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drawings/drawing1.xml" ContentType="application/vnd.openxmlformats-officedocument.drawing+xml"/>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drawings/drawing9.xml" ContentType="application/vnd.openxmlformats-officedocument.drawing+xml"/>
  <Override PartName="/xl/customProperty44.bin" ContentType="application/vnd.openxmlformats-officedocument.spreadsheetml.customProperty"/>
  <Override PartName="/xl/drawings/drawing10.xml" ContentType="application/vnd.openxmlformats-officedocument.drawing+xml"/>
  <Override PartName="/xl/customProperty45.bin" ContentType="application/vnd.openxmlformats-officedocument.spreadsheetml.customProperty"/>
  <Override PartName="/xl/drawings/drawing11.xml" ContentType="application/vnd.openxmlformats-officedocument.drawing+xml"/>
  <Override PartName="/xl/customProperty46.bin" ContentType="application/vnd.openxmlformats-officedocument.spreadsheetml.customProperty"/>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ustomProperty47.bin" ContentType="application/vnd.openxmlformats-officedocument.spreadsheetml.customProperty"/>
  <Override PartName="/xl/drawings/drawing13.xml" ContentType="application/vnd.openxmlformats-officedocument.drawing+xml"/>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drawings/drawing14.xml" ContentType="application/vnd.openxmlformats-officedocument.drawing+xml"/>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drawings/drawing15.xml" ContentType="application/vnd.openxmlformats-officedocument.drawing+xml"/>
  <Override PartName="/xl/customProperty57.bin" ContentType="application/vnd.openxmlformats-officedocument.spreadsheetml.customProperty"/>
  <Override PartName="/xl/drawings/drawing16.xml" ContentType="application/vnd.openxmlformats-officedocument.drawing+xml"/>
  <Override PartName="/xl/customProperty58.bin" ContentType="application/vnd.openxmlformats-officedocument.spreadsheetml.customProperty"/>
  <Override PartName="/xl/drawings/drawing17.xml" ContentType="application/vnd.openxmlformats-officedocument.drawing+xml"/>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drawings/drawing18.xml" ContentType="application/vnd.openxmlformats-officedocument.drawing+xml"/>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drawings/drawing1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7514CC11-0CA1-4E40-98A3-62BF1ED70891}" xr6:coauthVersionLast="47" xr6:coauthVersionMax="47" xr10:uidLastSave="{00000000-0000-0000-0000-000000000000}"/>
  <bookViews>
    <workbookView xWindow="-110" yWindow="-110" windowWidth="19420" windowHeight="10420" tabRatio="773" xr2:uid="{EA1E8F77-EA8F-4FDC-95C0-11F25013359F}"/>
  </bookViews>
  <sheets>
    <sheet name="Table of Contents" sheetId="111" r:id="rId1"/>
    <sheet name="Key Metrics" sheetId="98" r:id="rId2"/>
    <sheet name="Key Risks" sheetId="43" r:id="rId3"/>
    <sheet name="Capital Position" sheetId="46" r:id="rId4"/>
    <sheet name="1" sheetId="78" r:id="rId5"/>
    <sheet name="2" sheetId="81" r:id="rId6"/>
    <sheet name="3" sheetId="82" r:id="rId7"/>
    <sheet name="4" sheetId="101" r:id="rId8"/>
    <sheet name="5" sheetId="99" r:id="rId9"/>
    <sheet name="6" sheetId="45" r:id="rId10"/>
    <sheet name="Credit Risk" sheetId="12" r:id="rId11"/>
    <sheet name="7" sheetId="31" r:id="rId12"/>
    <sheet name="8" sheetId="58" r:id="rId13"/>
    <sheet name="9" sheetId="59" r:id="rId14"/>
    <sheet name="10" sheetId="60" r:id="rId15"/>
    <sheet name="11" sheetId="61" r:id="rId16"/>
    <sheet name="12" sheetId="63" r:id="rId17"/>
    <sheet name="13" sheetId="102" r:id="rId18"/>
    <sheet name="14" sheetId="64" r:id="rId19"/>
    <sheet name="15" sheetId="65" r:id="rId20"/>
    <sheet name="16" sheetId="66" r:id="rId21"/>
    <sheet name="17" sheetId="110" r:id="rId22"/>
    <sheet name="18" sheetId="79" r:id="rId23"/>
    <sheet name="19" sheetId="83" r:id="rId24"/>
    <sheet name="20" sheetId="84" r:id="rId25"/>
    <sheet name="21" sheetId="85" r:id="rId26"/>
    <sheet name="22" sheetId="86" r:id="rId27"/>
    <sheet name="23" sheetId="87" r:id="rId28"/>
    <sheet name="CCR" sheetId="13" r:id="rId29"/>
    <sheet name="24" sheetId="126" r:id="rId30"/>
    <sheet name="25" sheetId="127" r:id="rId31"/>
    <sheet name="26" sheetId="67" r:id="rId32"/>
    <sheet name="27" sheetId="68" r:id="rId33"/>
    <sheet name="28" sheetId="128" r:id="rId34"/>
    <sheet name="29" sheetId="90" r:id="rId35"/>
    <sheet name="30" sheetId="92" r:id="rId36"/>
    <sheet name="31" sheetId="130" r:id="rId37"/>
    <sheet name="Liquidity" sheetId="14" r:id="rId38"/>
    <sheet name="32" sheetId="108" r:id="rId39"/>
    <sheet name="33" sheetId="39" r:id="rId40"/>
    <sheet name="34" sheetId="40" r:id="rId41"/>
    <sheet name="35" sheetId="41" r:id="rId42"/>
    <sheet name="36" sheetId="42" r:id="rId43"/>
    <sheet name="37" sheetId="112" r:id="rId44"/>
    <sheet name="Market Risk" sheetId="11" r:id="rId45"/>
    <sheet name="38" sheetId="73" r:id="rId46"/>
    <sheet name="39" sheetId="74" r:id="rId47"/>
    <sheet name="40" sheetId="75" r:id="rId48"/>
    <sheet name="41" sheetId="76" r:id="rId49"/>
    <sheet name="42" sheetId="18" r:id="rId50"/>
    <sheet name="43" sheetId="19" r:id="rId51"/>
    <sheet name="44" sheetId="116" r:id="rId52"/>
    <sheet name="45" sheetId="117" r:id="rId53"/>
    <sheet name="46" sheetId="20" r:id="rId54"/>
    <sheet name="47" sheetId="96" r:id="rId55"/>
    <sheet name="48" sheetId="27" r:id="rId56"/>
    <sheet name="Operational Risk" sheetId="15" r:id="rId57"/>
    <sheet name="49" sheetId="106" r:id="rId58"/>
    <sheet name="Securitisation" sheetId="69" r:id="rId59"/>
    <sheet name="50" sheetId="70" r:id="rId60"/>
    <sheet name="51" sheetId="71" r:id="rId61"/>
    <sheet name="52" sheetId="72" r:id="rId62"/>
    <sheet name="Other" sheetId="21" r:id="rId63"/>
    <sheet name="53" sheetId="48" r:id="rId64"/>
    <sheet name="54" sheetId="49" r:id="rId65"/>
    <sheet name="55" sheetId="37" r:id="rId66"/>
    <sheet name="56" sheetId="55" r:id="rId67"/>
    <sheet name="57" sheetId="56" r:id="rId68"/>
    <sheet name="58" sheetId="57" r:id="rId69"/>
    <sheet name="59" sheetId="47" r:id="rId70"/>
    <sheet name="60" sheetId="53" r:id="rId71"/>
    <sheet name="61" sheetId="54" r:id="rId72"/>
    <sheet name="62" sheetId="104" r:id="rId73"/>
    <sheet name="NLP" sheetId="10" r:id="rId74"/>
    <sheet name="63" sheetId="1" r:id="rId75"/>
    <sheet name="64" sheetId="2" r:id="rId76"/>
    <sheet name="65" sheetId="3" r:id="rId77"/>
    <sheet name="66" sheetId="4" r:id="rId78"/>
    <sheet name="67" sheetId="5" r:id="rId79"/>
    <sheet name="68" sheetId="6" r:id="rId80"/>
    <sheet name="69" sheetId="8" r:id="rId81"/>
    <sheet name="70" sheetId="7" r:id="rId82"/>
    <sheet name="71" sheetId="9" r:id="rId83"/>
    <sheet name="Covid-19" sheetId="22" r:id="rId84"/>
    <sheet name="72" sheetId="23" r:id="rId85"/>
    <sheet name="73" sheetId="24" r:id="rId86"/>
    <sheet name="74" sheetId="124" r:id="rId87"/>
    <sheet name="75" sheetId="129" r:id="rId88"/>
  </sheets>
  <externalReferences>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__EUR2003">'[1]Calculated forecast'!$O$2</definedName>
    <definedName name="__EUR2003">'[1]Calculated forecast'!$O$2</definedName>
    <definedName name="__inv1" localSheetId="38">#REF!</definedName>
    <definedName name="__inv1" localSheetId="51">#REF!</definedName>
    <definedName name="__inv1">#REF!</definedName>
    <definedName name="__Key1" localSheetId="38">#REF!</definedName>
    <definedName name="__Key1" localSheetId="51">#REF!</definedName>
    <definedName name="__Key1">#REF!</definedName>
    <definedName name="__key2" localSheetId="38">#REF!</definedName>
    <definedName name="__key2" localSheetId="51">#REF!</definedName>
    <definedName name="__key2">#REF!</definedName>
    <definedName name="_AMO_UniqueIdentifier" localSheetId="86" hidden="1">"'b3f4d0db-a10b-4561-8d3d-6d6987276877'"</definedName>
    <definedName name="_AMO_UniqueIdentifier" hidden="1">"'50da6b7d-56f2-4eb9-b430-6f61ba74a240'"</definedName>
    <definedName name="_aum2" localSheetId="43">#REF!</definedName>
    <definedName name="_aum2" localSheetId="51">#REF!</definedName>
    <definedName name="_aum2">#REF!</definedName>
    <definedName name="_EUR2003">'[1]Calculated forecast'!$O$2</definedName>
    <definedName name="_xlnm._FilterDatabase" localSheetId="49" hidden="1">'42'!$A$1:$I$254</definedName>
    <definedName name="_inv1" localSheetId="38">#REF!</definedName>
    <definedName name="_inv1" localSheetId="51">#REF!</definedName>
    <definedName name="_inv1" localSheetId="65">#REF!</definedName>
    <definedName name="_inv1">#REF!</definedName>
    <definedName name="_Key1" localSheetId="38">#REF!</definedName>
    <definedName name="_Key1" localSheetId="65">#REF!</definedName>
    <definedName name="_Key1">#REF!</definedName>
    <definedName name="_key2" localSheetId="38">#REF!</definedName>
    <definedName name="_key2" localSheetId="65">#REF!</definedName>
    <definedName name="_key2">#REF!</definedName>
    <definedName name="_MM1">[2]XXX!$C$38</definedName>
    <definedName name="_Order1" hidden="1">255</definedName>
    <definedName name="_Order2" hidden="1">255</definedName>
    <definedName name="_Sort" localSheetId="38" hidden="1">'[3]Work Sheet'!#REF!</definedName>
    <definedName name="_Sort" localSheetId="51" hidden="1">'[3]Work Sheet'!#REF!</definedName>
    <definedName name="_Sort" hidden="1">'[3]Work Sheet'!#REF!</definedName>
    <definedName name="_x756" localSheetId="38">#REF!</definedName>
    <definedName name="_YY1">[2]XXX!$C$36</definedName>
    <definedName name="A" localSheetId="38">#REF!</definedName>
    <definedName name="A" localSheetId="51">#REF!</definedName>
    <definedName name="A" localSheetId="65">#REF!</definedName>
    <definedName name="A">#REF!</definedName>
    <definedName name="a06c09a153d9f41b9abefd9c3c03afba2" hidden="1">'[4]1'!$A$506:$A$511</definedName>
    <definedName name="a0dae523ed6984569a7f0e4b82f9ab043" hidden="1">'[4]1'!$A$482:$A$485</definedName>
    <definedName name="a1653032c073a40a5a729b0cecdb919e5" hidden="1">'[4]1'!$A$682:$A$690</definedName>
    <definedName name="a25e49d59a02946228e35a9fa80a4109f" hidden="1">'[4]1'!$A$23:$A$382</definedName>
    <definedName name="a28a034218fa54f0e812f42d98dec0dbb" hidden="1">'[4]1'!$A$517:$A$681</definedName>
    <definedName name="a2bdce74eb9ab438f95dbb3b2a596ff9c" hidden="1">'[4]1'!$A$486:$A$488</definedName>
    <definedName name="a2f4adcc588454294a9735cb6833525a9" hidden="1">'[4]1'!$A$414:$A$416</definedName>
    <definedName name="a453e501461a74b06abf854afe38e7ef1" hidden="1">'[4]1'!$A$426:$A$444</definedName>
    <definedName name="a5563542ef22f4c5f9cbb1966620cccb1" hidden="1">'[5]1'!$A$4:$A$12</definedName>
    <definedName name="a6a336c9138c049869106168a11a5512b" hidden="1">'[4]1'!$A$383:$A$386</definedName>
    <definedName name="a701704b2546d4fa39b53e9226e2de5a5" hidden="1">'[4]1'!$A$397:$A$401</definedName>
    <definedName name="a75c04cd0167a4fd6a8cff2091fa8e6bd" hidden="1">'[4]1'!$A$445:$A$481</definedName>
    <definedName name="a76f9ebb1b0254622b7b580e5e067197a" hidden="1">'[4]1'!$A$408:$A$413</definedName>
    <definedName name="a7913e8ce5c574aa0b81f7cb37a1bb761" hidden="1">'[4]1'!$A$417:$A$425</definedName>
    <definedName name="a82676f5135524655ad616d6c4d8ae950" hidden="1">'[4]1'!$A$2:$A$4</definedName>
    <definedName name="a832180c9a22945ff9f015ba12178afc3" hidden="1">'[4]1'!$A$402:$A$407</definedName>
    <definedName name="a8c28eaa8687e448cbc87f32efe4af70e" hidden="1">'[4]1'!$A$512:$A$516</definedName>
    <definedName name="aa8b2fbe4162d47c6a244108f7b804c72" hidden="1">'[4]1'!$A$497:$A$499</definedName>
    <definedName name="abd037f26af164013aef489f7520f0524" hidden="1">'[4]1'!$A$387:$A$391</definedName>
    <definedName name="Accounting">[6]Parameters!$C$109:$C$112</definedName>
    <definedName name="AccountingFramework">"x2"</definedName>
    <definedName name="ad31591bf2b6340b9aa36d62fb78c5112" hidden="1">'[4]1'!$A$691:$A$694</definedName>
    <definedName name="ad8890aa21fbe42a09782f36f025cfb94" hidden="1">'[4]1'!$A$500:$A$505</definedName>
    <definedName name="add7d6184f1014c5ba275da0adb354df7" hidden="1">'[5]1'!$A$1:$A$3</definedName>
    <definedName name="adfa0f8f8ada64eb8b2360b1bf839ef9a" hidden="1">'[4]1'!$A$5:$A$7</definedName>
    <definedName name="ae1a0e3127a184a24ae435ccb4098c459" hidden="1">'[4]1'!$A$8:$A$22</definedName>
    <definedName name="ae25d22dcb4f34886816e984f6d0fc4ea" hidden="1">'[4]1'!$A$392:$A$396</definedName>
    <definedName name="aeeb973fb10184be5a77706af0a34f771" hidden="1">'[4]1'!$A$489:$A$496</definedName>
    <definedName name="Afr" localSheetId="38">#REF!</definedName>
    <definedName name="Afr" localSheetId="51">#REF!</definedName>
    <definedName name="Afr" localSheetId="65">#REF!</definedName>
    <definedName name="Afr">#REF!</definedName>
    <definedName name="AguWbType" localSheetId="7">"S8D263267-AEF1-42D9-AB8D-01499714ED2D"</definedName>
    <definedName name="AguWbType" localSheetId="57">"S8D263267-AEF1-42D9-AB8D-01499714ED2D"</definedName>
    <definedName name="AguWbType" localSheetId="8">"S8D263267-AEF1-42D9-AB8D-01499714ED2D"</definedName>
    <definedName name="AguWbType" hidden="1">"S36F7544E-B8FE-4050-A502-07265FEC05D8"</definedName>
    <definedName name="AguWbType2" hidden="1">"XbrlDPM"</definedName>
    <definedName name="AMKeyFig" localSheetId="38">#REF!</definedName>
    <definedName name="AMKeyFig" localSheetId="51">#REF!</definedName>
    <definedName name="AMKeyFig">#REF!</definedName>
    <definedName name="AMKeyFigLife" localSheetId="38">#REF!</definedName>
    <definedName name="AMKeyFigLife" localSheetId="51">#REF!</definedName>
    <definedName name="AMKeyFigLife">#REF!</definedName>
    <definedName name="AMVolume" localSheetId="38">#REF!</definedName>
    <definedName name="AMVolume" localSheetId="51">#REF!</definedName>
    <definedName name="AMVolume">#REF!</definedName>
    <definedName name="AreValuesChangedAfterValidation">"No"</definedName>
    <definedName name="as" localSheetId="4" hidden="1">{"5 * utfall + budget",#N/A,FALSE,"T-0298";"5 * bolag",#N/A,FALSE,"T-0298";"Unibank, utfall alla",#N/A,FALSE,"T-0298";#N/A,#N/A,FALSE,"Koncernskulder";#N/A,#N/A,FALSE,"Koncernfakturering"}</definedName>
    <definedName name="as" localSheetId="22"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38" hidden="1">{"5 * utfall + budget",#N/A,FALSE,"T-0298";"5 * bolag",#N/A,FALSE,"T-0298";"Unibank, utfall alla",#N/A,FALSE,"T-0298";#N/A,#N/A,FALSE,"Koncernskulder";#N/A,#N/A,FALSE,"Koncernfakturering"}</definedName>
    <definedName name="as" localSheetId="51" hidden="1">{"5 * utfall + budget",#N/A,FALSE,"T-0298";"5 * bolag",#N/A,FALSE,"T-0298";"Unibank, utfall alla",#N/A,FALSE,"T-0298";#N/A,#N/A,FALSE,"Koncernskulder";#N/A,#N/A,FALSE,"Koncernfakturering"}</definedName>
    <definedName name="as" localSheetId="65" hidden="1">{"5 * utfall + budget",#N/A,FALSE,"T-0298";"5 * bolag",#N/A,FALSE,"T-0298";"Unibank, utfall alla",#N/A,FALSE,"T-0298";#N/A,#N/A,FALSE,"Koncernskulder";#N/A,#N/A,FALSE,"Koncernfakturering"}</definedName>
    <definedName name="as" localSheetId="66" hidden="1">{"5 * utfall + budget",#N/A,FALSE,"T-0298";"5 * bolag",#N/A,FALSE,"T-0298";"Unibank, utfall alla",#N/A,FALSE,"T-0298";#N/A,#N/A,FALSE,"Koncernskulder";#N/A,#N/A,FALSE,"Koncernfakturering"}</definedName>
    <definedName name="as" localSheetId="67" hidden="1">{"5 * utfall + budget",#N/A,FALSE,"T-0298";"5 * bolag",#N/A,FALSE,"T-0298";"Unibank, utfall alla",#N/A,FALSE,"T-0298";#N/A,#N/A,FALSE,"Koncernskulder";#N/A,#N/A,FALSE,"Koncernfakturering"}</definedName>
    <definedName name="as" localSheetId="68"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38">#REF!</definedName>
    <definedName name="asset" localSheetId="51">#REF!</definedName>
    <definedName name="asset">#REF!</definedName>
    <definedName name="asset1" localSheetId="38">#REF!</definedName>
    <definedName name="asset1" localSheetId="51">#REF!</definedName>
    <definedName name="asset1">#REF!</definedName>
    <definedName name="aum" localSheetId="38">#REF!</definedName>
    <definedName name="aum" localSheetId="51">#REF!</definedName>
    <definedName name="aum">#REF!</definedName>
    <definedName name="AUMs">#REF!</definedName>
    <definedName name="balance">#REF!</definedName>
    <definedName name="Balance_sheet__end_of_period">#REF!</definedName>
    <definedName name="balancesheet">#REF!</definedName>
    <definedName name="bankBaltics">#REF!</definedName>
    <definedName name="bankingRussia">#REF!</definedName>
    <definedName name="bankPoland">#REF!</definedName>
    <definedName name="BankType">[6]Parameters!$C$113:$C$115</definedName>
    <definedName name="Basel">[7]Parameters!$C$32:$C$33</definedName>
    <definedName name="Basel12" localSheetId="38">#REF!</definedName>
    <definedName name="Basel12" localSheetId="51">#REF!</definedName>
    <definedName name="Basel12" localSheetId="65">#REF!</definedName>
    <definedName name="Basel12">#REF!</definedName>
    <definedName name="BAtable" localSheetId="38">#REF!</definedName>
    <definedName name="BAtable" localSheetId="65">#REF!</definedName>
    <definedName name="BAtable">#REF!</definedName>
    <definedName name="BB">[8]Försäkringar!$AD$2</definedName>
    <definedName name="Bol">'[8]Konto koncern'!$A$6:$A$337</definedName>
    <definedName name="BPS">OFFSET([9]Chart!$Z$11,1,0,COUNTA([9]Chart!$Z$11:$Z$38)-1,1)</definedName>
    <definedName name="BPSVerticalchart">IF([9]Chart!$AG$16=1,OFFSET([9]Chart!$Z$11,1,0,COUNTA([9]Chart!$Z$11:$Z$33)-1,1),IF([9]Chart!$AG$16=2,OFFSET([9]Chart!$Z$11,1,0,COUNTA([9]Chart!$Z$11:$Z$38)-1,1),IF([9]Chart!$AG$16=3,OFFSET([9]Chart!$Z$11,1,0,COUNTA([9]Chart!$Z$11:$Z$21)-1,1),IF([9]Chart!$AG$16=4,OFFSET([9]Chart!$Z$11,1,0,COUNTA([9]Chart!$Z$11:$Z$28)-1,1)))))</definedName>
    <definedName name="business" localSheetId="38">#REF!</definedName>
    <definedName name="business" localSheetId="65">#REF!</definedName>
    <definedName name="business">#REF!</definedName>
    <definedName name="cap.adequacy" localSheetId="38">#REF!</definedName>
    <definedName name="cap.adequacy">#REF!</definedName>
    <definedName name="Capital_adequacy">#REF!</definedName>
    <definedName name="cashflow">#REF!</definedName>
    <definedName name="CCROTC">#REF!</definedName>
    <definedName name="CCRSFT">#REF!</definedName>
    <definedName name="CCY_DKK">[10]Dashboard!$D$28</definedName>
    <definedName name="CCY_NOK">[10]Dashboard!$D$26</definedName>
    <definedName name="CCY_SEK">[10]Dashboard!$D$27</definedName>
    <definedName name="CIBKeyFig" localSheetId="38">#REF!</definedName>
    <definedName name="CIBKeyFig" localSheetId="51">#REF!</definedName>
    <definedName name="CIBKeyFig" localSheetId="65">#REF!</definedName>
    <definedName name="CIBKeyFig">#REF!</definedName>
    <definedName name="CIBOP" localSheetId="38">#REF!</definedName>
    <definedName name="CIBOP" localSheetId="65">#REF!</definedName>
    <definedName name="CIBOP">#REF!</definedName>
    <definedName name="cmb" localSheetId="38">#REF!</definedName>
    <definedName name="cmb" localSheetId="65">#REF!</definedName>
    <definedName name="cmb">#REF!</definedName>
    <definedName name="cmb_cmb">#REF!</definedName>
    <definedName name="cmp">#REF!</definedName>
    <definedName name="Cobo_DK_CB">[10]Cobo!$J$162</definedName>
    <definedName name="Cobo_DK_Fininst">[10]Cobo!$J$163</definedName>
    <definedName name="Cobo_DK_House">[10]Cobo!$J$166</definedName>
    <definedName name="Cobo_DK_House_mort">[10]Cobo!$J$167</definedName>
    <definedName name="Cobo_DK_Nonfin">[10]Cobo!$J$164</definedName>
    <definedName name="Cobo_DK_Nonfin_mort">[10]Cobo!$J$165</definedName>
    <definedName name="Cobo_factor_DK">[10]Cobo!$J$155</definedName>
    <definedName name="Cobo_factor_FI">[10]Cobo!$H$155</definedName>
    <definedName name="Cobo_factor_NO">[10]Cobo!$I$155</definedName>
    <definedName name="Cobo_factor_SE">[10]Cobo!$G$155</definedName>
    <definedName name="Cobo_FI_CB">[10]Cobo!$H$162</definedName>
    <definedName name="Cobo_FI_Fininst">[10]Cobo!$H$163</definedName>
    <definedName name="Cobo_FI_House">[10]Cobo!$H$166</definedName>
    <definedName name="Cobo_FI_House_mort">[10]Cobo!$H$167</definedName>
    <definedName name="Cobo_FI_Nonfin">[10]Cobo!$H$164</definedName>
    <definedName name="Cobo_FI_Nonfin_mort">[10]Cobo!$H$165</definedName>
    <definedName name="Cobo_NO_CB">[10]Cobo!$I$162</definedName>
    <definedName name="Cobo_NO_Fininst">[10]Cobo!$I$163</definedName>
    <definedName name="Cobo_NO_House">[10]Cobo!$I$166</definedName>
    <definedName name="Cobo_NO_House_mort">[10]Cobo!$I$167</definedName>
    <definedName name="Cobo_NO_Nonfin">[10]Cobo!$I$164</definedName>
    <definedName name="Cobo_NO_Nonfin_mort">[10]Cobo!$I$165</definedName>
    <definedName name="Cobo_SE_CB">[10]Cobo!$G$162</definedName>
    <definedName name="Cobo_SE_Fininst">[10]Cobo!$G$163</definedName>
    <definedName name="Cobo_SE_House">[10]Cobo!$G$166</definedName>
    <definedName name="Cobo_SE_House_mort">[10]Cobo!$G$167</definedName>
    <definedName name="Cobo_SE_Nonfin">[10]Cobo!$G$164</definedName>
    <definedName name="Cobo_SE_Nonfin_mort">[10]Cobo!$G$165</definedName>
    <definedName name="CONS">OFFSET('[11]Chart Losses'!$M$7,COUNT('[11]Chart Losses'!$M$7:$M$50)-'[11]Chart Losses'!$H$1,,'[11]Chart Losses'!$H$1)</definedName>
    <definedName name="CORP">OFFSET('[11]Chart Losses'!$J$7,COUNT('[11]Chart Losses'!$J$7:$J$50)-'[11]Chart Losses'!$H$1,,'[11]Chart Losses'!$H$1)</definedName>
    <definedName name="corp.inst" localSheetId="38">#REF!</definedName>
    <definedName name="corp.inst" localSheetId="65">#REF!</definedName>
    <definedName name="corp.inst">#REF!</definedName>
    <definedName name="corp1" localSheetId="38">#REF!</definedName>
    <definedName name="corp1">#REF!</definedName>
    <definedName name="CP" localSheetId="43">[12]Frontpage!$C$4</definedName>
    <definedName name="CP" localSheetId="49">[12]Frontpage!$C$4</definedName>
    <definedName name="CP" localSheetId="50">[12]Frontpage!$C$4</definedName>
    <definedName name="CP" localSheetId="53">[12]Frontpage!$C$4</definedName>
    <definedName name="CP" localSheetId="65">[13]Frontpage!$C$4</definedName>
    <definedName name="CP">[13]Frontpage!$C$4</definedName>
    <definedName name="_xlnm.Criteria" localSheetId="38">#REF!</definedName>
    <definedName name="_xlnm.Criteria" localSheetId="43">#REF!</definedName>
    <definedName name="_xlnm.Criteria" localSheetId="51">#REF!</definedName>
    <definedName name="_xlnm.Criteria" localSheetId="65">#REF!</definedName>
    <definedName name="_xlnm.Criteria">#REF!</definedName>
    <definedName name="cru_ytd" localSheetId="38">#REF!</definedName>
    <definedName name="cru_ytd" localSheetId="65">#REF!</definedName>
    <definedName name="cru_ytd">#REF!</definedName>
    <definedName name="cru_ytd_eng" localSheetId="38">#REF!</definedName>
    <definedName name="cru_ytd_eng" localSheetId="65">#REF!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 localSheetId="38">#REF!</definedName>
    <definedName name="csNFC_XL_Pensionfunds_Dim11" localSheetId="51">#REF!</definedName>
    <definedName name="csNFC_XL_Pensionfunds_Dim11">#REF!</definedName>
    <definedName name="csNFC_XL_Pensionfunds_Dim12">"="</definedName>
    <definedName name="csNFC_XL_PensionfundsAnchor" localSheetId="38">#REF!</definedName>
    <definedName name="csNFC_XL_PensionfundsAnchor" localSheetId="51">#REF!</definedName>
    <definedName name="csNFC_XL_PensionfundsAnchor">#REF!</definedName>
    <definedName name="csRefreshOnOpen">1</definedName>
    <definedName name="csRefreshOnRotate">1</definedName>
    <definedName name="Currency">[14]Factors!$B$13</definedName>
    <definedName name="cust" localSheetId="38">#REF!</definedName>
    <definedName name="cust" localSheetId="51">#REF!</definedName>
    <definedName name="cust" localSheetId="65">#REF!</definedName>
    <definedName name="cust">#REF!</definedName>
    <definedName name="cust_segm" localSheetId="38">#REF!</definedName>
    <definedName name="cust_segm" localSheetId="65">#REF!</definedName>
    <definedName name="cust_segm">#REF!</definedName>
    <definedName name="d" localSheetId="4" hidden="1">{"'YTD'!$A$6:$P$133"}</definedName>
    <definedName name="d" localSheetId="22" hidden="1">{"'YTD'!$A$6:$P$133"}</definedName>
    <definedName name="d" localSheetId="5" hidden="1">{"'YTD'!$A$6:$P$133"}</definedName>
    <definedName name="d" localSheetId="33" hidden="1">{"'YTD'!$A$6:$P$133"}</definedName>
    <definedName name="d" localSheetId="6" hidden="1">{"'YTD'!$A$6:$P$133"}</definedName>
    <definedName name="d" localSheetId="38" hidden="1">{"'YTD'!$A$6:$P$133"}</definedName>
    <definedName name="d" localSheetId="43" hidden="1">{"'YTD'!$A$6:$P$133"}</definedName>
    <definedName name="d" localSheetId="7" hidden="1">{"'YTD'!$A$6:$P$133"}</definedName>
    <definedName name="d" localSheetId="49" hidden="1">{"'YTD'!$A$6:$P$133"}</definedName>
    <definedName name="d" localSheetId="50" hidden="1">{"'YTD'!$A$6:$P$133"}</definedName>
    <definedName name="d" localSheetId="51" hidden="1">{"'YTD'!$A$6:$P$133"}</definedName>
    <definedName name="d" localSheetId="52" hidden="1">{"'YTD'!$A$6:$P$133"}</definedName>
    <definedName name="d" localSheetId="53" hidden="1">{"'YTD'!$A$6:$P$133"}</definedName>
    <definedName name="d" localSheetId="8" hidden="1">{"'YTD'!$A$6:$P$133"}</definedName>
    <definedName name="d" localSheetId="65" hidden="1">{"'YTD'!$A$6:$P$133"}</definedName>
    <definedName name="d" localSheetId="66" hidden="1">{"'YTD'!$A$6:$P$133"}</definedName>
    <definedName name="d" localSheetId="67" hidden="1">{"'YTD'!$A$6:$P$133"}</definedName>
    <definedName name="d" localSheetId="68" hidden="1">{"'YTD'!$A$6:$P$133"}</definedName>
    <definedName name="d" hidden="1">{"'YTD'!$A$6:$P$133"}</definedName>
    <definedName name="DanskMdRapport">[15]Månedsrapport!$A$1:$F$103</definedName>
    <definedName name="data_imp_start" localSheetId="38">[16]Beholdningsdata!#REF!</definedName>
    <definedName name="data_imp_start" localSheetId="51">[16]Beholdningsdata!#REF!</definedName>
    <definedName name="data_imp_start">[16]Beholdningsdata!#REF!</definedName>
    <definedName name="_xlnm.Database" localSheetId="38">#REF!</definedName>
    <definedName name="_xlnm.Database" localSheetId="43">#REF!</definedName>
    <definedName name="_xlnm.Database" localSheetId="51">#REF!</definedName>
    <definedName name="_xlnm.Database" localSheetId="65">#REF!</definedName>
    <definedName name="_xlnm.Database">#REF!</definedName>
    <definedName name="Date">'[17]Input Sheet'!$A$1</definedName>
    <definedName name="DatoValg">[15]HelpSheet!$C$5:$C$16</definedName>
    <definedName name="DATUM">OFFSET('[11]Chart Losses'!$H$7,COUNT('[11]Chart Losses'!$H$7:$H$50)-'[11]Chart Losses'!$H$1,,'[11]Chart Losses'!$H$1)</definedName>
    <definedName name="dayTable">[18]Schedule!$AD$1:$AE$7</definedName>
    <definedName name="DB">'[8]Konto koncern'!$A$3:$O$335</definedName>
    <definedName name="dd" localSheetId="38">#REF!</definedName>
    <definedName name="dd" localSheetId="43">#REF!</definedName>
    <definedName name="dd" localSheetId="7">#REF!</definedName>
    <definedName name="dd" localSheetId="49">#REF!</definedName>
    <definedName name="dd" localSheetId="50">#REF!</definedName>
    <definedName name="dd" localSheetId="52">#REF!</definedName>
    <definedName name="dd" localSheetId="53">#REF!</definedName>
    <definedName name="dd" localSheetId="8">#REF!</definedName>
    <definedName name="dd" localSheetId="65">#REF!</definedName>
    <definedName name="dd">#REF!</definedName>
    <definedName name="dddd" localSheetId="4" hidden="1">{#N/A,#N/A,TRUE,"Forside";#N/A,#N/A,TRUE,"Contents";#N/A,#N/A,TRUE,"Opera. income stat.";#N/A,#N/A,TRUE,"Business area ";#N/A,#N/A,TRUE,"Statutory income statem."}</definedName>
    <definedName name="dddd" localSheetId="22" hidden="1">{#N/A,#N/A,TRUE,"Forside";#N/A,#N/A,TRUE,"Contents";#N/A,#N/A,TRUE,"Opera. income stat.";#N/A,#N/A,TRUE,"Business area ";#N/A,#N/A,TRUE,"Statutory income statem."}</definedName>
    <definedName name="dddd" localSheetId="5"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38" hidden="1">{#N/A,#N/A,TRUE,"Forside";#N/A,#N/A,TRUE,"Contents";#N/A,#N/A,TRUE,"Opera. income stat.";#N/A,#N/A,TRUE,"Business area ";#N/A,#N/A,TRUE,"Statutory income statem."}</definedName>
    <definedName name="dddd" localSheetId="51" hidden="1">{#N/A,#N/A,TRUE,"Forside";#N/A,#N/A,TRUE,"Contents";#N/A,#N/A,TRUE,"Opera. income stat.";#N/A,#N/A,TRUE,"Business area ";#N/A,#N/A,TRUE,"Statutory income statem."}</definedName>
    <definedName name="dddd" localSheetId="65" hidden="1">{#N/A,#N/A,TRUE,"Forside";#N/A,#N/A,TRUE,"Contents";#N/A,#N/A,TRUE,"Opera. income stat.";#N/A,#N/A,TRUE,"Business area ";#N/A,#N/A,TRUE,"Statutory income statem."}</definedName>
    <definedName name="dddd" localSheetId="66" hidden="1">{#N/A,#N/A,TRUE,"Forside";#N/A,#N/A,TRUE,"Contents";#N/A,#N/A,TRUE,"Opera. income stat.";#N/A,#N/A,TRUE,"Business area ";#N/A,#N/A,TRUE,"Statutory income statem."}</definedName>
    <definedName name="dddd" localSheetId="67" hidden="1">{#N/A,#N/A,TRUE,"Forside";#N/A,#N/A,TRUE,"Contents";#N/A,#N/A,TRUE,"Opera. income stat.";#N/A,#N/A,TRUE,"Business area ";#N/A,#N/A,TRUE,"Statutory income statem."}</definedName>
    <definedName name="dddd" localSheetId="68"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 localSheetId="38">#REF!</definedName>
    <definedName name="DeafaultedLoans" localSheetId="51">#REF!</definedName>
    <definedName name="DeafaultedLoans">#REF!</definedName>
    <definedName name="Denmark">[19]Sheet1!$C$17</definedName>
    <definedName name="derivatives" localSheetId="38">#REF!</definedName>
    <definedName name="derivatives" localSheetId="51">#REF!</definedName>
    <definedName name="derivatives" localSheetId="65">#REF!</definedName>
    <definedName name="derivatives">#REF!</definedName>
    <definedName name="dfd" localSheetId="38">[6]Parameters!#REF!</definedName>
    <definedName name="dfd" localSheetId="51">[6]Parameters!#REF!</definedName>
    <definedName name="dfd">[6]Parameters!#REF!</definedName>
    <definedName name="Difficulty">[20]Legend!$A$20:$A$24</definedName>
    <definedName name="DK_DKK_V">[19]Sheet1!$C$21</definedName>
    <definedName name="DK_EURO_V">[21]Sheet1!$C$12</definedName>
    <definedName name="dollarkurs">[22]Forecast!$C$182</definedName>
    <definedName name="e">#REF!</definedName>
    <definedName name="ee" localSheetId="38">#REF!</definedName>
    <definedName name="ee" localSheetId="49">#REF!</definedName>
    <definedName name="ee" localSheetId="65">#REF!</definedName>
    <definedName name="ee">#REF!</definedName>
    <definedName name="eeeeee" localSheetId="38">#REF!</definedName>
    <definedName name="eeeeee" localSheetId="49">#REF!</definedName>
    <definedName name="eeeeee" localSheetId="65">#REF!</definedName>
    <definedName name="eeeeee">#REF!</definedName>
    <definedName name="EngelskMdRapport" localSheetId="38">[15]Månedsrapport!#REF!</definedName>
    <definedName name="EngelskMdRapport" localSheetId="51">[15]Månedsrapport!#REF!</definedName>
    <definedName name="EngelskMdRapport">[15]Månedsrapport!#REF!</definedName>
    <definedName name="entity" localSheetId="57">#REF!</definedName>
    <definedName name="Entity">"GROUP"</definedName>
    <definedName name="EUR">'[23]Budget 2001'!$J$1</definedName>
    <definedName name="EUR_1.kv." localSheetId="38">#REF!</definedName>
    <definedName name="EUR_1.kv." localSheetId="51">#REF!</definedName>
    <definedName name="EUR_1.kv." localSheetId="65">#REF!</definedName>
    <definedName name="EUR_1.kv.">#REF!</definedName>
    <definedName name="EUR_2.kv." localSheetId="38">#REF!</definedName>
    <definedName name="EUR_2.kv." localSheetId="65">#REF!</definedName>
    <definedName name="EUR_2.kv.">#REF!</definedName>
    <definedName name="EUR_3.kv." localSheetId="38">#REF!</definedName>
    <definedName name="EUR_3.kv." localSheetId="65">#REF!</definedName>
    <definedName name="EUR_3.kv.">#REF!</definedName>
    <definedName name="EUR_30.06.">#REF!</definedName>
    <definedName name="EUR_30.09.">#REF!</definedName>
    <definedName name="EUR_31.03.">#REF!</definedName>
    <definedName name="EUR_4.kv.">#REF!</definedName>
    <definedName name="EUR_Primo">#REF!</definedName>
    <definedName name="EUR_Ultimo">#REF!</definedName>
    <definedName name="euro">'[24]KF 97-01'!$Q$39</definedName>
    <definedName name="Euro01">[15]Valutakurser!$F$8</definedName>
    <definedName name="Euro02">[15]Valutakurser!$G$8</definedName>
    <definedName name="Euro03">[15]Valutakurser!$H$8</definedName>
    <definedName name="Euro04">[15]Valutakurser!$I$8</definedName>
    <definedName name="Euro05">[15]Valutakurser!$J$8</definedName>
    <definedName name="Euro06">[15]Valutakurser!$K$8</definedName>
    <definedName name="Euro07">[15]Valutakurser!$L$8</definedName>
    <definedName name="Euro08">[15]Valutakurser!$M$8</definedName>
    <definedName name="Euro09">[15]Valutakurser!$N$8</definedName>
    <definedName name="Euro10">[15]Valutakurser!$O$8</definedName>
    <definedName name="Euro11">[15]Valutakurser!$P$8</definedName>
    <definedName name="Euro12">[15]Valutakurser!$Q$8</definedName>
    <definedName name="EuroBeregnet">[15]Investment_assets!$C$47:$AX$55</definedName>
    <definedName name="EuroKurs1">[15]HelpSheet!$G$21</definedName>
    <definedName name="EuroKurs2">[15]HelpSheet!$G$23</definedName>
    <definedName name="EuroKurs3">[15]HelpSheet!$G$25</definedName>
    <definedName name="EuroLastYear">[15]Valutakurser!$E$8</definedName>
    <definedName name="Exch.rate">'[25]LTS&amp;L'!$I$5</definedName>
    <definedName name="exchange" localSheetId="38">#REF!</definedName>
    <definedName name="exchange" localSheetId="51">#REF!</definedName>
    <definedName name="exchange" localSheetId="65">#REF!</definedName>
    <definedName name="exchange">#REF!</definedName>
    <definedName name="Exchange_rates_applied" localSheetId="38">#REF!</definedName>
    <definedName name="Exchange_rates_applied" localSheetId="65">#REF!</definedName>
    <definedName name="Exchange_rates_applied">#REF!</definedName>
    <definedName name="exportRange" localSheetId="38">#REF!</definedName>
    <definedName name="exportRange" localSheetId="65">#REF!</definedName>
    <definedName name="exportRange">#REF!</definedName>
    <definedName name="_xlnm.Extract">#REF!</definedName>
    <definedName name="f4000A_00.01">TRUE</definedName>
    <definedName name="f4000F_32.01">TRUE</definedName>
    <definedName name="f4000F_32.02">TRUE</definedName>
    <definedName name="f4000F_32.03">TRUE</definedName>
    <definedName name="f4000F_32.04">TRUE</definedName>
    <definedName name="f4000F_33.00">TRUE</definedName>
    <definedName name="f4000F_34.00">TRUE</definedName>
    <definedName name="f4000F_35.00">"removed"</definedName>
    <definedName name="f4000F_36.01">TRUE</definedName>
    <definedName name="f4000F_36.02">TRUE</definedName>
    <definedName name="f5000GROUPC_00.01">TRUE</definedName>
    <definedName name="f5000GROUPC_01.00">"removed"</definedName>
    <definedName name="f5000GROUPC_02.00">"removed"</definedName>
    <definedName name="f5000GROUPC_03.00">"removed"</definedName>
    <definedName name="f5000GROUPC_04.00">"removed"</definedName>
    <definedName name="f5000GROUPC_05.01">"removed"</definedName>
    <definedName name="f5000GROUPC_05.02">"removed"</definedName>
    <definedName name="f5000GROUPC_06.01">"removed"</definedName>
    <definedName name="f5000GROUPC_06.02">"removed"</definedName>
    <definedName name="f5000GROUPC_07.00">"removed"</definedName>
    <definedName name="f5000GROUPC_08.01">"removed"</definedName>
    <definedName name="f5000GROUPC_08.02">"removed"</definedName>
    <definedName name="f5000GROUPC_08.03">TRUE</definedName>
    <definedName name="f5000GROUPC_08.04">"removed"</definedName>
    <definedName name="f5000GROUPC_08.05">"removed"</definedName>
    <definedName name="f5000GROUPC_08.05.1">"removed"</definedName>
    <definedName name="f5000GROUPC_08.06">"removed"</definedName>
    <definedName name="f5000GROUPC_08.07">"removed"</definedName>
    <definedName name="f5000GROUPC_09.01">"removed"</definedName>
    <definedName name="f5000GROUPC_09.02">"removed"</definedName>
    <definedName name="f5000GROUPC_09.04">"removed"</definedName>
    <definedName name="f5000GROUPC_10.01">"removed"</definedName>
    <definedName name="f5000GROUPC_10.02">"removed"</definedName>
    <definedName name="f5000GROUPC_11.00">"removed"</definedName>
    <definedName name="f5000GROUPC_13.01">"removed"</definedName>
    <definedName name="f5000GROUPC_14.00">"removed"</definedName>
    <definedName name="f5000GROUPC_14.01">"removed"</definedName>
    <definedName name="f5000GROUPC_15.00">"removed"</definedName>
    <definedName name="f5000GROUPC_16.00">"removed"</definedName>
    <definedName name="f5000GROUPC_17.01">"removed"</definedName>
    <definedName name="f5000GROUPC_17.02">"removed"</definedName>
    <definedName name="f5000GROUPC_18.00">"removed"</definedName>
    <definedName name="f5000GROUPC_19.00">"removed"</definedName>
    <definedName name="f5000GROUPC_20.00">"removed"</definedName>
    <definedName name="f5000GROUPC_21.00">"removed"</definedName>
    <definedName name="f5000GROUPC_22.00">"removed"</definedName>
    <definedName name="f5000GROUPC_23.00">"removed"</definedName>
    <definedName name="f5000GROUPC_24.00">"removed"</definedName>
    <definedName name="f5000GROUPC_25.00">"removed"</definedName>
    <definedName name="f5000GROUPC_32.01">"removed"</definedName>
    <definedName name="f5000GROUPC_32.02">"removed"</definedName>
    <definedName name="f5000GROUPC_32.03">"removed"</definedName>
    <definedName name="f5000GROUPC_32.04">"removed"</definedName>
    <definedName name="f5000GROUPC_33.00">"removed"</definedName>
    <definedName name="f5000GROUPC_34.01">"removed"</definedName>
    <definedName name="f5000GROUPC_34.02">"removed"</definedName>
    <definedName name="f5000GROUPC_34.03">"removed"</definedName>
    <definedName name="f5000GROUPC_34.04">"removed"</definedName>
    <definedName name="f5000GROUPC_34.05">"removed"</definedName>
    <definedName name="f5000GROUPC_34.06">"removed"</definedName>
    <definedName name="f5000GROUPC_34.07">"removed"</definedName>
    <definedName name="f5000GROUPC_34.08">"removed"</definedName>
    <definedName name="f5000GROUPC_34.09">"removed"</definedName>
    <definedName name="f5000GROUPC_34.10">"removed"</definedName>
    <definedName name="f5000GROUPC_34.11">"removed"</definedName>
    <definedName name="f5000GROUPC_35.01">"removed"</definedName>
    <definedName name="f5000GROUPC_35.02">"removed"</definedName>
    <definedName name="f5000GROUPC_35.03">"removed"</definedName>
    <definedName name="fBSWEA_00.01">TRUE</definedName>
    <definedName name="fBSWEF_32.01">TRUE</definedName>
    <definedName name="fBSWEF_32.02">TRUE</definedName>
    <definedName name="fBSWEF_32.03">TRUE</definedName>
    <definedName name="fBSWEF_32.04">TRUE</definedName>
    <definedName name="fBSWEF_33.00">TRUE</definedName>
    <definedName name="fBSWEF_34.00" hidden="1">FALSE</definedName>
    <definedName name="fBSWEF_35.00" hidden="1">FALSE</definedName>
    <definedName name="fBSWEF_36.01">TRUE</definedName>
    <definedName name="fBSWEF_36.02">TRUE</definedName>
    <definedName name="ff" localSheetId="38">#REF!</definedName>
    <definedName name="ff" localSheetId="65">#REF!</definedName>
    <definedName name="ff">#REF!</definedName>
    <definedName name="ffg" localSheetId="38">#REF!</definedName>
    <definedName name="ffg" localSheetId="49">#REF!</definedName>
    <definedName name="ffg" localSheetId="65">#REF!</definedName>
    <definedName name="ffg">#REF!</definedName>
    <definedName name="fGROUPA_00.01">TRUE</definedName>
    <definedName name="fGROUPF_32.01">TRUE</definedName>
    <definedName name="fGROUPF_32.02">TRUE</definedName>
    <definedName name="fGROUPF_32.03">TRUE</definedName>
    <definedName name="fGROUPF_32.04">TRUE</definedName>
    <definedName name="fGROUPF_33.00">TRUE</definedName>
    <definedName name="fGROUPF_34.00" hidden="1">FALSE</definedName>
    <definedName name="fGROUPF_35.00">TRUE</definedName>
    <definedName name="fGROUPF_36.01">TRUE</definedName>
    <definedName name="fGROUPF_36.02">TRUE</definedName>
    <definedName name="FI_EURO_V">[21]Sheet1!$C$13</definedName>
    <definedName name="FID" localSheetId="38">#REF!</definedName>
    <definedName name="FID" localSheetId="51">#REF!</definedName>
    <definedName name="FID" localSheetId="65">#REF!</definedName>
    <definedName name="FID">#REF!</definedName>
    <definedName name="fid_sosi" localSheetId="38">#REF!</definedName>
    <definedName name="fid_sosi" localSheetId="65">#REF!</definedName>
    <definedName name="fid_sosi">#REF!</definedName>
    <definedName name="FIM_1.kv." localSheetId="38">#REF!</definedName>
    <definedName name="FIM_1.kv." localSheetId="65">#REF!</definedName>
    <definedName name="FIM_1.kv.">#REF!</definedName>
    <definedName name="FIM_2.kv.">#REF!</definedName>
    <definedName name="FIM_3.kv.">#REF!</definedName>
    <definedName name="FIM_30.06.">#REF!</definedName>
    <definedName name="FIM_30.09.">#REF!</definedName>
    <definedName name="FIM_31.03.">#REF!</definedName>
    <definedName name="FIM_4.kv.">#REF!</definedName>
    <definedName name="FIM_balansdagskurs">[22]Forecast!$D$27</definedName>
    <definedName name="FIM_genomsnittskurs">[22]Forecast!$D$28</definedName>
    <definedName name="FIM_investeringskurs">[22]Forecast!$D$24</definedName>
    <definedName name="FIM_Investeringskurs_950405" localSheetId="38">[22]Forecast!#REF!</definedName>
    <definedName name="FIM_Investeringskurs_950405" localSheetId="51">[22]Forecast!#REF!</definedName>
    <definedName name="FIM_Investeringskurs_950405">[22]Forecast!#REF!</definedName>
    <definedName name="FIM_Investeringskurs_951109" localSheetId="38">[22]Forecast!#REF!</definedName>
    <definedName name="FIM_Investeringskurs_951109" localSheetId="51">[22]Forecast!#REF!</definedName>
    <definedName name="FIM_Investeringskurs_951109">[22]Forecast!#REF!</definedName>
    <definedName name="FIM_Investeringskurs_AÄtillskott">[22]Forecast!$D$25</definedName>
    <definedName name="FIM_Primo" localSheetId="38">#REF!</definedName>
    <definedName name="FIM_Primo" localSheetId="51">#REF!</definedName>
    <definedName name="FIM_Primo" localSheetId="65">#REF!</definedName>
    <definedName name="FIM_Primo">#REF!</definedName>
    <definedName name="FIM_Ultimo" localSheetId="38">#REF!</definedName>
    <definedName name="FIM_Ultimo" localSheetId="65">#REF!</definedName>
    <definedName name="FIM_Ultimo">#REF!</definedName>
    <definedName name="Finland">[19]Sheet1!$C$18</definedName>
    <definedName name="FX_Rates">[26]AE_ADV_help!$AM$3:$AN$6</definedName>
    <definedName name="FXBS">[27]FX!$C$13</definedName>
    <definedName name="GAP_WIP">[20]Legend!$A$1:$A$7</definedName>
    <definedName name="GBP_1.kv." localSheetId="38">#REF!</definedName>
    <definedName name="GBP_1.kv." localSheetId="51">#REF!</definedName>
    <definedName name="GBP_1.kv." localSheetId="65">#REF!</definedName>
    <definedName name="GBP_1.kv.">#REF!</definedName>
    <definedName name="GBP_2.kv." localSheetId="38">#REF!</definedName>
    <definedName name="GBP_2.kv." localSheetId="65">#REF!</definedName>
    <definedName name="GBP_2.kv.">#REF!</definedName>
    <definedName name="GBP_3.kv." localSheetId="38">#REF!</definedName>
    <definedName name="GBP_3.kv." localSheetId="65">#REF!</definedName>
    <definedName name="GBP_3.kv.">#REF!</definedName>
    <definedName name="GBP_30.06.">#REF!</definedName>
    <definedName name="GBP_30.09.">#REF!</definedName>
    <definedName name="GBP_31.03.">#REF!</definedName>
    <definedName name="GBP_4.kv.">#REF!</definedName>
    <definedName name="GBP_Primo">#REF!</definedName>
    <definedName name="GBP_Ultimo">#REF!</definedName>
    <definedName name="gcc">#REF!</definedName>
    <definedName name="gcc_other">#REF!</definedName>
    <definedName name="General">#REF!</definedName>
    <definedName name="general1">#REF!</definedName>
    <definedName name="GenInsKeyFig">#REF!</definedName>
    <definedName name="ggg" localSheetId="4" hidden="1">{"5 * utfall + budget",#N/A,FALSE,"T-0298";"5 * bolag",#N/A,FALSE,"T-0298";"Unibank, utfall alla",#N/A,FALSE,"T-0298";#N/A,#N/A,FALSE,"Koncernskulder";#N/A,#N/A,FALSE,"Koncernfakturering"}</definedName>
    <definedName name="ggg" localSheetId="22" hidden="1">{"5 * utfall + budget",#N/A,FALSE,"T-0298";"5 * bolag",#N/A,FALSE,"T-0298";"Unibank, utfall alla",#N/A,FALSE,"T-0298";#N/A,#N/A,FALSE,"Koncernskulder";#N/A,#N/A,FALSE,"Koncernfakturering"}</definedName>
    <definedName name="ggg" localSheetId="5" hidden="1">{"5 * utfall + budget",#N/A,FALSE,"T-0298";"5 * bolag",#N/A,FALSE,"T-0298";"Unibank, utfall alla",#N/A,FALSE,"T-0298";#N/A,#N/A,FALSE,"Koncernskulder";#N/A,#N/A,FALSE,"Koncernfakturering"}</definedName>
    <definedName name="ggg" localSheetId="6" hidden="1">{"5 * utfall + budget",#N/A,FALSE,"T-0298";"5 * bolag",#N/A,FALSE,"T-0298";"Unibank, utfall alla",#N/A,FALSE,"T-0298";#N/A,#N/A,FALSE,"Koncernskulder";#N/A,#N/A,FALSE,"Koncernfakturering"}</definedName>
    <definedName name="ggg" localSheetId="38" hidden="1">{"5 * utfall + budget",#N/A,FALSE,"T-0298";"5 * bolag",#N/A,FALSE,"T-0298";"Unibank, utfall alla",#N/A,FALSE,"T-0298";#N/A,#N/A,FALSE,"Koncernskulder";#N/A,#N/A,FALSE,"Koncernfakturering"}</definedName>
    <definedName name="ggg" localSheetId="51" hidden="1">{"5 * utfall + budget",#N/A,FALSE,"T-0298";"5 * bolag",#N/A,FALSE,"T-0298";"Unibank, utfall alla",#N/A,FALSE,"T-0298";#N/A,#N/A,FALSE,"Koncernskulder";#N/A,#N/A,FALSE,"Koncernfakturering"}</definedName>
    <definedName name="ggg" localSheetId="65" hidden="1">{"5 * utfall + budget",#N/A,FALSE,"T-0298";"5 * bolag",#N/A,FALSE,"T-0298";"Unibank, utfall alla",#N/A,FALSE,"T-0298";#N/A,#N/A,FALSE,"Koncernskulder";#N/A,#N/A,FALSE,"Koncernfakturering"}</definedName>
    <definedName name="ggg" localSheetId="66" hidden="1">{"5 * utfall + budget",#N/A,FALSE,"T-0298";"5 * bolag",#N/A,FALSE,"T-0298";"Unibank, utfall alla",#N/A,FALSE,"T-0298";#N/A,#N/A,FALSE,"Koncernskulder";#N/A,#N/A,FALSE,"Koncernfakturering"}</definedName>
    <definedName name="ggg" localSheetId="67" hidden="1">{"5 * utfall + budget",#N/A,FALSE,"T-0298";"5 * bolag",#N/A,FALSE,"T-0298";"Unibank, utfall alla",#N/A,FALSE,"T-0298";#N/A,#N/A,FALSE,"Koncernskulder";#N/A,#N/A,FALSE,"Koncernfakturering"}</definedName>
    <definedName name="ggg" localSheetId="68"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OFFSET('[11]Chart Losses'!$I$7,COUNT('[11]Chart Losses'!$I$7:$I$50)-'[11]Chart Losses'!$H$1,,'[11]Chart Losses'!$H$1)</definedName>
    <definedName name="Group_Code">[28]FQ_OF_CA2_13_01!$B$2</definedName>
    <definedName name="Group2">[29]Parameters!$C$42:$C$43</definedName>
    <definedName name="GroupQ" localSheetId="38">#REF!</definedName>
    <definedName name="GroupQ" localSheetId="51">#REF!</definedName>
    <definedName name="GroupQ" localSheetId="65">#REF!</definedName>
    <definedName name="GroupQ">#REF!</definedName>
    <definedName name="GroupYTD" localSheetId="38">#REF!</definedName>
    <definedName name="GroupYTD" localSheetId="65">#REF!</definedName>
    <definedName name="GroupYTD">#REF!</definedName>
    <definedName name="gw" localSheetId="4" hidden="1">{"5 * utfall + budget",#N/A,FALSE,"T-0298";"5 * bolag",#N/A,FALSE,"T-0298";"Unibank, utfall alla",#N/A,FALSE,"T-0298";#N/A,#N/A,FALSE,"Koncernskulder";#N/A,#N/A,FALSE,"Koncernfakturering"}</definedName>
    <definedName name="gw" localSheetId="22" hidden="1">{"5 * utfall + budget",#N/A,FALSE,"T-0298";"5 * bolag",#N/A,FALSE,"T-0298";"Unibank, utfall alla",#N/A,FALSE,"T-0298";#N/A,#N/A,FALSE,"Koncernskulder";#N/A,#N/A,FALSE,"Koncernfakturering"}</definedName>
    <definedName name="gw" localSheetId="5" hidden="1">{"5 * utfall + budget",#N/A,FALSE,"T-0298";"5 * bolag",#N/A,FALSE,"T-0298";"Unibank, utfall alla",#N/A,FALSE,"T-0298";#N/A,#N/A,FALSE,"Koncernskulder";#N/A,#N/A,FALSE,"Koncernfakturering"}</definedName>
    <definedName name="gw" localSheetId="6" hidden="1">{"5 * utfall + budget",#N/A,FALSE,"T-0298";"5 * bolag",#N/A,FALSE,"T-0298";"Unibank, utfall alla",#N/A,FALSE,"T-0298";#N/A,#N/A,FALSE,"Koncernskulder";#N/A,#N/A,FALSE,"Koncernfakturering"}</definedName>
    <definedName name="gw" localSheetId="38" hidden="1">{"5 * utfall + budget",#N/A,FALSE,"T-0298";"5 * bolag",#N/A,FALSE,"T-0298";"Unibank, utfall alla",#N/A,FALSE,"T-0298";#N/A,#N/A,FALSE,"Koncernskulder";#N/A,#N/A,FALSE,"Koncernfakturering"}</definedName>
    <definedName name="gw" localSheetId="51" hidden="1">{"5 * utfall + budget",#N/A,FALSE,"T-0298";"5 * bolag",#N/A,FALSE,"T-0298";"Unibank, utfall alla",#N/A,FALSE,"T-0298";#N/A,#N/A,FALSE,"Koncernskulder";#N/A,#N/A,FALSE,"Koncernfakturering"}</definedName>
    <definedName name="gw" localSheetId="65" hidden="1">{"5 * utfall + budget",#N/A,FALSE,"T-0298";"5 * bolag",#N/A,FALSE,"T-0298";"Unibank, utfall alla",#N/A,FALSE,"T-0298";#N/A,#N/A,FALSE,"Koncernskulder";#N/A,#N/A,FALSE,"Koncernfakturering"}</definedName>
    <definedName name="gw" localSheetId="66" hidden="1">{"5 * utfall + budget",#N/A,FALSE,"T-0298";"5 * bolag",#N/A,FALSE,"T-0298";"Unibank, utfall alla",#N/A,FALSE,"T-0298";#N/A,#N/A,FALSE,"Koncernskulder";#N/A,#N/A,FALSE,"Koncernfakturering"}</definedName>
    <definedName name="gw" localSheetId="67" hidden="1">{"5 * utfall + budget",#N/A,FALSE,"T-0298";"5 * bolag",#N/A,FALSE,"T-0298";"Unibank, utfall alla",#N/A,FALSE,"T-0298";#N/A,#N/A,FALSE,"Koncernskulder";#N/A,#N/A,FALSE,"Koncernfakturering"}</definedName>
    <definedName name="gw" localSheetId="68"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asBataviaValidationRan">"Yes"</definedName>
    <definedName name="HOUSE">OFFSET('[11]Chart Losses'!$K$7,COUNT('[11]Chart Losses'!$K$7:$K$50)-'[11]Chart Losses'!$H$1,,'[11]Chart Losses'!$H$1)</definedName>
    <definedName name="HTML_CodePage" hidden="1">1252</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38">#REF!</definedName>
    <definedName name="iib" localSheetId="51">#REF!</definedName>
    <definedName name="iib">#REF!</definedName>
    <definedName name="iib_total" localSheetId="38">#REF!</definedName>
    <definedName name="iib_total" localSheetId="51">#REF!</definedName>
    <definedName name="iib_total">#REF!</definedName>
    <definedName name="Income">#REF!</definedName>
    <definedName name="Income_statement__________________________________________________________SEKm">#REF!</definedName>
    <definedName name="INPR">#REF!</definedName>
    <definedName name="inv.bank">#REF!</definedName>
    <definedName name="ioio" localSheetId="4" hidden="1">{"'YTD'!$A$6:$P$133"}</definedName>
    <definedName name="ioio" localSheetId="22" hidden="1">{"'YTD'!$A$6:$P$133"}</definedName>
    <definedName name="ioio" localSheetId="5" hidden="1">{"'YTD'!$A$6:$P$133"}</definedName>
    <definedName name="ioio" localSheetId="6" hidden="1">{"'YTD'!$A$6:$P$133"}</definedName>
    <definedName name="ioio" localSheetId="38" hidden="1">{"'YTD'!$A$6:$P$133"}</definedName>
    <definedName name="ioio" localSheetId="43" hidden="1">{"'YTD'!$A$6:$P$133"}</definedName>
    <definedName name="ioio" localSheetId="49" hidden="1">{"'YTD'!$A$6:$P$133"}</definedName>
    <definedName name="ioio" localSheetId="50" hidden="1">{"'YTD'!$A$6:$P$133"}</definedName>
    <definedName name="ioio" localSheetId="51" hidden="1">{"'YTD'!$A$6:$P$133"}</definedName>
    <definedName name="ioio" localSheetId="53" hidden="1">{"'YTD'!$A$6:$P$133"}</definedName>
    <definedName name="ioio" localSheetId="65" hidden="1">{"'YTD'!$A$6:$P$133"}</definedName>
    <definedName name="ioio" localSheetId="66" hidden="1">{"'YTD'!$A$6:$P$133"}</definedName>
    <definedName name="ioio" localSheetId="67" hidden="1">{"'YTD'!$A$6:$P$133"}</definedName>
    <definedName name="ioio" localSheetId="68" hidden="1">{"'YTD'!$A$6:$P$133"}</definedName>
    <definedName name="ioio" hidden="1">{"'YTD'!$A$6:$P$133"}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BataviaValid">"Yes"</definedName>
    <definedName name="iuiui" localSheetId="38">#REF!</definedName>
    <definedName name="iuiui" localSheetId="51">#REF!</definedName>
    <definedName name="iuiui" localSheetId="65">#REF!</definedName>
    <definedName name="iuiui">#REF!</definedName>
    <definedName name="j">[13]Frontpage!$C$4</definedName>
    <definedName name="jkj" localSheetId="38">#REF!</definedName>
    <definedName name="jkj" localSheetId="49">#REF!</definedName>
    <definedName name="jkj" localSheetId="65">#REF!</definedName>
    <definedName name="jkj">#REF!</definedName>
    <definedName name="jkjkjkj">[13]Frontpage!$N$5</definedName>
    <definedName name="jooioioioi" localSheetId="38">#REF!</definedName>
    <definedName name="jooioioioi" localSheetId="49">#REF!</definedName>
    <definedName name="jooioioioi" localSheetId="65">#REF!</definedName>
    <definedName name="jooioioioi">#REF!</definedName>
    <definedName name="just" localSheetId="38">#REF!</definedName>
    <definedName name="just" localSheetId="65">#REF!</definedName>
    <definedName name="just">#REF!</definedName>
    <definedName name="Key" localSheetId="38">#REF!</definedName>
    <definedName name="Key">#REF!</definedName>
    <definedName name="key_life">#REF!</definedName>
    <definedName name="keyratio">#REF!</definedName>
    <definedName name="kjjkhj" localSheetId="49">#REF!</definedName>
    <definedName name="kjjkhj" localSheetId="65">#REF!</definedName>
    <definedName name="kjjkhj">#REF!</definedName>
    <definedName name="kk">[30]Syöttöpohja!$F$4</definedName>
    <definedName name="klk" localSheetId="38">#REF!</definedName>
    <definedName name="klk" localSheetId="49">#REF!</definedName>
    <definedName name="klk" localSheetId="65">#REF!</definedName>
    <definedName name="klk">#REF!</definedName>
    <definedName name="KolIndeks0">[15]HelpSheet!$G$9</definedName>
    <definedName name="KolIndeks1">[15]HelpSheet!$G$11</definedName>
    <definedName name="KolIndeks2">[15]HelpSheet!$G$13</definedName>
    <definedName name="KolIndeks3">[15]HelpSheet!$G$15</definedName>
    <definedName name="kop" localSheetId="38">#REF!</definedName>
    <definedName name="kop" localSheetId="51">#REF!</definedName>
    <definedName name="kop" localSheetId="65">#REF!</definedName>
    <definedName name="kop">#REF!</definedName>
    <definedName name="KvtKolIndeks1">[15]HelpSheet!$I$3</definedName>
    <definedName name="KvtKolIndeks2">[15]HelpSheet!$I$5</definedName>
    <definedName name="KvtKolIndeks3">[15]HelpSheet!$I$7</definedName>
    <definedName name="KvtKolIndeks4">[15]HelpSheet!$I$9</definedName>
    <definedName name="l_factor" localSheetId="38">#REF!</definedName>
    <definedName name="l_factor" localSheetId="51">#REF!</definedName>
    <definedName name="l_factor" localSheetId="65">#REF!</definedName>
    <definedName name="l_factor">#REF!</definedName>
    <definedName name="l_share" localSheetId="38">#REF!</definedName>
    <definedName name="l_share" localSheetId="65">#REF!</definedName>
    <definedName name="l_share">#REF!</definedName>
    <definedName name="label.current" localSheetId="43">'[31]Input sheet'!$E$7</definedName>
    <definedName name="label.current" localSheetId="49">'[31]Input sheet'!$E$7</definedName>
    <definedName name="label.current" localSheetId="50">'[31]Input sheet'!$E$7</definedName>
    <definedName name="label.current" localSheetId="53">'[31]Input sheet'!$E$7</definedName>
    <definedName name="label.current" localSheetId="65">'[32]Input sheet'!$E$7</definedName>
    <definedName name="label.current">'[32]Input sheet'!$E$7</definedName>
    <definedName name="Life" localSheetId="38">#REF!</definedName>
    <definedName name="Life" localSheetId="51">#REF!</definedName>
    <definedName name="Life" localSheetId="65">#REF!</definedName>
    <definedName name="Life">#REF!</definedName>
    <definedName name="life_sam" localSheetId="38">#REF!</definedName>
    <definedName name="life_sam" localSheetId="65">#REF!</definedName>
    <definedName name="life_sam">#REF!</definedName>
    <definedName name="life1" localSheetId="38">#REF!</definedName>
    <definedName name="life1" localSheetId="65">#REF!</definedName>
    <definedName name="life1">#REF!</definedName>
    <definedName name="life2">#REF!</definedName>
    <definedName name="loansPortfolio">#REF!</definedName>
    <definedName name="mar" localSheetId="4" hidden="1">{#N/A,#N/A,TRUE,"Forside";#N/A,#N/A,TRUE,"Contents";#N/A,#N/A,TRUE,"Opera. income stat.";#N/A,#N/A,TRUE,"Business area ";#N/A,#N/A,TRUE,"Statutory income statem."}</definedName>
    <definedName name="mar" localSheetId="22" hidden="1">{#N/A,#N/A,TRUE,"Forside";#N/A,#N/A,TRUE,"Contents";#N/A,#N/A,TRUE,"Opera. income stat.";#N/A,#N/A,TRUE,"Business area ";#N/A,#N/A,TRUE,"Statutory income statem."}</definedName>
    <definedName name="mar" localSheetId="5" hidden="1">{#N/A,#N/A,TRUE,"Forside";#N/A,#N/A,TRUE,"Contents";#N/A,#N/A,TRUE,"Opera. income stat.";#N/A,#N/A,TRUE,"Business area ";#N/A,#N/A,TRUE,"Statutory income statem."}</definedName>
    <definedName name="mar" localSheetId="6" hidden="1">{#N/A,#N/A,TRUE,"Forside";#N/A,#N/A,TRUE,"Contents";#N/A,#N/A,TRUE,"Opera. income stat.";#N/A,#N/A,TRUE,"Business area ";#N/A,#N/A,TRUE,"Statutory income statem."}</definedName>
    <definedName name="mar" localSheetId="38" hidden="1">{#N/A,#N/A,TRUE,"Forside";#N/A,#N/A,TRUE,"Contents";#N/A,#N/A,TRUE,"Opera. income stat.";#N/A,#N/A,TRUE,"Business area ";#N/A,#N/A,TRUE,"Statutory income statem."}</definedName>
    <definedName name="mar" localSheetId="51" hidden="1">{#N/A,#N/A,TRUE,"Forside";#N/A,#N/A,TRUE,"Contents";#N/A,#N/A,TRUE,"Opera. income stat.";#N/A,#N/A,TRUE,"Business area ";#N/A,#N/A,TRUE,"Statutory income statem."}</definedName>
    <definedName name="mar" localSheetId="65" hidden="1">{#N/A,#N/A,TRUE,"Forside";#N/A,#N/A,TRUE,"Contents";#N/A,#N/A,TRUE,"Opera. income stat.";#N/A,#N/A,TRUE,"Business area ";#N/A,#N/A,TRUE,"Statutory income statem."}</definedName>
    <definedName name="mar" localSheetId="66" hidden="1">{#N/A,#N/A,TRUE,"Forside";#N/A,#N/A,TRUE,"Contents";#N/A,#N/A,TRUE,"Opera. income stat.";#N/A,#N/A,TRUE,"Business area ";#N/A,#N/A,TRUE,"Statutory income statem."}</definedName>
    <definedName name="mar" localSheetId="67" hidden="1">{#N/A,#N/A,TRUE,"Forside";#N/A,#N/A,TRUE,"Contents";#N/A,#N/A,TRUE,"Opera. income stat.";#N/A,#N/A,TRUE,"Business area ";#N/A,#N/A,TRUE,"Statutory income statem."}</definedName>
    <definedName name="mar" localSheetId="68"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[21]Sheet1!$C$10</definedName>
    <definedName name="Markets" localSheetId="38">#REF!</definedName>
    <definedName name="Markets" localSheetId="51">#REF!</definedName>
    <definedName name="Markets" localSheetId="65">#REF!</definedName>
    <definedName name="Markets">#REF!</definedName>
    <definedName name="Meng">[2]XXX!$C$27</definedName>
    <definedName name="MM0">[2]XXX!$C$37</definedName>
    <definedName name="Month">[33]Input!$C$5</definedName>
    <definedName name="MORT">OFFSET('[11]Chart Losses'!$L$7,COUNT('[11]Chart Losses'!$L$7:$L$50)-'[11]Chart Losses'!$H$1,,'[11]Chart Losses'!$H$1)</definedName>
    <definedName name="Movements_in_shareholders__equity__EURm" localSheetId="38">#REF!</definedName>
    <definedName name="Movements_in_shareholders__equity__EURm" localSheetId="65">#REF!</definedName>
    <definedName name="Movements_in_shareholders__equity__EURm">#REF!</definedName>
    <definedName name="msfile">[19]Sheet1!$B$5</definedName>
    <definedName name="Månad" localSheetId="51">#REF!</definedName>
    <definedName name="Månad" localSheetId="65">#REF!</definedName>
    <definedName name="Månad">#REF!</definedName>
    <definedName name="måned02">'[34]Schedule 8010'!$T$82:$U$93</definedName>
    <definedName name="måneder" localSheetId="38">'[35]Dansk 31.03.2003'!#REF!</definedName>
    <definedName name="måneder" localSheetId="51">'[35]Dansk 31.03.2003'!#REF!</definedName>
    <definedName name="måneder">'[35]Dansk 31.03.2003'!#REF!</definedName>
    <definedName name="nb_den" localSheetId="38">#REF!</definedName>
    <definedName name="nb_den" localSheetId="51">#REF!</definedName>
    <definedName name="nb_den" localSheetId="65">#REF!</definedName>
    <definedName name="nb_den">#REF!</definedName>
    <definedName name="nb_denmark" localSheetId="38">#REF!</definedName>
    <definedName name="nb_denmark" localSheetId="65">#REF!</definedName>
    <definedName name="nb_denmark">#REF!</definedName>
    <definedName name="nb_denmark_msh" localSheetId="38">#REF!</definedName>
    <definedName name="nb_denmark_msh" localSheetId="65">#REF!</definedName>
    <definedName name="nb_denmark_msh">#REF!</definedName>
    <definedName name="NB_EURO">[19]Sheet1!$C$4</definedName>
    <definedName name="NB_EURO_V">[21]Sheet1!$C$11</definedName>
    <definedName name="nb_fin" localSheetId="38">#REF!</definedName>
    <definedName name="nb_fin" localSheetId="51">#REF!</definedName>
    <definedName name="nb_fin" localSheetId="65">#REF!</definedName>
    <definedName name="nb_fin">#REF!</definedName>
    <definedName name="nb_Finland" localSheetId="38">#REF!</definedName>
    <definedName name="nb_Finland" localSheetId="65">#REF!</definedName>
    <definedName name="nb_Finland">#REF!</definedName>
    <definedName name="nb_Finland_Msh" localSheetId="38">#REF!</definedName>
    <definedName name="nb_Finland_Msh" localSheetId="65">#REF!</definedName>
    <definedName name="nb_Finland_Msh">#REF!</definedName>
    <definedName name="nb_iib">#REF!</definedName>
    <definedName name="nb_nor">#REF!</definedName>
    <definedName name="nb_nordic">#REF!</definedName>
    <definedName name="nb_norway">#REF!</definedName>
    <definedName name="nb_norway_msh">#REF!</definedName>
    <definedName name="nb_swe">#REF!</definedName>
    <definedName name="nb_Sweden">#REF!</definedName>
    <definedName name="nb_sweden_msh">#REF!</definedName>
    <definedName name="NBHbalancesheet">#REF!</definedName>
    <definedName name="nem">#REF!</definedName>
    <definedName name="New_1" localSheetId="4" hidden="1">{"'YTD'!$A$6:$P$133"}</definedName>
    <definedName name="New_1" localSheetId="22" hidden="1">{"'YTD'!$A$6:$P$133"}</definedName>
    <definedName name="New_1" localSheetId="5" hidden="1">{"'YTD'!$A$6:$P$133"}</definedName>
    <definedName name="New_1" localSheetId="6" hidden="1">{"'YTD'!$A$6:$P$133"}</definedName>
    <definedName name="New_1" localSheetId="38" hidden="1">{"'YTD'!$A$6:$P$133"}</definedName>
    <definedName name="New_1" localSheetId="51" hidden="1">{"'YTD'!$A$6:$P$133"}</definedName>
    <definedName name="New_1" localSheetId="65" hidden="1">{"'YTD'!$A$6:$P$133"}</definedName>
    <definedName name="New_1" localSheetId="66" hidden="1">{"'YTD'!$A$6:$P$133"}</definedName>
    <definedName name="New_1" localSheetId="67" hidden="1">{"'YTD'!$A$6:$P$133"}</definedName>
    <definedName name="New_1" localSheetId="68" hidden="1">{"'YTD'!$A$6:$P$133"}</definedName>
    <definedName name="New_1" hidden="1">{"'YTD'!$A$6:$P$133"}</definedName>
    <definedName name="New_BU_Q3">#REF!</definedName>
    <definedName name="nmnm">[13]Frontpage!$C$5</definedName>
    <definedName name="NO_EURO_V">[21]Sheet1!$C$14</definedName>
    <definedName name="NO_NOK_V">[19]Sheet1!$C$22</definedName>
    <definedName name="NOK_1.kv." localSheetId="38">#REF!</definedName>
    <definedName name="NOK_1.kv." localSheetId="51">#REF!</definedName>
    <definedName name="NOK_1.kv." localSheetId="65">#REF!</definedName>
    <definedName name="NOK_1.kv.">#REF!</definedName>
    <definedName name="NOK_2.kv." localSheetId="38">#REF!</definedName>
    <definedName name="NOK_2.kv." localSheetId="65">#REF!</definedName>
    <definedName name="NOK_2.kv.">#REF!</definedName>
    <definedName name="NOK_3.kv." localSheetId="38">#REF!</definedName>
    <definedName name="NOK_3.kv." localSheetId="65">#REF!</definedName>
    <definedName name="NOK_3.kv.">#REF!</definedName>
    <definedName name="NOK_30.06.">#REF!</definedName>
    <definedName name="NOK_30.09.">#REF!</definedName>
    <definedName name="NOK_31.03.">#REF!</definedName>
    <definedName name="NOK_4.kv.">#REF!</definedName>
    <definedName name="NOK_Primo">#REF!</definedName>
    <definedName name="NOK_Ultimo">#REF!</definedName>
    <definedName name="NokLastYear">[15]Valutakurser!$E$7</definedName>
    <definedName name="Nordea_Estonia" localSheetId="38">#REF!</definedName>
    <definedName name="Nordea_Estonia" localSheetId="51">#REF!</definedName>
    <definedName name="Nordea_Estonia" localSheetId="65">#REF!</definedName>
    <definedName name="Nordea_Estonia">#REF!</definedName>
    <definedName name="Nordea_IOM" localSheetId="38">#REF!</definedName>
    <definedName name="Nordea_IOM" localSheetId="65">#REF!</definedName>
    <definedName name="Nordea_IOM">#REF!</definedName>
    <definedName name="Nordea_Latvia" localSheetId="38">#REF!</definedName>
    <definedName name="Nordea_Latvia" localSheetId="65">#REF!</definedName>
    <definedName name="Nordea_Latvia">#REF!</definedName>
    <definedName name="Nordea_life_Ass_LTD_Finland">#REF!</definedName>
    <definedName name="Nordea_life_Ass_LTD_Sverige">#REF!</definedName>
    <definedName name="Nordea_life_I">#REF!</definedName>
    <definedName name="Nordea_life_II">#REF!</definedName>
    <definedName name="Nordea_Lux">#REF!</definedName>
    <definedName name="Nordea_Pension">#REF!</definedName>
    <definedName name="Nordea_PTE">#REF!</definedName>
    <definedName name="Nordea_Zycie">#REF!</definedName>
    <definedName name="NordeaAB">#REF!</definedName>
    <definedName name="Norway">[19]Sheet1!$C$19</definedName>
    <definedName name="Note1" localSheetId="38">#REF!</definedName>
    <definedName name="Note1" localSheetId="51">#REF!</definedName>
    <definedName name="Note1" localSheetId="65">#REF!</definedName>
    <definedName name="Note1">#REF!</definedName>
    <definedName name="Note2" localSheetId="38">#REF!</definedName>
    <definedName name="Note2" localSheetId="65">#REF!</definedName>
    <definedName name="Note2">#REF!</definedName>
    <definedName name="Note3" localSheetId="38">#REF!</definedName>
    <definedName name="Note3" localSheetId="65">#REF!</definedName>
    <definedName name="Note3">#REF!</definedName>
    <definedName name="Note4">#REF!</definedName>
    <definedName name="Note4b">#REF!</definedName>
    <definedName name="Note5">#REF!</definedName>
    <definedName name="Note6">#REF!</definedName>
    <definedName name="Note7">#REF!</definedName>
    <definedName name="now">'[17]Raw Data Sheet'!$A$37</definedName>
    <definedName name="nybps">IF([9]Chart!$AG$16=1,OFFSET([9]Chart!$Z$11,1,0,COUNTA([9]Chart!$Z$11:$Z$33)-1,1),IF([9]Chart!$AG$16=2,OFFSET([9]Chart!$Z$11,1,0,COUNTA([9]Chart!$Z$11:$Z$38)-1,1)))</definedName>
    <definedName name="oiiiooi">[36]Overview!$AR$1:$AR$3</definedName>
    <definedName name="oioioiiioiooi">[13]Frontpage!$C$7</definedName>
    <definedName name="OIS" localSheetId="38">#REF!</definedName>
    <definedName name="OIS" localSheetId="51">#REF!</definedName>
    <definedName name="OIS" localSheetId="65">#REF!</definedName>
    <definedName name="OIS">#REF!</definedName>
    <definedName name="oooj" localSheetId="38">#REF!</definedName>
    <definedName name="oooj" localSheetId="49">#REF!</definedName>
    <definedName name="oooj" localSheetId="65">#REF!</definedName>
    <definedName name="oooj">#REF!</definedName>
    <definedName name="Operational_Income_Statement" localSheetId="38">#REF!</definedName>
    <definedName name="Operational_Income_Statement">#REF!</definedName>
    <definedName name="OpRisk">#REF!</definedName>
    <definedName name="OptionButtonValg">[15]HelpSheet!$G$18</definedName>
    <definedName name="other" localSheetId="38">#REF!</definedName>
    <definedName name="other" localSheetId="51">#REF!</definedName>
    <definedName name="other" localSheetId="65">#REF!</definedName>
    <definedName name="other">#REF!</definedName>
    <definedName name="Overskrift">[15]Investment_assets!$A$4</definedName>
    <definedName name="Page2" localSheetId="38">#REF!</definedName>
    <definedName name="Page2" localSheetId="51">#REF!</definedName>
    <definedName name="Page2" localSheetId="65">#REF!</definedName>
    <definedName name="Page2">#REF!</definedName>
    <definedName name="Page8" localSheetId="38">#REF!</definedName>
    <definedName name="Page8" localSheetId="65">#REF!</definedName>
    <definedName name="Page8">#REF!</definedName>
    <definedName name="Period" localSheetId="43">[12]Frontpage!$L$5:$L$16</definedName>
    <definedName name="Period" localSheetId="49">[12]Frontpage!$L$5:$L$16</definedName>
    <definedName name="Period" localSheetId="50">[12]Frontpage!$L$5:$L$16</definedName>
    <definedName name="Period" localSheetId="53">[12]Frontpage!$L$5:$L$16</definedName>
    <definedName name="Period" localSheetId="65">[13]Frontpage!$L$5:$L$16</definedName>
    <definedName name="Period">[13]Frontpage!$L$5:$L$16</definedName>
    <definedName name="perioder" localSheetId="38">'[35]Dansk 31.03.2003'!#REF!</definedName>
    <definedName name="perioder" localSheetId="51">'[35]Dansk 31.03.2003'!#REF!</definedName>
    <definedName name="perioder">'[35]Dansk 31.03.2003'!#REF!</definedName>
    <definedName name="PIII" localSheetId="38">#REF!</definedName>
    <definedName name="PIII" localSheetId="51">#REF!</definedName>
    <definedName name="PIII" localSheetId="65">#REF!</definedName>
    <definedName name="PIII">#REF!</definedName>
    <definedName name="PLN_1.kv." localSheetId="38">#REF!</definedName>
    <definedName name="PLN_1.kv." localSheetId="65">#REF!</definedName>
    <definedName name="PLN_1.kv.">#REF!</definedName>
    <definedName name="PLN_2.kv." localSheetId="38">#REF!</definedName>
    <definedName name="PLN_2.kv." localSheetId="65">#REF!</definedName>
    <definedName name="PLN_2.kv.">#REF!</definedName>
    <definedName name="PLN_3.kv.">#REF!</definedName>
    <definedName name="PLN_30.06.">#REF!</definedName>
    <definedName name="PLN_30.09.">#REF!</definedName>
    <definedName name="PLN_31.03.">#REF!</definedName>
    <definedName name="PLN_4.kv.">#REF!</definedName>
    <definedName name="PLN_Primo">#REF!</definedName>
    <definedName name="PLN_Ultimo">#REF!</definedName>
    <definedName name="PlnLastYear">[15]Valutakurser!$E$9</definedName>
    <definedName name="Plot">OFFSET([9]Chart!$AB$11,1,0,COUNTA([9]Chart!$AB$11:$AB$38)-1,1)</definedName>
    <definedName name="PP" localSheetId="43">[12]Frontpage!$C$5</definedName>
    <definedName name="PP" localSheetId="49">[12]Frontpage!$C$5</definedName>
    <definedName name="PP" localSheetId="50">[12]Frontpage!$C$5</definedName>
    <definedName name="PP" localSheetId="53">[12]Frontpage!$C$5</definedName>
    <definedName name="PP" localSheetId="65">[13]Frontpage!$C$5</definedName>
    <definedName name="PP">[13]Frontpage!$C$5</definedName>
    <definedName name="_xlnm.Print_Area" localSheetId="4">'1'!$A$1:$D$27</definedName>
    <definedName name="_xlnm.Print_Area" localSheetId="14">'10'!$A$1:$H$46</definedName>
    <definedName name="_xlnm.Print_Area" localSheetId="15">'11'!$A$1:$S$46</definedName>
    <definedName name="_xlnm.Print_Area" localSheetId="16">'12'!$A$1:$N$363</definedName>
    <definedName name="_xlnm.Print_Area" localSheetId="17">'13'!$A$1:$G$21</definedName>
    <definedName name="_xlnm.Print_Area" localSheetId="18">'14'!$A$1:$F$49</definedName>
    <definedName name="_xlnm.Print_Area" localSheetId="19">'15'!$A$1:$T$38</definedName>
    <definedName name="_xlnm.Print_Area" localSheetId="20">'16'!$A$1:$J$15</definedName>
    <definedName name="_xlnm.Print_Area" localSheetId="21">'17'!$A$1:$J$237</definedName>
    <definedName name="_xlnm.Print_Area" localSheetId="22">'18'!$A$1:$I$51</definedName>
    <definedName name="_xlnm.Print_Area" localSheetId="23">'19'!$A$1:$K$38</definedName>
    <definedName name="_xlnm.Print_Area" localSheetId="5">'2'!$A$1:$E$19</definedName>
    <definedName name="_xlnm.Print_Area" localSheetId="24">'20'!$A$1:$O$62</definedName>
    <definedName name="_xlnm.Print_Area" localSheetId="25">'21'!$A$1:$K$45</definedName>
    <definedName name="_xlnm.Print_Area" localSheetId="26">'22'!$A$1:$J$56</definedName>
    <definedName name="_xlnm.Print_Area" localSheetId="27">'23'!$A$1:$F$32</definedName>
    <definedName name="_xlnm.Print_Area" localSheetId="29">'24'!$A$1:$J$15</definedName>
    <definedName name="_xlnm.Print_Area" localSheetId="30">'25'!$A$1:$E$10</definedName>
    <definedName name="_xlnm.Print_Area" localSheetId="31">'26'!$A$1:$N$38</definedName>
    <definedName name="_xlnm.Print_Area" localSheetId="32">'27'!$A$1:$I$90</definedName>
    <definedName name="_xlnm.Print_Area" localSheetId="33">'28'!$A$1:$J$15</definedName>
    <definedName name="_xlnm.Print_Area" localSheetId="34">'29'!$A$1:$G$16</definedName>
    <definedName name="_xlnm.Print_Area" localSheetId="6">'3'!$A$1:$I$21</definedName>
    <definedName name="_xlnm.Print_Area" localSheetId="35">'30'!$A$1:$D$25</definedName>
    <definedName name="_xlnm.Print_Area" localSheetId="36">'31'!$A$1:$D$24</definedName>
    <definedName name="_xlnm.Print_Area" localSheetId="38">'32'!$A$1:$L$47</definedName>
    <definedName name="_xlnm.Print_Area" localSheetId="39">'33'!$A$1:$K$55</definedName>
    <definedName name="_xlnm.Print_Area" localSheetId="40">'34'!$A$1:$L$15</definedName>
    <definedName name="_xlnm.Print_Area" localSheetId="41">'35'!$A$1:$H$21</definedName>
    <definedName name="_xlnm.Print_Area" localSheetId="42">'36'!$A$1:$F$7</definedName>
    <definedName name="_xlnm.Print_Area" localSheetId="43">'37'!$A$1:$L$134</definedName>
    <definedName name="_xlnm.Print_Area" localSheetId="45">'38'!$A$1:$J$37</definedName>
    <definedName name="_xlnm.Print_Area" localSheetId="46">'39'!$A$1:$E$43</definedName>
    <definedName name="_xlnm.Print_Area" localSheetId="7">'4'!$A$1:$E$124</definedName>
    <definedName name="_xlnm.Print_Area" localSheetId="47">'40'!$A$1:$J$41</definedName>
    <definedName name="_xlnm.Print_Area" localSheetId="48">'41'!$A$1:$K$49</definedName>
    <definedName name="_xlnm.Print_Area" localSheetId="49">'42'!$A$1:$H$25</definedName>
    <definedName name="_xlnm.Print_Area" localSheetId="50">'43'!$A$1:$I$39</definedName>
    <definedName name="_xlnm.Print_Area" localSheetId="51">'44'!$A$1:$H$22</definedName>
    <definedName name="_xlnm.Print_Area" localSheetId="52">'45'!$A$1:$H$21</definedName>
    <definedName name="_xlnm.Print_Area" localSheetId="53">'46'!$A$1:$H$59</definedName>
    <definedName name="_xlnm.Print_Area" localSheetId="54">'47'!$A$1:$G$11</definedName>
    <definedName name="_xlnm.Print_Area" localSheetId="55">'48'!$A$1:$M$20</definedName>
    <definedName name="_xlnm.Print_Area" localSheetId="57">'49'!$A$1:$H$14</definedName>
    <definedName name="_xlnm.Print_Area" localSheetId="8">'5'!$A$1:$F$42</definedName>
    <definedName name="_xlnm.Print_Area" localSheetId="59">'50'!$A$1:$R$22</definedName>
    <definedName name="_xlnm.Print_Area" localSheetId="60">'51'!$A$1:$S$19</definedName>
    <definedName name="_xlnm.Print_Area" localSheetId="61">'52'!$A$1:$F$19</definedName>
    <definedName name="_xlnm.Print_Area" localSheetId="63">'53'!$A$1:$I$55</definedName>
    <definedName name="_xlnm.Print_Area" localSheetId="64">'54'!$A$1:$G$27</definedName>
    <definedName name="_xlnm.Print_Area" localSheetId="65">'55'!$A$1:$J$89</definedName>
    <definedName name="_xlnm.Print_Area" localSheetId="66">'56'!$A$1:$D$20</definedName>
    <definedName name="_xlnm.Print_Area" localSheetId="67">'57'!$A$1:$D$71</definedName>
    <definedName name="_xlnm.Print_Area" localSheetId="68">'58'!$A$1:$D$17</definedName>
    <definedName name="_xlnm.Print_Area" localSheetId="69">'59'!$A$1:$D$6</definedName>
    <definedName name="_xlnm.Print_Area" localSheetId="9">'6'!$A$1:$G$37</definedName>
    <definedName name="_xlnm.Print_Area" localSheetId="70">'60'!$A$1:$O$31</definedName>
    <definedName name="_xlnm.Print_Area" localSheetId="71">'61'!$A$1:$C$7</definedName>
    <definedName name="_xlnm.Print_Area" localSheetId="72">'62'!$A$1:$D$157</definedName>
    <definedName name="_xlnm.Print_Area" localSheetId="74">'63'!$A$1:$D$27</definedName>
    <definedName name="_xlnm.Print_Area" localSheetId="75">'64'!$A$1:$F$11</definedName>
    <definedName name="_xlnm.Print_Area" localSheetId="76">'65'!$A$1:$F$10</definedName>
    <definedName name="_xlnm.Print_Area" localSheetId="77">'66'!$A$1:$F$10</definedName>
    <definedName name="_xlnm.Print_Area" localSheetId="78">'67'!$A$1:$I$9</definedName>
    <definedName name="_xlnm.Print_Area" localSheetId="79">'68'!$A$1:$F$16</definedName>
    <definedName name="_xlnm.Print_Area" localSheetId="80">'69'!$A$1:$F$7</definedName>
    <definedName name="_xlnm.Print_Area" localSheetId="11">'7'!$A$1:$S$64</definedName>
    <definedName name="_xlnm.Print_Area" localSheetId="81">'70'!$A$1:$E$8</definedName>
    <definedName name="_xlnm.Print_Area" localSheetId="82">'71'!$A$1:$L$21</definedName>
    <definedName name="_xlnm.Print_Area" localSheetId="84">'72'!$A$1:$T$34</definedName>
    <definedName name="_xlnm.Print_Area" localSheetId="85">'73'!$A$1:$N$37</definedName>
    <definedName name="_xlnm.Print_Area" localSheetId="86">'74'!$A$1:$E$11</definedName>
    <definedName name="_xlnm.Print_Area" localSheetId="87">'75'!$A$1:$I$14</definedName>
    <definedName name="_xlnm.Print_Area" localSheetId="12">'8'!$A$1:$J$44</definedName>
    <definedName name="_xlnm.Print_Area" localSheetId="13">'9'!$A$1:$G$11</definedName>
    <definedName name="_xlnm.Print_Area" localSheetId="1">'Key Metrics'!$A$1:$H$70</definedName>
    <definedName name="_xlnm.Print_Area" localSheetId="2">'Key Risks'!$A$1:$J$42</definedName>
    <definedName name="_xlnm.Print_Area" localSheetId="0">'Table of Contents'!$A$1:$B$90</definedName>
    <definedName name="Privatebanking" localSheetId="38">#REF!</definedName>
    <definedName name="Privatebanking" localSheetId="51">#REF!</definedName>
    <definedName name="Privatebanking" localSheetId="65">#REF!</definedName>
    <definedName name="Privatebanking">#REF!</definedName>
    <definedName name="prob.loans" localSheetId="38">#REF!</definedName>
    <definedName name="prob.loans" localSheetId="65">#REF!</definedName>
    <definedName name="prob.loans">#REF!</definedName>
    <definedName name="prod" localSheetId="38">#REF!</definedName>
    <definedName name="prod" localSheetId="65">#REF!</definedName>
    <definedName name="prod">#REF!</definedName>
    <definedName name="prod_group">#REF!</definedName>
    <definedName name="Project_last_entry">'[37]Project Data Sorted'!$C$5</definedName>
    <definedName name="Project_start_row">'[37]Project Data Sorted'!$C$4</definedName>
    <definedName name="Property">#REF!</definedName>
    <definedName name="Protocol">"Sweden"</definedName>
    <definedName name="q" localSheetId="4" hidden="1">{"5 * utfall + budget",#N/A,FALSE,"T-0298";"5 * bolag",#N/A,FALSE,"T-0298";"Unibank, utfall alla",#N/A,FALSE,"T-0298";#N/A,#N/A,FALSE,"Koncernskulder";#N/A,#N/A,FALSE,"Koncernfakturering"}</definedName>
    <definedName name="q" localSheetId="22"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38" hidden="1">{"5 * utfall + budget",#N/A,FALSE,"T-0298";"5 * bolag",#N/A,FALSE,"T-0298";"Unibank, utfall alla",#N/A,FALSE,"T-0298";#N/A,#N/A,FALSE,"Koncernskulder";#N/A,#N/A,FALSE,"Koncernfakturering"}</definedName>
    <definedName name="q" localSheetId="51" hidden="1">{"5 * utfall + budget",#N/A,FALSE,"T-0298";"5 * bolag",#N/A,FALSE,"T-0298";"Unibank, utfall alla",#N/A,FALSE,"T-0298";#N/A,#N/A,FALSE,"Koncernskulder";#N/A,#N/A,FALSE,"Koncernfakturering"}</definedName>
    <definedName name="q" localSheetId="65" hidden="1">{"5 * utfall + budget",#N/A,FALSE,"T-0298";"5 * bolag",#N/A,FALSE,"T-0298";"Unibank, utfall alla",#N/A,FALSE,"T-0298";#N/A,#N/A,FALSE,"Koncernskulder";#N/A,#N/A,FALSE,"Koncernfakturering"}</definedName>
    <definedName name="q" localSheetId="66" hidden="1">{"5 * utfall + budget",#N/A,FALSE,"T-0298";"5 * bolag",#N/A,FALSE,"T-0298";"Unibank, utfall alla",#N/A,FALSE,"T-0298";#N/A,#N/A,FALSE,"Koncernskulder";#N/A,#N/A,FALSE,"Koncernfakturering"}</definedName>
    <definedName name="q" localSheetId="67" hidden="1">{"5 * utfall + budget",#N/A,FALSE,"T-0298";"5 * bolag",#N/A,FALSE,"T-0298";"Unibank, utfall alla",#N/A,FALSE,"T-0298";#N/A,#N/A,FALSE,"Koncernskulder";#N/A,#N/A,FALSE,"Koncernfakturering"}</definedName>
    <definedName name="q" localSheetId="68"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4" hidden="1">{"5 * utfall + budget",#N/A,FALSE,"T-0298";"5 * bolag",#N/A,FALSE,"T-0298";"Unibank, utfall alla",#N/A,FALSE,"T-0298";#N/A,#N/A,FALSE,"Koncernskulder";#N/A,#N/A,FALSE,"Koncernfakturering"}</definedName>
    <definedName name="qe" localSheetId="22" hidden="1">{"5 * utfall + budget",#N/A,FALSE,"T-0298";"5 * bolag",#N/A,FALSE,"T-0298";"Unibank, utfall alla",#N/A,FALSE,"T-0298";#N/A,#N/A,FALSE,"Koncernskulder";#N/A,#N/A,FALSE,"Koncernfakturering"}</definedName>
    <definedName name="qe" localSheetId="5" hidden="1">{"5 * utfall + budget",#N/A,FALSE,"T-0298";"5 * bolag",#N/A,FALSE,"T-0298";"Unibank, utfall alla",#N/A,FALSE,"T-0298";#N/A,#N/A,FALSE,"Koncernskulder";#N/A,#N/A,FALSE,"Koncernfakturering"}</definedName>
    <definedName name="qe" localSheetId="6" hidden="1">{"5 * utfall + budget",#N/A,FALSE,"T-0298";"5 * bolag",#N/A,FALSE,"T-0298";"Unibank, utfall alla",#N/A,FALSE,"T-0298";#N/A,#N/A,FALSE,"Koncernskulder";#N/A,#N/A,FALSE,"Koncernfakturering"}</definedName>
    <definedName name="qe" localSheetId="38" hidden="1">{"5 * utfall + budget",#N/A,FALSE,"T-0298";"5 * bolag",#N/A,FALSE,"T-0298";"Unibank, utfall alla",#N/A,FALSE,"T-0298";#N/A,#N/A,FALSE,"Koncernskulder";#N/A,#N/A,FALSE,"Koncernfakturering"}</definedName>
    <definedName name="qe" localSheetId="51" hidden="1">{"5 * utfall + budget",#N/A,FALSE,"T-0298";"5 * bolag",#N/A,FALSE,"T-0298";"Unibank, utfall alla",#N/A,FALSE,"T-0298";#N/A,#N/A,FALSE,"Koncernskulder";#N/A,#N/A,FALSE,"Koncernfakturering"}</definedName>
    <definedName name="qe" localSheetId="65" hidden="1">{"5 * utfall + budget",#N/A,FALSE,"T-0298";"5 * bolag",#N/A,FALSE,"T-0298";"Unibank, utfall alla",#N/A,FALSE,"T-0298";#N/A,#N/A,FALSE,"Koncernskulder";#N/A,#N/A,FALSE,"Koncernfakturering"}</definedName>
    <definedName name="qe" localSheetId="66" hidden="1">{"5 * utfall + budget",#N/A,FALSE,"T-0298";"5 * bolag",#N/A,FALSE,"T-0298";"Unibank, utfall alla",#N/A,FALSE,"T-0298";#N/A,#N/A,FALSE,"Koncernskulder";#N/A,#N/A,FALSE,"Koncernfakturering"}</definedName>
    <definedName name="qe" localSheetId="67" hidden="1">{"5 * utfall + budget",#N/A,FALSE,"T-0298";"5 * bolag",#N/A,FALSE,"T-0298";"Unibank, utfall alla",#N/A,FALSE,"T-0298";#N/A,#N/A,FALSE,"Koncernskulder";#N/A,#N/A,FALSE,"Koncernfakturering"}</definedName>
    <definedName name="qe" localSheetId="68"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lity">[20]Legend!$A$15:$A$18</definedName>
    <definedName name="Quarterly" localSheetId="38">#REF!</definedName>
    <definedName name="Quarterly" localSheetId="51">#REF!</definedName>
    <definedName name="Quarterly">#REF!</definedName>
    <definedName name="qwe" localSheetId="38">#REF!</definedName>
    <definedName name="qwe" localSheetId="65">#REF!</definedName>
    <definedName name="qwe">#REF!</definedName>
    <definedName name="qwq" localSheetId="38">#REF!</definedName>
    <definedName name="qwq" localSheetId="49">#REF!</definedName>
    <definedName name="qwq" localSheetId="65">#REF!</definedName>
    <definedName name="qwq">#REF!</definedName>
    <definedName name="Rapport">#REF!</definedName>
    <definedName name="Ratios">#REF!</definedName>
    <definedName name="RBother">#REF!</definedName>
    <definedName name="RBother2">#REF!</definedName>
    <definedName name="rcMapperEntity">"5000GROUP"</definedName>
    <definedName name="rcMapperReportingPeriod" localSheetId="57">#REF!</definedName>
    <definedName name="rcMapperReportingPeriod">"'2020-03-31"</definedName>
    <definedName name="rcMapperType">"COREP"</definedName>
    <definedName name="rcMapperWorkbook" localSheetId="7">"AGU_COREP_OF_v241_i"</definedName>
    <definedName name="rcMapperWorkbook" localSheetId="8">"AGU_COREP_OF_v241_i"</definedName>
    <definedName name="rcMapperWorkbook">"AGU_COREP_v222_i"</definedName>
    <definedName name="reconciliation" localSheetId="38">#REF!</definedName>
    <definedName name="reconciliation" localSheetId="51">#REF!</definedName>
    <definedName name="reconciliation">#REF!</definedName>
    <definedName name="Region">OFFSET([9]Chart!$X$11,1,0,COUNTA([9]Chart!$X$11:$X$38)-1,1)</definedName>
    <definedName name="Regionlosses">OFFSET([9]Chart!$Y$11,1,0,COUNTA([9]Chart!$Y$11:$Y$38)-1,1)</definedName>
    <definedName name="Reporting_Date">[26]Dashboard!$D$7</definedName>
    <definedName name="Reporting_entity">[10]Dashboard!$C$2</definedName>
    <definedName name="Reporting_purpose">[10]Dashboard!$C$4</definedName>
    <definedName name="RepPosDate">[38]Ref!$B$29</definedName>
    <definedName name="retail" localSheetId="38">#REF!</definedName>
    <definedName name="retail" localSheetId="51">#REF!</definedName>
    <definedName name="retail" localSheetId="65">#REF!</definedName>
    <definedName name="retail">#REF!</definedName>
    <definedName name="retail1" localSheetId="38">#REF!</definedName>
    <definedName name="retail1" localSheetId="65">#REF!</definedName>
    <definedName name="retail1">#REF!</definedName>
    <definedName name="RetailKeyFig" localSheetId="38">#REF!</definedName>
    <definedName name="RetailKeyFig" localSheetId="65">#REF!</definedName>
    <definedName name="RetailKeyFig">#REF!</definedName>
    <definedName name="RetailOP">#REF!</definedName>
    <definedName name="RetailVol">#REF!</definedName>
    <definedName name="RptDate">"2017-09-30T00:00:00.0000000"</definedName>
    <definedName name="rptperiod">#REF!</definedName>
    <definedName name="RptType" localSheetId="7">"COREP"</definedName>
    <definedName name="RptType" localSheetId="57">"COREP"</definedName>
    <definedName name="RptType" localSheetId="8">"COREP"</definedName>
    <definedName name="RptType">"AE"</definedName>
    <definedName name="rtt">'[32]Input sheet'!$E$7</definedName>
    <definedName name="sam" localSheetId="38">#REF!</definedName>
    <definedName name="sam" localSheetId="51">#REF!</definedName>
    <definedName name="sam" localSheetId="65">#REF!</definedName>
    <definedName name="sam">#REF!</definedName>
    <definedName name="samlet" localSheetId="38">#REF!</definedName>
    <definedName name="samlet" localSheetId="65">#REF!</definedName>
    <definedName name="samlet">#REF!</definedName>
    <definedName name="samlet2" localSheetId="38">#REF!</definedName>
    <definedName name="samlet2" localSheetId="65">#REF!</definedName>
    <definedName name="samlet2">#REF!</definedName>
    <definedName name="SAPBEXdnldView" hidden="1">"4ZD0L7XBN5QAFUWLD0ZQ4XQFQ"</definedName>
    <definedName name="SAPBEXrevision" localSheetId="57" hidden="1">5</definedName>
    <definedName name="SAPBEXrevision" hidden="1">2</definedName>
    <definedName name="SAPBEXsysID" localSheetId="57" hidden="1">"DDD"</definedName>
    <definedName name="SAPBEXsysID" hidden="1">"DDP"</definedName>
    <definedName name="SAPBEXwbID" localSheetId="57" hidden="1">"42EUFPJIKD5OTFDT6QOU30AAD"</definedName>
    <definedName name="SAPBEXwbID" hidden="1">"484RD2PAZ5SPDY63LI31JPBTH"</definedName>
    <definedName name="SAPCrosstab1" localSheetId="38">#REF!</definedName>
    <definedName name="SAPCrosstab1" localSheetId="43">#REF!</definedName>
    <definedName name="SAPCrosstab1" localSheetId="7">#REF!</definedName>
    <definedName name="SAPCrosstab1" localSheetId="49">#REF!</definedName>
    <definedName name="SAPCrosstab1" localSheetId="50">#REF!</definedName>
    <definedName name="SAPCrosstab1" localSheetId="52">#REF!</definedName>
    <definedName name="SAPCrosstab1" localSheetId="53">#REF!</definedName>
    <definedName name="SAPCrosstab1" localSheetId="8">#REF!</definedName>
    <definedName name="SAPCrosstab1" localSheetId="65">#REF!</definedName>
    <definedName name="SAPCrosstab1" localSheetId="86">#REF!</definedName>
    <definedName name="SAPCrosstab1">#REF!</definedName>
    <definedName name="SAPCrosstab11" localSheetId="38">#REF!</definedName>
    <definedName name="SAPCrosstab11" localSheetId="65">#REF!</definedName>
    <definedName name="SAPCrosstab11">#REF!</definedName>
    <definedName name="SAPCrosstab12" localSheetId="38">#REF!</definedName>
    <definedName name="SAPCrosstab12">#REF!</definedName>
    <definedName name="SAPCrosstab2" localSheetId="7">#REF!</definedName>
    <definedName name="SAPCrosstab2" localSheetId="49">#REF!</definedName>
    <definedName name="SAPCrosstab2" localSheetId="52">#REF!</definedName>
    <definedName name="SAPCrosstab2" localSheetId="8">#REF!</definedName>
    <definedName name="SAPCrosstab2" localSheetId="65">#REF!</definedName>
    <definedName name="SAPCrosstab2">#REF!</definedName>
    <definedName name="SAPCrosstab20">#REF!</definedName>
    <definedName name="SAPCrosstab3" localSheetId="43">#REF!</definedName>
    <definedName name="SAPCrosstab3" localSheetId="7">#REF!</definedName>
    <definedName name="SAPCrosstab3" localSheetId="49">#REF!</definedName>
    <definedName name="SAPCrosstab3" localSheetId="50">#REF!</definedName>
    <definedName name="SAPCrosstab3" localSheetId="52">#REF!</definedName>
    <definedName name="SAPCrosstab3" localSheetId="53">#REF!</definedName>
    <definedName name="SAPCrosstab3" localSheetId="8">#REF!</definedName>
    <definedName name="SAPCrosstab3" localSheetId="65">#REF!</definedName>
    <definedName name="SAPCrosstab3">#REF!</definedName>
    <definedName name="SAPCrosstab4" localSheetId="49">#REF!</definedName>
    <definedName name="SAPCrosstab4" localSheetId="52">#REF!</definedName>
    <definedName name="SAPCrosstab4" localSheetId="65">#REF!</definedName>
    <definedName name="SAPCrosstab4">#REF!</definedName>
    <definedName name="SAPCrosstab5" localSheetId="49">#REF!</definedName>
    <definedName name="SAPCrosstab5" localSheetId="52">#REF!</definedName>
    <definedName name="SAPCrosstab5" localSheetId="65">#REF!</definedName>
    <definedName name="SAPCrosstab5">#REF!</definedName>
    <definedName name="SAPCrosstab6" localSheetId="43">#REF!</definedName>
    <definedName name="SAPCrosstab6" localSheetId="49">#REF!</definedName>
    <definedName name="SAPCrosstab6" localSheetId="50">#REF!</definedName>
    <definedName name="SAPCrosstab6" localSheetId="52">#REF!</definedName>
    <definedName name="SAPCrosstab6" localSheetId="53">#REF!</definedName>
    <definedName name="SAPCrosstab6" localSheetId="65">#REF!</definedName>
    <definedName name="SAPCrosstab6">#REF!</definedName>
    <definedName name="SAPCrosstab7" localSheetId="49">#REF!</definedName>
    <definedName name="SAPCrosstab7" localSheetId="52">#REF!</definedName>
    <definedName name="SAPCrosstab7" localSheetId="65">#REF!</definedName>
    <definedName name="SAPCrosstab7">#REF!</definedName>
    <definedName name="SAPCrosstab71">'[39]CA4 - Memorandum Items'!#REF!</definedName>
    <definedName name="SAPCrosstab8" localSheetId="38">#REF!</definedName>
    <definedName name="SAPCrosstab8" localSheetId="43">#REF!</definedName>
    <definedName name="SAPCrosstab8" localSheetId="49">#REF!</definedName>
    <definedName name="SAPCrosstab8" localSheetId="50">#REF!</definedName>
    <definedName name="SAPCrosstab8" localSheetId="52">#REF!</definedName>
    <definedName name="SAPCrosstab8" localSheetId="53">#REF!</definedName>
    <definedName name="SAPCrosstab8" localSheetId="8">#REF!</definedName>
    <definedName name="SAPCrosstab8" localSheetId="65">#REF!</definedName>
    <definedName name="SAPCrosstab8">#REF!</definedName>
    <definedName name="SAPCrosstab9" localSheetId="38">#REF!</definedName>
    <definedName name="SAPCrosstab9">#REF!</definedName>
    <definedName name="SAPFdd1" localSheetId="38">#REF!</definedName>
    <definedName name="SAPFdd2">#REF!</definedName>
    <definedName name="SAPFdd3">#REF!</definedName>
    <definedName name="SAPFdd4">#REF!</definedName>
    <definedName name="SAPFdd5">#REF!</definedName>
    <definedName name="SAPFdd6">#REF!</definedName>
    <definedName name="SAPFdd7">#REF!</definedName>
    <definedName name="scl" localSheetId="43">[12]Frontpage!$N$5</definedName>
    <definedName name="scl" localSheetId="49">[12]Frontpage!$N$5</definedName>
    <definedName name="scl" localSheetId="50">[12]Frontpage!$N$5</definedName>
    <definedName name="scl" localSheetId="53">[12]Frontpage!$N$5</definedName>
    <definedName name="scl" localSheetId="65">[13]Frontpage!$N$5</definedName>
    <definedName name="scl">[13]Frontpage!$N$5</definedName>
    <definedName name="Scope">"Consolidated"</definedName>
    <definedName name="sdxxdf" localSheetId="38">#REF!</definedName>
    <definedName name="sdxxdf" localSheetId="51">#REF!</definedName>
    <definedName name="sdxxdf" localSheetId="65">#REF!</definedName>
    <definedName name="sdxxdf">#REF!</definedName>
    <definedName name="SE_EURO_V">[21]Sheet1!$C$15</definedName>
    <definedName name="SE_SEK_V">[19]Sheet1!$C$23</definedName>
    <definedName name="segments" localSheetId="38">#REF!</definedName>
    <definedName name="segments" localSheetId="51">#REF!</definedName>
    <definedName name="segments" localSheetId="65">#REF!</definedName>
    <definedName name="segments">#REF!</definedName>
    <definedName name="SEK_1.kv." localSheetId="38">#REF!</definedName>
    <definedName name="SEK_1.kv." localSheetId="65">#REF!</definedName>
    <definedName name="SEK_1.kv.">#REF!</definedName>
    <definedName name="SEK_2.kv." localSheetId="38">#REF!</definedName>
    <definedName name="SEK_2.kv." localSheetId="65">#REF!</definedName>
    <definedName name="SEK_2.kv.">#REF!</definedName>
    <definedName name="SEK_3.kv.">#REF!</definedName>
    <definedName name="SEK_30.06.">#REF!</definedName>
    <definedName name="SEK_30.09.">#REF!</definedName>
    <definedName name="SEK_31.03.">#REF!</definedName>
    <definedName name="SEK_4.kv.">#REF!</definedName>
    <definedName name="SEK_Primo">#REF!</definedName>
    <definedName name="SEK_Ultimo">#REF!</definedName>
    <definedName name="SekLastYear">[15]Valutakurser!$E$10</definedName>
    <definedName name="SEKm" localSheetId="38">#REF!</definedName>
    <definedName name="SEKm" localSheetId="51">#REF!</definedName>
    <definedName name="SEKm" localSheetId="65">#REF!</definedName>
    <definedName name="SEKm">#REF!</definedName>
    <definedName name="Selection_Month">[26]AE_ADV_help!$AI$2</definedName>
    <definedName name="Selection_SmartView_Ccy">[26]AE_ADV_help!$AK$2</definedName>
    <definedName name="Selection_SmartView_Entity">[26]AE_ADV_help!$AJ$2</definedName>
    <definedName name="Selection_Year">[26]AE_ADV_help!$AH$2</definedName>
    <definedName name="sg" localSheetId="4" hidden="1">{"5 * utfall + budget",#N/A,FALSE,"T-0298";"5 * bolag",#N/A,FALSE,"T-0298";"Unibank, utfall alla",#N/A,FALSE,"T-0298";#N/A,#N/A,FALSE,"Koncernskulder";#N/A,#N/A,FALSE,"Koncernfakturering"}</definedName>
    <definedName name="sg" localSheetId="22" hidden="1">{"5 * utfall + budget",#N/A,FALSE,"T-0298";"5 * bolag",#N/A,FALSE,"T-0298";"Unibank, utfall alla",#N/A,FALSE,"T-0298";#N/A,#N/A,FALSE,"Koncernskulder";#N/A,#N/A,FALSE,"Koncernfakturering"}</definedName>
    <definedName name="sg" localSheetId="5" hidden="1">{"5 * utfall + budget",#N/A,FALSE,"T-0298";"5 * bolag",#N/A,FALSE,"T-0298";"Unibank, utfall alla",#N/A,FALSE,"T-0298";#N/A,#N/A,FALSE,"Koncernskulder";#N/A,#N/A,FALSE,"Koncernfakturering"}</definedName>
    <definedName name="sg" localSheetId="6" hidden="1">{"5 * utfall + budget",#N/A,FALSE,"T-0298";"5 * bolag",#N/A,FALSE,"T-0298";"Unibank, utfall alla",#N/A,FALSE,"T-0298";#N/A,#N/A,FALSE,"Koncernskulder";#N/A,#N/A,FALSE,"Koncernfakturering"}</definedName>
    <definedName name="sg" localSheetId="38" hidden="1">{"5 * utfall + budget",#N/A,FALSE,"T-0298";"5 * bolag",#N/A,FALSE,"T-0298";"Unibank, utfall alla",#N/A,FALSE,"T-0298";#N/A,#N/A,FALSE,"Koncernskulder";#N/A,#N/A,FALSE,"Koncernfakturering"}</definedName>
    <definedName name="sg" localSheetId="51" hidden="1">{"5 * utfall + budget",#N/A,FALSE,"T-0298";"5 * bolag",#N/A,FALSE,"T-0298";"Unibank, utfall alla",#N/A,FALSE,"T-0298";#N/A,#N/A,FALSE,"Koncernskulder";#N/A,#N/A,FALSE,"Koncernfakturering"}</definedName>
    <definedName name="sg" localSheetId="65" hidden="1">{"5 * utfall + budget",#N/A,FALSE,"T-0298";"5 * bolag",#N/A,FALSE,"T-0298";"Unibank, utfall alla",#N/A,FALSE,"T-0298";#N/A,#N/A,FALSE,"Koncernskulder";#N/A,#N/A,FALSE,"Koncernfakturering"}</definedName>
    <definedName name="sg" localSheetId="66" hidden="1">{"5 * utfall + budget",#N/A,FALSE,"T-0298";"5 * bolag",#N/A,FALSE,"T-0298";"Unibank, utfall alla",#N/A,FALSE,"T-0298";#N/A,#N/A,FALSE,"Koncernskulder";#N/A,#N/A,FALSE,"Koncernfakturering"}</definedName>
    <definedName name="sg" localSheetId="67" hidden="1">{"5 * utfall + budget",#N/A,FALSE,"T-0298";"5 * bolag",#N/A,FALSE,"T-0298";"Unibank, utfall alla",#N/A,FALSE,"T-0298";#N/A,#N/A,FALSE,"Koncernskulder";#N/A,#N/A,FALSE,"Koncernfakturering"}</definedName>
    <definedName name="sg" localSheetId="68"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 localSheetId="38">#REF!</definedName>
    <definedName name="shareholder" localSheetId="51">#REF!</definedName>
    <definedName name="shareholder">#REF!</definedName>
    <definedName name="Shipping" localSheetId="38">#REF!</definedName>
    <definedName name="Shipping" localSheetId="51">#REF!</definedName>
    <definedName name="Shipping">#REF!</definedName>
    <definedName name="SOSI" localSheetId="38">#REF!</definedName>
    <definedName name="SOSI" localSheetId="51">#REF!</definedName>
    <definedName name="SOSI">#REF!</definedName>
    <definedName name="Source_file">[21]Sheet1!$B$4</definedName>
    <definedName name="start" localSheetId="38">#REF!</definedName>
    <definedName name="start" localSheetId="51">#REF!</definedName>
    <definedName name="start" localSheetId="65">#REF!</definedName>
    <definedName name="start">#REF!</definedName>
    <definedName name="Status" localSheetId="38">#REF!</definedName>
    <definedName name="Status" localSheetId="43">#REF!</definedName>
    <definedName name="Status" localSheetId="7">#REF!</definedName>
    <definedName name="Status" localSheetId="49">#REF!</definedName>
    <definedName name="Status" localSheetId="50">#REF!</definedName>
    <definedName name="Status" localSheetId="52">#REF!</definedName>
    <definedName name="Status" localSheetId="53">#REF!</definedName>
    <definedName name="Status" localSheetId="8">#REF!</definedName>
    <definedName name="Status" localSheetId="65">#REF!</definedName>
    <definedName name="Status">#REF!</definedName>
    <definedName name="statusList" localSheetId="43">[40]Overview!$AR$1:$AR$3</definedName>
    <definedName name="statusList" localSheetId="7">[40]Overview!$AR$1:$AR$3</definedName>
    <definedName name="statusList" localSheetId="49">[40]Overview!$AR$1:$AR$3</definedName>
    <definedName name="statusList" localSheetId="50">[40]Overview!$AR$1:$AR$3</definedName>
    <definedName name="statusList" localSheetId="53">[40]Overview!$AR$1:$AR$3</definedName>
    <definedName name="statusList" localSheetId="8">[40]Overview!$AR$1:$AR$3</definedName>
    <definedName name="statusList" localSheetId="65">[36]Overview!$AR$1:$AR$3</definedName>
    <definedName name="statusList">[36]Overview!$AR$1:$AR$3</definedName>
    <definedName name="statutory" localSheetId="38">#REF!</definedName>
    <definedName name="statutory" localSheetId="51">#REF!</definedName>
    <definedName name="statutory" localSheetId="65">#REF!</definedName>
    <definedName name="statutory">#REF!</definedName>
    <definedName name="Statutory_Income_Statement" localSheetId="38">#REF!</definedName>
    <definedName name="Statutory_Income_Statement" localSheetId="65">#REF!</definedName>
    <definedName name="Statutory_Income_Statement">#REF!</definedName>
    <definedName name="stop" localSheetId="38">#REF!</definedName>
    <definedName name="stop" localSheetId="65">#REF!</definedName>
    <definedName name="stop">#REF!</definedName>
    <definedName name="Sweden">[19]Sheet1!$C$20</definedName>
    <definedName name="TASESUOM" localSheetId="38">#REF!</definedName>
    <definedName name="TASESUOM" localSheetId="51">#REF!</definedName>
    <definedName name="TASESUOM" localSheetId="65">#REF!</definedName>
    <definedName name="TASESUOM">#REF!</definedName>
    <definedName name="TaxonomySetOverallVersion">"3.0.0.0 "</definedName>
    <definedName name="TaxonomyVersion">"3.0.0.0 "</definedName>
    <definedName name="tewtwtw" localSheetId="38">#REF!</definedName>
    <definedName name="tewtwtw" localSheetId="49">#REF!</definedName>
    <definedName name="tewtwtw" localSheetId="65">#REF!</definedName>
    <definedName name="tewtwtw">#REF!</definedName>
    <definedName name="tfp" localSheetId="4" hidden="1">{"5 * utfall + budget",#N/A,FALSE,"T-0298";"5 * bolag",#N/A,FALSE,"T-0298";"Unibank, utfall alla",#N/A,FALSE,"T-0298";#N/A,#N/A,FALSE,"Koncernskulder";#N/A,#N/A,FALSE,"Koncernfakturering"}</definedName>
    <definedName name="tfp" localSheetId="22"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38" hidden="1">{"5 * utfall + budget",#N/A,FALSE,"T-0298";"5 * bolag",#N/A,FALSE,"T-0298";"Unibank, utfall alla",#N/A,FALSE,"T-0298";#N/A,#N/A,FALSE,"Koncernskulder";#N/A,#N/A,FALSE,"Koncernfakturering"}</definedName>
    <definedName name="tfp" localSheetId="51" hidden="1">{"5 * utfall + budget",#N/A,FALSE,"T-0298";"5 * bolag",#N/A,FALSE,"T-0298";"Unibank, utfall alla",#N/A,FALSE,"T-0298";#N/A,#N/A,FALSE,"Koncernskulder";#N/A,#N/A,FALSE,"Koncernfakturering"}</definedName>
    <definedName name="tfp" localSheetId="65" hidden="1">{"5 * utfall + budget",#N/A,FALSE,"T-0298";"5 * bolag",#N/A,FALSE,"T-0298";"Unibank, utfall alla",#N/A,FALSE,"T-0298";#N/A,#N/A,FALSE,"Koncernskulder";#N/A,#N/A,FALSE,"Koncernfakturering"}</definedName>
    <definedName name="tfp" localSheetId="66" hidden="1">{"5 * utfall + budget",#N/A,FALSE,"T-0298";"5 * bolag",#N/A,FALSE,"T-0298";"Unibank, utfall alla",#N/A,FALSE,"T-0298";#N/A,#N/A,FALSE,"Koncernskulder";#N/A,#N/A,FALSE,"Koncernfakturering"}</definedName>
    <definedName name="tfp" localSheetId="67" hidden="1">{"5 * utfall + budget",#N/A,FALSE,"T-0298";"5 * bolag",#N/A,FALSE,"T-0298";"Unibank, utfall alla",#N/A,FALSE,"T-0298";#N/A,#N/A,FALSE,"Koncernskulder";#N/A,#N/A,FALSE,"Koncernfakturering"}</definedName>
    <definedName name="tfp" localSheetId="68"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itle" localSheetId="43">[12]Frontpage!$C$7</definedName>
    <definedName name="Title" localSheetId="49">[12]Frontpage!$C$7</definedName>
    <definedName name="Title" localSheetId="50">[12]Frontpage!$C$7</definedName>
    <definedName name="Title" localSheetId="53">[12]Frontpage!$C$7</definedName>
    <definedName name="Title" localSheetId="65">[13]Frontpage!$C$7</definedName>
    <definedName name="Title">[13]Frontpage!$C$7</definedName>
    <definedName name="TotalKol">[15]Investment_assets!$AX$1:$AY$65536</definedName>
    <definedName name="treasury" localSheetId="38">#REF!</definedName>
    <definedName name="treasury" localSheetId="51">#REF!</definedName>
    <definedName name="treasury" localSheetId="65">#REF!</definedName>
    <definedName name="treasury">#REF!</definedName>
    <definedName name="TreasuryKeyFig" localSheetId="38">#REF!</definedName>
    <definedName name="TreasuryKeyFig" localSheetId="65">#REF!</definedName>
    <definedName name="TreasuryKeyFig">#REF!</definedName>
    <definedName name="TreasuryOP" localSheetId="38">#REF!</definedName>
    <definedName name="TreasuryOP" localSheetId="65">#REF!</definedName>
    <definedName name="TreasuryOP">#REF!</definedName>
    <definedName name="TULOS">#REF!</definedName>
    <definedName name="type">'[34]Schedule 8010'!$R$96:$S$98</definedName>
    <definedName name="uiui" localSheetId="38">#REF!</definedName>
    <definedName name="uiui" localSheetId="49">#REF!</definedName>
    <definedName name="uiui" localSheetId="65">#REF!</definedName>
    <definedName name="uiui">#REF!</definedName>
    <definedName name="uiuiuuiui" localSheetId="4" hidden="1">{"'YTD'!$A$6:$P$133"}</definedName>
    <definedName name="uiuiuuiui" localSheetId="22" hidden="1">{"'YTD'!$A$6:$P$133"}</definedName>
    <definedName name="uiuiuuiui" localSheetId="5" hidden="1">{"'YTD'!$A$6:$P$133"}</definedName>
    <definedName name="uiuiuuiui" localSheetId="6" hidden="1">{"'YTD'!$A$6:$P$133"}</definedName>
    <definedName name="uiuiuuiui" localSheetId="38" hidden="1">{"'YTD'!$A$6:$P$133"}</definedName>
    <definedName name="uiuiuuiui" localSheetId="43" hidden="1">{"'YTD'!$A$6:$P$133"}</definedName>
    <definedName name="uiuiuuiui" localSheetId="49" hidden="1">{"'YTD'!$A$6:$P$133"}</definedName>
    <definedName name="uiuiuuiui" localSheetId="50" hidden="1">{"'YTD'!$A$6:$P$133"}</definedName>
    <definedName name="uiuiuuiui" localSheetId="51" hidden="1">{"'YTD'!$A$6:$P$133"}</definedName>
    <definedName name="uiuiuuiui" localSheetId="53" hidden="1">{"'YTD'!$A$6:$P$133"}</definedName>
    <definedName name="uiuiuuiui" localSheetId="65" hidden="1">{"'YTD'!$A$6:$P$133"}</definedName>
    <definedName name="uiuiuuiui" localSheetId="66" hidden="1">{"'YTD'!$A$6:$P$133"}</definedName>
    <definedName name="uiuiuuiui" localSheetId="67" hidden="1">{"'YTD'!$A$6:$P$133"}</definedName>
    <definedName name="uiuiuuiui" localSheetId="68" hidden="1">{"'YTD'!$A$6:$P$133"}</definedName>
    <definedName name="uiuiuuiui" hidden="1">{"'YTD'!$A$6:$P$133"}</definedName>
    <definedName name="UltimoLastYear">[15]HelpSheet!$C$3</definedName>
    <definedName name="Unit">[2]XXX!$C$34</definedName>
    <definedName name="Updated">[41]Input!$A$2:$A$18</definedName>
    <definedName name="ValgtDato1">[15]HelpSheet!$C$21</definedName>
    <definedName name="ValgtDato2">[15]HelpSheet!$C$23</definedName>
    <definedName name="ValgtDato3">[15]HelpSheet!$C$25</definedName>
    <definedName name="ValgtDatoIndex">[15]HelpSheet!$C$19</definedName>
    <definedName name="validation">[20]Legend!$A$11:$A$13</definedName>
    <definedName name="Valuta">[15]Investment_assets!$A$7:$IV$7</definedName>
    <definedName name="valuta_kurs_ultimo">[15]Valutakurser!$A$7:$Q$10</definedName>
    <definedName name="ValutaFlag">[15]HelpSheet!$G$6</definedName>
    <definedName name="ValutaValg">[15]HelpSheet!$G$3:$G$4</definedName>
    <definedName name="Vesta_life" localSheetId="38">#REF!</definedName>
    <definedName name="Vesta_life" localSheetId="51">#REF!</definedName>
    <definedName name="Vesta_life" localSheetId="65">#REF!</definedName>
    <definedName name="Vesta_life">#REF!</definedName>
    <definedName name="vuosi">[30]Syöttöpohja!$U$2</definedName>
    <definedName name="Wealth" localSheetId="38">#REF!</definedName>
    <definedName name="Wealth" localSheetId="51">#REF!</definedName>
    <definedName name="Wealth" localSheetId="65">#REF!</definedName>
    <definedName name="Wealth">#REF!</definedName>
    <definedName name="Wealthother" localSheetId="38">#REF!</definedName>
    <definedName name="Wealthother" localSheetId="65">#REF!</definedName>
    <definedName name="Wealthother">#REF!</definedName>
    <definedName name="Wholsalebanking" localSheetId="38">#REF!</definedName>
    <definedName name="Wholsalebanking" localSheetId="65">#REF!</definedName>
    <definedName name="Wholsalebanking">#REF!</definedName>
    <definedName name="wrn.Bransch." localSheetId="4" hidden="1">{"Sammanst",#N/A,TRUE,"951231";"Sid4",#N/A,TRUE,"4.Slutlig";"Sid2",#N/A,TRUE,"2.Värden";"Sid3",#N/A,TRUE,"3.Justering";"Sid1",#N/A,TRUE,"1.Utgångsläge"}</definedName>
    <definedName name="wrn.Bransch." localSheetId="22" hidden="1">{"Sammanst",#N/A,TRUE,"951231";"Sid4",#N/A,TRUE,"4.Slutlig";"Sid2",#N/A,TRUE,"2.Värden";"Sid3",#N/A,TRUE,"3.Justering";"Sid1",#N/A,TRUE,"1.Utgångsläge"}</definedName>
    <definedName name="wrn.Bransch." localSheetId="5" hidden="1">{"Sammanst",#N/A,TRUE,"951231";"Sid4",#N/A,TRUE,"4.Slutlig";"Sid2",#N/A,TRUE,"2.Värden";"Sid3",#N/A,TRUE,"3.Justering";"Sid1",#N/A,TRUE,"1.Utgångsläge"}</definedName>
    <definedName name="wrn.Bransch." localSheetId="6" hidden="1">{"Sammanst",#N/A,TRUE,"951231";"Sid4",#N/A,TRUE,"4.Slutlig";"Sid2",#N/A,TRUE,"2.Värden";"Sid3",#N/A,TRUE,"3.Justering";"Sid1",#N/A,TRUE,"1.Utgångsläge"}</definedName>
    <definedName name="wrn.Bransch." localSheetId="38" hidden="1">{"Sammanst",#N/A,TRUE,"951231";"Sid4",#N/A,TRUE,"4.Slutlig";"Sid2",#N/A,TRUE,"2.Värden";"Sid3",#N/A,TRUE,"3.Justering";"Sid1",#N/A,TRUE,"1.Utgångsläge"}</definedName>
    <definedName name="wrn.Bransch." localSheetId="51" hidden="1">{"Sammanst",#N/A,TRUE,"951231";"Sid4",#N/A,TRUE,"4.Slutlig";"Sid2",#N/A,TRUE,"2.Värden";"Sid3",#N/A,TRUE,"3.Justering";"Sid1",#N/A,TRUE,"1.Utgångsläge"}</definedName>
    <definedName name="wrn.Bransch." localSheetId="65" hidden="1">{"Sammanst",#N/A,TRUE,"951231";"Sid4",#N/A,TRUE,"4.Slutlig";"Sid2",#N/A,TRUE,"2.Värden";"Sid3",#N/A,TRUE,"3.Justering";"Sid1",#N/A,TRUE,"1.Utgångsläge"}</definedName>
    <definedName name="wrn.Bransch." localSheetId="66" hidden="1">{"Sammanst",#N/A,TRUE,"951231";"Sid4",#N/A,TRUE,"4.Slutlig";"Sid2",#N/A,TRUE,"2.Värden";"Sid3",#N/A,TRUE,"3.Justering";"Sid1",#N/A,TRUE,"1.Utgångsläge"}</definedName>
    <definedName name="wrn.Bransch." localSheetId="67" hidden="1">{"Sammanst",#N/A,TRUE,"951231";"Sid4",#N/A,TRUE,"4.Slutlig";"Sid2",#N/A,TRUE,"2.Värden";"Sid3",#N/A,TRUE,"3.Justering";"Sid1",#N/A,TRUE,"1.Utgångsläge"}</definedName>
    <definedName name="wrn.Bransch." localSheetId="68"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4" hidden="1">{"5 * utfall + budget",#N/A,FALSE,"T-0298";"5 * bolag",#N/A,FALSE,"T-0298";"Unibank, utfall alla",#N/A,FALSE,"T-0298";#N/A,#N/A,FALSE,"Koncernskulder";#N/A,#N/A,FALSE,"Koncernfakturering"}</definedName>
    <definedName name="wrn.Månadsrapport._.T." localSheetId="22"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38" hidden="1">{"5 * utfall + budget",#N/A,FALSE,"T-0298";"5 * bolag",#N/A,FALSE,"T-0298";"Unibank, utfall alla",#N/A,FALSE,"T-0298";#N/A,#N/A,FALSE,"Koncernskulder";#N/A,#N/A,FALSE,"Koncernfakturering"}</definedName>
    <definedName name="wrn.Månadsrapport._.T." localSheetId="51" hidden="1">{"5 * utfall + budget",#N/A,FALSE,"T-0298";"5 * bolag",#N/A,FALSE,"T-0298";"Unibank, utfall alla",#N/A,FALSE,"T-0298";#N/A,#N/A,FALSE,"Koncernskulder";#N/A,#N/A,FALSE,"Koncernfakturering"}</definedName>
    <definedName name="wrn.Månadsrapport._.T." localSheetId="65" hidden="1">{"5 * utfall + budget",#N/A,FALSE,"T-0298";"5 * bolag",#N/A,FALSE,"T-0298";"Unibank, utfall alla",#N/A,FALSE,"T-0298";#N/A,#N/A,FALSE,"Koncernskulder";#N/A,#N/A,FALSE,"Koncernfakturering"}</definedName>
    <definedName name="wrn.Månadsrapport._.T." localSheetId="66" hidden="1">{"5 * utfall + budget",#N/A,FALSE,"T-0298";"5 * bolag",#N/A,FALSE,"T-0298";"Unibank, utfall alla",#N/A,FALSE,"T-0298";#N/A,#N/A,FALSE,"Koncernskulder";#N/A,#N/A,FALSE,"Koncernfakturering"}</definedName>
    <definedName name="wrn.Månadsrapport._.T." localSheetId="67" hidden="1">{"5 * utfall + budget",#N/A,FALSE,"T-0298";"5 * bolag",#N/A,FALSE,"T-0298";"Unibank, utfall alla",#N/A,FALSE,"T-0298";#N/A,#N/A,FALSE,"Koncernskulder";#N/A,#N/A,FALSE,"Koncernfakturering"}</definedName>
    <definedName name="wrn.Månadsrapport._.T." localSheetId="68"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4" hidden="1">{#N/A,#N/A,TRUE,"Forside";#N/A,#N/A,TRUE,"Contents";#N/A,#N/A,TRUE,"Opera. income stat.";#N/A,#N/A,TRUE,"Business area ";#N/A,#N/A,TRUE,"Statutory income statem."}</definedName>
    <definedName name="wrn.udskriv." localSheetId="22"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38" hidden="1">{#N/A,#N/A,TRUE,"Forside";#N/A,#N/A,TRUE,"Contents";#N/A,#N/A,TRUE,"Opera. income stat.";#N/A,#N/A,TRUE,"Business area ";#N/A,#N/A,TRUE,"Statutory income statem."}</definedName>
    <definedName name="wrn.udskriv." localSheetId="51" hidden="1">{#N/A,#N/A,TRUE,"Forside";#N/A,#N/A,TRUE,"Contents";#N/A,#N/A,TRUE,"Opera. income stat.";#N/A,#N/A,TRUE,"Business area ";#N/A,#N/A,TRUE,"Statutory income statem."}</definedName>
    <definedName name="wrn.udskriv." localSheetId="65" hidden="1">{#N/A,#N/A,TRUE,"Forside";#N/A,#N/A,TRUE,"Contents";#N/A,#N/A,TRUE,"Opera. income stat.";#N/A,#N/A,TRUE,"Business area ";#N/A,#N/A,TRUE,"Statutory income statem."}</definedName>
    <definedName name="wrn.udskriv." localSheetId="66" hidden="1">{#N/A,#N/A,TRUE,"Forside";#N/A,#N/A,TRUE,"Contents";#N/A,#N/A,TRUE,"Opera. income stat.";#N/A,#N/A,TRUE,"Business area ";#N/A,#N/A,TRUE,"Statutory income statem."}</definedName>
    <definedName name="wrn.udskriv." localSheetId="67" hidden="1">{#N/A,#N/A,TRUE,"Forside";#N/A,#N/A,TRUE,"Contents";#N/A,#N/A,TRUE,"Opera. income stat.";#N/A,#N/A,TRUE,"Business area ";#N/A,#N/A,TRUE,"Statutory income statem."}</definedName>
    <definedName name="wrn.udskriv." localSheetId="68"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CompanyCode">[42]Content!$I$5</definedName>
    <definedName name="wsCompilDate">[42]Content!$K$6</definedName>
    <definedName name="wsCompiler">[42]Content!$I$6</definedName>
    <definedName name="wsCurrency">[42]Content!$D$6</definedName>
    <definedName name="wsFilename" localSheetId="38">[42]_Settings!#REF!</definedName>
    <definedName name="wsFilename" localSheetId="51">[42]_Settings!#REF!</definedName>
    <definedName name="wsFilename">[42]_Settings!#REF!</definedName>
    <definedName name="wsRepEntity">[42]Content!$D$5</definedName>
    <definedName name="wsTxtRepPeriod">[42]_Settings!$B$4</definedName>
    <definedName name="XX" localSheetId="4" hidden="1">{"'YTD'!$A$6:$P$133"}</definedName>
    <definedName name="XX" localSheetId="22" hidden="1">{"'YTD'!$A$6:$P$133"}</definedName>
    <definedName name="XX" localSheetId="5" hidden="1">{"'YTD'!$A$6:$P$133"}</definedName>
    <definedName name="XX" localSheetId="29" hidden="1">{"'YTD'!$A$6:$P$133"}</definedName>
    <definedName name="XX" localSheetId="30" hidden="1">{"'YTD'!$A$6:$P$133"}</definedName>
    <definedName name="XX" localSheetId="33" hidden="1">{"'YTD'!$A$6:$P$133"}</definedName>
    <definedName name="XX" localSheetId="6" hidden="1">{"'YTD'!$A$6:$P$133"}</definedName>
    <definedName name="XX" localSheetId="35" hidden="1">{"'YTD'!$A$6:$P$133"}</definedName>
    <definedName name="XX" localSheetId="36" hidden="1">{"'YTD'!$A$6:$P$133"}</definedName>
    <definedName name="XX" localSheetId="38" hidden="1">{"'YTD'!$A$6:$P$133"}</definedName>
    <definedName name="XX" localSheetId="43" hidden="1">{"'YTD'!$A$6:$P$133"}</definedName>
    <definedName name="XX" localSheetId="7" hidden="1">{"'YTD'!$A$6:$P$133"}</definedName>
    <definedName name="XX" localSheetId="49" hidden="1">{"'YTD'!$A$6:$P$133"}</definedName>
    <definedName name="XX" localSheetId="50" hidden="1">{"'YTD'!$A$6:$P$133"}</definedName>
    <definedName name="XX" localSheetId="51" hidden="1">{"'YTD'!$A$6:$P$133"}</definedName>
    <definedName name="XX" localSheetId="52" hidden="1">{"'YTD'!$A$6:$P$133"}</definedName>
    <definedName name="XX" localSheetId="53" hidden="1">{"'YTD'!$A$6:$P$133"}</definedName>
    <definedName name="XX" localSheetId="8" hidden="1">{"'YTD'!$A$6:$P$133"}</definedName>
    <definedName name="XX" localSheetId="65" hidden="1">{"'YTD'!$A$6:$P$133"}</definedName>
    <definedName name="XX" localSheetId="66" hidden="1">{"'YTD'!$A$6:$P$133"}</definedName>
    <definedName name="XX" localSheetId="67" hidden="1">{"'YTD'!$A$6:$P$133"}</definedName>
    <definedName name="XX" localSheetId="68" hidden="1">{"'YTD'!$A$6:$P$133"}</definedName>
    <definedName name="XX" localSheetId="87" hidden="1">{"'YTD'!$A$6:$P$133"}</definedName>
    <definedName name="XX" hidden="1">{"'YTD'!$A$6:$P$133"}</definedName>
    <definedName name="xxx" localSheetId="4" hidden="1">{"5 * utfall + budget",#N/A,FALSE,"T-0298";"5 * bolag",#N/A,FALSE,"T-0298";"Unibank, utfall alla",#N/A,FALSE,"T-0298";#N/A,#N/A,FALSE,"Koncernskulder";#N/A,#N/A,FALSE,"Koncernfakturering"}</definedName>
    <definedName name="xxx" localSheetId="22" hidden="1">{"5 * utfall + budget",#N/A,FALSE,"T-0298";"5 * bolag",#N/A,FALSE,"T-0298";"Unibank, utfall alla",#N/A,FALSE,"T-0298";#N/A,#N/A,FALSE,"Koncernskulder";#N/A,#N/A,FALSE,"Koncernfakturering"}</definedName>
    <definedName name="xxx" localSheetId="5" hidden="1">{"5 * utfall + budget",#N/A,FALSE,"T-0298";"5 * bolag",#N/A,FALSE,"T-0298";"Unibank, utfall alla",#N/A,FALSE,"T-0298";#N/A,#N/A,FALSE,"Koncernskulder";#N/A,#N/A,FALSE,"Koncernfakturering"}</definedName>
    <definedName name="xxx" localSheetId="6" hidden="1">{"5 * utfall + budget",#N/A,FALSE,"T-0298";"5 * bolag",#N/A,FALSE,"T-0298";"Unibank, utfall alla",#N/A,FALSE,"T-0298";#N/A,#N/A,FALSE,"Koncernskulder";#N/A,#N/A,FALSE,"Koncernfakturering"}</definedName>
    <definedName name="xxx" localSheetId="38" hidden="1">{"5 * utfall + budget",#N/A,FALSE,"T-0298";"5 * bolag",#N/A,FALSE,"T-0298";"Unibank, utfall alla",#N/A,FALSE,"T-0298";#N/A,#N/A,FALSE,"Koncernskulder";#N/A,#N/A,FALSE,"Koncernfakturering"}</definedName>
    <definedName name="xxx" localSheetId="51" hidden="1">{"5 * utfall + budget",#N/A,FALSE,"T-0298";"5 * bolag",#N/A,FALSE,"T-0298";"Unibank, utfall alla",#N/A,FALSE,"T-0298";#N/A,#N/A,FALSE,"Koncernskulder";#N/A,#N/A,FALSE,"Koncernfakturering"}</definedName>
    <definedName name="xxx" localSheetId="65" hidden="1">{"5 * utfall + budget",#N/A,FALSE,"T-0298";"5 * bolag",#N/A,FALSE,"T-0298";"Unibank, utfall alla",#N/A,FALSE,"T-0298";#N/A,#N/A,FALSE,"Koncernskulder";#N/A,#N/A,FALSE,"Koncernfakturering"}</definedName>
    <definedName name="xxx" localSheetId="66" hidden="1">{"5 * utfall + budget",#N/A,FALSE,"T-0298";"5 * bolag",#N/A,FALSE,"T-0298";"Unibank, utfall alla",#N/A,FALSE,"T-0298";#N/A,#N/A,FALSE,"Koncernskulder";#N/A,#N/A,FALSE,"Koncernfakturering"}</definedName>
    <definedName name="xxx" localSheetId="67" hidden="1">{"5 * utfall + budget",#N/A,FALSE,"T-0298";"5 * bolag",#N/A,FALSE,"T-0298";"Unibank, utfall alla",#N/A,FALSE,"T-0298";#N/A,#N/A,FALSE,"Koncernskulder";#N/A,#N/A,FALSE,"Koncernfakturering"}</definedName>
    <definedName name="xxx" localSheetId="68"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4" hidden="1">{#N/A,#N/A,TRUE,"Forside";#N/A,#N/A,TRUE,"Contents";#N/A,#N/A,TRUE,"Opera. income stat.";#N/A,#N/A,TRUE,"Business area ";#N/A,#N/A,TRUE,"Statutory income statem."}</definedName>
    <definedName name="xxxx" localSheetId="22" hidden="1">{#N/A,#N/A,TRUE,"Forside";#N/A,#N/A,TRUE,"Contents";#N/A,#N/A,TRUE,"Opera. income stat.";#N/A,#N/A,TRUE,"Business area ";#N/A,#N/A,TRUE,"Statutory income statem."}</definedName>
    <definedName name="xxxx" localSheetId="5" hidden="1">{#N/A,#N/A,TRUE,"Forside";#N/A,#N/A,TRUE,"Contents";#N/A,#N/A,TRUE,"Opera. income stat.";#N/A,#N/A,TRUE,"Business area ";#N/A,#N/A,TRUE,"Statutory income statem."}</definedName>
    <definedName name="xxxx" localSheetId="6" hidden="1">{#N/A,#N/A,TRUE,"Forside";#N/A,#N/A,TRUE,"Contents";#N/A,#N/A,TRUE,"Opera. income stat.";#N/A,#N/A,TRUE,"Business area ";#N/A,#N/A,TRUE,"Statutory income statem."}</definedName>
    <definedName name="xxxx" localSheetId="38" hidden="1">{#N/A,#N/A,TRUE,"Forside";#N/A,#N/A,TRUE,"Contents";#N/A,#N/A,TRUE,"Opera. income stat.";#N/A,#N/A,TRUE,"Business area ";#N/A,#N/A,TRUE,"Statutory income statem."}</definedName>
    <definedName name="xxxx" localSheetId="51" hidden="1">{#N/A,#N/A,TRUE,"Forside";#N/A,#N/A,TRUE,"Contents";#N/A,#N/A,TRUE,"Opera. income stat.";#N/A,#N/A,TRUE,"Business area ";#N/A,#N/A,TRUE,"Statutory income statem."}</definedName>
    <definedName name="xxxx" localSheetId="65" hidden="1">{#N/A,#N/A,TRUE,"Forside";#N/A,#N/A,TRUE,"Contents";#N/A,#N/A,TRUE,"Opera. income stat.";#N/A,#N/A,TRUE,"Business area ";#N/A,#N/A,TRUE,"Statutory income statem."}</definedName>
    <definedName name="xxxx" localSheetId="66" hidden="1">{#N/A,#N/A,TRUE,"Forside";#N/A,#N/A,TRUE,"Contents";#N/A,#N/A,TRUE,"Opera. income stat.";#N/A,#N/A,TRUE,"Business area ";#N/A,#N/A,TRUE,"Statutory income statem."}</definedName>
    <definedName name="xxxx" localSheetId="67" hidden="1">{#N/A,#N/A,TRUE,"Forside";#N/A,#N/A,TRUE,"Contents";#N/A,#N/A,TRUE,"Opera. income stat.";#N/A,#N/A,TRUE,"Business area ";#N/A,#N/A,TRUE,"Statutory income statem."}</definedName>
    <definedName name="xxxx" localSheetId="68"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[2]XXX!$C$26</definedName>
    <definedName name="YesNo">[6]Parameters!$C$90:$C$91</definedName>
    <definedName name="YesNoBasel2">[6]Parameters!#REF!</definedName>
    <definedName name="YesNoNA" localSheetId="38">#REF!</definedName>
    <definedName name="YesNoNA" localSheetId="51">#REF!</definedName>
    <definedName name="YesNoNA" localSheetId="65">#REF!</definedName>
    <definedName name="YesNoNA">#REF!</definedName>
    <definedName name="Ytd">'[17]Raw Data Sheet'!$A$39</definedName>
    <definedName name="YTDLY">[21]Sheet1!$G$4</definedName>
    <definedName name="YTDTY">[21]Sheet1!$F$4</definedName>
    <definedName name="yuyu">[13]Frontpage!$L$5:$L$16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 i="116" l="1"/>
  <c r="AA1" i="108" l="1"/>
  <c r="AA1" i="83"/>
  <c r="AA1" i="24"/>
  <c r="AA1" i="23"/>
  <c r="AA1" i="9"/>
  <c r="AA74" i="7"/>
  <c r="AA1" i="8"/>
  <c r="AA1" i="6"/>
  <c r="AA1" i="5"/>
  <c r="AA1" i="4"/>
  <c r="AA1" i="3"/>
  <c r="AA1" i="2"/>
  <c r="AA1" i="1"/>
  <c r="AA1" i="104"/>
  <c r="AA1" i="54"/>
  <c r="AA1" i="53"/>
  <c r="AA1" i="47"/>
  <c r="AA1" i="57"/>
  <c r="AA1" i="56"/>
  <c r="AA1" i="55"/>
  <c r="AA1" i="37"/>
  <c r="AA1" i="49"/>
  <c r="AA1" i="48"/>
  <c r="AA1" i="72"/>
  <c r="AA1" i="71"/>
  <c r="AA1" i="70"/>
  <c r="AA1" i="106"/>
  <c r="AA1" i="27"/>
  <c r="AA1" i="96"/>
  <c r="AA1" i="20"/>
  <c r="AB1" i="19"/>
  <c r="AA1" i="18"/>
  <c r="AA1" i="76"/>
  <c r="AA1" i="75"/>
  <c r="AA1" i="74"/>
  <c r="AA1" i="73"/>
  <c r="AA1" i="42"/>
  <c r="AA1" i="41"/>
  <c r="AA1" i="40"/>
  <c r="AA1" i="39"/>
  <c r="AA1" i="92"/>
  <c r="AA1" i="90"/>
  <c r="AA1" i="68"/>
  <c r="AA1" i="67"/>
  <c r="AA1" i="87"/>
  <c r="AA1" i="86"/>
  <c r="AA1" i="85"/>
  <c r="AA1" i="79"/>
  <c r="AA1" i="66"/>
  <c r="AA1" i="65"/>
  <c r="AA1" i="64"/>
  <c r="AA1" i="102"/>
  <c r="AA1" i="63"/>
  <c r="AA1" i="61"/>
  <c r="AA1" i="60"/>
  <c r="AA1" i="59"/>
  <c r="AA1" i="58"/>
  <c r="AA1" i="31"/>
  <c r="AA1" i="12"/>
  <c r="AA1" i="99"/>
  <c r="AA1" i="101"/>
  <c r="AA1" i="82"/>
  <c r="AA1" i="81"/>
  <c r="AA1" i="45"/>
  <c r="AA1" i="78"/>
  <c r="AA1" i="43"/>
  <c r="AA1" i="98"/>
  <c r="B17" i="81" l="1"/>
  <c r="F7" i="96" l="1"/>
  <c r="E7" i="96"/>
  <c r="D7" i="96"/>
  <c r="C7" i="96"/>
  <c r="B7" i="96"/>
  <c r="C11" i="92"/>
  <c r="B11" i="92"/>
  <c r="G36" i="85"/>
  <c r="D36" i="85"/>
  <c r="D35" i="85"/>
  <c r="D34" i="85"/>
  <c r="D33" i="85"/>
  <c r="D32" i="85"/>
  <c r="G31" i="85"/>
  <c r="D31" i="85"/>
  <c r="H37" i="83"/>
  <c r="G37" i="83"/>
  <c r="G27" i="53"/>
  <c r="G25" i="53"/>
  <c r="L19" i="27"/>
  <c r="L17" i="27"/>
  <c r="L14" i="27"/>
  <c r="L13" i="27"/>
  <c r="L11" i="27"/>
  <c r="L10" i="27"/>
  <c r="L8" i="27"/>
  <c r="I254" i="18"/>
  <c r="I253" i="18"/>
  <c r="I252" i="18"/>
  <c r="I251" i="18"/>
  <c r="I250" i="18"/>
  <c r="I249" i="18"/>
  <c r="I248" i="18"/>
  <c r="I247" i="18"/>
  <c r="I246" i="18"/>
  <c r="I245" i="18"/>
  <c r="I244" i="18"/>
  <c r="I243" i="18"/>
  <c r="I242" i="18"/>
  <c r="I241" i="18"/>
  <c r="I240" i="18"/>
  <c r="I239" i="18"/>
  <c r="I238" i="18"/>
  <c r="I237" i="18"/>
  <c r="I236" i="18"/>
  <c r="I235" i="18"/>
  <c r="I234" i="18"/>
  <c r="I233" i="18"/>
  <c r="I232" i="18"/>
  <c r="I231" i="18"/>
  <c r="I230" i="18"/>
  <c r="I229" i="18"/>
  <c r="I228" i="18"/>
  <c r="I227" i="18"/>
  <c r="I226" i="18"/>
  <c r="I225" i="18"/>
  <c r="I224" i="18"/>
  <c r="I223" i="18"/>
  <c r="I222" i="18"/>
  <c r="I221" i="18"/>
  <c r="I220" i="18"/>
  <c r="I219" i="18"/>
  <c r="I218" i="18"/>
  <c r="I217" i="18"/>
  <c r="I216" i="18"/>
  <c r="I215" i="18"/>
  <c r="I214" i="18"/>
  <c r="I213" i="18"/>
  <c r="I212" i="18"/>
  <c r="I211" i="18"/>
  <c r="I210" i="18"/>
  <c r="I209" i="18"/>
  <c r="I208" i="18"/>
  <c r="I207" i="18"/>
  <c r="I206" i="18"/>
  <c r="I205" i="18"/>
  <c r="I204" i="18"/>
  <c r="I203" i="18"/>
  <c r="I202" i="18"/>
  <c r="I201" i="18"/>
  <c r="I200" i="18"/>
  <c r="I199" i="18"/>
  <c r="I198" i="18"/>
  <c r="I197" i="18"/>
  <c r="I196" i="18"/>
  <c r="I195" i="18"/>
  <c r="I194" i="18"/>
  <c r="I193" i="18"/>
  <c r="I192" i="18"/>
  <c r="I191" i="18"/>
  <c r="I190" i="18"/>
  <c r="I189" i="18"/>
  <c r="I188" i="18"/>
  <c r="I187" i="18"/>
  <c r="I186" i="18"/>
  <c r="I185" i="18"/>
  <c r="I184" i="18"/>
  <c r="I183" i="18"/>
  <c r="I182" i="18"/>
  <c r="I181" i="18"/>
  <c r="I180" i="18"/>
  <c r="I179" i="18"/>
  <c r="I178" i="18"/>
  <c r="I177" i="18"/>
  <c r="I176" i="18"/>
  <c r="I175" i="18"/>
  <c r="I174" i="18"/>
  <c r="I173" i="18"/>
  <c r="I172" i="18"/>
  <c r="I171" i="18"/>
  <c r="I170" i="18"/>
  <c r="I169" i="18"/>
  <c r="I168" i="18"/>
  <c r="I167" i="18"/>
  <c r="I166" i="18"/>
  <c r="I165" i="18"/>
  <c r="I164" i="18"/>
  <c r="I163" i="18"/>
  <c r="I162" i="18"/>
  <c r="I161" i="18"/>
  <c r="I160" i="18"/>
  <c r="I159" i="18"/>
  <c r="I158" i="18"/>
  <c r="I157" i="18"/>
  <c r="I156" i="18"/>
  <c r="I155" i="18"/>
  <c r="I154" i="18"/>
  <c r="I153" i="18"/>
  <c r="I152" i="18"/>
  <c r="I151" i="18"/>
  <c r="I150" i="18"/>
  <c r="I149" i="18"/>
  <c r="I148" i="18"/>
  <c r="I147" i="18"/>
  <c r="I146" i="18"/>
  <c r="I145" i="18"/>
  <c r="I144" i="18"/>
  <c r="I143" i="18"/>
  <c r="I142" i="18"/>
  <c r="I141" i="18"/>
  <c r="I140" i="18"/>
  <c r="I139" i="18"/>
  <c r="I138" i="18"/>
  <c r="I137" i="18"/>
  <c r="I136" i="18"/>
  <c r="I135" i="18"/>
  <c r="I134" i="18"/>
  <c r="I133" i="18"/>
  <c r="I132" i="18"/>
  <c r="I131" i="18"/>
  <c r="I130" i="18"/>
  <c r="I129" i="18"/>
  <c r="I128" i="18"/>
  <c r="I127" i="18"/>
  <c r="I126" i="18"/>
  <c r="I125" i="18"/>
  <c r="I124" i="18"/>
  <c r="I123" i="18"/>
  <c r="I122" i="18"/>
  <c r="I121" i="18"/>
  <c r="I120" i="18"/>
  <c r="I119" i="18"/>
  <c r="I118" i="18"/>
  <c r="I117" i="18"/>
  <c r="I116" i="18"/>
  <c r="I115" i="18"/>
  <c r="I114" i="18"/>
  <c r="I113" i="18"/>
  <c r="I112" i="18"/>
  <c r="I111" i="18"/>
  <c r="I110" i="18"/>
  <c r="I109" i="18"/>
  <c r="I108" i="18"/>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I4" i="18"/>
  <c r="I3" i="18"/>
  <c r="D5" i="8"/>
  <c r="D6" i="8"/>
</calcChain>
</file>

<file path=xl/sharedStrings.xml><?xml version="1.0" encoding="utf-8"?>
<sst xmlns="http://schemas.openxmlformats.org/spreadsheetml/2006/main" count="6129" uniqueCount="2171">
  <si>
    <t>Capital Position</t>
  </si>
  <si>
    <t>Summary of items included in own funds including profit</t>
  </si>
  <si>
    <t>Drivers behind the development of the CET1 capital ratio</t>
  </si>
  <si>
    <t>EU CC1 - Composition of regulatory own funds</t>
  </si>
  <si>
    <t>EU CC2 - reconciliation of regulatory own funds to balance sheet in the audited financial statements</t>
  </si>
  <si>
    <t>EU OV1 - Overview of risk weighted exposure amounts</t>
  </si>
  <si>
    <t>Credit Risk</t>
  </si>
  <si>
    <t>EU CR1 - Performing and non-performing exposures and related provisions</t>
  </si>
  <si>
    <t>EU CR1-A: Maturity of exposures</t>
  </si>
  <si>
    <t>EU CR3 –  CRM techniques overview:  Disclosure of the use of credit risk mitigation techniques</t>
  </si>
  <si>
    <t>EU CR4 – standardised approach – Credit risk exposure and CRM effects</t>
  </si>
  <si>
    <t>EU CR5 – standardised approach</t>
  </si>
  <si>
    <t>EU CR6 – IRB approach – Credit risk exposures by exposure class and PD range</t>
  </si>
  <si>
    <t>EU CR6-A – Scope of the use of IRB and SA approaches</t>
  </si>
  <si>
    <t>EU CR7 – IRB approach – Effect on the RWEAs of credit derivatives used as CRM techniques</t>
  </si>
  <si>
    <t>EU CR7-A – IRB approach – Disclosure of the extent of the use of CRM techniques</t>
  </si>
  <si>
    <t xml:space="preserve">EU CR8 –  RWEA flow statements of credit risk exposures under the IRB approach </t>
  </si>
  <si>
    <t>EU CR9 - IRB approach Back testin gof PD per exposure class</t>
  </si>
  <si>
    <t>Standardised exposure classes, distributed by credit quality step</t>
  </si>
  <si>
    <t>EU CQ1 - Credit Quality of forborne exposures</t>
  </si>
  <si>
    <t>EU CQ3 - Credit quality of performing and non-performing exposures by past due days</t>
  </si>
  <si>
    <t>EU CQ4 - Quality of non-performing exposures by geography</t>
  </si>
  <si>
    <t>EU CQ5 - Credit quality of loans and advances to non-financial corporations by industry</t>
  </si>
  <si>
    <t>EU CQ7 - Collateral obtained by taking possession and execution processes</t>
  </si>
  <si>
    <t>EU CCR1 Analysis of counterparty credit risk by approach</t>
  </si>
  <si>
    <t xml:space="preserve">EU CCR2 Credit valuation adjustment (CVA) capital charge </t>
  </si>
  <si>
    <t>EU CCR3 – Standardised approach – CCR exposures by regulatory exposure class and risk weights</t>
  </si>
  <si>
    <t>EU CCR4 – IRB approach – CCR exposures by exposure class and PD scale</t>
  </si>
  <si>
    <t>EU CCR5: Composition of collateral for exposures to CCR</t>
  </si>
  <si>
    <t>EU CCR5-A: Impact of netting and collateral held on exposure values</t>
  </si>
  <si>
    <t xml:space="preserve">EU CCR7: REA flow statements of CCR exposures under the IMM </t>
  </si>
  <si>
    <t>EU CCR8 Exposures to central counterparties</t>
  </si>
  <si>
    <t>Liquidity</t>
  </si>
  <si>
    <t>EU LIQ1 - Quantitative information of LCR</t>
  </si>
  <si>
    <t>EU LIQ2 - NSFR</t>
  </si>
  <si>
    <t>EU AE1 - Encumbered and unencumbered assets</t>
  </si>
  <si>
    <t>EU AE2 - Collateral received and own debt securities issued</t>
  </si>
  <si>
    <t>EU AE3 - Sources of encumbrance</t>
  </si>
  <si>
    <t xml:space="preserve">Table 75 Maturity analysis of assets and liabilities, split by currency </t>
  </si>
  <si>
    <t>Market Risk</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</si>
  <si>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</si>
  <si>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</si>
  <si>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</si>
  <si>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</si>
  <si>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</si>
  <si>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Market risk in the trading book</t>
  </si>
  <si>
    <t xml:space="preserve">Economic value sentitivity for the banking book1, 6 scenarios from Basel Committee on Banking Supervision </t>
  </si>
  <si>
    <t xml:space="preserve">Net interest income sensitivities for the banking book over a one-year horizon (SIIR), 6 scenarios from Basel Committee on Banking Supervision </t>
  </si>
  <si>
    <t>REA and minimum capital requirements for market risk</t>
  </si>
  <si>
    <t>Equity holding outside trading book, 31 December 2021</t>
  </si>
  <si>
    <t>EU PV1: Prudent valuation adjustments (PVA)</t>
  </si>
  <si>
    <t>Operational Risk</t>
  </si>
  <si>
    <t>OR1</t>
  </si>
  <si>
    <t>Securitisation</t>
  </si>
  <si>
    <t>EU-SEC1 - Securitisation exposures in the non-trading book</t>
  </si>
  <si>
    <t>EU-SEC3 - Securitisation exposures in the non-trading book and associated regulatory capital requirements - institution acting as originator or as sponsor</t>
  </si>
  <si>
    <t>EU-SEC5 - Exposures securitised by the institution - Exposures in default and specific credit risk adjustments</t>
  </si>
  <si>
    <t>Other</t>
  </si>
  <si>
    <t xml:space="preserve">EU LI1 - Differences between accounting and regulatory scopes of consolidation and mapping of financial statement categories with regulatory risk categories </t>
  </si>
  <si>
    <t>EU LI2 - Main sources of differences between regulatory exposure amounts and carrying values in financial statements</t>
  </si>
  <si>
    <t xml:space="preserve">EU LI3 Specification of undertakings </t>
  </si>
  <si>
    <t>EU LR1 - LRSum: Summary reconciliation of accounting assets and leverage ratio exposures</t>
  </si>
  <si>
    <t>EU LR2 LR Com: Leverage ratio common disclosure</t>
  </si>
  <si>
    <t>EU LR3 - LRSpl: Split-up of on balance sheet exposures (excluding derivatives, SFTs and exempted exposures)</t>
  </si>
  <si>
    <t>EU INS2 - Financial conglomerates information on own funds and capital adequacy ratio</t>
  </si>
  <si>
    <t>EU CCyB1 - Geographical distribution of credit exposures relevant for the calculation of the countercyclical buffer</t>
  </si>
  <si>
    <t>EU CCyB2 - Amount of institution-specific countercyclical capital buffer</t>
  </si>
  <si>
    <t>NLP</t>
  </si>
  <si>
    <t>Assets and liabilities of NLP</t>
  </si>
  <si>
    <t>Effects of market risk on NLP</t>
  </si>
  <si>
    <t>Effects of life and insurance risks</t>
  </si>
  <si>
    <t>Investment return, traditional life insurance</t>
  </si>
  <si>
    <t>Insurance provisions (technical provisions) and provisions on investment contracts divided into guarantee levels (technical interest rates)</t>
  </si>
  <si>
    <t>Financial buffers</t>
  </si>
  <si>
    <t>Solvency position</t>
  </si>
  <si>
    <t>Solvency sensitivity</t>
  </si>
  <si>
    <t>Financial buffers compared to insurance provisions, rolling 12 mths</t>
  </si>
  <si>
    <t>Key metrics</t>
  </si>
  <si>
    <t>Available own funds (amounts), EURm 1)</t>
  </si>
  <si>
    <t>2021 Q4</t>
  </si>
  <si>
    <t>2021 Q3</t>
  </si>
  <si>
    <t>2021 Q2</t>
  </si>
  <si>
    <t>2021 Q1</t>
  </si>
  <si>
    <t>2020 Q4</t>
  </si>
  <si>
    <t xml:space="preserve">Common Equity Tier 1 (CET1) capital </t>
  </si>
  <si>
    <t xml:space="preserve">Tier 1 capital </t>
  </si>
  <si>
    <t xml:space="preserve">Total capital </t>
  </si>
  <si>
    <t>Risk-weighted exposures amounts (REA), EURm</t>
  </si>
  <si>
    <t>Total risk-weighted exposure amount</t>
  </si>
  <si>
    <t>Capital ratios (as a percentage of risk-weighted exposure amount)</t>
  </si>
  <si>
    <t>Common Equity Tier 1 ratio (%)</t>
  </si>
  <si>
    <t>Tier 1 ratio (%)</t>
  </si>
  <si>
    <t>Total capital ratio (%)</t>
  </si>
  <si>
    <t>Additional own funds requirements based on SREP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</si>
  <si>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</si>
  <si>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</si>
  <si>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</si>
  <si>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</si>
  <si>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</si>
  <si>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</si>
  <si>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</si>
  <si>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</si>
  <si>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</si>
  <si>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</si>
  <si>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</si>
  <si>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</si>
  <si>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</si>
  <si>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</si>
  <si>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</si>
  <si>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</si>
  <si>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</si>
  <si>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</si>
  <si>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</si>
  <si>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</si>
  <si>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</si>
  <si>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</si>
  <si>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 2)</t>
  </si>
  <si>
    <t>Leverage ratio total exposure measure</t>
  </si>
  <si>
    <t>Leverage ratio</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</si>
  <si>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</si>
  <si>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</si>
  <si>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</si>
  <si>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</si>
  <si>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</si>
  <si>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</si>
  <si>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</si>
  <si>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</si>
  <si>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</si>
  <si>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</si>
  <si>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</si>
  <si>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</si>
  <si>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</si>
  <si>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</si>
  <si>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</si>
  <si>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</si>
  <si>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</si>
  <si>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</si>
  <si>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Net Stable Funding Ratio</t>
  </si>
  <si>
    <t>Total available stable funding</t>
  </si>
  <si>
    <t>Total required stable funding</t>
  </si>
  <si>
    <t>NSFR ratio (%)</t>
  </si>
  <si>
    <r>
      <rPr>
        <vertAlign val="superscript"/>
        <sz val="9"/>
        <color theme="1"/>
        <rFont val="Nordea Sans Large"/>
        <family val="3"/>
      </rPr>
      <t>1)</t>
    </r>
    <r>
      <rPr>
        <sz val="9"/>
        <color theme="1"/>
        <rFont val="Nordea Sans Large"/>
        <family val="3"/>
      </rPr>
      <t xml:space="preserve"> In Q4 2021 profit of the period is included in Own Funds.</t>
    </r>
  </si>
  <si>
    <r>
      <rPr>
        <vertAlign val="superscript"/>
        <sz val="9"/>
        <color theme="1"/>
        <rFont val="Nordea Sans Large"/>
        <family val="3"/>
      </rPr>
      <t>2)</t>
    </r>
    <r>
      <rPr>
        <sz val="9"/>
        <color theme="1"/>
        <rFont val="Nordea Sans Large"/>
        <family val="3"/>
      </rPr>
      <t xml:space="preserve"> In Q1 2021 and Q42020 Leverage Ratio calculated in accordance with the derogation in Article 500b of Regulation (EU) 575/2013 of the European Parliament and of the Council (CRR) and Decision (EU) 2020/1306 of the European Central Bank. The derogation is not applied </t>
    </r>
    <r>
      <rPr>
        <sz val="9"/>
        <rFont val="Nordea Sans Large"/>
        <family val="3"/>
      </rPr>
      <t xml:space="preserve">from </t>
    </r>
    <r>
      <rPr>
        <sz val="9"/>
        <color theme="1"/>
        <rFont val="Nordea Sans Large"/>
        <family val="3"/>
      </rPr>
      <t>Q2 2021 since Nordea has dedcided not to apply</t>
    </r>
  </si>
  <si>
    <t>Key risks: Distribution of exposure, Risk Exposure Amount (REA), capital requirement and Economic Capital (EC )in Business Areas</t>
  </si>
  <si>
    <t>EURbn</t>
  </si>
  <si>
    <t>Exposure</t>
  </si>
  <si>
    <t xml:space="preserve">% </t>
  </si>
  <si>
    <t>REA</t>
  </si>
  <si>
    <t>CAR</t>
  </si>
  <si>
    <t>EC</t>
  </si>
  <si>
    <t>%</t>
  </si>
  <si>
    <t>Total Nordea Group</t>
  </si>
  <si>
    <r>
      <t xml:space="preserve">Credit risk </t>
    </r>
    <r>
      <rPr>
        <vertAlign val="superscript"/>
        <sz val="9"/>
        <color rgb="FF000000"/>
        <rFont val="Nordea Sans Large"/>
        <family val="3"/>
      </rPr>
      <t>1</t>
    </r>
  </si>
  <si>
    <t>Market risk</t>
  </si>
  <si>
    <t/>
  </si>
  <si>
    <t>Operational risk</t>
  </si>
  <si>
    <t>Nordea Life &amp; Pension</t>
  </si>
  <si>
    <r>
      <t>Other</t>
    </r>
    <r>
      <rPr>
        <vertAlign val="superscript"/>
        <sz val="9"/>
        <color theme="1"/>
        <rFont val="Nordea Sans Large"/>
        <family val="3"/>
      </rPr>
      <t>2</t>
    </r>
  </si>
  <si>
    <t xml:space="preserve">Total </t>
  </si>
  <si>
    <t>Personal Banking</t>
  </si>
  <si>
    <r>
      <t>Credit risk</t>
    </r>
    <r>
      <rPr>
        <vertAlign val="superscript"/>
        <sz val="9"/>
        <color rgb="FF000000"/>
        <rFont val="Nordea Sans Large"/>
        <family val="3"/>
      </rPr>
      <t>1</t>
    </r>
  </si>
  <si>
    <t>Total</t>
  </si>
  <si>
    <t>Business Banking</t>
  </si>
  <si>
    <r>
      <t>Credit risk</t>
    </r>
    <r>
      <rPr>
        <vertAlign val="superscript"/>
        <sz val="9"/>
        <color theme="1"/>
        <rFont val="Nordea Sans Large"/>
        <family val="3"/>
      </rPr>
      <t>1</t>
    </r>
  </si>
  <si>
    <t>Large Corporates &amp; Institutions</t>
  </si>
  <si>
    <t>Wealth Management</t>
  </si>
  <si>
    <t>Group Functions, Other and Eliminations</t>
  </si>
  <si>
    <r>
      <rPr>
        <vertAlign val="superscript"/>
        <sz val="9"/>
        <rFont val="Nordea Sans Large"/>
        <family val="3"/>
      </rPr>
      <t>1</t>
    </r>
    <r>
      <rPr>
        <sz val="9"/>
        <rFont val="Nordea Sans Large"/>
        <family val="3"/>
      </rPr>
      <t xml:space="preserve"> Includes securitisation positions and other credit risk adjustments</t>
    </r>
  </si>
  <si>
    <r>
      <rPr>
        <vertAlign val="superscript"/>
        <sz val="9"/>
        <rFont val="Nordea Sans Large"/>
        <family val="3"/>
      </rPr>
      <t>2</t>
    </r>
    <r>
      <rPr>
        <sz val="9"/>
        <rFont val="Nordea Sans Large"/>
        <family val="3"/>
      </rPr>
      <t xml:space="preserve"> Capital deductions and internal allocations</t>
    </r>
  </si>
  <si>
    <t xml:space="preserve">Table 1 - Summary of items included in own funds including profit
</t>
  </si>
  <si>
    <t>EURm</t>
  </si>
  <si>
    <t>Calculation of own funds</t>
  </si>
  <si>
    <t>Equity in the consolidated situation</t>
  </si>
  <si>
    <t>Profit of the period</t>
  </si>
  <si>
    <t>Proposed/actual dividend</t>
  </si>
  <si>
    <t>Common Equity Tier 1 capital before regulatory adjustments</t>
  </si>
  <si>
    <t>Deferred tax assets</t>
  </si>
  <si>
    <t>Intangible assets</t>
  </si>
  <si>
    <t>IRB provisions shortfall (-)</t>
  </si>
  <si>
    <t>Pension assets in excess of related liabilities</t>
  </si>
  <si>
    <t>Other items including buy-back deduction, net</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</si>
  <si>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</si>
  <si>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</si>
  <si>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</si>
  <si>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</si>
  <si>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</si>
  <si>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</si>
  <si>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</si>
  <si>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</si>
  <si>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</si>
  <si>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Other items, net</t>
  </si>
  <si>
    <t>Total regulatory adjustments to Tier 2 capital</t>
  </si>
  <si>
    <t>Tier 2 capital</t>
  </si>
  <si>
    <t>Own funds (net after deduction)</t>
  </si>
  <si>
    <t>The table provides an overview of total REA in Q4 2021 where credit risk accounted for the largest risk type with approximately 87.3% of Pillar I REA. Operational risk and market risk accounted for the second and third largest risk types. REA decreased by EUR 0.7bn in the fourth quarter of 2021, mainly stemming from credit risk (EUR -1.5bn). This was partly offset by increased market risk (EUR 0.8bn). The decreased credit risk was mainly driven by improved credit quality in the retail and corporate portfolios, lower counterparty credit risk (CCR) exposure and the sale of shares in Luminor Bank, partly offset by increased volumes following continued business momentum in the corporate and retail segments and by increased market risk.</t>
  </si>
  <si>
    <t>Minimum capital requirement</t>
  </si>
  <si>
    <t>Credit risk (excluding CCR)</t>
  </si>
  <si>
    <t>114 003</t>
  </si>
  <si>
    <t>114 151</t>
  </si>
  <si>
    <t>9 120</t>
  </si>
  <si>
    <t>9 132</t>
  </si>
  <si>
    <t>Of which the standardised approach (SA)</t>
  </si>
  <si>
    <t>16 517</t>
  </si>
  <si>
    <t>17 395</t>
  </si>
  <si>
    <t>1 321</t>
  </si>
  <si>
    <t>1 392</t>
  </si>
  <si>
    <t>Of which the Foundation IRB (F-IRB) approach</t>
  </si>
  <si>
    <t>11 641</t>
  </si>
  <si>
    <t>11 986</t>
  </si>
  <si>
    <t>Of which slotting approach</t>
  </si>
  <si>
    <t>EU 4A</t>
  </si>
  <si>
    <t>Of which equities under the simple riskweighted approach</t>
  </si>
  <si>
    <t>Of which the Advanced IRB approach</t>
  </si>
  <si>
    <t>85 844</t>
  </si>
  <si>
    <t>84 770</t>
  </si>
  <si>
    <t>6 868</t>
  </si>
  <si>
    <t>6 782</t>
  </si>
  <si>
    <t>Counterparty credit risk - CCR</t>
  </si>
  <si>
    <t>5 374</t>
  </si>
  <si>
    <t>6 292</t>
  </si>
  <si>
    <t xml:space="preserve">Of which the standardised approach </t>
  </si>
  <si>
    <t>Of which internal model method (IMM)</t>
  </si>
  <si>
    <t>3 602</t>
  </si>
  <si>
    <t>3 818</t>
  </si>
  <si>
    <t>Of which exposure to a CCP</t>
  </si>
  <si>
    <t>EU 8b</t>
  </si>
  <si>
    <t>Of which credit valuation adjustment - CVA</t>
  </si>
  <si>
    <t>Of which other CCR</t>
  </si>
  <si>
    <t>Settlement risk</t>
  </si>
  <si>
    <t>Securitisation exposures in the non-trading book (after the cap)</t>
  </si>
  <si>
    <t>Of which SEC-IRBA approach</t>
  </si>
  <si>
    <t>Of which SEC-ERBA (including IAA)</t>
  </si>
  <si>
    <t>Of which SEC-SA approach</t>
  </si>
  <si>
    <t>EU 19a</t>
  </si>
  <si>
    <t>Of which 1250% / deduction</t>
  </si>
  <si>
    <t>Position, foreign exchange and commodities risk (Market risk)</t>
  </si>
  <si>
    <t>4 973</t>
  </si>
  <si>
    <t>4 171</t>
  </si>
  <si>
    <t>1 064</t>
  </si>
  <si>
    <t>1 155</t>
  </si>
  <si>
    <t>Of which IMA</t>
  </si>
  <si>
    <t>3 908</t>
  </si>
  <si>
    <t>3 016</t>
  </si>
  <si>
    <t>EU 22a</t>
  </si>
  <si>
    <t>Large exposures</t>
  </si>
  <si>
    <t>14 306</t>
  </si>
  <si>
    <t>1 144</t>
  </si>
  <si>
    <t>EU 23a</t>
  </si>
  <si>
    <t>Of which basic indicator approach</t>
  </si>
  <si>
    <t>EU 23b</t>
  </si>
  <si>
    <t xml:space="preserve">Of which standardised approach </t>
  </si>
  <si>
    <t>EU 23c</t>
  </si>
  <si>
    <t>Of which advanced measurement approach</t>
  </si>
  <si>
    <t>Amounts below the thresholds for deduction (subject to 250% risk weight) (For information)</t>
  </si>
  <si>
    <t>5 656</t>
  </si>
  <si>
    <t>6 248</t>
  </si>
  <si>
    <t>139 535</t>
  </si>
  <si>
    <t>139 799</t>
  </si>
  <si>
    <t>11 615</t>
  </si>
  <si>
    <t>11 184</t>
  </si>
  <si>
    <t>Additional risk exposure amount related to Finnish RW floor due to Article 458 CRR</t>
  </si>
  <si>
    <t>Additional risk exposure amount related to Swedish RW floor due to Article 458 CRR</t>
  </si>
  <si>
    <t>12 372</t>
  </si>
  <si>
    <t>12 763</t>
  </si>
  <si>
    <t>1 021</t>
  </si>
  <si>
    <t>Article 3 CRR Buffer</t>
  </si>
  <si>
    <t>Pillar 1 total</t>
  </si>
  <si>
    <t>151 906</t>
  </si>
  <si>
    <t>152 563</t>
  </si>
  <si>
    <t>12 153</t>
  </si>
  <si>
    <t>12 205</t>
  </si>
  <si>
    <t>CET1 ratio decreased 5bps during 2021. This was mainly driven by the Share buy-back programme (-130bps), partly offset by profit net of dividend (+75bps), favourable credit quality effects (+21bps) and increased deduction for deferred tax assets (+16bps) seen in Other. Regulatory changes during 2021 further increased the CET1 ratio by 15bps.</t>
  </si>
  <si>
    <t>CET1 ratio</t>
  </si>
  <si>
    <t>Q4 2020</t>
  </si>
  <si>
    <t>Profit</t>
  </si>
  <si>
    <t>Dividend accrual</t>
  </si>
  <si>
    <t>Share buy-backs</t>
  </si>
  <si>
    <t>FX effects</t>
  </si>
  <si>
    <t>Credit quality</t>
  </si>
  <si>
    <t>Volumes, incl derivatives</t>
  </si>
  <si>
    <t>Regulatory changes</t>
  </si>
  <si>
    <t>Q4 2021</t>
  </si>
  <si>
    <t xml:space="preserve">A bridge between IFRS equity and CET1 capital is provided in the table below. </t>
  </si>
  <si>
    <t>Balance sheet equity</t>
  </si>
  <si>
    <t>Valuation adjustment for non-CRR companies</t>
  </si>
  <si>
    <t>Other adjustments</t>
  </si>
  <si>
    <t>Dividend</t>
  </si>
  <si>
    <t>Goodwill</t>
  </si>
  <si>
    <t>Shortfall deduction</t>
  </si>
  <si>
    <t>Pension deduction</t>
  </si>
  <si>
    <t>Prudential filters</t>
  </si>
  <si>
    <t>Transitional adjustments</t>
  </si>
  <si>
    <t>Other deductions</t>
  </si>
  <si>
    <t>Common Equity Tier 1 capital</t>
  </si>
  <si>
    <t>In fourth quarter of 2021 CET1, after regulatory adjustments, was EURm 25 880 (in second quarter of 2021 it was EURm 27 132). The decrease was caused mainly by increased CET1 capital elements and deductions with the start of a share buy back program, decrease in retained earnings and higher deduction of software as intangible assets. AT1 after regulatory adjustments in Q4 increased to EURm 3 132 (EURm 2 188 in Q2) due to one new AT1 instrument and one being called. T2 capital after regulatory adjustments in Q4 2021 increased to EURm 3 263 (EURm 2 744 in Q2 2021) due to four new Tier 2 instruments offset by three redeemed Tier 2 instruments during the period. As a result the Total Capital for Q4 2021 increased to EURm 32 275 and Total REA was EURm 151 906.</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</si>
  <si>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</si>
  <si>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</si>
  <si>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</si>
  <si>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</si>
  <si>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11, 12</t>
  </si>
  <si>
    <t xml:space="preserve">     of which: Instrument type 1</t>
  </si>
  <si>
    <t xml:space="preserve">     of which: Instrument type 2</t>
  </si>
  <si>
    <t xml:space="preserve">     of which: Instrument type 3</t>
  </si>
  <si>
    <t xml:space="preserve">Retained earnings </t>
  </si>
  <si>
    <t>13, 14, 18</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</si>
  <si>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</si>
  <si>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</si>
  <si>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</si>
  <si>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</si>
  <si>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</si>
  <si>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</si>
  <si>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</si>
  <si>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</si>
  <si>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</si>
  <si>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</si>
  <si>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</si>
  <si>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</si>
  <si>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N/A</t>
  </si>
  <si>
    <t>Deferred tax assets that rely on future profitability excluding those arising from temporary differences (net of related tax liability where the conditions in Article 38 (3) are met) (negative amount)</t>
  </si>
  <si>
    <t>2, 4</t>
  </si>
  <si>
    <t>Fair value reserves related to gains or losses on cash flow hedges of financial instruments that are not valued at fair value</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</si>
  <si>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</si>
  <si>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</si>
  <si>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</si>
  <si>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</si>
  <si>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</si>
  <si>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</si>
  <si>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</si>
  <si>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</si>
  <si>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</si>
  <si>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</si>
  <si>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</si>
  <si>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</si>
  <si>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</si>
  <si>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</si>
  <si>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</si>
  <si>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</si>
  <si>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</si>
  <si>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</si>
  <si>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</si>
  <si>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</si>
  <si>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</si>
  <si>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</si>
  <si>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</si>
  <si>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</si>
  <si>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</si>
  <si>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</si>
  <si>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adjusments </t>
    </r>
    <r>
      <rPr>
        <i/>
        <sz val="9"/>
        <rFont val="Nordea Sans Large"/>
        <family val="3"/>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</si>
  <si>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</si>
  <si>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</si>
  <si>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</si>
  <si>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</si>
  <si>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</si>
  <si>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</si>
  <si>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</si>
  <si>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</si>
  <si>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</si>
  <si>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</si>
  <si>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Qualifying Tier 1 capital included in consolidated AT1 capital (including minority interests not included in row 5) issued by subsidiaries and held by third parties</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</si>
  <si>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</si>
  <si>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</si>
  <si>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</si>
  <si>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</si>
  <si>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</si>
  <si>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</si>
  <si>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</si>
  <si>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</si>
  <si>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</si>
  <si>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</si>
  <si>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</si>
  <si>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</si>
  <si>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</si>
  <si>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</si>
  <si>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</si>
  <si>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</si>
  <si>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</si>
  <si>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</si>
  <si>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</si>
  <si>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</si>
  <si>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Qualifying own funds instruments included in consolidated T2 capital (including minority interests and AT1 instruments not included in rows 5 or 34) issued by subsidiaries and held by third parties</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</si>
  <si>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</si>
  <si>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</si>
  <si>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</si>
  <si>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</si>
  <si>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</si>
  <si>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</si>
  <si>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</si>
  <si>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</si>
  <si>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</si>
  <si>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</si>
  <si>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</si>
  <si>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56b</t>
  </si>
  <si>
    <t>Other regulatory adjusments to T2 capital</t>
  </si>
  <si>
    <t>Total regulatory adjustments to Tier 2 (T2) capital</t>
  </si>
  <si>
    <t>Tier 2 (T2) capital</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</si>
  <si>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</si>
  <si>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</si>
  <si>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</si>
  <si>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</si>
  <si>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</si>
  <si>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</si>
  <si>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</si>
  <si>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of which: capital conservation buffer requirement</t>
  </si>
  <si>
    <t>of which: countercyclical buffer requirement</t>
  </si>
  <si>
    <t>of which: systemic risk buffer requirement</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</si>
  <si>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</si>
  <si>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</si>
  <si>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</si>
  <si>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</si>
  <si>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 (as a percentage of risk exposure amount)</t>
  </si>
  <si>
    <t>[non relevant in EU regulation]</t>
  </si>
  <si>
    <t>Amounts below the thresholds for deduction (before risk weighting) </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</si>
  <si>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</si>
  <si>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</si>
  <si>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</si>
  <si>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</si>
  <si>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</si>
  <si>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</si>
  <si>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</si>
  <si>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</si>
  <si>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</si>
  <si>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</si>
  <si>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</si>
  <si>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</si>
  <si>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</si>
  <si>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</si>
  <si>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</si>
  <si>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In fourth quarter of 2021 the difference between regulatory own funds and audited financial statement remained stable. On the asset side the difference is stemming from Intangible assets (EUR 162m) and on liabilities from subordinated liabilities (EUR 650m). In equity the biggest difference is related to retained earnings (EUR 740m) and profit for the year (EUR 311m).</t>
  </si>
  <si>
    <t>Balance sheet as in published financial statements</t>
  </si>
  <si>
    <t>Under regulatory scope of consolidation</t>
  </si>
  <si>
    <t>Reference</t>
  </si>
  <si>
    <t>As at period end</t>
  </si>
  <si>
    <t>Assets</t>
  </si>
  <si>
    <t> </t>
  </si>
  <si>
    <t xml:space="preserve"> - of which: Goodwill and other intangible assets</t>
  </si>
  <si>
    <t>- of which: Deferred tax assets that rely on future profitability excluding those arising from temporary differences</t>
  </si>
  <si>
    <t>10³</t>
  </si>
  <si>
    <t>Retirement benefit assets</t>
  </si>
  <si>
    <t>- of which: Retirement benefit assets net of tax</t>
  </si>
  <si>
    <t>Liabilities</t>
  </si>
  <si>
    <t>Deferred tax liabilities</t>
  </si>
  <si>
    <t>- of which: Deductible Deferred tax liabilities associated with Deferred tax assets that rely on future profitability and do not arise from temporary differences</t>
  </si>
  <si>
    <t>Subordinated liabilities</t>
  </si>
  <si>
    <t>- of which: AT1 Capital instruments and the related share ­premium accounts</t>
  </si>
  <si>
    <t xml:space="preserve">- of which: Amount of qualifying items referred to in Article 484 (4) and the related share premium accounts subject to phase out from AT1 </t>
  </si>
  <si>
    <t>- of which: Direct and indirect holdings by an institution of own AT1 instruments</t>
  </si>
  <si>
    <t>- of which: T2 Capital instruments and the related share ­premium accounts</t>
  </si>
  <si>
    <t xml:space="preserve">- of which: Amount of qualifying items referred to in Article 484 (5) and the related share premium accounts subject to phase out from T2 </t>
  </si>
  <si>
    <t>- of which: Direct and indirect holdings by an institution of own T2 instruments and subordinated loans (negative Amount)</t>
  </si>
  <si>
    <t>Equity</t>
  </si>
  <si>
    <t>Share capital</t>
  </si>
  <si>
    <t>Share premium reserve</t>
  </si>
  <si>
    <t>- of which: Capital instruments and the related share ­premium accounts</t>
  </si>
  <si>
    <t>- of which: Retained earnings</t>
  </si>
  <si>
    <t>Other reserves</t>
  </si>
  <si>
    <t>- of which: Accumulated other comprehensive income</t>
  </si>
  <si>
    <t>- of which: Fair value reserves related to gains or losses on cash flow hedges</t>
  </si>
  <si>
    <t>Retained earnings net of proposed dividend</t>
  </si>
  <si>
    <t>- of which: Profit/loss for the year</t>
  </si>
  <si>
    <t>- of which: Capital loan included in AT1 Capital</t>
  </si>
  <si>
    <t>- of which: Direct holdings by an institution of own CET1 instruments (negative Amount)</t>
  </si>
  <si>
    <t>1) Nordea Group is the accounting group as disclosed in the Annual Report</t>
  </si>
  <si>
    <t>2) Nordea consolidated situation in accordance with CRR</t>
  </si>
  <si>
    <t>3) Deferred tax assets that rely on future profitability and do not arise from temporary differences net of associated tax liabilities.</t>
  </si>
  <si>
    <t>Table 7 - EU CR1: Performing and non-performing exposures and related provisions</t>
  </si>
  <si>
    <r>
      <rPr>
        <sz val="9"/>
        <rFont val="Nordea Sans Large"/>
        <family val="3"/>
      </rPr>
      <t>Total gross carrying amount of performing- and non-performing  loans and advances amounted to EUR 332bn</t>
    </r>
    <r>
      <rPr>
        <sz val="9"/>
        <color rgb="FFFF0000"/>
        <rFont val="Nordea Sans Large"/>
        <family val="3"/>
      </rPr>
      <t xml:space="preserve"> </t>
    </r>
    <r>
      <rPr>
        <sz val="9"/>
        <rFont val="Nordea Sans Large"/>
        <family val="3"/>
      </rPr>
      <t>at the end of 2021Q4 (EUR 318bn)</t>
    </r>
    <r>
      <rPr>
        <sz val="9"/>
        <color rgb="FFFF0000"/>
        <rFont val="Nordea Sans Large"/>
        <family val="3"/>
      </rPr>
      <t xml:space="preserve">, </t>
    </r>
    <r>
      <rPr>
        <sz val="9"/>
        <rFont val="Nordea Sans Large"/>
        <family val="3"/>
      </rPr>
      <t>of which non-performing amounted to EUR 4.2bn (EUR 5.0bn)</t>
    </r>
    <r>
      <rPr>
        <sz val="9"/>
        <color rgb="FFFF0000"/>
        <rFont val="Nordea Sans Large"/>
        <family val="3"/>
      </rPr>
      <t xml:space="preserve">. </t>
    </r>
    <r>
      <rPr>
        <sz val="9"/>
        <rFont val="Nordea Sans Large"/>
        <family val="3"/>
      </rPr>
      <t>Allowances in stage 3 for non-performing loans and advances were EUR 1.7bn at the end of 2021Q4 (EUR 1.8bn).</t>
    </r>
    <r>
      <rPr>
        <sz val="9"/>
        <color rgb="FFFF0000"/>
        <rFont val="Nordea Sans Large"/>
        <family val="3"/>
      </rPr>
      <t xml:space="preserve"> </t>
    </r>
    <r>
      <rPr>
        <sz val="9"/>
        <rFont val="Nordea Sans Large"/>
        <family val="3"/>
      </rPr>
      <t>During the year 2021, the coverage ratio according to IFRS9 for non-performing exposures at amortised cost</t>
    </r>
    <r>
      <rPr>
        <sz val="9"/>
        <color rgb="FFFF0000"/>
        <rFont val="Nordea Sans Large"/>
        <family val="3"/>
      </rPr>
      <t xml:space="preserve"> </t>
    </r>
    <r>
      <rPr>
        <sz val="9"/>
        <rFont val="Nordea Sans Large"/>
        <family val="3"/>
      </rPr>
      <t>increased to 46% from 42% end of 2020.</t>
    </r>
    <r>
      <rPr>
        <sz val="9"/>
        <color rgb="FFFF0000"/>
        <rFont val="Nordea Sans Large"/>
        <family val="3"/>
      </rPr>
      <t xml:space="preserve"> </t>
    </r>
    <r>
      <rPr>
        <sz val="9"/>
        <rFont val="Nordea Sans Large"/>
        <family val="3"/>
      </rPr>
      <t>Including loans and advances FV through PL, the coverage ratio increased to 40% from 35% end of 2020. This was driven by active credit risk management decisions during the year, leading to an overall reduction of EUR 0.8bn on non-performing loans and advances.</t>
    </r>
  </si>
  <si>
    <t>a</t>
  </si>
  <si>
    <t>b</t>
  </si>
  <si>
    <t>c</t>
  </si>
  <si>
    <t>d</t>
  </si>
  <si>
    <t>e</t>
  </si>
  <si>
    <t>f</t>
  </si>
  <si>
    <t>g</t>
  </si>
  <si>
    <t>h</t>
  </si>
  <si>
    <t>i</t>
  </si>
  <si>
    <t>j</t>
  </si>
  <si>
    <t>k</t>
  </si>
  <si>
    <t>l</t>
  </si>
  <si>
    <t>m</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</si>
  <si>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</si>
  <si>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</si>
  <si>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</si>
  <si>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</si>
  <si>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</si>
  <si>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</si>
  <si>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</si>
  <si>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</si>
  <si>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</si>
  <si>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</si>
  <si>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</si>
  <si>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</si>
  <si>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2021Q4, EURm</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</si>
  <si>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</si>
  <si>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</si>
  <si>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</si>
  <si>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</si>
  <si>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</si>
  <si>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</si>
  <si>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</si>
  <si>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</si>
  <si>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</si>
  <si>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</si>
  <si>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</si>
  <si>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</si>
  <si>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</si>
  <si>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</si>
  <si>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</si>
  <si>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</si>
  <si>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</si>
  <si>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</si>
  <si>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</si>
  <si>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</si>
  <si>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</si>
  <si>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</si>
  <si>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</si>
  <si>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</si>
  <si>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</si>
  <si>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</si>
  <si>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</si>
  <si>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</si>
  <si>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</si>
  <si>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Off-balance sheet exposures</t>
  </si>
  <si>
    <t>160</t>
  </si>
  <si>
    <t>170</t>
  </si>
  <si>
    <t>180</t>
  </si>
  <si>
    <t>190</t>
  </si>
  <si>
    <t>200</t>
  </si>
  <si>
    <t>210</t>
  </si>
  <si>
    <t>220</t>
  </si>
  <si>
    <t>2020Q4, EURm</t>
  </si>
  <si>
    <t>Table 8 - EU CR1 - A - Maturity of exposures</t>
  </si>
  <si>
    <t>EU CR1-A discloses net exposure values for on-balance sheet exposures. For exposures treated under the IRB approach, about 60 % were in
the &gt;5 years bucket. For corporate IRB, most exposures were within the one to five year bucket, whereas retail exposures were mostly within
the &gt; 5 years maturity. Sovereign exposures were predominantly in the on demand category, mainly explained by accounts at central banks.</t>
  </si>
  <si>
    <t>Net exposure value</t>
  </si>
  <si>
    <t>On demand</t>
  </si>
  <si>
    <t>&gt;= 1 year</t>
  </si>
  <si>
    <t>&gt; 1 year &gt;= 5 years</t>
  </si>
  <si>
    <t>&gt;5 years</t>
  </si>
  <si>
    <t>No stated maturity</t>
  </si>
  <si>
    <t>IRB approach</t>
  </si>
  <si>
    <t>Central governments or central banks</t>
  </si>
  <si>
    <t>Institutions</t>
  </si>
  <si>
    <t>Corporates</t>
  </si>
  <si>
    <t>Of which: Specialised lending</t>
  </si>
  <si>
    <t>Retail</t>
  </si>
  <si>
    <t>Secured by real estate property</t>
  </si>
  <si>
    <t>SMEs</t>
  </si>
  <si>
    <t>Non-SMEs</t>
  </si>
  <si>
    <t>Other Retail</t>
  </si>
  <si>
    <t>Other non-credit obligation assets</t>
  </si>
  <si>
    <t>Total IRB approach</t>
  </si>
  <si>
    <t>Standardised approach</t>
  </si>
  <si>
    <t>Regional governments or local authorities</t>
  </si>
  <si>
    <t>Public sector entities</t>
  </si>
  <si>
    <t>Multilateral Development Banks</t>
  </si>
  <si>
    <t>International Organisations</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</si>
  <si>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</si>
  <si>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</si>
  <si>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</si>
  <si>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</si>
  <si>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</si>
  <si>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 (CIU)</t>
  </si>
  <si>
    <t>Equity exposures</t>
  </si>
  <si>
    <t>Other exposures</t>
  </si>
  <si>
    <t>Total SA Approach</t>
  </si>
  <si>
    <t>Table 9 - EU CR3 –  CRM techniques overview:  Disclosure of the use of credit risk mitigation techniques</t>
  </si>
  <si>
    <t xml:space="preserve">In comparison to the last reported quarter (Q2.2021) there are no significant changes for loans and advances and debt securities.  In Q4 2021, 56% of Nordea's total exposures have at least one Credit Risk Mitigation (CRM) mechanism (collateral, financial guarantees). The majority of those are secured by real estate collaterals. </t>
  </si>
  <si>
    <t>Unsecured</t>
  </si>
  <si>
    <t>Secured</t>
  </si>
  <si>
    <t>of which secured by collateral</t>
  </si>
  <si>
    <t>Of which secured by guarantees</t>
  </si>
  <si>
    <t>of which secured by credit derivatives</t>
  </si>
  <si>
    <t>Debt securities</t>
  </si>
  <si>
    <t>Of which non-performing exposures</t>
  </si>
  <si>
    <t>Of which defaulted</t>
  </si>
  <si>
    <t>Table 10 - EU CR4 Standardised approach – credit risk exposure and Credit Risk Mitigation (CRM) effects</t>
  </si>
  <si>
    <t>Total exposure amount before CCF and CRM was EUR 106.9 bn. The on-balance sheet exposure in Q4 amounted to EUR 96.6 bn of the exposure (compared to 100.6 in Q2 2021). The decrease in on-balance exposure was mainly driven by the Central governments or central banks exposure class reported in standardised approach 2021.  The REA density increased by 0.5 percentage points (from 15.3% to 15.8%) mainly driven by a decrease within the 0% risk weight bucket as a result of the decreased Central government and central bank exposures.</t>
  </si>
  <si>
    <t>Exposures before CCF and CRM</t>
  </si>
  <si>
    <t>Exposures post-CCF and CRM</t>
  </si>
  <si>
    <t>Asset classes</t>
  </si>
  <si>
    <t>On-balance sheet amount</t>
  </si>
  <si>
    <t>Off-balance sheet amount</t>
  </si>
  <si>
    <t>REA density</t>
  </si>
  <si>
    <t>Multilateral development banks</t>
  </si>
  <si>
    <t>International organisations</t>
  </si>
  <si>
    <t>Corporate</t>
  </si>
  <si>
    <t>Exposures associated with particularly high risk</t>
  </si>
  <si>
    <t>Institutions and corporates with a short-term credit assessment</t>
  </si>
  <si>
    <t>Collective investments undertakings (CIU)</t>
  </si>
  <si>
    <t>Other items</t>
  </si>
  <si>
    <t>Q2 2021</t>
  </si>
  <si>
    <t>Exposures associated with particularly high risk1</t>
  </si>
  <si>
    <t>Collective investments undertakings (CIU)1</t>
  </si>
  <si>
    <t>Table 11 - EU CR5 Standardised approach - Credit risk exposures by regulatory portfolio and risk</t>
  </si>
  <si>
    <t xml:space="preserve">EURm </t>
  </si>
  <si>
    <t>Risk weight</t>
  </si>
  <si>
    <t>Of which unrated</t>
  </si>
  <si>
    <t xml:space="preserve">Exposure classes </t>
  </si>
  <si>
    <t>Associated with particularly high risk</t>
  </si>
  <si>
    <t>* re-calculated using new mapping to COREP provided by EBA (excluded exposure arising from Counterparty Credit Risk)</t>
  </si>
  <si>
    <t>Table 12 - EU CR6 – IRB approach – Credit risk exposures by exposure class and PD range</t>
  </si>
  <si>
    <t>The following tables show a comprehensive overview of statistics and inputs used to define the exposure classes under the IRB approach, such as EAD, average PD and average LGD. CR6 tables are presented excluding CCR exposures and the amounts are broken down by exposure class and obligor grade.</t>
  </si>
  <si>
    <t xml:space="preserve"> 2021Q4 EURm</t>
  </si>
  <si>
    <t>PD scale</t>
  </si>
  <si>
    <t>On-balance sheet exposures</t>
  </si>
  <si>
    <t>Off-balance-sheet exposures  pre-CCF</t>
  </si>
  <si>
    <t>Exposure weighted average CCF</t>
  </si>
  <si>
    <t>Exposure post CCF and post CRM</t>
  </si>
  <si>
    <t>Exposure weighted average PD</t>
  </si>
  <si>
    <t>Number of obligors</t>
  </si>
  <si>
    <t>Exposure weighted average LGD (%)</t>
  </si>
  <si>
    <t>Exposure weighted average maturity (years)</t>
  </si>
  <si>
    <t>Risk weighted exposure amount after  SME supporting factor</t>
  </si>
  <si>
    <t>Density of risk weighted exposure amount</t>
  </si>
  <si>
    <t>Expected loss amount</t>
  </si>
  <si>
    <t>Value adjust-ments and provisions</t>
  </si>
  <si>
    <t>Central governments and central banks - AIRB, Total</t>
  </si>
  <si>
    <t>0.00 to &lt; 0.15</t>
  </si>
  <si>
    <t>0.00 to &lt; 0.10</t>
  </si>
  <si>
    <t>0.10  to &lt; 0.15</t>
  </si>
  <si>
    <t>0.15 to &lt; 0.25</t>
  </si>
  <si>
    <t>0.25 to &lt; 0.50</t>
  </si>
  <si>
    <t>0.50 to &lt; 0.75</t>
  </si>
  <si>
    <t>0.75 to &lt; 2.50</t>
  </si>
  <si>
    <t>0.75 to &lt; 1.75</t>
  </si>
  <si>
    <t>1.75 to &lt; 2.5</t>
  </si>
  <si>
    <t>2.50 to &lt; 10</t>
  </si>
  <si>
    <t>2.5 to &lt; 5</t>
  </si>
  <si>
    <t>5 to &lt; 10</t>
  </si>
  <si>
    <t>10.00 to &lt; 100</t>
  </si>
  <si>
    <t>10 to &lt;20</t>
  </si>
  <si>
    <t>20 to &lt;30</t>
  </si>
  <si>
    <t>30.00 to &lt;100</t>
  </si>
  <si>
    <t xml:space="preserve">100 (Default) </t>
  </si>
  <si>
    <t>Institutions - AIRB, Total</t>
  </si>
  <si>
    <t>Corporates - AIRB, Total</t>
  </si>
  <si>
    <t>Corporates - AIRB, SME</t>
  </si>
  <si>
    <t>Corporates - AIRB, Specialised lending</t>
  </si>
  <si>
    <t>Corporates - AIRB, Other</t>
  </si>
  <si>
    <t>Retail - RIRB, Total</t>
  </si>
  <si>
    <t xml:space="preserve">Retail - RIRB, SME secured by immovable property </t>
  </si>
  <si>
    <t>Retail - RIRB, SME other</t>
  </si>
  <si>
    <t>Retail - RIRB,  non-SME secured by immovable property</t>
  </si>
  <si>
    <t>Retail - RIRB,  Qualifying revolving</t>
  </si>
  <si>
    <t>Retail - RIRB,  non-SME other</t>
  </si>
  <si>
    <t>Central governments and central banks - FIRB, Total</t>
  </si>
  <si>
    <t>Institutions - FIRB, Total</t>
  </si>
  <si>
    <t>Corporates - FIRB, Total</t>
  </si>
  <si>
    <t>Corporates - FIRB, SME</t>
  </si>
  <si>
    <t>Corporates - FIRB, Specialised lending</t>
  </si>
  <si>
    <t>Corporates - FIRB, Other</t>
  </si>
  <si>
    <t xml:space="preserve">
Table 13 - EU CR6-A – Scope of the use of IRB and SA approaches
</t>
  </si>
  <si>
    <t>The scope of the use of IRB and SA approaches is provided in the table below. The counterparty credit risk in IRB approach was 0.5% of the exposure value as defined in Article 166 CRR mainly stemming from Corporates with 0.9% of it's value.</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</si>
  <si>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</si>
  <si>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</si>
  <si>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</si>
  <si>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</si>
  <si>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</si>
  <si>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</si>
  <si>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</si>
  <si>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</si>
  <si>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</si>
  <si>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</si>
  <si>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</si>
  <si>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</si>
  <si>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</si>
  <si>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</si>
  <si>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</si>
  <si>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Table 14 - EU CR7 – IRB approach – Effect on the RWEAs of credit derivatives used as CRM techniques</t>
  </si>
  <si>
    <t>Pre-credit derivatives REA</t>
  </si>
  <si>
    <t>Actual REA</t>
  </si>
  <si>
    <t>Exposures under Foundation IRB</t>
  </si>
  <si>
    <t>Central governments and central banks</t>
  </si>
  <si>
    <t xml:space="preserve">Corporates </t>
  </si>
  <si>
    <t>of which Corporates - SMEs</t>
  </si>
  <si>
    <t>of which Corporates - Specialised lending</t>
  </si>
  <si>
    <t>Exposures under Advanced IRB</t>
  </si>
  <si>
    <t xml:space="preserve">of which Retail – SMEs - Secured by immovable property collateral </t>
  </si>
  <si>
    <t>of which Retail – non-SMEs - Secured by immovable property collateral</t>
  </si>
  <si>
    <t>of which Retail – SMEs - Other</t>
  </si>
  <si>
    <t>of which Retail – Non-SMEs- Other</t>
  </si>
  <si>
    <t>of which SMEs</t>
  </si>
  <si>
    <t>of which specialised lending</t>
  </si>
  <si>
    <t>Table 15 - EU CR7-A – IRB approach – Disclosure of the extent of the use of CRM techniques</t>
  </si>
  <si>
    <t>The table provides a comprehensive overview of use of credit risk mitigation techniques according to Advanced IRB approach and Foundation IRB approach broken down by exposure class, among with their impact on credit risk mitigation methods in the calculation of RWEAs.</t>
  </si>
  <si>
    <t>Q42021</t>
  </si>
  <si>
    <t>Total exposures</t>
  </si>
  <si>
    <t>Credit risk Mitigation techniques</t>
  </si>
  <si>
    <t>Credit risk Mitigation methods in the calculation of RWEAs</t>
  </si>
  <si>
    <t>Funded credit Protection</t>
  </si>
  <si>
    <t>Unfunded credit Protection</t>
  </si>
  <si>
    <t>RWEA without substitution effects (reduction effects only)</t>
  </si>
  <si>
    <t>RWEA with substitution effects
(both reduction and sustitution effects)</t>
  </si>
  <si>
    <t>Part of exposures covered by Financial Collaterals (%)</t>
  </si>
  <si>
    <t>Part of exposures covered by Other eligible collaterals (%)</t>
  </si>
  <si>
    <t>Part of exposures covered by Other funded credit protection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</si>
  <si>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</si>
  <si>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</si>
  <si>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</si>
  <si>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</si>
  <si>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</si>
  <si>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</si>
  <si>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Part of exposures covered by Guarantees (%)</t>
  </si>
  <si>
    <t>Part of exposures covered by Credit Derivatives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</si>
  <si>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</si>
  <si>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</si>
  <si>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</si>
  <si>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</si>
  <si>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</si>
  <si>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</si>
  <si>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</si>
  <si>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</si>
  <si>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Table 16 - EU CR8 - RWEA flow statements of credit risk exposures under the IRB approach</t>
  </si>
  <si>
    <t>During the fourth quarter the IRB REA increased by EUR 0.7bn, mainly driven by an increased asset size. FX effects increased REA further, primarily stemming from the appreciation of the NOK and USD against the EUR which was partly offsetted by the depreciation of the SEK against the EUR. Favourable asset quality development as well as a decrease in other IRB exposures partly offsetted the IRB REA increase.</t>
  </si>
  <si>
    <t>REA amount</t>
  </si>
  <si>
    <t>Capital 
require-ment</t>
  </si>
  <si>
    <t>REA 2020 Q4</t>
  </si>
  <si>
    <t>Asset size</t>
  </si>
  <si>
    <t>Asset quality</t>
  </si>
  <si>
    <t>Model updates</t>
  </si>
  <si>
    <t>Methodology and policy</t>
  </si>
  <si>
    <t>Acquisitions and disposals</t>
  </si>
  <si>
    <t>Foreign exchange movements</t>
  </si>
  <si>
    <t>REA 2021 Q4</t>
  </si>
  <si>
    <t>The table shows a back-testing of the probability of default (PD), by comparing the regulatory PD with the actual default frequency (ADF). PD and ADF are calculated per exposure class and sub-exposure class, as well as on the approach levels; FIRB vs AIRB for the Corporates. The Risk Exposure Amount (REA) under the IRB approach is distributed between Institutions, Corporates and Retail exposure classes, each accounting for 7%, 66% and 27%, respectively. The exposure classes and PD ranges are specified in columns a and b. Column c, d and e depicts the number of obligors at the end of the previous year, the number of obligors of which defaulted during the year and the observed average default rate. Columns f and g depicts the exposure-weighted average PD and the arithmetic average of PD at the beginning of the reporting period that fall within the bucket of the fixed PD range and counted in column c. Column h depicts the simple average of the annual default rate of the five most recent years (obligors at the beginning of each year that are defaulted during that year/total obligor hold at the beginning of the year). A comparison of columns g and h gives an indication of how Nordea's current regulatory PD performs in a 5 year horizon.</t>
  </si>
  <si>
    <t>A-IRB</t>
  </si>
  <si>
    <t>Exposure class</t>
  </si>
  <si>
    <t>Observed average default rate (%)</t>
  </si>
  <si>
    <t xml:space="preserve"> Exposures weighted average PD (%)</t>
  </si>
  <si>
    <t xml:space="preserve"> Average PD (%)</t>
  </si>
  <si>
    <t xml:space="preserve"> Average historical annual default rate (%) </t>
  </si>
  <si>
    <t>Number of obligors at the end of the year</t>
  </si>
  <si>
    <t>of which: number of obligors which defaulted during the year</t>
  </si>
  <si>
    <t xml:space="preserve"> d</t>
  </si>
  <si>
    <t xml:space="preserve"> f</t>
  </si>
  <si>
    <t>Corporates – SME</t>
  </si>
  <si>
    <t>0.00 to &lt;0.15</t>
  </si>
  <si>
    <t>0.15 to &lt;0.25</t>
  </si>
  <si>
    <t>0.25 to &lt;0.50</t>
  </si>
  <si>
    <t>0.50 to &lt;0.75</t>
  </si>
  <si>
    <t>0.75 to &lt;2.50</t>
  </si>
  <si>
    <t>2.50 to &lt;10.00</t>
  </si>
  <si>
    <t>10.00 to &lt;100.00</t>
  </si>
  <si>
    <t>100.00 (Default)</t>
  </si>
  <si>
    <t>Corporates – Specialised lending</t>
  </si>
  <si>
    <t>Corporates – Other</t>
  </si>
  <si>
    <t>Retail – SME secured by immovable property collateral</t>
  </si>
  <si>
    <t>Retail – SME other</t>
  </si>
  <si>
    <t>Retail – Non-SME secured by immovable property collateral</t>
  </si>
  <si>
    <t>Retail – Qualifying revolving</t>
  </si>
  <si>
    <t>Retail – Non-SME other</t>
  </si>
  <si>
    <t>F-IRB</t>
  </si>
  <si>
    <t>Table 18 - Standardised exposure classes, distributed by credit quality step</t>
  </si>
  <si>
    <t>The table presents the credit quality steps and equivalent S&amp;P ratings for applicable exposure classes in the Standardised Approach. The increased exposure towards central governments or central banks from 2020 to 2021 are mainly driven by changes in lending volume. This exposure class also includes Deferred Tax Assets (DTAs), which are subject to a risk weight of 100% or 250% depending on the nature of the tax asset.</t>
  </si>
  <si>
    <t>Original Exposure</t>
  </si>
  <si>
    <t>Credit quality step</t>
  </si>
  <si>
    <t>Standard &amp; Poor's rating</t>
  </si>
  <si>
    <t>Dec 2021</t>
  </si>
  <si>
    <t>Dec 2020</t>
  </si>
  <si>
    <t>(a) Central Governments or Central banks</t>
  </si>
  <si>
    <t>AAA to AA-</t>
  </si>
  <si>
    <t>A+ to A-</t>
  </si>
  <si>
    <t>BBB+ to BBB-</t>
  </si>
  <si>
    <t>4 to 6 or blank</t>
  </si>
  <si>
    <t>BB+ and below, or without rating</t>
  </si>
  <si>
    <t>100-250%</t>
  </si>
  <si>
    <t>(b) Regional Governments or local authorities</t>
  </si>
  <si>
    <t>AAA to AA-¹)</t>
  </si>
  <si>
    <t>0% - 20%¹</t>
  </si>
  <si>
    <t>3 to 6 or blank</t>
  </si>
  <si>
    <t>BBB+ and below, or without rating</t>
  </si>
  <si>
    <t>(c) Public sector entites</t>
  </si>
  <si>
    <t>(d) Multilateral Developments Banks</t>
  </si>
  <si>
    <t>AAA to AA-²)</t>
  </si>
  <si>
    <t>0% - 20%²</t>
  </si>
  <si>
    <t>(e) Institutions</t>
  </si>
  <si>
    <t>100-150%</t>
  </si>
  <si>
    <t>(f) Corporates</t>
  </si>
  <si>
    <t>3 to 4</t>
  </si>
  <si>
    <t>BBB+ to BB-3)</t>
  </si>
  <si>
    <t>5 to 6 or blank</t>
  </si>
  <si>
    <t>B+ and below, or without rating</t>
  </si>
  <si>
    <t>1) Includes exposures treated as exposures to the central government, regional government or local authority as provisioned by CRR and that receives a 0%-risk weight.</t>
  </si>
  <si>
    <t>2) Includes exposures to specific entities and receives a 0%-risk weight as provisioned by CRR.</t>
  </si>
  <si>
    <t>3) Includes exposures to with credit assessment using a nomincated ECAI, with original exposure and exposure value of EUR 8m.</t>
  </si>
  <si>
    <t>Table 19 - EU CQ1: Credit quality of forborne exposures</t>
  </si>
  <si>
    <t xml:space="preserve">Forbearance refers to eased terms or restructuring of credit terms and conditions due to the borrower experiencing financial difficulties. The intention of granting forbearance for a limited period of time is to ensure full repayment of the outstanding debt. Examples of eased terms are changes to amortisation profile, repayment schedule and customer margin, or eased financial covenants. Total forborne loans and advances increased by EUR 0.3bn compared to end of 2020 to EUR 3.3bn. Non-performing forborne loans and advances increased by EUR 0.2bn and performing forborne loans and advances increased by EUR 0.1bn. </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</si>
  <si>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</si>
  <si>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</si>
  <si>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</si>
  <si>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</si>
  <si>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</si>
  <si>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</si>
  <si>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</si>
  <si>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impaired</t>
  </si>
  <si>
    <t>Loan commitments given</t>
  </si>
  <si>
    <t>Table 20 -  EU CQ3: Credit quality of performing and non-performing exposures by past due days</t>
  </si>
  <si>
    <t>Credit quality remained stable during 2021. Total gross carrying amount of loans and advances increased by EUR 14.2bn and were EUR 332bn at the end of the year. Performing loans and advances increased by EUR 15bn, while non-performing loans and advances decreased by EUR 0.8bn. The decrease was driven by active credit risk management decisions during the year. Major part of non-performing loans, 83%, are loans which are classified as unlikely to pay, that are not past-due or that are past-due less or equal to 90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</si>
  <si>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</si>
  <si>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</si>
  <si>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</si>
  <si>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</si>
  <si>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</si>
  <si>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</si>
  <si>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</si>
  <si>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</si>
  <si>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</si>
  <si>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</si>
  <si>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</si>
  <si>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</si>
  <si>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</si>
  <si>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</si>
  <si>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</si>
  <si>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</si>
  <si>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</si>
  <si>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Table 21 -  EU CQ4: Quality of non-performing exposures by geography </t>
  </si>
  <si>
    <r>
      <rPr>
        <sz val="9"/>
        <rFont val="Nordea Sans Large"/>
        <family val="3"/>
      </rPr>
      <t>The distribution of non-performing exposures by geography, seen in the table below, shows a degree of diversification where approximately</t>
    </r>
    <r>
      <rPr>
        <sz val="9"/>
        <color rgb="FFFF0000"/>
        <rFont val="Nordea Sans Large"/>
        <family val="3"/>
      </rPr>
      <t xml:space="preserve"> </t>
    </r>
    <r>
      <rPr>
        <sz val="9"/>
        <rFont val="Nordea Sans Large"/>
        <family val="3"/>
      </rPr>
      <t>84%</t>
    </r>
    <r>
      <rPr>
        <sz val="9"/>
        <color rgb="FFFF0000"/>
        <rFont val="Nordea Sans Large"/>
        <family val="3"/>
      </rPr>
      <t xml:space="preserve"> </t>
    </r>
    <r>
      <rPr>
        <sz val="9"/>
        <rFont val="Nordea Sans Large"/>
        <family val="3"/>
      </rPr>
      <t>(86%) of the total non-performing volume represents exposures in Nordic countries.</t>
    </r>
    <r>
      <rPr>
        <sz val="9"/>
        <color rgb="FFFF0000"/>
        <rFont val="Nordea Sans Large"/>
        <family val="3"/>
      </rPr>
      <t xml:space="preserve"> </t>
    </r>
    <r>
      <rPr>
        <sz val="9"/>
        <rFont val="Nordea Sans Large"/>
        <family val="3"/>
      </rPr>
      <t xml:space="preserve">During the year 2021, total non-performing exposures decreased by EUR 1.1bn from EUR 5.7bn in 2020 to EUR 4.6bn in 2021. Non-performing exposures, on balance, decreased by EUR 0.8bn, of which Denmark decreased by EUR 0.5bn. </t>
    </r>
    <r>
      <rPr>
        <sz val="9"/>
        <color rgb="FFFF0000"/>
        <rFont val="Nordea Sans Large"/>
        <family val="3"/>
      </rPr>
      <t xml:space="preserve">  </t>
    </r>
  </si>
  <si>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</si>
  <si>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</si>
  <si>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</si>
  <si>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</si>
  <si>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</si>
  <si>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</si>
  <si>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</si>
  <si>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</si>
  <si>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Finland</t>
  </si>
  <si>
    <t>Sweden</t>
  </si>
  <si>
    <t>Norway</t>
  </si>
  <si>
    <t>Denmark</t>
  </si>
  <si>
    <t>United States</t>
  </si>
  <si>
    <t>Other countries</t>
  </si>
  <si>
    <t>Off balance sheet exposures</t>
  </si>
  <si>
    <t>Table 22 -  EU CQ5: Credit quality of loans and advances to non-financial corporations by industry</t>
  </si>
  <si>
    <r>
      <rPr>
        <sz val="9"/>
        <rFont val="Nordea Sans Large"/>
        <family val="3"/>
      </rPr>
      <t>Table EU CQ5 displays loans and advances by industry group to non-financial corporations. The industry breakdown follows the Standard Industrial Classification TOL 2008  and is based on the European Union's classification of economic activities, NACE Rev. 2. The non-financial corporate portfolio was well diversified between industry groups.</t>
    </r>
    <r>
      <rPr>
        <sz val="9"/>
        <color rgb="FFFF0000"/>
        <rFont val="Nordea Sans Large"/>
        <family val="3"/>
      </rPr>
      <t xml:space="preserve"> </t>
    </r>
    <r>
      <rPr>
        <sz val="9"/>
        <rFont val="Nordea Sans Large"/>
        <family val="3"/>
      </rPr>
      <t>Real estate activities and manufacturing</t>
    </r>
    <r>
      <rPr>
        <sz val="9"/>
        <color rgb="FFFF0000"/>
        <rFont val="Nordea Sans Large"/>
        <family val="3"/>
      </rPr>
      <t xml:space="preserve"> </t>
    </r>
    <r>
      <rPr>
        <sz val="9"/>
        <rFont val="Nordea Sans Large"/>
        <family val="3"/>
      </rPr>
      <t>contributed to the largest share of total  loans and advances.</t>
    </r>
    <r>
      <rPr>
        <sz val="9"/>
        <color rgb="FFFF0000"/>
        <rFont val="Nordea Sans Large"/>
        <family val="3"/>
      </rPr>
      <t xml:space="preserve"> </t>
    </r>
    <r>
      <rPr>
        <sz val="9"/>
        <rFont val="Nordea Sans Large"/>
        <family val="3"/>
      </rPr>
      <t>During the year 2021, non-performing loans and advances decreased by EUR 0.4bn to EUR 2.7bn (EUR 3.1bn),</t>
    </r>
    <r>
      <rPr>
        <sz val="9"/>
        <color rgb="FFFF0000"/>
        <rFont val="Nordea Sans Large"/>
        <family val="3"/>
      </rPr>
      <t xml:space="preserve"> </t>
    </r>
    <r>
      <rPr>
        <sz val="9"/>
        <rFont val="Nordea Sans Large"/>
        <family val="3"/>
      </rPr>
      <t>primarily driven by decreased impairments in Agriculture, forestry &amp; fishing and Manufacturing.</t>
    </r>
    <r>
      <rPr>
        <sz val="9"/>
        <color rgb="FFFF0000"/>
        <rFont val="Nordea Sans Large"/>
        <family val="3"/>
      </rPr>
      <t xml:space="preserve"> </t>
    </r>
  </si>
  <si>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</si>
  <si>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</si>
  <si>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</si>
  <si>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</si>
  <si>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</si>
  <si>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</si>
  <si>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</si>
  <si>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</si>
  <si>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</si>
  <si>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</si>
  <si>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</si>
  <si>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</si>
  <si>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</si>
  <si>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</si>
  <si>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</si>
  <si>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</si>
  <si>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</si>
  <si>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</si>
  <si>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</si>
  <si>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</si>
  <si>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</si>
  <si>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Table 23 - EU CQ7: Collateral obtained by taking possession and execution processes</t>
  </si>
  <si>
    <t>Collateral obtained by taking possession accumulated</t>
  </si>
  <si>
    <t>Value at initial recognition</t>
  </si>
  <si>
    <t>Accumulated negative changes</t>
  </si>
  <si>
    <t>Property Plant and Equipment (PP&amp;E)</t>
  </si>
  <si>
    <t>Other than Property Plant and Equipment</t>
  </si>
  <si>
    <t xml:space="preserve">     Residential immovable property</t>
  </si>
  <si>
    <t xml:space="preserve">     Commercial Immovable property</t>
  </si>
  <si>
    <t xml:space="preserve">     Movable property (auto, shipping, etc.)</t>
  </si>
  <si>
    <t xml:space="preserve">     Equity and debt instruments</t>
  </si>
  <si>
    <t xml:space="preserve">     Other</t>
  </si>
  <si>
    <r>
      <rPr>
        <vertAlign val="superscript"/>
        <sz val="9"/>
        <rFont val="Nordea Sans Large"/>
        <family val="3"/>
      </rPr>
      <t>1</t>
    </r>
    <r>
      <rPr>
        <sz val="9"/>
        <rFont val="Nordea Sans Large"/>
        <family val="3"/>
      </rPr>
      <t xml:space="preserve"> Excluding entities which are not in scope according to FINREP reporting definition.</t>
    </r>
  </si>
  <si>
    <t>EEPE</t>
  </si>
  <si>
    <t>Securities Financing Transactions</t>
  </si>
  <si>
    <t>Financial collateral simple method (for SFTs)</t>
  </si>
  <si>
    <t>Financial collateral comprehensive method (for SFTs)</t>
  </si>
  <si>
    <t>VaR for SFTs</t>
  </si>
  <si>
    <r>
      <rPr>
        <sz val="9"/>
        <color rgb="FF074EA2"/>
        <rFont val="Nordea Sans Large"/>
        <family val="3"/>
      </rPr>
      <t xml:space="preserve">Table 25 - EU CCR2 Credit valuation adjustment (CVA) capital charge </t>
    </r>
    <r>
      <rPr>
        <sz val="9"/>
        <color rgb="FF0000A0"/>
        <rFont val="Nordea Sans Large"/>
        <family val="3"/>
      </rPr>
      <t xml:space="preserve">
</t>
    </r>
    <r>
      <rPr>
        <sz val="9"/>
        <rFont val="Nordea Sans Large"/>
        <family val="3"/>
      </rPr>
      <t>The CVA risk capital charge computes the amount required to cover the potential losses arising from marking to market the counterparty credit risk of the OTC derivative portfolio. It is calculated using either an advanced approach or a standardised approach where the advanced approach is based on a VaR model and calculated as a 60 day average. REA amounts have increased since the last reporting period. The increase in ACVA is mostly attributed to a higher EAD for those portfolios subject to the advanced method, which leads to higher credit sensitivities. On the other hand, the increase in SCVA REA numbers since last report period is driven by adjustments in the hedging strategy.</t>
    </r>
  </si>
  <si>
    <t>Exposure value</t>
  </si>
  <si>
    <t>Table 26 - EU CCR3 Standardised approach - Counterparty credit risk exposures by regulatory exposure class and risk weights</t>
  </si>
  <si>
    <t>The total amount of EAD for the SA approach remained stable between Q2 2021 and Q4 2021. The central governments or central bank exposures increase was offset by a decrease in institutions and multilateral development banks.</t>
  </si>
  <si>
    <t>Exposure classes</t>
  </si>
  <si>
    <t>Pre Funded Fund Contribution is excluded from calculation of exposure amounts</t>
  </si>
  <si>
    <t>Default fund contributions to a CCP is excluded from calculation of exposure amounts</t>
  </si>
  <si>
    <t xml:space="preserve">Table 27 - EU CCR4: Counterparty credit risk exposures by portfolio and PD scale
</t>
  </si>
  <si>
    <t>Table shows EAD for counterparty credit risk (CCR) according to the IRB approach broken down by exposure class and obligor grade, providing a comprehensive overview of original and regulatory exposures as well as statistics on the inputs used for their computation, such as EAD, average PD and average LGD. During Q3-Q4 2021 total EAD increased by EUR 0.2bn while REA remained stable. The REA density decreased from 48% to 47%.</t>
  </si>
  <si>
    <t>2021 Q4 , EURm</t>
  </si>
  <si>
    <t>Central governments and central banks (F-IRB)</t>
  </si>
  <si>
    <t>EAD post CRM and post-CCF</t>
  </si>
  <si>
    <t>Average PD</t>
  </si>
  <si>
    <t>Average LGD</t>
  </si>
  <si>
    <t>Average maturity</t>
  </si>
  <si>
    <t>2.50 to &lt; 10.00</t>
  </si>
  <si>
    <t>Central governments and central banks (A-IRB)</t>
  </si>
  <si>
    <t>Institutions (F-IRB)</t>
  </si>
  <si>
    <t>Institutions (A-IRB)</t>
  </si>
  <si>
    <t>Corporates (F-IRB)</t>
  </si>
  <si>
    <t>Corporates (A-IRB)</t>
  </si>
  <si>
    <t>Retail (A-IRB)</t>
  </si>
  <si>
    <t>Total  
(all CCR relevant exposure classes)</t>
  </si>
  <si>
    <t>Collateral used in derivative transactions</t>
  </si>
  <si>
    <t>Collateral used in SFTs</t>
  </si>
  <si>
    <t>Fair value of collateral received</t>
  </si>
  <si>
    <t>Fair value of posted collateral</t>
  </si>
  <si>
    <t>Segregated</t>
  </si>
  <si>
    <t>Unsegregated</t>
  </si>
  <si>
    <r>
      <rPr>
        <sz val="9"/>
        <color rgb="FF074EA2"/>
        <rFont val="Nordea Sans Large"/>
        <family val="3"/>
      </rPr>
      <t>Table 29 - EU CCR5-A: Impact of netting and collateral held on exposure values</t>
    </r>
    <r>
      <rPr>
        <sz val="9"/>
        <color rgb="FF0000A0"/>
        <rFont val="Nordea Sans Large"/>
        <family val="3"/>
      </rPr>
      <t xml:space="preserve">
</t>
    </r>
    <r>
      <rPr>
        <sz val="9"/>
        <rFont val="Nordea Sans Large"/>
        <family val="3"/>
      </rPr>
      <t>Higher Nordic rates since Q2 pushed derivatives exposures down which translated into lower netting benefits.  At year end 2021 current net exposure (after close-out netting and collateral reduction) was EUR 4.45bn.</t>
    </r>
  </si>
  <si>
    <t>2021 Q4, EURm</t>
  </si>
  <si>
    <t>Gross positive fair value or net carrying amount</t>
  </si>
  <si>
    <t>Netting benefits</t>
  </si>
  <si>
    <t>Netted current credit exposure</t>
  </si>
  <si>
    <t>Collateral held</t>
  </si>
  <si>
    <t>Net credit exposure</t>
  </si>
  <si>
    <t>Derivatives by underlying</t>
  </si>
  <si>
    <t>Cross product netting</t>
  </si>
  <si>
    <t xml:space="preserve">REA amounts </t>
  </si>
  <si>
    <t>Capital requirements</t>
  </si>
  <si>
    <t>REA 2021 Q3</t>
  </si>
  <si>
    <t>Credit quality of counterparties</t>
  </si>
  <si>
    <t>Model updates (IMM only)</t>
  </si>
  <si>
    <t>Methodology and policy (IMM only)</t>
  </si>
  <si>
    <t>Interest rate movements</t>
  </si>
  <si>
    <t>REA 2021 Q2</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</si>
  <si>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</si>
  <si>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</si>
  <si>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</si>
  <si>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</si>
  <si>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</si>
  <si>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cross-products netting has been approved</t>
  </si>
  <si>
    <t>Segregated initial margin</t>
  </si>
  <si>
    <t>Non-segregated initial margin</t>
  </si>
  <si>
    <t>Pre-funded default fund contribution</t>
  </si>
  <si>
    <t>Unfunded default fund contribution</t>
  </si>
  <si>
    <t>Exposures to non-QCCPs (total)</t>
  </si>
  <si>
    <t>Table 32 - EU LIQ1 - Quantitative information of LCR</t>
  </si>
  <si>
    <t>Nordea Group's short term liquidity risk exposure measured by Liquidity Coverage Ratio (LCR) remained on a good and stable level throughout 2021. During 2021 Nordea was able to actively use all its funding programs, maintained its strong name in the funding markets, and held a strong and diversified funding base across all main currencies. Nordea has a centralised liquidity management function where Group Treasury is responsible for the management of the Group’s liquidity positions, liquidity buffers, external and internal funding including the mobilisation of cash around the Group, and Funds Transfer Pricing. Nordea actively manages LCR on currency level by holding liquid assets across all significant currencies and by managing possible currency mismatches. Nordea's derivative exposures and their impact to LCR is closely monitored and managed. Associated collateral calls during possible liquidity crises are monitored, managed as well as stressed in LCR.</t>
  </si>
  <si>
    <t>Total unweighted value (average)</t>
  </si>
  <si>
    <t>Total weighted value (average)</t>
  </si>
  <si>
    <t>EU 1a</t>
  </si>
  <si>
    <t>EU 1b</t>
  </si>
  <si>
    <t>Number of data points used in the calculation of averages</t>
  </si>
  <si>
    <t>High-quality liquid assets</t>
  </si>
  <si>
    <t>Total high-quality liquid assets (HQLA), after application of haircuts in line with Article 9 of regulation (EU) 2015/61</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</si>
  <si>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</si>
  <si>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</si>
  <si>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</si>
  <si>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</si>
  <si>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</si>
  <si>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</si>
  <si>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</si>
  <si>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</si>
  <si>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</si>
  <si>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</si>
  <si>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</si>
  <si>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</si>
  <si>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</si>
  <si>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</si>
  <si>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</si>
  <si>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</si>
  <si>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</si>
  <si>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</si>
  <si>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</si>
  <si>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</si>
  <si>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</si>
  <si>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</si>
  <si>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</si>
  <si>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</si>
  <si>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</si>
  <si>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</si>
  <si>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</si>
  <si>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</si>
  <si>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</si>
  <si>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t>
  </si>
  <si>
    <t>Table 33 - EU LIQ2: Net Stable Funding Ratio (In accordance with Article 451a(3) CRR)</t>
  </si>
  <si>
    <t>Following Regulation (EU) 2019/876, the introduction of a minimum Net Stable Funding Ratio (NSFR) of 100 % applicable since June 30, 2021 requires banks to maintain a stable funding profile in relation to the  composition of their assets and off-balance sheet activities. NSFR is defined as the amount of available stable funding relative to the amount of required stable funding. All liabilities and capital instruments are assigned an ASF weight, while assets and certain off balance sheet positions receive an RSF weight. The objective is to reduce funding risk over a longer time horizon by requiring banks to fund their activities with sufficiently stable sources of funding in order to mitigate the risk of funding stress. The NSFR was 111.1% at the end of Q4 2021. It represents a 2.2%-decrease compared to the previous quarter (113.6%),  primarily driven by an increase in mortgage lending over the period. The following table sets out the unweighted and weighted value of the NSFR components of the Nordea Group at December 31, 2021 (i.e. quarter-end observation).</t>
  </si>
  <si>
    <t>ASF</t>
  </si>
  <si>
    <t>C 81.00</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</si>
  <si>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</si>
  <si>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</si>
  <si>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</si>
  <si>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</si>
  <si>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</si>
  <si>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</si>
  <si>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</si>
  <si>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</si>
  <si>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</si>
  <si>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</si>
  <si>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</si>
  <si>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</si>
  <si>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</si>
  <si>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</si>
  <si>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</si>
  <si>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</si>
  <si>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</si>
  <si>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</si>
  <si>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</si>
  <si>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</si>
  <si>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</si>
  <si>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</si>
  <si>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</si>
  <si>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</si>
  <si>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</si>
  <si>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</si>
  <si>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</si>
  <si>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</si>
  <si>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</si>
  <si>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</si>
  <si>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</si>
  <si>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</si>
  <si>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</si>
  <si>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451a 3c</t>
  </si>
  <si>
    <t>Required stable funding (RSF) Items</t>
  </si>
  <si>
    <t>36ab,37,39a,40ab,42a,43a</t>
  </si>
  <si>
    <t>Total high-quality liquid assets (HQLA)</t>
  </si>
  <si>
    <t>EU-15a</t>
  </si>
  <si>
    <t>Assets encumbered for more than 12m in cover pool</t>
  </si>
  <si>
    <t>40d</t>
  </si>
  <si>
    <t>Deposits held at other financial institutions for operational purposes</t>
  </si>
  <si>
    <t>Performing loans and securities:</t>
  </si>
  <si>
    <t>38,40c,43c</t>
  </si>
  <si>
    <t>Performing securities financing transactions with financial customerscollateralised by Level 1 HQLA subject to 0% haircut</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</si>
  <si>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</si>
  <si>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</si>
  <si>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</si>
  <si>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</si>
  <si>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</si>
  <si>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</si>
  <si>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</si>
  <si>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</si>
  <si>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</si>
  <si>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</si>
  <si>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</si>
  <si>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</si>
  <si>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</si>
  <si>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</si>
  <si>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</si>
  <si>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</si>
  <si>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</si>
  <si>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</si>
  <si>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t>NSFR derivative assets </t>
  </si>
  <si>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</si>
  <si>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</si>
  <si>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</si>
  <si>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</si>
  <si>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</si>
  <si>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</si>
  <si>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</si>
  <si>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</si>
  <si>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</si>
  <si>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</si>
  <si>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Table 34 - EU AE1 - Encumbered and unencumbered assets</t>
  </si>
  <si>
    <t>The below disclosure represents the computed median values of the four quarters between 31 March 2021 and 31 December 2021, in accordance with European Banking Authority Guideline EBA/GL/2014/03 and the Commission Delegated Regulation (EU) 2017/2295 on the disclosure of encumbered and unencumbered assets. The main source of encumbrance for Nordea is issuance of covered bond and the associated encumbrance of the covered pool. Nordea issues covered bonds through its mortgage subsidiaries Nordea Eiendomskreditt AS, Nordea Kredit Realkreditaktieselskab, Nordea Hypotek AB (publ), Nordea Mortgage Bank PLC and Nordea Direct Boligkreditt AS, and consequently parts of the mortgage loans in the cover pools are encumbered. Nordea continues to maintain a level of unencumbered and eligible loans that can be used to issue funding via covered bonds if additional liquidity is required. Overcollateralization of covered bonds in each mortgage company is well of above the regulatory and rating agency requirements. Other less significant contributors to encumbrance are collateral for derivatives and repo trading within Nordea Bank Abp. Most of the unencumbered assets consist of loans and residual equity instruments, debt securities and other assets. In the table, an asset is treated as encumbered if it has been pledged or if it is subject to any form of arrangement to secure, collateralise or credit enhance any transaction from which it cannot be freely withdrawn.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</si>
  <si>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</si>
  <si>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</si>
  <si>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</si>
  <si>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</si>
  <si>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</si>
  <si>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</si>
  <si>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</si>
  <si>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</si>
  <si>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</si>
  <si>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</si>
  <si>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</si>
  <si>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</si>
  <si>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</si>
  <si>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</si>
  <si>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Table 35 -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</si>
  <si>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</si>
  <si>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</si>
  <si>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</si>
  <si>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</si>
  <si>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</si>
  <si>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</si>
  <si>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</si>
  <si>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</si>
  <si>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</si>
  <si>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</si>
  <si>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Table 36 -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</si>
  <si>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</si>
  <si>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</si>
  <si>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</si>
  <si>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</si>
  <si>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&lt;1 months</t>
  </si>
  <si>
    <t>1-3 months</t>
  </si>
  <si>
    <t>3-12 months</t>
  </si>
  <si>
    <t>1-2 years</t>
  </si>
  <si>
    <t>2-5 years</t>
  </si>
  <si>
    <t>5-10 years</t>
  </si>
  <si>
    <t>&gt;10 years</t>
  </si>
  <si>
    <t>Not specified</t>
  </si>
  <si>
    <t>EUR</t>
  </si>
  <si>
    <t>Cash and balances with central banks</t>
  </si>
  <si>
    <t>Loans to the public</t>
  </si>
  <si>
    <t>Loans to credit institutions</t>
  </si>
  <si>
    <t>Interest-bearing securities incl. Treasury bills</t>
  </si>
  <si>
    <t>Deposits and borrowings from the public</t>
  </si>
  <si>
    <t>Deposits by credit institutions</t>
  </si>
  <si>
    <t>Issued CDs with original maturity less than 1 year</t>
  </si>
  <si>
    <t>Issued CPs with original maturity less than 1 year</t>
  </si>
  <si>
    <t>Issued CD &amp; CPs with original maturity over 1 year</t>
  </si>
  <si>
    <t>Issued covered bonds</t>
  </si>
  <si>
    <t>Issued other bonds</t>
  </si>
  <si>
    <t>Derivatives, net inflows/outflows</t>
  </si>
  <si>
    <t>USD</t>
  </si>
  <si>
    <t>SEK</t>
  </si>
  <si>
    <t>DKK</t>
  </si>
  <si>
    <t>NOK</t>
  </si>
  <si>
    <t>Other currencies</t>
  </si>
  <si>
    <t>Table 38 - EU MR1 - Market risk under the standardised approach</t>
  </si>
  <si>
    <t>Market Risk RWA from Standardised Approach increased in Q4 2021 compared to Q2 primarily driven by contribution from foreign exchange risk in Q4 2021. Interest rate risk decreased in Q4 2021 compared to Q2 and was driven by specific risk related to part of the bond portfolio that was not included in the internal model approach. The foreign exchange risk referred to the FX Banking Book exposure. The ratio between the total open net positions and total own funds was above the 2% threshold in Q4 2021, hence 427 EURm RWA was held for foreign exchange risk in Q4 2021. The RWA related to scenario approach was unchanged and related to part of the equity portfolio that was not included in the internal model approach.</t>
  </si>
  <si>
    <t>RWEAs</t>
  </si>
  <si>
    <r>
      <t>Outright products</t>
    </r>
    <r>
      <rPr>
        <vertAlign val="superscript"/>
        <sz val="9"/>
        <color rgb="FF074EA2"/>
        <rFont val="Nordea Sans Large"/>
        <family val="3"/>
      </rPr>
      <t>1</t>
    </r>
  </si>
  <si>
    <t>Interest rate risk (general and specific)</t>
  </si>
  <si>
    <t>Equity risk (general and specific)</t>
  </si>
  <si>
    <t xml:space="preserve">Foreign exchange risk </t>
  </si>
  <si>
    <t>Commodity risk</t>
  </si>
  <si>
    <t>Options</t>
  </si>
  <si>
    <t>Simplified approach</t>
  </si>
  <si>
    <t>Delta-plus approach</t>
  </si>
  <si>
    <t>Scenario approach</t>
  </si>
  <si>
    <t>Securitisation (specific risk)</t>
  </si>
  <si>
    <r>
      <rPr>
        <vertAlign val="superscript"/>
        <sz val="9"/>
        <color theme="1"/>
        <rFont val="Nordea Sans Large"/>
        <family val="3"/>
      </rPr>
      <t xml:space="preserve">1 </t>
    </r>
    <r>
      <rPr>
        <sz val="9"/>
        <color theme="1"/>
        <rFont val="Nordea Sans Large"/>
        <family val="3"/>
      </rPr>
      <t xml:space="preserve">Outright products refer to positions in products that are not optional. </t>
    </r>
  </si>
  <si>
    <t>2021 Q2, EURm</t>
  </si>
  <si>
    <t>Table 39 - EU MR2-A - Market risk under the internal Model Approach (IMA)</t>
  </si>
  <si>
    <t>Market Risk RWA from Internal Model Approach increased slightly in Q4 2021 compared to Q2 2021 primarily driven by higher contribution from VaR. VaR and SVaR were in Q4 primarily driven by interest rate risk with additional contribution from credit spread risk while other asset classes were immaterial. In Q4 2021 the Incremental Risk Charge (IRC) contributed to total RWA with EUR 579m and was driven by the 12 week average IRC measure. The RWA component stemming from Comprehensive risk measure (CRM) increased by EUR 66m compared to Q2 2021.</t>
  </si>
  <si>
    <t>RWAs</t>
  </si>
  <si>
    <t>Own funds requirements</t>
  </si>
  <si>
    <t>VaR (higher of values a and b)</t>
  </si>
  <si>
    <t>(a)</t>
  </si>
  <si>
    <t>Previous day's VaR (VaRt-1)</t>
  </si>
  <si>
    <t>(b)</t>
  </si>
  <si>
    <t>Multiplication factor (mc) x average of previous 60 working days (VaRavg)</t>
  </si>
  <si>
    <t>SVaR (higher of values a and b)</t>
  </si>
  <si>
    <t>Latest available SVaR (SVARt-1)</t>
  </si>
  <si>
    <t>Multiplication factor (ms) x average of previous 60 working days (sVaRavg)</t>
  </si>
  <si>
    <t>IRC (higher of values a and b)</t>
  </si>
  <si>
    <t>Most recent IRC measure</t>
  </si>
  <si>
    <t>12 weeks average IRC measure</t>
  </si>
  <si>
    <t>Comprehensive risk measure (higher of values a,b and c)</t>
  </si>
  <si>
    <t>Most recent risk measure of comprehensive risk measure</t>
  </si>
  <si>
    <t>12 weeks average of comprehensive risk measure</t>
  </si>
  <si>
    <t>(c)</t>
  </si>
  <si>
    <t>Comprehensive risk measure Floor</t>
  </si>
  <si>
    <t xml:space="preserve">Table 40 - EU MR2-B - REA flow statements of market risk exposures under the IMA
</t>
  </si>
  <si>
    <t>Market Risk RWA from Internal Model Approach was EUR 3,908m in Q4 2021 which corresponded to an increase of EUR 892m compared to Q3 2021. The increase was primarily driven by higher VaR and SVaR as interest rate risk increased in Q4 2021. Compared to Q3, the RWA stemming from Incremental Risk Charge (IRC) was mostly unchanged. The end of day measure decreased slightly from lower default risk. The RWA stemming from Comprehensive Risk Charge (CRC) increased slightly compared to Q3 driven by an increase in the jump-to-default exposure.</t>
  </si>
  <si>
    <t>VaR</t>
  </si>
  <si>
    <t>SVaR</t>
  </si>
  <si>
    <t>IRC</t>
  </si>
  <si>
    <t>Comprehensive risk measure</t>
  </si>
  <si>
    <t>Total RWAs</t>
  </si>
  <si>
    <t>Total own funds requirements</t>
  </si>
  <si>
    <t>RWAs 2021 Q3</t>
  </si>
  <si>
    <t>1a</t>
  </si>
  <si>
    <t>Regulatory adjustment</t>
  </si>
  <si>
    <t>1b</t>
  </si>
  <si>
    <t>RWAs 2021 Q3 (end of the day)</t>
  </si>
  <si>
    <t>Movement in risk levels</t>
  </si>
  <si>
    <t>Model updates/changes</t>
  </si>
  <si>
    <t xml:space="preserve">Other </t>
  </si>
  <si>
    <t>8a</t>
  </si>
  <si>
    <t>RWAs 2021 Q4 (end of the day)</t>
  </si>
  <si>
    <t>8b</t>
  </si>
  <si>
    <t>RWAs 2021 Q4</t>
  </si>
  <si>
    <t>RWAs 2021 Q1</t>
  </si>
  <si>
    <t>RWAs 2021 Q1 (end of the day)</t>
  </si>
  <si>
    <t>RWAs 2021 Q2 (end of the day)</t>
  </si>
  <si>
    <t>RWAs 2021 Q2</t>
  </si>
  <si>
    <t>Table 41 - EU MR3 - IMA values for trading portfolios</t>
  </si>
  <si>
    <t>Market risk measured by VaR showed an average of EUR 25m in the second half of 2021 and was primarily driven by interest rate risk. SVaR showed an average of EUR 34m which was lower compared to first half of 2021, and was primarily driven by interest rate risk with additional contributions from credit spread risk. The maximum in VaR and sVaR in the second half of 2021 was reached in Q4 2021. During the second half of 2021 the IRC had an average value of EUR 19m. The highest IRC value was observed in Q3, whilst IRC was the lowest in Q4. During the second half of 2021 CRC had an average value of EUR 21m, ranging between a maximum of EUR 37m and a minium of EUR 12m.</t>
  </si>
  <si>
    <t>VaR (10 day 99%)</t>
  </si>
  <si>
    <t>Maximum value</t>
  </si>
  <si>
    <t>Average value</t>
  </si>
  <si>
    <t>Minimum value</t>
  </si>
  <si>
    <t>Period end</t>
  </si>
  <si>
    <t>SVaR (10 day 99%)</t>
  </si>
  <si>
    <t>IRC (99.9%)</t>
  </si>
  <si>
    <t>Comprehensive risk measure (99.9%)</t>
  </si>
  <si>
    <t>Table 42 - EU MR4: Comparison of VaR estimates with gains/losses</t>
  </si>
  <si>
    <t>EOD date</t>
  </si>
  <si>
    <t>Hypothetical P&amp;L</t>
  </si>
  <si>
    <t>1 day VaR</t>
  </si>
  <si>
    <t>Actual P&amp;L</t>
  </si>
  <si>
    <t>The figure below shows the 250 days VaR backtest of the trading book at the end of 2021 (counting from Jan 4th 2022). The VaR models are considered being of a satisfactory quality if less than five exceptions are recorded within the last 250 banking days. By the end of 2021, backtest based on hypothetical profit/loss (SPL) was in the green zone with two SPL exceptions during the last 250 business days and backtest based on actual profit/loss (APL) was in the green zone with 1 APL exceptions during the last 250 business days. The backtest deciding the capital multiplier is the one with the highest number of exceptions based on hypothetical profit/loss or actual profit/loss.</t>
  </si>
  <si>
    <t>EOD_DATE</t>
  </si>
  <si>
    <t>SPL</t>
  </si>
  <si>
    <t>VAR</t>
  </si>
  <si>
    <t>APL</t>
  </si>
  <si>
    <t>Table 43 Market risk in the trading book</t>
  </si>
  <si>
    <t>Market risk measured by VaR and sVaR showed an average utilisation of EUR 25m and EUR 38m in 2021 and decreased compared to 2020 which was impacted by the corona period. VaR and sVaR were primarily driven by interest rate exposure with additional contributions from credit spreads. The high in VaR was reached in Q1 2021 while the high in sVaR was reached in Q4 2021. VaR and sVaR were primarily driven by market risk in Northern European and Nordics countries. 
The Incremental Risk Charge (IRC) reached the lowest exposure during Q4 2021, while IRC was the highest in Q2 2021. Average IRC decreased marginally compared to previous year, driven mainly by lower contribution from the migration component.  
The Comprehensive Risk Charge (CRC) at the end of 2021 was slightly higher than the result at the end of 2020. The lowest exposure occurred during Q2 2021, while CRC peaked during Q4 2021 towards the end of the year. Average CRC for 2021 decreased by EUR 20m compared to 2020 as the average for 2020 was dragged up by the peak at the start of the corona crisis.</t>
  </si>
  <si>
    <t>2021, EURm</t>
  </si>
  <si>
    <t>31 Dec 2021</t>
  </si>
  <si>
    <t>2021 High</t>
  </si>
  <si>
    <t>2021 Low</t>
  </si>
  <si>
    <t>2021 avg</t>
  </si>
  <si>
    <t>31 Dec 2020</t>
  </si>
  <si>
    <t xml:space="preserve">Total VaR </t>
  </si>
  <si>
    <t>Interest rate risk</t>
  </si>
  <si>
    <t>Equity risk</t>
  </si>
  <si>
    <t>Credit spread risk</t>
  </si>
  <si>
    <t>Foreign exchange risk</t>
  </si>
  <si>
    <t>Inflation risk</t>
  </si>
  <si>
    <t>Diversification effect</t>
  </si>
  <si>
    <t>Total Stressed VaR</t>
  </si>
  <si>
    <t>Incremental Risk Charge</t>
  </si>
  <si>
    <t>Comprehensive Risk Charge</t>
  </si>
  <si>
    <t>2020, EURm</t>
  </si>
  <si>
    <t>2020 High</t>
  </si>
  <si>
    <t>2020 Low</t>
  </si>
  <si>
    <t>2020 avg</t>
  </si>
  <si>
    <t>31 Dec 2019</t>
  </si>
  <si>
    <t>Parallel shock up</t>
  </si>
  <si>
    <t>Parallel shock down</t>
  </si>
  <si>
    <t>Steepener shock</t>
  </si>
  <si>
    <t>Flattener shock</t>
  </si>
  <si>
    <t>Short rates shock up</t>
  </si>
  <si>
    <t>Short rates shock down</t>
  </si>
  <si>
    <t>OTH</t>
  </si>
  <si>
    <t>Table 46 - RWA and minimum capital requirements for market risk</t>
  </si>
  <si>
    <t xml:space="preserve">Market Risk RWA by the end of Q4 2021 was EUR 4,973m. A decrease of EUR 1,643m compared to Q4 2020 primarily driven by reduced contribution from FX risk in the banking book under Standardised Approach. Market Risk RWA from the Trading Book increased slightly in Q4 2021 compared to Q4 2020. 
</t>
  </si>
  <si>
    <t>Trading book</t>
  </si>
  <si>
    <t xml:space="preserve">Banking book </t>
  </si>
  <si>
    <t>RWA</t>
  </si>
  <si>
    <t>Capital requirement</t>
  </si>
  <si>
    <t>Total VaR (IA)</t>
  </si>
  <si>
    <t>Total Stressed VaR (IA)</t>
  </si>
  <si>
    <t>Incremental Risk Charge (IA)</t>
  </si>
  <si>
    <t>Comprehensive Risk Charge (IA)</t>
  </si>
  <si>
    <t>Equity Event Risk (IA)</t>
  </si>
  <si>
    <t>Standardised Approach</t>
  </si>
  <si>
    <t>Commodity Risk</t>
  </si>
  <si>
    <t>2020 Q4, EURm</t>
  </si>
  <si>
    <t>Unrealised</t>
  </si>
  <si>
    <t>Realised</t>
  </si>
  <si>
    <t xml:space="preserve">Capital </t>
  </si>
  <si>
    <t>Book value</t>
  </si>
  <si>
    <t>Fair value</t>
  </si>
  <si>
    <t>gains/losses</t>
  </si>
  <si>
    <t>requirement</t>
  </si>
  <si>
    <r>
      <t xml:space="preserve">Investment  portfolio </t>
    </r>
    <r>
      <rPr>
        <vertAlign val="superscript"/>
        <sz val="9"/>
        <rFont val="Nordea Sans Large"/>
        <family val="3"/>
      </rPr>
      <t>1)</t>
    </r>
  </si>
  <si>
    <r>
      <t>Other</t>
    </r>
    <r>
      <rPr>
        <vertAlign val="superscript"/>
        <sz val="9"/>
        <rFont val="Nordea Sans Large"/>
        <family val="3"/>
      </rPr>
      <t xml:space="preserve"> 2)</t>
    </r>
  </si>
  <si>
    <r>
      <t>1)</t>
    </r>
    <r>
      <rPr>
        <sz val="9"/>
        <rFont val="Nordea Sans Large"/>
        <family val="3"/>
      </rPr>
      <t xml:space="preserve"> Of which listed equity holdings</t>
    </r>
  </si>
  <si>
    <r>
      <t>2)</t>
    </r>
    <r>
      <rPr>
        <sz val="9"/>
        <rFont val="Nordea Sans Large"/>
        <family val="3"/>
      </rPr>
      <t xml:space="preserve"> Of which listed equity holdings</t>
    </r>
  </si>
  <si>
    <t>Table 48 -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</si>
  <si>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</si>
  <si>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</si>
  <si>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</si>
  <si>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</si>
  <si>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</si>
  <si>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</si>
  <si>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</si>
  <si>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</si>
  <si>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</si>
  <si>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</si>
  <si>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</si>
  <si>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</si>
  <si>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</si>
  <si>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</si>
  <si>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</si>
  <si>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Set not applicable in the EU</t>
  </si>
  <si>
    <t>Close-out cost</t>
  </si>
  <si>
    <t>Concentrated positions</t>
  </si>
  <si>
    <t>Early termination</t>
  </si>
  <si>
    <t>Model risk</t>
  </si>
  <si>
    <t>Future administrative costs</t>
  </si>
  <si>
    <t>Total Additional Valuation Adjustments (AVAs)</t>
  </si>
  <si>
    <t>Total Operational Risk RWA decreased by 395 mln EUR compared to Q4 2020</t>
  </si>
  <si>
    <t>Q4-2021</t>
  </si>
  <si>
    <t>Banking activities</t>
  </si>
  <si>
    <t>Relevant indicator</t>
  </si>
  <si>
    <t>Risk weighted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</si>
  <si>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</si>
  <si>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</si>
  <si>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</si>
  <si>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</si>
  <si>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</si>
  <si>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</si>
  <si>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</si>
  <si>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</si>
  <si>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In January 2020, Nordea originated one securtitzation and as of Q4 2021 Nordea had no other securitizations. Therefore, there was no exposure within Institution acting as Sponsor or Institution acting as Investor.</t>
  </si>
  <si>
    <t>Institution acts as originator</t>
  </si>
  <si>
    <t>Institution acts as sponsor</t>
  </si>
  <si>
    <t>Institution acts as investor</t>
  </si>
  <si>
    <t>Traditional</t>
  </si>
  <si>
    <t>Synthetic</t>
  </si>
  <si>
    <t>Sub-total</t>
  </si>
  <si>
    <t>STS</t>
  </si>
  <si>
    <t>Non-STS</t>
  </si>
  <si>
    <t>of which SRT</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</si>
  <si>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</si>
  <si>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</si>
  <si>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</si>
  <si>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</si>
  <si>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</si>
  <si>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</si>
  <si>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</si>
  <si>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</si>
  <si>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</si>
  <si>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</si>
  <si>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Nordea's total exposure value of securitization exposures amounted to EUR 4.8bn as of 31 December 2021. Nordea's RWEA of the securitization position was fully calculated using the IRB approach and amounted to EUR 880m as per 31 December 2021.</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</si>
  <si>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</si>
  <si>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</si>
  <si>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</si>
  <si>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</si>
  <si>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</si>
  <si>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</si>
  <si>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</si>
  <si>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</si>
  <si>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</si>
  <si>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</si>
  <si>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</si>
  <si>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</si>
  <si>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</si>
  <si>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</si>
  <si>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</si>
  <si>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</si>
  <si>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</si>
  <si>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</si>
  <si>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</si>
  <si>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</si>
  <si>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</si>
  <si>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</si>
  <si>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</si>
  <si>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Nordea’s outstanding nominal amount of exposures securitized by the institution amounted to EUR 5.1bn as per 31 December 2021 and consisted solely of loans to corporates or SMEs. The exposures in default amounted to 1 EURm as of Q2 2021 and by the end of 31 December 2021 to EUR 9m.</t>
  </si>
  <si>
    <t>Exposures securitised by the institution - 
Institution acts as originator or as sponsor</t>
  </si>
  <si>
    <t>Total outstanding nominal amount</t>
  </si>
  <si>
    <t>Total amount of specific credit risk adjustments made during the period</t>
  </si>
  <si>
    <t>Of which exposures in default</t>
  </si>
  <si>
    <t>Carrying values as reported in published financial statements</t>
  </si>
  <si>
    <r>
      <t xml:space="preserve">Carrying values under scope of regulatory consolidation </t>
    </r>
    <r>
      <rPr>
        <vertAlign val="superscript"/>
        <sz val="9"/>
        <color rgb="FF0000A0"/>
        <rFont val="Nordea Sans Large"/>
        <family val="3"/>
      </rPr>
      <t>1,2</t>
    </r>
  </si>
  <si>
    <t>Carrying values of items:</t>
  </si>
  <si>
    <t>Subject to the credit risk framework</t>
  </si>
  <si>
    <t>Subject to the counterparty credit risk framework</t>
  </si>
  <si>
    <t>Subject to the securitisation framework</t>
  </si>
  <si>
    <t>Subject to the market risk framework</t>
  </si>
  <si>
    <r>
      <t>Not subject to capital requirements or subject to deduction from capital</t>
    </r>
    <r>
      <rPr>
        <vertAlign val="superscript"/>
        <sz val="9"/>
        <color rgb="FF0000A0"/>
        <rFont val="Nordea Sans Large"/>
        <family val="3"/>
      </rPr>
      <t>3</t>
    </r>
  </si>
  <si>
    <t>Loans to central banks</t>
  </si>
  <si>
    <t>Interest bearing securities</t>
  </si>
  <si>
    <t>Financial instruments pledged as collateral</t>
  </si>
  <si>
    <t>Shares</t>
  </si>
  <si>
    <t>Assets in pooled schemes and unit-linked investment contracts</t>
  </si>
  <si>
    <t>Derivatives</t>
  </si>
  <si>
    <t>Fair value changes of the hedged items in portfolio hedge of interest rate risk</t>
  </si>
  <si>
    <t>Investments in associated undertakings and joint ventures</t>
  </si>
  <si>
    <t>Properties and equipment</t>
  </si>
  <si>
    <t>Investment properties</t>
  </si>
  <si>
    <t>Current tax assets</t>
  </si>
  <si>
    <t>Prepaid expenses and accrued income</t>
  </si>
  <si>
    <t>Assets held for sale</t>
  </si>
  <si>
    <t>Total assets</t>
  </si>
  <si>
    <t>Deposits in pooled schemes and unit-linked investment contracts</t>
  </si>
  <si>
    <t>Liabilities to policyholders</t>
  </si>
  <si>
    <t>Debt securities in issue</t>
  </si>
  <si>
    <t>Current tax liabilities</t>
  </si>
  <si>
    <t>Other liabilities</t>
  </si>
  <si>
    <t>Accrued expenses and prepaid income</t>
  </si>
  <si>
    <t>Deffered tax liabilites</t>
  </si>
  <si>
    <t>Provisions</t>
  </si>
  <si>
    <t>Retirement benefit obligations</t>
  </si>
  <si>
    <t>Liabilities held for sale</t>
  </si>
  <si>
    <t>Total equity</t>
  </si>
  <si>
    <t>Total liabilities</t>
  </si>
  <si>
    <t>1. The amounts shown in column b do not always equal the sum of the amounts shown in the remaining columns (c to g) of the table, since there are items that attract capital charges according to more than one risk category framework. These items are derivatives and repurchase agreements which are shown in the market risk and counterparty credit risk framework.</t>
  </si>
  <si>
    <t>2. Including Luminor values according to the proportional method.</t>
  </si>
  <si>
    <t>3. Provisions for loans are shown in the column g as negative values.</t>
  </si>
  <si>
    <t>The following table provides information regarding the main sources of differences between the accounting carrying values and the regulatory exposures. Additionally, off-balance sheet amounts are included in the exposure amounts considered for requlatory purposes, while the items that are subject to deductions from capital (in LI1 column g) are not risk weighted and are thus excluded from the table below.</t>
  </si>
  <si>
    <t>Items subject to:</t>
  </si>
  <si>
    <r>
      <t>Total</t>
    </r>
    <r>
      <rPr>
        <vertAlign val="superscript"/>
        <sz val="9"/>
        <color rgb="FF0000A0"/>
        <rFont val="Nordea Sans Large"/>
        <family val="3"/>
      </rPr>
      <t>1</t>
    </r>
  </si>
  <si>
    <t>Credit risk framework</t>
  </si>
  <si>
    <t>Counterparty credit risk framework</t>
  </si>
  <si>
    <r>
      <t xml:space="preserve">Securitisation framework </t>
    </r>
    <r>
      <rPr>
        <vertAlign val="superscript"/>
        <sz val="9"/>
        <color rgb="FF0000A0"/>
        <rFont val="Nordea Sans Large"/>
        <family val="3"/>
      </rPr>
      <t>2,3</t>
    </r>
  </si>
  <si>
    <r>
      <t>Market risk framework</t>
    </r>
    <r>
      <rPr>
        <vertAlign val="superscript"/>
        <sz val="9"/>
        <color rgb="FF0000A0"/>
        <rFont val="Nordea Sans Large"/>
        <family val="3"/>
      </rPr>
      <t>4</t>
    </r>
  </si>
  <si>
    <t>Assets carrying value amount under the scope of regulatory consolidation (as per template EU LI 1)</t>
  </si>
  <si>
    <t>Liabilities carrying amount under the regulatory scope of consolidation (as per template EU LI1)</t>
  </si>
  <si>
    <t xml:space="preserve">Total net amount under the regulatory scope of consolidation </t>
  </si>
  <si>
    <t>Off-balance sheet amounts (pre CRM and CCF)</t>
  </si>
  <si>
    <t>Differences due to different netting rules</t>
  </si>
  <si>
    <t>Differences due to considerations for provisions in Standardised Approach</t>
  </si>
  <si>
    <t>Differences due to regulatory future exposures</t>
  </si>
  <si>
    <t>Differences due to credit mitigation techniques (CRMs), with substitution effects on the exposure</t>
  </si>
  <si>
    <t>Differences due to Credit Conversion Factor (CCF)</t>
  </si>
  <si>
    <t>Differences due to the use of financial collateral in Standardised Approach</t>
  </si>
  <si>
    <t>Other differences not stated above</t>
  </si>
  <si>
    <t>Exposure amounts considered for regulatory purposes</t>
  </si>
  <si>
    <t xml:space="preserve">1. Total values in column a may not equal the sum of the remaining columns in this table (b to e) as certain items are treated under both the counterparty credit risk as well as the market risk framework (as per template EU LI 1). </t>
  </si>
  <si>
    <t>2. As Nordea's securitisation position is synthetic, all is classified as on-balance according to the securitisation framework. But as the securitisation is including e.g. loan promises, an off-balance part is deducted, stemming from adjustments related to Credit Conversion Factors (CCFs).</t>
  </si>
  <si>
    <t>3. Sponsor activities are not included in the table above (although are included in the Securitisation chapter).</t>
  </si>
  <si>
    <t>4. Exposure at default is not calculated under the market risk framework, resulting in a difference between carrying values and exposure amounts considered for regulatory purposes. Therefore the total amount of carrying values according to the market risk framework is deducted in the final line Other differences not stated above.</t>
  </si>
  <si>
    <t xml:space="preserve">Owner </t>
  </si>
  <si>
    <t xml:space="preserve">Voting power of holding % </t>
  </si>
  <si>
    <t>Method of consolidation</t>
  </si>
  <si>
    <t xml:space="preserve">Description of entity </t>
  </si>
  <si>
    <t>Domicile</t>
  </si>
  <si>
    <t>Company Name</t>
  </si>
  <si>
    <t>Accounting consolidation</t>
  </si>
  <si>
    <t xml:space="preserve">Regulatory consolidation </t>
  </si>
  <si>
    <t>Neither consoli-dated nor deducted</t>
  </si>
  <si>
    <t>Deducted</t>
  </si>
  <si>
    <t>Nordea Bank Abp</t>
  </si>
  <si>
    <t>Nordea Finance Finland Ltd</t>
  </si>
  <si>
    <t>Acquisition method</t>
  </si>
  <si>
    <t xml:space="preserve">Full consolidation </t>
  </si>
  <si>
    <t xml:space="preserve">Credit institution </t>
  </si>
  <si>
    <t>Nordea Mortgage Bank Plc</t>
  </si>
  <si>
    <t xml:space="preserve">Nordea Funds Ltd </t>
  </si>
  <si>
    <t xml:space="preserve">Financial institution </t>
  </si>
  <si>
    <t>Tukirahoitus Oy</t>
  </si>
  <si>
    <t>Financial institution</t>
  </si>
  <si>
    <t>Nordea Eiendomskreditt AS</t>
  </si>
  <si>
    <t>Nordea Finans Norge AS</t>
  </si>
  <si>
    <t>Nordea Finance Equipment AS</t>
  </si>
  <si>
    <t>Eksportfinans ASA</t>
  </si>
  <si>
    <t>Equity method</t>
  </si>
  <si>
    <t>Tomteutvikling Norge AS</t>
  </si>
  <si>
    <t>Nordea Direct Bank ASA</t>
  </si>
  <si>
    <t>Credit Institution</t>
  </si>
  <si>
    <t>Nordea Direct ASA</t>
  </si>
  <si>
    <t>Nordea Direct Boligkreditt AS</t>
  </si>
  <si>
    <t>Nordea Finans Danmark A/S</t>
  </si>
  <si>
    <t>Nordea Kredit Realkreditaktieselskab</t>
  </si>
  <si>
    <t>Fionia Asset Company A/S</t>
  </si>
  <si>
    <t xml:space="preserve">UL Transfer Aps </t>
  </si>
  <si>
    <t>NAMIT 10 K/S</t>
  </si>
  <si>
    <t>Ejendomsselskabet Vestre Stationsvej 7, Odense A/S</t>
  </si>
  <si>
    <t>Ancillary services undertaking</t>
  </si>
  <si>
    <t>LLC Promyshlennaya Kompaniya Vestkon</t>
  </si>
  <si>
    <t>Russia</t>
  </si>
  <si>
    <t>Promyshlennaya Companiya Vestkon / Nordea Bank Abp</t>
  </si>
  <si>
    <t>Joint Stock Company Nordea Bank</t>
  </si>
  <si>
    <t>Nordea Leasing LLC</t>
  </si>
  <si>
    <t>Nordea Hypotek AB (publ)</t>
  </si>
  <si>
    <t>Nordea Finans Sverige AB (publ)</t>
  </si>
  <si>
    <t>Nordea Asset Management Holding AB</t>
  </si>
  <si>
    <t>Bankomat AB</t>
  </si>
  <si>
    <t>Invidem AB</t>
  </si>
  <si>
    <t>Nordea Baltic AB</t>
  </si>
  <si>
    <t>Nordea Markets Holding Company INC</t>
  </si>
  <si>
    <t>USA</t>
  </si>
  <si>
    <t>Nordea Investment Management AB</t>
  </si>
  <si>
    <t>Trill Impact AB</t>
  </si>
  <si>
    <t>Nordea Investment Funds S.A.</t>
  </si>
  <si>
    <t>Luxembourg</t>
  </si>
  <si>
    <t>Nordea Investment Management North America Inc</t>
  </si>
  <si>
    <t>Nordea Asset Management UK Ltd</t>
  </si>
  <si>
    <t>UK</t>
  </si>
  <si>
    <t>Nordea Securities LLC</t>
  </si>
  <si>
    <t>Financial Transaction Services B.V.</t>
  </si>
  <si>
    <t>Netherlands</t>
  </si>
  <si>
    <t xml:space="preserve">Entities consolidated in accordance with Article 18.7 </t>
  </si>
  <si>
    <t>Ded-ucted</t>
  </si>
  <si>
    <t>Kiinteistö Oy Kaarenritva</t>
  </si>
  <si>
    <t xml:space="preserve">Equity method </t>
  </si>
  <si>
    <t>Consolidated in accordance with Article 18.7</t>
  </si>
  <si>
    <t>Kiinteistö Oy Kellokosken Tehtaat</t>
  </si>
  <si>
    <t>Myyrmäen Autopaikoitus Oy</t>
  </si>
  <si>
    <t>Nordea Vallila Fastighetsförvaltning Ab</t>
  </si>
  <si>
    <t>Siirto Brand Oy</t>
  </si>
  <si>
    <t>Suomen Luotto-osuuskunta</t>
  </si>
  <si>
    <t>NF Fleet Oy</t>
  </si>
  <si>
    <t>Eiendomsverdi AS</t>
  </si>
  <si>
    <t>First Card AS</t>
  </si>
  <si>
    <t>Nordea Essendropsgate Eiendomsforvaltning AS</t>
  </si>
  <si>
    <t>Privatmegleren AS</t>
  </si>
  <si>
    <t>Svanesang AS</t>
  </si>
  <si>
    <t>NF Fleet AS</t>
  </si>
  <si>
    <t>Danbolig A/S</t>
  </si>
  <si>
    <t>Structured Finance Servicer A/S</t>
  </si>
  <si>
    <t>Subaio ApS</t>
  </si>
  <si>
    <t>e-nettet  A/S</t>
  </si>
  <si>
    <t>NF Fleet A/S</t>
  </si>
  <si>
    <t>Nordea Life Holding AB including related subsidiaries and participations</t>
  </si>
  <si>
    <t xml:space="preserve">Consolidated in accordance with Article 18.7, insurance </t>
  </si>
  <si>
    <t xml:space="preserve">Sweden </t>
  </si>
  <si>
    <t>Bohemian Wrappsody AB</t>
  </si>
  <si>
    <t>Nordea Hästen Fastighetsförvaltning AB</t>
  </si>
  <si>
    <t>Nordic Baltic Holding AB</t>
  </si>
  <si>
    <t>P27 Nordic Payments Platform AB</t>
  </si>
  <si>
    <t>USE Intressenter AB</t>
  </si>
  <si>
    <t>Nordea Limited</t>
  </si>
  <si>
    <t>Great Britain</t>
  </si>
  <si>
    <t xml:space="preserve">Nordea Private Equity Secondary Fund I SCSp </t>
  </si>
  <si>
    <t>NF Fleet AB</t>
  </si>
  <si>
    <t>Fleggaard Busleasing</t>
  </si>
  <si>
    <t>Germany</t>
  </si>
  <si>
    <t>Nordea Investment Funds S.A</t>
  </si>
  <si>
    <t>Nordea Asset Management Schweiz GmbH</t>
  </si>
  <si>
    <t xml:space="preserve">Entities not in the consolidated situation </t>
  </si>
  <si>
    <t>Koy Levytie 6</t>
  </si>
  <si>
    <t>X</t>
  </si>
  <si>
    <t>Immaterial financial institution, article 19</t>
  </si>
  <si>
    <t>Koy Tulppatie 7</t>
  </si>
  <si>
    <t xml:space="preserve">CrediWire ApS </t>
  </si>
  <si>
    <t>Swipp Holding APS</t>
  </si>
  <si>
    <t>Nordea Private Equity Holding A/S</t>
  </si>
  <si>
    <t>Nordea Private Equity II - EU MM Buyout A/S</t>
  </si>
  <si>
    <t>Nordea Private Equity III - GLOBAL A/S</t>
  </si>
  <si>
    <t>PWM Global PE III ApS</t>
  </si>
  <si>
    <t>Getswish AB</t>
  </si>
  <si>
    <t xml:space="preserve">Mondido Payments AB </t>
  </si>
  <si>
    <t>Svenska e-fakturabolaget AB</t>
  </si>
  <si>
    <t>Nordea Asset Management Alternative Investments AB</t>
  </si>
  <si>
    <t>NAM Chile SpA</t>
  </si>
  <si>
    <t>Chile</t>
  </si>
  <si>
    <t xml:space="preserve">Nordea Private Equity GP 1 S.à.r.l. </t>
  </si>
  <si>
    <t>Luxemburg</t>
  </si>
  <si>
    <t>Nordea Private Equity General Partner 1 SCS</t>
  </si>
  <si>
    <t xml:space="preserve">Luxemburg </t>
  </si>
  <si>
    <t xml:space="preserve">Description of the processes used to manage the risk of excessive leverage.The risk of excessive leverage is included in the Group’s reporting and control processes and is monitored by the group Board and CEO. The leverage ratio as defined in the CRDIV/CRR is further an integrated part of the Risk appetite framework for which internal limits and targets are set. Description of the factors that had an impact on the leverage Ratio during the period to which the disclosed leverage Ratio refers Q4-Q4. The leverage ratio decreased from 5.9% in Q4 2020 to 5.41% in Q4 2021  mainly driven by increased loans to the public, changed methodology for exemption of central bank exposures and decreased Tier I Capital.	
</t>
  </si>
  <si>
    <t>Q4 2021' Applicable Amounts</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</si>
  <si>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</si>
  <si>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</si>
  <si>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</si>
  <si>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</si>
  <si>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</si>
  <si>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</si>
  <si>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</si>
  <si>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</si>
  <si>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</si>
  <si>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</si>
  <si>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</si>
  <si>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</si>
  <si>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</si>
  <si>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</si>
  <si>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</si>
  <si>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Total exposure measure</t>
  </si>
  <si>
    <t>*Incl. profit</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</si>
  <si>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</si>
  <si>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</si>
  <si>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</si>
  <si>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</si>
  <si>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</si>
  <si>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</si>
  <si>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</si>
  <si>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</si>
  <si>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</si>
  <si>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</si>
  <si>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</si>
  <si>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</si>
  <si>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</si>
  <si>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</si>
  <si>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</si>
  <si>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</si>
  <si>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</si>
  <si>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</si>
  <si>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</si>
  <si>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</si>
  <si>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</si>
  <si>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</si>
  <si>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</si>
  <si>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</si>
  <si>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</si>
  <si>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</si>
  <si>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</si>
  <si>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</si>
  <si>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</si>
  <si>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</si>
  <si>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</si>
  <si>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</si>
  <si>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</si>
  <si>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</si>
  <si>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</si>
  <si>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</si>
  <si>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</si>
  <si>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</si>
  <si>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</si>
  <si>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</si>
  <si>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Excluded exposures</t>
  </si>
  <si>
    <t>EU-22a</t>
  </si>
  <si>
    <t>(Exposures excluded from the leverage ratio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</si>
  <si>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</si>
  <si>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</si>
  <si>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</si>
  <si>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</si>
  <si>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</si>
  <si>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</si>
  <si>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</si>
  <si>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</si>
  <si>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</si>
  <si>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</si>
  <si>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</si>
  <si>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</si>
  <si>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</si>
  <si>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</si>
  <si>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</si>
  <si>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</si>
  <si>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</si>
  <si>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</si>
  <si>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</si>
  <si>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</si>
  <si>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</si>
  <si>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</si>
  <si>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</si>
  <si>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</si>
  <si>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</si>
  <si>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</si>
  <si>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</si>
  <si>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</si>
  <si>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</si>
  <si>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</si>
  <si>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Choice on transitional arrangements and relevant exposures</t>
  </si>
  <si>
    <t>EU-27b</t>
  </si>
  <si>
    <t>Choice on transitional arrangements for the definition of the capital measure</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</si>
  <si>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</si>
  <si>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</si>
  <si>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</si>
  <si>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</si>
  <si>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</si>
  <si>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</si>
  <si>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</si>
  <si>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</si>
  <si>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</si>
  <si>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</si>
  <si>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</si>
  <si>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</si>
  <si>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</si>
  <si>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</si>
  <si>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</si>
  <si>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</si>
  <si>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</si>
  <si>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</si>
  <si>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</si>
  <si>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</si>
  <si>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</si>
  <si>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</si>
  <si>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</si>
  <si>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</si>
  <si>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</si>
  <si>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</si>
  <si>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</si>
  <si>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</si>
  <si>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</si>
  <si>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 xml:space="preserve">Supplementary own fund requirements of the financial conglomerate (amount) </t>
  </si>
  <si>
    <t>Capital adequacy ratio of the financial conglomerate (%)</t>
  </si>
  <si>
    <t>General credit risk exposures</t>
  </si>
  <si>
    <t>Securitisation exposures  Exposure value for non-trading book</t>
  </si>
  <si>
    <t>Total exposure value</t>
  </si>
  <si>
    <t>Own funds requirement</t>
  </si>
  <si>
    <t xml:space="preserve">Risk-weighted exposure amounts </t>
  </si>
  <si>
    <t>Own funds requirement weight (%)</t>
  </si>
  <si>
    <t>Counter-cyclical buffer rate (%)</t>
  </si>
  <si>
    <r>
      <t>SA</t>
    </r>
    <r>
      <rPr>
        <vertAlign val="superscript"/>
        <sz val="9"/>
        <color rgb="FF074EA2"/>
        <rFont val="Nordea Sans Large"/>
        <family val="3"/>
      </rPr>
      <t>1</t>
    </r>
  </si>
  <si>
    <r>
      <t>IRB</t>
    </r>
    <r>
      <rPr>
        <vertAlign val="superscript"/>
        <sz val="9"/>
        <color rgb="FF074EA2"/>
        <rFont val="Nordea Sans Large"/>
        <family val="3"/>
      </rPr>
      <t>2</t>
    </r>
    <r>
      <rPr>
        <sz val="9"/>
        <color rgb="FF074EA2"/>
        <rFont val="Nordea Sans Large"/>
        <family val="3"/>
      </rPr>
      <t xml:space="preserve"> approach</t>
    </r>
  </si>
  <si>
    <t>SA</t>
  </si>
  <si>
    <t>Internal models approach</t>
  </si>
  <si>
    <t>General credit exposures</t>
  </si>
  <si>
    <t>Securitisation exposures</t>
  </si>
  <si>
    <t>Countries with existing CCyB rate</t>
  </si>
  <si>
    <t>Countries with own funds requirements weight 1% or above and no existing CCyB rate</t>
  </si>
  <si>
    <t>Countries with own funds requirement below 1% and no existing CCyB rate</t>
  </si>
  <si>
    <t>1) Standardised approach</t>
  </si>
  <si>
    <t>2) Internal ratings based</t>
  </si>
  <si>
    <t>Institution specific countercyclical capital buffer rate</t>
  </si>
  <si>
    <t>Institution specific countercyclical capital buffer requirement</t>
  </si>
  <si>
    <t>CRR ref.</t>
  </si>
  <si>
    <t>High level summary</t>
  </si>
  <si>
    <t>Article 435</t>
  </si>
  <si>
    <t>Risk management objectives and policies</t>
  </si>
  <si>
    <t>(1) (a)</t>
  </si>
  <si>
    <t>Risk management strategies.</t>
  </si>
  <si>
    <t>Throughout Part 1</t>
  </si>
  <si>
    <t>(1) (b)</t>
  </si>
  <si>
    <t>Organisation and governance.</t>
  </si>
  <si>
    <t>(1) (c)</t>
  </si>
  <si>
    <t>Reporting systems.</t>
  </si>
  <si>
    <t>(1) (d)</t>
  </si>
  <si>
    <t>Hedging policies</t>
  </si>
  <si>
    <t>Part 1, Credit risk</t>
  </si>
  <si>
    <t>(1) (e)</t>
  </si>
  <si>
    <t>Management declaration on risk management adequacy.</t>
  </si>
  <si>
    <t>Executive Summary - footer in the end.</t>
  </si>
  <si>
    <t>(1) (f)</t>
  </si>
  <si>
    <t>Risk profile</t>
  </si>
  <si>
    <t>Introduction, Board risk statement</t>
  </si>
  <si>
    <t>(2) (a) - (e)</t>
  </si>
  <si>
    <t>Disclosures regarding governance arrangements.</t>
  </si>
  <si>
    <t>Nordea.com &gt; About Nordea &gt; Corporate Governance</t>
  </si>
  <si>
    <t>Article 436</t>
  </si>
  <si>
    <t>Scope of application</t>
  </si>
  <si>
    <t>Name of the institution.</t>
  </si>
  <si>
    <t>Part 1, Executive Summary - footer in the end.</t>
  </si>
  <si>
    <t>Reconciliation between the consolidated financial statements</t>
  </si>
  <si>
    <t>Part 2, EU LI3</t>
  </si>
  <si>
    <t>Breakdown of assets and liabilities of the consolidated financial statements</t>
  </si>
  <si>
    <t>Part 2, EU LI1</t>
  </si>
  <si>
    <t>(d)</t>
  </si>
  <si>
    <t>Reconciliation identifying the main sources of differences between the carrying value amounts in the financial statements</t>
  </si>
  <si>
    <t>Part 2, EU LI2</t>
  </si>
  <si>
    <t>(e)</t>
  </si>
  <si>
    <t>breakdown of the amounts of the constituent elements of an institution's prudent valuation adjustment</t>
  </si>
  <si>
    <t>Part 2, EU PV1</t>
  </si>
  <si>
    <t>(f)</t>
  </si>
  <si>
    <t>Practical or legal impediments to transfer funds between parent and subsidiaries.</t>
  </si>
  <si>
    <t>(g)</t>
  </si>
  <si>
    <t>Capital shortfalls in subsidiaries outside the scope of consolidation.</t>
  </si>
  <si>
    <t>(h)</t>
  </si>
  <si>
    <t>Making use of articles on derogations from a) prudential requirements (Article 7) and b) liquidity requirements for individual subsidiaries/entities (Article 9).</t>
  </si>
  <si>
    <t>Article 437</t>
  </si>
  <si>
    <t>Full reconciliation to own funds and balance sheet.</t>
  </si>
  <si>
    <t>Part 2, EU CC1, EU CC2</t>
  </si>
  <si>
    <t>Description of main features of the instruments.</t>
  </si>
  <si>
    <t>Nordea.com &gt; Investor relations &gt; Reports and presentations &gt; Capital instruments</t>
  </si>
  <si>
    <t>Full terms and conditions of the instruments.</t>
  </si>
  <si>
    <t>(1) (d) (i)-(iii)</t>
  </si>
  <si>
    <t>Separate disclosure of the nature.</t>
  </si>
  <si>
    <t>Part 2, EU CC1</t>
  </si>
  <si>
    <t>Description of all restrictions applied to own funds calculations</t>
  </si>
  <si>
    <t>Calcuation of capital ratios</t>
  </si>
  <si>
    <t>Article 437a</t>
  </si>
  <si>
    <t>Disclosure of own funds and eligible liabilities</t>
  </si>
  <si>
    <t>Composition of their own funds and eligible liabilities, their maturity and their main features</t>
  </si>
  <si>
    <t>Ranking of eligible liabilities in the creditor hierarchy</t>
  </si>
  <si>
    <t>Total amount of each issuance of eligible liabilities instruments referred to in Article 72b and the amount of those issuances that is included in eligible liabilities items within the limits specified in Article 72b(3) and (4)</t>
  </si>
  <si>
    <t>Total amount of excluded liabilities referred to in Article 72a(2)</t>
  </si>
  <si>
    <t>Article 438</t>
  </si>
  <si>
    <t>own funds requirements and risk-weighted exposure amounts</t>
  </si>
  <si>
    <t>Summary of the approach to assessing adequacy of capital to its activities.</t>
  </si>
  <si>
    <t>Part 1, ICAAP, stress testing and capital requirement</t>
  </si>
  <si>
    <t>amount of the additional own funds requirements</t>
  </si>
  <si>
    <t>Part 2, EU KM1</t>
  </si>
  <si>
    <t>Upon demand from the authorities, result of the  ICAAP.</t>
  </si>
  <si>
    <t>Could be provided upon request.</t>
  </si>
  <si>
    <t>(d) - (h)</t>
  </si>
  <si>
    <t>Own funds requirements for credit risk (Standardised and IRB approach), market and operational risk.</t>
  </si>
  <si>
    <t>Part 2, EU OV1, EU INS2, EU MR2-B, EU CR8</t>
  </si>
  <si>
    <t xml:space="preserve">         Article 439 Exposure to counterparty credit risk</t>
  </si>
  <si>
    <t>Methodology for credit limits and internal capital allocation for counterparty credit risk.</t>
  </si>
  <si>
    <t>Part 1, Counterparty credit risk</t>
  </si>
  <si>
    <t>Policies for securing collateral and establishing credit reserves.</t>
  </si>
  <si>
    <t>Policies for wrong-way risk exposures.</t>
  </si>
  <si>
    <t>Impact of any collateral postings upon credit rating downgrade.</t>
  </si>
  <si>
    <t>Amount of segregated and unsegregated collateral received and posted per type of collateral</t>
  </si>
  <si>
    <t>Part 2, EU CCR5</t>
  </si>
  <si>
    <t>Net derivative credit exposure built-up.</t>
  </si>
  <si>
    <t>Part 2, EU CCR1</t>
  </si>
  <si>
    <t>securities financing transactions, the exposure values before and after the effect of the credit risk mitigation</t>
  </si>
  <si>
    <t>the exposure values after credit risk mitigation effects and the associated risk exposures for credit valuation adjustment capital charge</t>
  </si>
  <si>
    <t>Part 2, EU CCR2</t>
  </si>
  <si>
    <t>(i)</t>
  </si>
  <si>
    <t> exposure value to central counterparties and the associated risk exposures</t>
  </si>
  <si>
    <t>Part 2, EU CCR8</t>
  </si>
  <si>
    <t>(j)</t>
  </si>
  <si>
    <t>Notional amounts of credit derivatie transactions and distribution of credit derivatives products.</t>
  </si>
  <si>
    <t>Part 2, EU CCR6</t>
  </si>
  <si>
    <t>(k)</t>
  </si>
  <si>
    <t xml:space="preserve">Estimate of alfa if the institution has received permission of the competent authorities to estimate alfa. </t>
  </si>
  <si>
    <t>(l)</t>
  </si>
  <si>
    <t>Separately, the disclosures included in point (e) of Article 444 and point (g) of Article 452</t>
  </si>
  <si>
    <t>Part 2, EU CCR3, EU CCR4</t>
  </si>
  <si>
    <t>(m)</t>
  </si>
  <si>
    <t>for institutions using the methods set out in Sections 4 to 5 of Chapter 6 of Title II Part Three</t>
  </si>
  <si>
    <t>Article 440</t>
  </si>
  <si>
    <t>Capital buffers</t>
  </si>
  <si>
    <t>Geographical distribution and amount of institution-specific countercyclical capital buffer.</t>
  </si>
  <si>
    <t>Part 2, EY CCyB1</t>
  </si>
  <si>
    <t>Amount of their institution-specific countercyclical capital buffer</t>
  </si>
  <si>
    <t>Part 2, EY CCyB2</t>
  </si>
  <si>
    <t>Article 441</t>
  </si>
  <si>
    <t>Indicators of global systemic importance</t>
  </si>
  <si>
    <t>(1) - (2)</t>
  </si>
  <si>
    <t>Indicator values used for determing the score of the institution.</t>
  </si>
  <si>
    <t>Article 442</t>
  </si>
  <si>
    <t>Exposures to credit risk and dilution risk</t>
  </si>
  <si>
    <t>Definitions of 'past due' and 'impaired'.</t>
  </si>
  <si>
    <t>Methodology used for determining specific and general credit risk adjustments.</t>
  </si>
  <si>
    <t>Information on the amount and quality of performing, non-performing and forborne exposures for loans, debt securities and off-balance-sheet exposures</t>
  </si>
  <si>
    <t>Part 2, EU CQ1, EU CQ3, EU CQ4, EU CQ5, EU CQ7, EU CR1, EU CR2a</t>
  </si>
  <si>
    <t>Ageing analysis of accounting past due exposures</t>
  </si>
  <si>
    <t xml:space="preserve">Part 2, EU CQ3, </t>
  </si>
  <si>
    <t>Gross carrying amounts of both defaulted and non-defaulted exposures, the accumulated specific and general credit risk adjustments</t>
  </si>
  <si>
    <t>Part 2, EU CQ4, EU CQ5</t>
  </si>
  <si>
    <t>Changes in the gross amount of defaulted on- and off-balance-sheet exposures</t>
  </si>
  <si>
    <t>Part 2, EU CR1, EU CR2, EU CR2a</t>
  </si>
  <si>
    <t>Breakdown of loans and debt securities by residual maturity</t>
  </si>
  <si>
    <t>Part 2, EU CR1-A</t>
  </si>
  <si>
    <t>Article 443</t>
  </si>
  <si>
    <t>Unencumbered assets</t>
  </si>
  <si>
    <t>Disclosure on unencumbered assets according to EBA Guidelines EBA/GL/2014/03</t>
  </si>
  <si>
    <t>Part 2, EU AE1, EU AE2, EU AE3</t>
  </si>
  <si>
    <t>Article 444</t>
  </si>
  <si>
    <t>Use of ECAIs</t>
  </si>
  <si>
    <t>Names of nominated ECAIs.</t>
  </si>
  <si>
    <t>The Exposure classes for which each ECAI is used.</t>
  </si>
  <si>
    <t>Description of the process for translating external ratings into credit quality steps.</t>
  </si>
  <si>
    <t>Mapping of external ratings from each nominated ECAI to the credit quality steps.</t>
  </si>
  <si>
    <t>Part 2, Table: Standardised exposure classes, distributed by credit quality step</t>
  </si>
  <si>
    <t>The exposure values before and after credit risk mitigation associated with each credit quality step.</t>
  </si>
  <si>
    <t>Part 2, EU CR4, EU CR5</t>
  </si>
  <si>
    <t>Article 445</t>
  </si>
  <si>
    <t>Exposure to market risk</t>
  </si>
  <si>
    <t>Own Funds requirements for market risk.</t>
  </si>
  <si>
    <t>Part 2, EU MR1</t>
  </si>
  <si>
    <t>Article 446</t>
  </si>
  <si>
    <t>Approach used to calculate Own Funds requirements for operational risk.</t>
  </si>
  <si>
    <t xml:space="preserve"> Part 1, Operational risk and compliance risk, Part 2, EU OR1</t>
  </si>
  <si>
    <t>where the institution makes use of it, a description of the methodology set out in Article 312(2)</t>
  </si>
  <si>
    <t>in the case of partial use, the scope and coverage of the different methodologies used.</t>
  </si>
  <si>
    <t>Article 447</t>
  </si>
  <si>
    <t>Composition of their own funds and their own funds requirements</t>
  </si>
  <si>
    <t>Where applicable, the amount and composition of additional own funds which the institutions are required to hold in accordance with point (a) of Article 104(1) of Directive 2013/36/EU</t>
  </si>
  <si>
    <t>Their combined buffer requirement which the institutions are required to hold in accordance with Chapter 4 of Title VII of Directive 2013/36/EU;</t>
  </si>
  <si>
    <t>Leverage ratio and the total exposure measure</t>
  </si>
  <si>
    <t>Information in relation to their liquidity coverage ratio</t>
  </si>
  <si>
    <t>Information in relation to their net stable funding requirement </t>
  </si>
  <si>
    <t>Own funds and eligible liabilities ratios and their components, numerator and denominator,</t>
  </si>
  <si>
    <t>Article 448</t>
  </si>
  <si>
    <t>Exposures to interest rate risk on positions not held in the trading book</t>
  </si>
  <si>
    <t>Changes in the economic value of equity calculated under the six supervisory shock scenarios</t>
  </si>
  <si>
    <t>Changes in the net interest income calculated under the two supervisory shock scenarios</t>
  </si>
  <si>
    <t>Description of key modelling and parametric assumptions</t>
  </si>
  <si>
    <t>Part 1, Market risk</t>
  </si>
  <si>
    <t>Explanation of the significance of the risk measures disclosed under points (a) and (b) of this paragraph</t>
  </si>
  <si>
    <t>Description of how institutions define, measure, mitigate and control the interest rate risk of their non-trading book activities</t>
  </si>
  <si>
    <t>Description of the overall risk management and mitigation strategies for those risks</t>
  </si>
  <si>
    <t>Average and longest repricing maturity assigned to non-maturity deposits</t>
  </si>
  <si>
    <t>Article 449</t>
  </si>
  <si>
    <t>Exposure to securitisation positions</t>
  </si>
  <si>
    <t>Objectives in relation to securitisation activity.</t>
  </si>
  <si>
    <t>Part 1, Securitisation</t>
  </si>
  <si>
    <t>Type of risks they are exposed to in their securitisation and re-securitisation activities by level of seniority</t>
  </si>
  <si>
    <t>Approaches used to calculate REA for its securitisation activities.</t>
  </si>
  <si>
    <t>(d) -(f)</t>
  </si>
  <si>
    <t>Different roles played by the institution in the securitisation process and the extent of its involvement.</t>
  </si>
  <si>
    <t>Summary of their accounting policies for securitisation activity</t>
  </si>
  <si>
    <t>Names of ECAIs used for securitisations.</t>
  </si>
  <si>
    <t>Description of the Internal Assessment Approach as set out in Chapter 5 of Title II of Part Three, including the structure of the internal assessment process and the relation between internal assessment and external ratings of the relevant ECAI</t>
  </si>
  <si>
    <t>Information on banking and trading book securitisation exposures broken down by exposure type.</t>
  </si>
  <si>
    <t xml:space="preserve">Part 2, EU SEC1. Nordea does not have any securitisation exposures in the trading book </t>
  </si>
  <si>
    <t>(k) (i)</t>
  </si>
  <si>
    <t>Non-trading book activities - aggregate amount of securitisation positions where institutions act as originator or sponsor</t>
  </si>
  <si>
    <t>Part 2, EU SEC3</t>
  </si>
  <si>
    <t>(k) (ii)</t>
  </si>
  <si>
    <t>Non-trading book activities - aggregate amount of securitisation positions where institutions act as investor</t>
  </si>
  <si>
    <t>For exposures securitised by the institution, the amount of exposures in default and the amount of the specific credit risk adjustments</t>
  </si>
  <si>
    <t>Part 2, EU SEC5</t>
  </si>
  <si>
    <t>Article 450</t>
  </si>
  <si>
    <t>Remuneration policy</t>
  </si>
  <si>
    <t>Remuneration policy and practices:</t>
  </si>
  <si>
    <t>Nordea annual report and Nordea.com &gt; About Nordea &gt; Corporate Governance &gt; Remuneration &gt; Nordea's Remuneration Policy</t>
  </si>
  <si>
    <t>- decision making of remuneration committee</t>
  </si>
  <si>
    <t>See references above</t>
  </si>
  <si>
    <t>- link between pay and performance</t>
  </si>
  <si>
    <t>(1) (c) - (f)</t>
  </si>
  <si>
    <t>- criteria for performance measurement, variable components parameters</t>
  </si>
  <si>
    <t>(1) (g) - (i)</t>
  </si>
  <si>
    <t>- aggregate quantitative information including necessary splits</t>
  </si>
  <si>
    <t xml:space="preserve">See references above </t>
  </si>
  <si>
    <t>(1) (j)</t>
  </si>
  <si>
    <t>- total remuneration for each member of the management body, upon request</t>
  </si>
  <si>
    <t>Annual report</t>
  </si>
  <si>
    <t>- quantitative information per member of the management body for significant institutions</t>
  </si>
  <si>
    <t>Article 451</t>
  </si>
  <si>
    <t>Leverage</t>
  </si>
  <si>
    <t>(1) (a) - (e)</t>
  </si>
  <si>
    <t>Leverage ratio and its components</t>
  </si>
  <si>
    <t>Part 2, EU LR1, EU LR2, EU LR3</t>
  </si>
  <si>
    <t>Article 451a</t>
  </si>
  <si>
    <t>Liquidity requirements</t>
  </si>
  <si>
    <t>Institutions that are subject to Part Six shall disclose information on their liquidity coverage ratio, net stable funding ratio and liquidity risk management in accordance with this Article.</t>
  </si>
  <si>
    <t>Part 1, Liquidity Risk</t>
  </si>
  <si>
    <t>2 (a) - (c)</t>
  </si>
  <si>
    <t>Components of the LCR</t>
  </si>
  <si>
    <t>Part 2, EU LIQ1</t>
  </si>
  <si>
    <t>3 (a) - (c)</t>
  </si>
  <si>
    <t>Components of the NSFR</t>
  </si>
  <si>
    <t>Part 2, EU LIQ2</t>
  </si>
  <si>
    <t>Institutions shall disclose the arrangements, systems, processes and strategies put in place to identify, measure, manage and monitor their liquidity risk</t>
  </si>
  <si>
    <t>Title III: Qualifying requirements for the use of particular instruments or methodologies</t>
  </si>
  <si>
    <t>Article 452</t>
  </si>
  <si>
    <t>Use of the IRB Approach to credit risk</t>
  </si>
  <si>
    <t>Permission from the authority to use IRB approach.</t>
  </si>
  <si>
    <t>For each exposure class referred to in Article 147, the percentage of the total exposure value of each exposure class subject to the Standardised Approach</t>
  </si>
  <si>
    <t>Part 2, EU CR6-A</t>
  </si>
  <si>
    <t>(c) (i)-(iv)</t>
  </si>
  <si>
    <t>Control mechanisms for rating systems.</t>
  </si>
  <si>
    <t>Role of the functions involved in the development, approval and subsequent changes of the credit risk models</t>
  </si>
  <si>
    <t>Scope and main content of the reporting related to credit risk models</t>
  </si>
  <si>
    <t>(f) (i)-(iii)</t>
  </si>
  <si>
    <t>Description of the internal ratings process by exposure class, including the number of key models used with respect to each portfolio and a brief discussion of the main differences between the models within the same portfolio</t>
  </si>
  <si>
    <t>(g) (i)-(v)</t>
  </si>
  <si>
    <t>Information components in relation to each exposure class referred to in Article 147</t>
  </si>
  <si>
    <t>institutions' estimates of PDs against the actual default rate for each exposure class</t>
  </si>
  <si>
    <t>Part 2, EU CR9</t>
  </si>
  <si>
    <t>Article 453</t>
  </si>
  <si>
    <t>Use of credit risk mitigation techniques</t>
  </si>
  <si>
    <t>Policies and processes for the use of on- and off-balance sheet netting.</t>
  </si>
  <si>
    <t>Policies and processes for collateral valuation and management.</t>
  </si>
  <si>
    <t>Main types of collateral.</t>
  </si>
  <si>
    <t>Types of guarantor and credit derivative counterparty and their creditworthiness.</t>
  </si>
  <si>
    <t xml:space="preserve">Part 1, Credit risk </t>
  </si>
  <si>
    <t>Information about market or credit risk concentrations within the credit mitigation taken.</t>
  </si>
  <si>
    <t>Part 1, Credit risk and Market risk</t>
  </si>
  <si>
    <t>The exposure value covered/not-covered by eligible credit protection for exposures under the Standardised or Foundation IRB approach.</t>
  </si>
  <si>
    <t>Part 2, EU CR3</t>
  </si>
  <si>
    <t>Corresponding conversion factor and the credit risk mitigation associated with the exposure</t>
  </si>
  <si>
    <t>Part 2, EU CR4, EU CR7-A</t>
  </si>
  <si>
    <t>For institutions calculating risk-weighted exposure amounts under the Standardised Approach, the on- and off-balance-sheet exposure value by exposure class before and after the application of conversion factors and any associated credit risk mitigation</t>
  </si>
  <si>
    <t>Part 2, EU CR4</t>
  </si>
  <si>
    <t>For institutions calculating risk-weighted exposure amounts under the Standardised Approach, the risk-weighted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</si>
  <si>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t>
  </si>
  <si>
    <t>Part 2, EU CR7</t>
  </si>
  <si>
    <t>Article 454</t>
  </si>
  <si>
    <t>Use of the Advanced Measurement Approaches to operational risk</t>
  </si>
  <si>
    <t>Description of the use of risk transfer mechanisms for the purpose of mitigation of operational risk.</t>
  </si>
  <si>
    <t>Article 455</t>
  </si>
  <si>
    <t>Use of Internal Market Risk Models</t>
  </si>
  <si>
    <t>(a) (i)</t>
  </si>
  <si>
    <t>Characteristics of the models used.</t>
  </si>
  <si>
    <t>(a) (ii)</t>
  </si>
  <si>
    <t>The methodologies used for the internal models for incremental default and migration risk and for correlation trading.</t>
  </si>
  <si>
    <t>(a) (iii)</t>
  </si>
  <si>
    <t>Description of stress testing applied to the sub-portfolio.</t>
  </si>
  <si>
    <t>(a) (iv)</t>
  </si>
  <si>
    <t>Approaches used for back-testing and validating the accuracy and consistency of the internal models.</t>
  </si>
  <si>
    <t>Scope of permission by the competent authority.</t>
  </si>
  <si>
    <t>Description of the extent and methodologies for inclusion in the trading book, comply with prudential valuation requirements.</t>
  </si>
  <si>
    <t>(d) (i) - (iii)</t>
  </si>
  <si>
    <t>The highest, lowest and average of VaR, sVaR, Incremental risk charge and Comprehensive Risk Charge.</t>
  </si>
  <si>
    <t>Part 2, EU MR3</t>
  </si>
  <si>
    <t>The elements of the own fund requirements for market risk.</t>
  </si>
  <si>
    <t>Part 2, EU MR2-A</t>
  </si>
  <si>
    <t>Weighted average liquidity horizon for each sub-portfolio covered by the internal models.</t>
  </si>
  <si>
    <t>Comparison of the daily end-of-day VaR measures to the one-day changes of the portfolio's value.</t>
  </si>
  <si>
    <t>Part 2, EU MR4</t>
  </si>
  <si>
    <t>Alternative investments</t>
  </si>
  <si>
    <t>Investment property</t>
  </si>
  <si>
    <t>Debt securities - At fair value</t>
  </si>
  <si>
    <t>Debt securities - Held to maturity</t>
  </si>
  <si>
    <t>Deposits and treasury bills</t>
  </si>
  <si>
    <t>Financial assets backing investment contracts without risk and guarantees</t>
  </si>
  <si>
    <t>Other financial assets</t>
  </si>
  <si>
    <t>Other insurance provisions</t>
  </si>
  <si>
    <t>Other financial liabilities</t>
  </si>
  <si>
    <t>Traditional provisions</t>
  </si>
  <si>
    <t>Collective bonus potential</t>
  </si>
  <si>
    <t>Unit-linked provisions</t>
  </si>
  <si>
    <t>Investment contracts with guarantees</t>
  </si>
  <si>
    <t>Investment contracts without risk and guarantees</t>
  </si>
  <si>
    <t xml:space="preserve">Shareholders' equity </t>
  </si>
  <si>
    <t>Subordinated loans</t>
  </si>
  <si>
    <t>Total liabilities and equity</t>
  </si>
  <si>
    <t>The table shows the sensitivity of the financial accounts to changes in market risks with the impact split between the effect on policyholders and Nordea Group's own account.</t>
  </si>
  <si>
    <t>2021</t>
  </si>
  <si>
    <t>2020</t>
  </si>
  <si>
    <t>Effect on policyholders</t>
  </si>
  <si>
    <t>Effect on Nordea Group's Account</t>
  </si>
  <si>
    <t>50 bp increase in interest rates</t>
  </si>
  <si>
    <t>-297,4</t>
  </si>
  <si>
    <t>6,3</t>
  </si>
  <si>
    <t>50 bp decrease in interest rates</t>
  </si>
  <si>
    <t>299,0</t>
  </si>
  <si>
    <t>-6,3</t>
  </si>
  <si>
    <t>12% decrease in all shares</t>
  </si>
  <si>
    <t>-853,2</t>
  </si>
  <si>
    <t>-0,1</t>
  </si>
  <si>
    <t>8% decrease in property values</t>
  </si>
  <si>
    <t>-117,4</t>
  </si>
  <si>
    <t>-0,3</t>
  </si>
  <si>
    <t>8% loss of counterparties</t>
  </si>
  <si>
    <t>0,0</t>
  </si>
  <si>
    <t>Ex. "+" means that policyholders liabilities or Nordea Group's account (profit/equity) increase and "-" means that policyholders liabilities or Nordea Group's account (profit/equity) decrease</t>
  </si>
  <si>
    <t>Mortality - increased living with 1 year</t>
  </si>
  <si>
    <t>Mortality - decreased living with 1 year</t>
  </si>
  <si>
    <t>Disability - 10% increase</t>
  </si>
  <si>
    <t>Disability - 10% decrease</t>
  </si>
  <si>
    <t>23,4</t>
  </si>
  <si>
    <t>-18,3</t>
  </si>
  <si>
    <t>0,3</t>
  </si>
  <si>
    <t>8,7</t>
  </si>
  <si>
    <t>-6,8</t>
  </si>
  <si>
    <t>-6,2</t>
  </si>
  <si>
    <t>4,9</t>
  </si>
  <si>
    <t>"+" means that policyholders liabilities or Nordea Groups account (profit/equity) increase and "-" means that policyholders liabilities or Nordea Group's account (profit/equity) decrease.</t>
  </si>
  <si>
    <t>The table shows the investment return of traditional business for the consolidated life companies. Assets under management (AuM) are affected by the investment return and the in- and outflows of business.</t>
  </si>
  <si>
    <t>AuM</t>
  </si>
  <si>
    <t>Investment return</t>
  </si>
  <si>
    <t>Interest-bearing securities and deposits</t>
  </si>
  <si>
    <t>2,8%</t>
  </si>
  <si>
    <t>2,6%</t>
  </si>
  <si>
    <t>-0,9%</t>
  </si>
  <si>
    <t>8,3%</t>
  </si>
  <si>
    <t>Total return</t>
  </si>
  <si>
    <t>3,1%</t>
  </si>
  <si>
    <t>The table shows the insurance provisions and provisions on investment contracts divided into guarantee levels.</t>
  </si>
  <si>
    <t>None</t>
  </si>
  <si>
    <t>0-2%</t>
  </si>
  <si>
    <t>2-3%</t>
  </si>
  <si>
    <t>3-4%</t>
  </si>
  <si>
    <t>&gt;4%</t>
  </si>
  <si>
    <t>Technical provisions</t>
  </si>
  <si>
    <t>The table shows the development in the financial buffers for NLP.</t>
  </si>
  <si>
    <t>% of guaranteed liabilities</t>
  </si>
  <si>
    <t>,</t>
  </si>
  <si>
    <t>Solvency capital requirement</t>
  </si>
  <si>
    <t>Solvency margin</t>
  </si>
  <si>
    <t>Equity drops 20%</t>
  </si>
  <si>
    <t xml:space="preserve">Interest rates down 50bp </t>
  </si>
  <si>
    <t xml:space="preserve">Interest rates up 50bp </t>
  </si>
  <si>
    <t>Buffer compared to insurance provisions</t>
  </si>
  <si>
    <t>Jan</t>
  </si>
  <si>
    <t>Feb</t>
  </si>
  <si>
    <t>Mar</t>
  </si>
  <si>
    <t>Apr</t>
  </si>
  <si>
    <t>May</t>
  </si>
  <si>
    <t>Jun</t>
  </si>
  <si>
    <t>Jul</t>
  </si>
  <si>
    <t>Aug</t>
  </si>
  <si>
    <t>Sep</t>
  </si>
  <si>
    <t>Oct</t>
  </si>
  <si>
    <t>Nov</t>
  </si>
  <si>
    <t xml:space="preserve"> </t>
  </si>
  <si>
    <t xml:space="preserve">Norway </t>
  </si>
  <si>
    <t xml:space="preserve">Finland </t>
  </si>
  <si>
    <t xml:space="preserve">Accumulated impairment, accumulated negative changes in fair value due to credit risk </t>
  </si>
  <si>
    <t xml:space="preserve">Gross carrying amount </t>
  </si>
  <si>
    <t xml:space="preserve">Performing </t>
  </si>
  <si>
    <t xml:space="preserve">Non performing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</si>
  <si>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</si>
  <si>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</si>
  <si>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</si>
  <si>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</si>
  <si>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</si>
  <si>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of which: Households</t>
  </si>
  <si>
    <t>of which: Collateralised by residential immovable property</t>
  </si>
  <si>
    <t>of which: Non-financial corporations</t>
  </si>
  <si>
    <t>of which: Small and Medium-sized Enterprises</t>
  </si>
  <si>
    <t>of which: Collateralised by commercial immovable property</t>
  </si>
  <si>
    <r>
      <rPr>
        <vertAlign val="superscript"/>
        <sz val="9"/>
        <color theme="1"/>
        <rFont val="Nordea Sans Large"/>
        <family val="3"/>
      </rPr>
      <t>1</t>
    </r>
    <r>
      <rPr>
        <sz val="9"/>
        <color theme="1"/>
        <rFont val="Nordea Sans Large"/>
        <family val="3"/>
      </rPr>
      <t xml:space="preserve"> Only the legislative moratoria granted to households in Sweden are reported. All Payment Holidays have expired.</t>
    </r>
  </si>
  <si>
    <t>2021Q2,   EURm</t>
  </si>
  <si>
    <r>
      <rPr>
        <vertAlign val="superscript"/>
        <sz val="9"/>
        <color theme="1"/>
        <rFont val="Nordea Sans Large"/>
        <family val="3"/>
      </rPr>
      <t>1</t>
    </r>
    <r>
      <rPr>
        <sz val="9"/>
        <color theme="1"/>
        <rFont val="Nordea Sans Large"/>
        <family val="3"/>
      </rPr>
      <t xml:space="preserve"> Only the legislative moratoria granted to households in Sweden are reported</t>
    </r>
  </si>
  <si>
    <t>2021Q4,  EURm</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</si>
  <si>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</si>
  <si>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</si>
  <si>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</si>
  <si>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</si>
  <si>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</si>
  <si>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</si>
  <si>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</si>
  <si>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</si>
  <si>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</si>
  <si>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</si>
  <si>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</si>
  <si>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</si>
  <si>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</si>
  <si>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2021Q2, EURm</t>
  </si>
  <si>
    <t>Part 2, Table:  Economic value sentitivity for the banking book1, 6 scenarios from Basel Committee on Banking Supervision</t>
  </si>
  <si>
    <t xml:space="preserve">Part 2, Table: Net interest income sensitivities for the banking book over a one-year horizon (SIIR), 6 scenarios from Basel Committee on Banking Supervision </t>
  </si>
  <si>
    <t>Template CR9 –IRB approach – Back-testing of PD per exposure class (fixed PD scale)</t>
  </si>
  <si>
    <t>of which: 0.00 to &lt;0.10</t>
  </si>
  <si>
    <t>of which: 0.10  to &lt;0.15</t>
  </si>
  <si>
    <t>of which: 0.75 to &lt;1.75</t>
  </si>
  <si>
    <t>of which: 1.75 to &lt;2.5</t>
  </si>
  <si>
    <t>of which: 2.5 to &lt;5</t>
  </si>
  <si>
    <t>of which: 5 to &lt;10</t>
  </si>
  <si>
    <t>of which: 10 to &lt;20</t>
  </si>
  <si>
    <t>of which: 20 to &lt;30</t>
  </si>
  <si>
    <t>of which: 30.00 to &lt;100.00</t>
  </si>
  <si>
    <t>Counterparty Credit Risk</t>
  </si>
  <si>
    <t>Covid -19</t>
  </si>
  <si>
    <t xml:space="preserve">List of tables in Part 2 </t>
  </si>
  <si>
    <t xml:space="preserve">Table name </t>
  </si>
  <si>
    <t>Table Number</t>
  </si>
  <si>
    <t>Reference Table</t>
  </si>
  <si>
    <r>
      <rPr>
        <sz val="9"/>
        <color rgb="FF074EA2"/>
        <rFont val="Calibri"/>
        <family val="2"/>
      </rPr>
      <t xml:space="preserve">Table 75 Maturity analysis of assets and liabilities, split by currency </t>
    </r>
    <r>
      <rPr>
        <b/>
        <sz val="9"/>
        <color rgb="FF0000A0"/>
        <rFont val="Calibri"/>
        <family val="2"/>
      </rPr>
      <t xml:space="preserve">
</t>
    </r>
    <r>
      <rPr>
        <sz val="9"/>
        <rFont val="Calibri"/>
        <family val="2"/>
      </rPr>
      <t>During 2021, Nordea continued to benefit from its prudent liquidity risk management, in terms of maintaining a diversified and strong funding base and a diversified liquidity buffer in all of the main currencies.</t>
    </r>
  </si>
  <si>
    <r>
      <t xml:space="preserve"> Maturity analysis of assets and liabilities, split by currency
</t>
    </r>
    <r>
      <rPr>
        <sz val="9"/>
        <color theme="0"/>
        <rFont val="Calibri"/>
        <family val="2"/>
      </rPr>
      <t xml:space="preserve">
</t>
    </r>
  </si>
  <si>
    <t>Cash Outflows</t>
  </si>
  <si>
    <t>Cash - Inflows</t>
  </si>
  <si>
    <t>Table 49 - EU OR1 - Operational risk own funds requirements and risk-weighted exposure amounts</t>
  </si>
  <si>
    <t>Table 50 - EU-SEC1 - Securitisation exposures in the non-trading book</t>
  </si>
  <si>
    <t>Table 51 - EU-SEC3 - Securitisation exposures in the non-trading book and associated regulatory capital requirements - institution acting as originator or as sponsor</t>
  </si>
  <si>
    <t>Table 52 - EU-SEC5 - Exposures securitised by the institution - Exposures in default and specific credit risk adjustments</t>
  </si>
  <si>
    <t>Table 53 - EU LI 1 - Differences between accounting and regulatory scopes of consolidation and the mapping of financial statement categories with regulatory risk categories</t>
  </si>
  <si>
    <t>Table 54 - EU LI 2 - Main sources of differences between regulatory exposure amounts and carrying values in financial statements</t>
  </si>
  <si>
    <t xml:space="preserve">Table 55 - LI3 Specification of undertakings </t>
  </si>
  <si>
    <t>Table 56 - EU LR1- LRSum: Summary reconciliation of accounting assets and leverage ratio exposures</t>
  </si>
  <si>
    <t>Table 57 - EU LR2 LR Com: Leverage ratio common disclosure</t>
  </si>
  <si>
    <t>Table 58 - EU LR3 - LRSpl: Split-up of on balance sheet exposures (excluding derivatives, SFTs and exempted exposures)</t>
  </si>
  <si>
    <t>Table 59 - EU INS2 - Financial conglomerates information on own funds and capital adequacy ratio</t>
  </si>
  <si>
    <t>Table 60 - EU CCyb1 Countercyclical capital buffer</t>
  </si>
  <si>
    <t xml:space="preserve">Table 61 - EU CCyB2 - Amount of institution-specific countercyclical capital buffer
</t>
  </si>
  <si>
    <t>Table 62 - CRR reference table</t>
  </si>
  <si>
    <r>
      <t xml:space="preserve">Table 63 - Assets and liabilities of NLP
</t>
    </r>
    <r>
      <rPr>
        <sz val="9"/>
        <rFont val="Nordea Sans Large"/>
        <family val="3"/>
      </rPr>
      <t xml:space="preserve">The table shows NLP's assets and liabilities at 31 December 2021 on an IFRS basis. The development of assets and liabilities is determined predominantly by in- and outflows of insurance premiums, claims, investment returns and holding of capital in NLP. </t>
    </r>
  </si>
  <si>
    <t xml:space="preserve">Table 64 - Effects of market risk on NLP
</t>
  </si>
  <si>
    <r>
      <rPr>
        <sz val="9"/>
        <color rgb="FF074EA2"/>
        <rFont val="Nordea Sans Large"/>
        <family val="3"/>
      </rPr>
      <t>Table 65 - Effects of life and insurance risks</t>
    </r>
    <r>
      <rPr>
        <sz val="9"/>
        <color rgb="FF0000A0"/>
        <rFont val="Nordea Sans Large"/>
        <family val="3"/>
      </rPr>
      <t xml:space="preserve">
</t>
    </r>
    <r>
      <rPr>
        <sz val="9"/>
        <rFont val="Nordea Sans Large"/>
        <family val="3"/>
      </rPr>
      <t>The table shows the sensitivity of the financial accounts to changes in life insurance risk. The impact is split between the effect on policyholders and Nordea Group's own account. Increases in mortality and disability rates have a small negative impact on Nordea Group's own account due to the contract type and buffer.</t>
    </r>
  </si>
  <si>
    <t>Table 66 - Investment return, traditional life insurance</t>
  </si>
  <si>
    <t>Table 67 - Insurance provisions (technical provisions) and provisions on investment contracts divided into guarantee levels (technical interest rates)</t>
  </si>
  <si>
    <t>Table 68 - Financial buffers
Comment on development</t>
  </si>
  <si>
    <t>Table 69 - Solvency position</t>
  </si>
  <si>
    <t>Table 70 - Solvency sensitivity</t>
  </si>
  <si>
    <r>
      <t xml:space="preserve">Table 71 - Financial buffers compared to insurance provisions, rolling 12 mths
</t>
    </r>
    <r>
      <rPr>
        <sz val="9"/>
        <rFont val="Nordea Sans Large"/>
        <family val="3"/>
      </rPr>
      <t>The figure shows the development of the financial buffers during 2021.</t>
    </r>
  </si>
  <si>
    <r>
      <rPr>
        <sz val="9"/>
        <color rgb="FF074EA2"/>
        <rFont val="Nordea Sans Large"/>
        <family val="3"/>
      </rPr>
      <t xml:space="preserve">Table 45 - Net interest income sensitivity for the banking book over a one-year horizon (SIIR), +/-200bp parallel shock scenarios </t>
    </r>
    <r>
      <rPr>
        <sz val="9"/>
        <rFont val="Nordea Sans Large"/>
        <family val="3"/>
      </rPr>
      <t xml:space="preserve">
At the end of the year, the worst loss out of the parallel shock scenarios (+/-200bp) for SIIR was driven by the parallel shock down scenario, where the loss was of EUR 416m. The figures imply that net interest income increases with rising rates and falls with decreasing rates. The asymmetry between rising and falling rate scenarios is driven by embedded customer floors and the maturity dependent shock floors. Aligned to EBA guidelines for Pillar III, sensitivities reported below are for floored scenarios, the scenario floors start at -1% and increase by 5bp per year to 0% at the 20 year tenor point. For improved comparability 2020 results below are reported using 2021 methodology.</t>
    </r>
  </si>
  <si>
    <r>
      <rPr>
        <sz val="9"/>
        <color rgb="FF074EA2"/>
        <rFont val="Nordea Sans Large"/>
        <family val="3"/>
      </rPr>
      <t>Table 44 - Economic value sensitivity for the banking book, 6 scenarios from Basel Committee on Banking Supervision</t>
    </r>
    <r>
      <rPr>
        <sz val="9"/>
        <color theme="4" tint="-0.249977111117893"/>
        <rFont val="Nordea Sans Large"/>
        <family val="3"/>
      </rPr>
      <t xml:space="preserve">
</t>
    </r>
    <r>
      <rPr>
        <sz val="9"/>
        <rFont val="Nordea Sans Large"/>
        <family val="3"/>
      </rPr>
      <t>At the end of the year, the worst sensitivity out of the 6 Basel scenarios for EV was to the Flattener Basel scenario, where the loss was EUR 190m. The figures imply that the economic value of the banking book increases with rising rates and falls with decreasing rates. The asymmetry between rising and falling rate scenarios is driven by embedded customer floors and the maturity dependent shock floors. Aligned to EBA guidelines for Pillar III, sensitivities reported below are for floored scenarios, the scenario floors start at -1% and increase by 5bp per year to 0% at the 20 year tenor point. For improved comparability 2020 results below are reported using 2021 methodology.</t>
    </r>
  </si>
  <si>
    <t>The largest decrease took place in the 0% risk weight bucket in the central governments or central banks exposures. This decrease was mainly driven by short term deposits on checking accounts.</t>
  </si>
  <si>
    <t>During the period, CET1 capital decreased by EUR 0.7bn, mainly driven by the full deduction of the share buy-back programme, partly offset by profit generation net of dividend accrual. Total own funds increased by EUR 0.5bn, driven by increased in Tier 2 capital and AT1 capital, partially offset by decrease in CET1 capital.</t>
  </si>
  <si>
    <t>Total Actual REA decreased by EUR 0.2bn from Q2 2021 to Q4 2021. Most significant REA decrease is seen in Corporates FIRB and Institutions FIRB, which has decreased by EUR 0.4bn respectively.</t>
  </si>
  <si>
    <r>
      <t xml:space="preserve">Table 30 - EU CCR7: REA flow statements of CCR exposures under the IMM 
</t>
    </r>
    <r>
      <rPr>
        <sz val="9"/>
        <rFont val="Nordea Sans Large"/>
        <family val="3"/>
      </rPr>
      <t xml:space="preserve">Only exposures calculated under IMM are included in this breakdown. REA decrease throughout the last quarter of 2021 can be mostly attributed to lower volumes and higher rates, which has been partially offset by an increase in exposure due to foreign exchange moves. </t>
    </r>
  </si>
  <si>
    <t>Table 47 - Equity holding outside the trading book, 31 December 2021</t>
  </si>
  <si>
    <t xml:space="preserve">Cov 19 - Template 1: Information on loans and advances subject to legislative and non-legislative moratoria     </t>
  </si>
  <si>
    <t>Cov 19 - Template 2: Breakdown of loans and advances subject to legislative and non-legislative moratoria by residual maturity of moratoria</t>
  </si>
  <si>
    <r>
      <t>Table 72 - Cov 19 Template 1: Information on loans and advances subject to legislative and non-legislative moratoria</t>
    </r>
    <r>
      <rPr>
        <vertAlign val="superscript"/>
        <sz val="9"/>
        <color rgb="FF003399"/>
        <rFont val="Nordea Sans Large"/>
        <family val="3"/>
      </rPr>
      <t>1</t>
    </r>
    <r>
      <rPr>
        <sz val="9"/>
        <color rgb="FF003399"/>
        <rFont val="Nordea Sans Large"/>
        <family val="3"/>
      </rPr>
      <t xml:space="preserve">                                                                                                                                                                                                                                                                                                                                 </t>
    </r>
  </si>
  <si>
    <r>
      <t>Table 73 - Cov 19 Template 2: Breakdown of loans and advances subject to legislative and non-legislative moratoria by residual maturity of moratoria</t>
    </r>
    <r>
      <rPr>
        <vertAlign val="superscript"/>
        <sz val="9"/>
        <color rgb="FF003399"/>
        <rFont val="Nordea Sans Large"/>
        <family val="3"/>
      </rPr>
      <t>1</t>
    </r>
  </si>
  <si>
    <t>EU CR2 - Changes in the stock of non-performing loans and advances</t>
  </si>
  <si>
    <t>EU CCR6 - Credit derivatives exposures</t>
  </si>
  <si>
    <t>Additional disclosures in updated version on October 7 2022</t>
  </si>
  <si>
    <t>Exposure value pre-CRM</t>
  </si>
  <si>
    <t>Exposure value post-CRM</t>
  </si>
  <si>
    <t>RWEA</t>
  </si>
  <si>
    <t>EU - Original Exposure Method (for derivatives)</t>
  </si>
  <si>
    <t>EU - Simplified SA-CCR (for derivatives)</t>
  </si>
  <si>
    <t>SA-CCR (for derivatives)</t>
  </si>
  <si>
    <t>IMM (for derivatives and SFTs)</t>
  </si>
  <si>
    <t xml:space="preserve">   Of which securities financing transactions netting sets</t>
  </si>
  <si>
    <t xml:space="preserve">   Of which derivatives and long settlement transactions netting sets</t>
  </si>
  <si>
    <t xml:space="preserve">   Of which from contractual cross-product netting sets</t>
  </si>
  <si>
    <t>Notionals</t>
  </si>
  <si>
    <t>Protection bought</t>
  </si>
  <si>
    <t>Protection sold</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</si>
  <si>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</si>
  <si>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</si>
  <si>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</si>
  <si>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</si>
  <si>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</si>
  <si>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</si>
  <si>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</si>
  <si>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</si>
  <si>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</si>
  <si>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</si>
  <si>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</si>
  <si>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</si>
  <si>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</si>
  <si>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</si>
  <si>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</si>
  <si>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</si>
  <si>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Table 74 - EU CR2: Changes in the stock of non-performing loans and advances</t>
  </si>
  <si>
    <t>During Q4 2021 Nordea CRR Group total own funds increased by EUR 192m, of which CET1 increased by 135m, AT1 increased by 51m (T1 capital +186m) and T2 increased by 6m. The CET1 increase was mainly driven by profit net of accrued dividend, partly offset by decreased retained earnings following an adjustment to actuarial assumption of pension. AT1 increased due to FX effect on contracts in USD and higher IRB excess comparing to Q3 2021 led to T2 increase. The decrease of REA by EUR 656m mainly stemmed from decreased Credit risk, partly offset by increased Market risk. Leverage ratio increased from 5.0% to 5.4% as a result of decreased LR total exposure measure. LCR decreased by 10pp due to increase of High-Quality Liquid Assets (HQLA), partially offset by lower total net cash outflows. Finally, NSFR decreased from 114% to 111% mainly driven by increase of total required stable funding.</t>
  </si>
  <si>
    <t>Replacement cost (RC)</t>
  </si>
  <si>
    <t>Potential future exposure  (PFE)</t>
  </si>
  <si>
    <t>Alpha used for computing regulatory exposure value</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</si>
  <si>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</si>
  <si>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</si>
  <si>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</si>
  <si>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</si>
  <si>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</si>
  <si>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</si>
  <si>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Cash – domestic currency</t>
  </si>
  <si>
    <t>Cash – other currencies</t>
  </si>
  <si>
    <t>Domestic sovereign debt</t>
  </si>
  <si>
    <t>Other sovereign debt</t>
  </si>
  <si>
    <t>Government agency debt</t>
  </si>
  <si>
    <t>Corporate bonds</t>
  </si>
  <si>
    <t>Equity securities</t>
  </si>
  <si>
    <t>Other collateral</t>
  </si>
  <si>
    <t>Exposures for trades at non-QCCPs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</si>
  <si>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</si>
  <si>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</si>
  <si>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</si>
  <si>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</si>
  <si>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Prefunded default fund contributions</t>
  </si>
  <si>
    <t>Unfunded default fund contributions</t>
  </si>
  <si>
    <r>
      <rPr>
        <sz val="9"/>
        <color rgb="FF074EA2"/>
        <rFont val="Nordea Sans Large"/>
        <family val="3"/>
      </rPr>
      <t>Table 24 - EU CCR1 Analysis of counterparty credit risk by approach</t>
    </r>
    <r>
      <rPr>
        <sz val="9"/>
        <color rgb="FF0000A0"/>
        <rFont val="Nordea Sans Large"/>
        <family val="3"/>
      </rPr>
      <t xml:space="preserve">
</t>
    </r>
    <r>
      <rPr>
        <sz val="9"/>
        <rFont val="Nordea Sans Large"/>
        <family val="3"/>
      </rPr>
      <t>Nordea is using two methodologies when calculating the counterparty credit risk amounts. These methodologies are the standardised approach (SA-CCR), which has been implemented during 2021, shifting away from the previous Mark to Market Method, and the  Internal Model Method (IMM). For Securities Financing Transactions (SFT) Nordea is using the financial collateral comprehensive method. Portfolio changes and decrease in exposure derived from higher rates have been offset by foreign exchange moves, leaving REA almost unchanged for the period.</t>
    </r>
  </si>
  <si>
    <r>
      <rPr>
        <sz val="9"/>
        <color rgb="FF074EA2"/>
        <rFont val="Nordea Sans Large"/>
        <family val="3"/>
      </rPr>
      <t xml:space="preserve">Table 28 - EU CCR5: Composition of collateral for exposures to CCR
</t>
    </r>
    <r>
      <rPr>
        <sz val="9"/>
        <rFont val="Nordea Sans Large"/>
        <family val="3"/>
      </rPr>
      <t>Collateral used in derivative transactions reflect the total amounts of posted and received collateral on the day of reporting. For the SFT's the trade collateral (the counterparties obligation in the transaction) is included as collateral. Most significant change since last reporting date is the lower amounts of collateral used in SFT transactions which is mainly explained by lower SFT volumes during the last quarter of 2021. Regarding derivatives transactions, the lower collateral amounts received can be explained by a significant reduction in exposure, which has been driven by higher rates since the last reporting period. On the other hand, the reduction in collateral posted is mostly attributed to the fact that Nordea is now less out-of-the-money against counterparties that typically had been deeply out-of-the-money due to the low rates environment. Reduction in derivatives volumes have also contributed to the latter.</t>
    </r>
  </si>
  <si>
    <r>
      <rPr>
        <sz val="9"/>
        <color rgb="FF074EA2"/>
        <rFont val="Nordea Sans Large"/>
        <family val="3"/>
      </rPr>
      <t>Table 31 - EU CCR8 Exposures to central counterparties</t>
    </r>
    <r>
      <rPr>
        <sz val="9"/>
        <color theme="1"/>
        <rFont val="Nordea Sans Large"/>
        <family val="3"/>
      </rPr>
      <t xml:space="preserve">
Exposure towards QCCPs decreased slightly due to lower repo volumes since last reporting period. Semi-annual exposure/REA development looks stable. REA for Initial Margin is not included in the table, since it is contemplated in the simulation and therefore it is not possible to perform the split in items (i),(ii),(iii) and (iv). </t>
    </r>
  </si>
  <si>
    <t>EAD 
(post-CRM)</t>
  </si>
  <si>
    <t>Liquidity coverage ratio (%) 3)</t>
  </si>
  <si>
    <r>
      <rPr>
        <vertAlign val="superscript"/>
        <sz val="9"/>
        <color theme="1"/>
        <rFont val="Nordea Sans Large"/>
        <family val="3"/>
      </rPr>
      <t>3)</t>
    </r>
    <r>
      <rPr>
        <sz val="9"/>
        <color theme="1"/>
        <rFont val="Nordea Sans Large"/>
        <family val="3"/>
      </rPr>
      <t xml:space="preserve"> The LCR for Q4 2022 is an average of 12 end of month ratios.</t>
    </r>
  </si>
  <si>
    <t>Table 75 - EU CCR6 Credit derivatives exposures</t>
  </si>
  <si>
    <t>Table 2 - Drivers behind development of the CET1 capital ratio</t>
  </si>
  <si>
    <t>Table 3 - Bridge between IFRS equity and CET1 capital</t>
  </si>
  <si>
    <t xml:space="preserve">Table 6 - EU OV1 Overview of total risk exposure amounts
</t>
  </si>
  <si>
    <t>Table 5 -  EU CC2 - reconciliation of regulatory own funds to balance sheet in the audited financial statements</t>
  </si>
  <si>
    <t>Table 4 - EU CC1 - Composition of regulatory own funds</t>
  </si>
  <si>
    <t>Bridge between IFRS equity and CET1 capital</t>
  </si>
  <si>
    <t xml:space="preserve"> 
Row </t>
  </si>
  <si>
    <t>Bulgaria</t>
  </si>
  <si>
    <t>Czech Republic</t>
  </si>
  <si>
    <t>Hong Kong</t>
  </si>
  <si>
    <t>Slovakia</t>
  </si>
  <si>
    <t>United Kingdom</t>
  </si>
  <si>
    <t>Marshall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</si>
</sst>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3" formatCode="_-* #,##0.00_-;\-* #,##0.00_-;_-* &quot;-&quot;??_-;_-@_-"/>
    <numFmt numFmtId="164" formatCode="_(* #,##0.00_);_(* \(#,##0.00\);_(* &quot;-&quot;??_);_(@_)"/>
    <numFmt numFmtId="165" formatCode="[$-F400]h:mm:ss\ AM/PM"/>
    <numFmt numFmtId="166" formatCode="0.0%"/>
    <numFmt numFmtId="167" formatCode="#,##0.0"/>
    <numFmt numFmtId="168" formatCode="0.0"/>
    <numFmt numFmtId="169" formatCode="#,##0.0,,"/>
    <numFmt numFmtId="170" formatCode="##,##0;\ \-##,##0;\ ;@"/>
    <numFmt numFmtId="171" formatCode="##,##0.0000000;\ \-##,##0.0000000;\ ;@"/>
    <numFmt numFmtId="172" formatCode="_-* #,##0_-;\-* #,##0_-;_-* &quot;-&quot;??_-;_-@_-"/>
    <numFmt numFmtId="173" formatCode="_(* #,##0_);_(* \(#,##0\);_(* &quot;-&quot;??_);_(@_)"/>
    <numFmt numFmtId="174" formatCode="_(&quot;kr&quot;* #,##0.00_);_(&quot;kr&quot;* \(#,##0.00\);_(&quot;kr&quot;* &quot;-&quot;??_);_(@_)"/>
    <numFmt numFmtId="175" formatCode="0.0000%"/>
    <numFmt numFmtId="176" formatCode="#,##0.000000"/>
    <numFmt numFmtId="177" formatCode="_-* #,##0.00\ _k_r_-;\-* #,##0.00\ _k_r_-;_-* &quot;-&quot;??\ _k_r_-;_-@_-"/>
    <numFmt numFmtId="178" formatCode="_-* #,##0\ _k_r_-;\-* #,##0\ _k_r_-;_-* &quot;-&quot;??\ _k_r_-;_-@_-"/>
    <numFmt numFmtId="179" formatCode="[$-C09]d\ mmmm\ yyyy;@"/>
    <numFmt numFmtId="180" formatCode="_-* #,##0.0000_-;\-* #,##0.0000_-;_-* &quot;-&quot;??_-;_-@_-"/>
    <numFmt numFmtId="181" formatCode="0.0\ %"/>
    <numFmt numFmtId="182" formatCode="#,##0.000"/>
    <numFmt numFmtId="183" formatCode="#,##0.0000000000000000"/>
    <numFmt numFmtId="184" formatCode="#,##0;\-#,##0;"/>
    <numFmt numFmtId="185" formatCode="#,##0.0;\-#,##0.0;"/>
    <numFmt numFmtId="186" formatCode="0%;\-0%;"/>
    <numFmt numFmtId="187" formatCode="0.0%;\-0.0%;"/>
    <numFmt numFmtId="188" formatCode="0.00%;\-0.00%;"/>
    <numFmt numFmtId="189" formatCode="0.00;\-0.00;;@"/>
    <numFmt numFmtId="190" formatCode="_-* #,##0.0_-;\-* #,##0.0_-;_-* &quot;-&quot;??_-;_-@_-"/>
    <numFmt numFmtId="191" formatCode="#,##0.00000"/>
    <numFmt numFmtId="192" formatCode="0.000000000000000000000%"/>
    <numFmt numFmtId="193" formatCode="0.00\ %"/>
    <numFmt numFmtId="194" formatCode="#,##0_ ;\-#,##0\ "/>
  </numFmts>
  <fonts count="85">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9"/>
      <color rgb="FF0000A0"/>
      <name val="Nordea Sans Large"/>
      <family val="3"/>
    </font>
    <font>
      <sz val="9"/>
      <color rgb="FF074EA2"/>
      <name val="Nordea Sans Large"/>
      <family val="3"/>
    </font>
    <font>
      <sz val="9"/>
      <name val="Nordea Sans Large"/>
      <family val="3"/>
    </font>
    <font>
      <sz val="9"/>
      <color theme="1"/>
      <name val="Nordea Sans Large"/>
      <family val="3"/>
    </font>
    <font>
      <b/>
      <sz val="9"/>
      <color rgb="FFFF0000"/>
      <name val="Nordea Sans Large"/>
      <family val="3"/>
    </font>
    <font>
      <sz val="9"/>
      <color rgb="FF000000"/>
      <name val="Nordea Sans Large"/>
      <family val="3"/>
    </font>
    <font>
      <b/>
      <sz val="9"/>
      <color indexed="56"/>
      <name val="Tahoma"/>
      <family val="2"/>
    </font>
    <font>
      <b/>
      <sz val="9"/>
      <color rgb="FF000000"/>
      <name val="Nordea Sans Large"/>
      <family val="3"/>
    </font>
    <font>
      <sz val="9"/>
      <color rgb="FFFF0000"/>
      <name val="Nordea Sans Large"/>
      <family val="3"/>
    </font>
    <font>
      <b/>
      <sz val="9"/>
      <color rgb="FF0000A0"/>
      <name val="Nordea Sans Large"/>
      <family val="3"/>
    </font>
    <font>
      <sz val="9"/>
      <color rgb="FF074EC8"/>
      <name val="Nordea Sans Large"/>
      <family val="3"/>
    </font>
    <font>
      <sz val="9"/>
      <color theme="1"/>
      <name val="Calibri"/>
      <family val="2"/>
    </font>
    <font>
      <sz val="11"/>
      <color rgb="FF000000"/>
      <name val="Calibri"/>
      <family val="2"/>
      <scheme val="minor"/>
    </font>
    <font>
      <vertAlign val="superscript"/>
      <sz val="9"/>
      <color theme="1"/>
      <name val="Nordea Sans Large"/>
      <family val="3"/>
    </font>
    <font>
      <sz val="9"/>
      <color rgb="FF003399"/>
      <name val="Nordea Sans Large"/>
      <family val="3"/>
    </font>
    <font>
      <b/>
      <sz val="9"/>
      <color theme="1"/>
      <name val="Nordea Sans Large"/>
      <family val="3"/>
    </font>
    <font>
      <b/>
      <sz val="9"/>
      <color rgb="FF003399"/>
      <name val="Nordea Sans Large"/>
      <family val="3"/>
    </font>
    <font>
      <sz val="10"/>
      <color indexed="8"/>
      <name val="Helvetica Neue"/>
    </font>
    <font>
      <i/>
      <sz val="9"/>
      <color theme="1"/>
      <name val="Nordea Sans Large"/>
      <family val="3"/>
    </font>
    <font>
      <vertAlign val="superscript"/>
      <sz val="9"/>
      <name val="Nordea Sans Large"/>
      <family val="3"/>
    </font>
    <font>
      <b/>
      <sz val="9"/>
      <name val="Nordea Sans Large"/>
      <family val="3"/>
    </font>
    <font>
      <i/>
      <sz val="9"/>
      <name val="Nordea Sans Large"/>
      <family val="3"/>
    </font>
    <font>
      <u/>
      <sz val="9"/>
      <color rgb="FF003399"/>
      <name val="Nordea Sans Large"/>
      <family val="3"/>
    </font>
    <font>
      <u/>
      <sz val="9"/>
      <name val="Nordea Sans Large"/>
      <family val="3"/>
    </font>
    <font>
      <sz val="9"/>
      <color theme="4"/>
      <name val="Nordea Sans Large"/>
      <family val="3"/>
    </font>
    <font>
      <sz val="9"/>
      <color rgb="FF0000A6"/>
      <name val="Nordea Sans Large"/>
      <family val="3"/>
    </font>
    <font>
      <sz val="9"/>
      <color rgb="FFFFFFFF"/>
      <name val="Nordea Sans Large"/>
      <family val="3"/>
    </font>
    <font>
      <sz val="9"/>
      <color theme="3"/>
      <name val="Nordea Sans Large"/>
      <family val="3"/>
    </font>
    <font>
      <sz val="9"/>
      <color theme="4" tint="-0.249977111117893"/>
      <name val="Nordea Sans Large"/>
      <family val="3"/>
    </font>
    <font>
      <vertAlign val="superscript"/>
      <sz val="9"/>
      <color rgb="FF000000"/>
      <name val="Nordea Sans Large"/>
      <family val="3"/>
    </font>
    <font>
      <sz val="10"/>
      <name val="Georgia"/>
      <family val="1"/>
    </font>
    <font>
      <vertAlign val="superscript"/>
      <sz val="9"/>
      <color rgb="FF074EA2"/>
      <name val="Nordea Sans Large"/>
      <family val="3"/>
    </font>
    <font>
      <sz val="9"/>
      <color rgb="FF0070C0"/>
      <name val="Nordea Sans Large"/>
      <family val="3"/>
    </font>
    <font>
      <vertAlign val="superscript"/>
      <sz val="9"/>
      <color rgb="FF0000A0"/>
      <name val="Nordea Sans Large"/>
      <family val="3"/>
    </font>
    <font>
      <sz val="9"/>
      <color rgb="FF99CCFF"/>
      <name val="Nordea Sans Large"/>
      <family val="3"/>
    </font>
    <font>
      <sz val="9"/>
      <color theme="0"/>
      <name val="Nordea Sans Large"/>
      <family val="3"/>
    </font>
    <font>
      <sz val="9"/>
      <color theme="2"/>
      <name val="Nordea Sans Large"/>
      <family val="3"/>
    </font>
    <font>
      <i/>
      <sz val="9"/>
      <color rgb="FF0000A0"/>
      <name val="Nordea Sans Large"/>
      <family val="3"/>
    </font>
    <font>
      <b/>
      <sz val="9"/>
      <color rgb="FF074EA2"/>
      <name val="Nordea Sans Large"/>
      <family val="3"/>
    </font>
    <font>
      <sz val="9"/>
      <color theme="1" tint="0.249977111117893"/>
      <name val="Nordea Sans Large"/>
      <family val="3"/>
    </font>
    <font>
      <b/>
      <sz val="9"/>
      <color rgb="FFC00000"/>
      <name val="Nordea Sans Large"/>
      <family val="3"/>
    </font>
    <font>
      <sz val="9"/>
      <color rgb="FFC00000"/>
      <name val="Nordea Sans Large"/>
      <family val="3"/>
    </font>
    <font>
      <b/>
      <sz val="9"/>
      <color indexed="56"/>
      <name val="Nordea Sans Large"/>
      <family val="3"/>
    </font>
    <font>
      <sz val="9"/>
      <color theme="8" tint="-0.249977111117893"/>
      <name val="Nordea Sans Large"/>
      <family val="3"/>
    </font>
    <font>
      <b/>
      <sz val="9"/>
      <color indexed="10"/>
      <name val="Nordea Sans Large"/>
      <family val="3"/>
    </font>
    <font>
      <b/>
      <u/>
      <sz val="9"/>
      <color rgb="FFFF0000"/>
      <name val="Nordea Sans Large"/>
      <family val="3"/>
    </font>
    <font>
      <sz val="9"/>
      <color indexed="8"/>
      <name val="Nordea Sans Large"/>
      <family val="3"/>
    </font>
    <font>
      <sz val="9"/>
      <color indexed="17"/>
      <name val="Nordea Sans Large"/>
      <family val="3"/>
    </font>
    <font>
      <u/>
      <sz val="9"/>
      <color theme="10"/>
      <name val="Nordea Sans Large"/>
      <family val="3"/>
    </font>
    <font>
      <sz val="9"/>
      <color rgb="FF191919"/>
      <name val="Nordea Sans Large"/>
      <family val="3"/>
    </font>
    <font>
      <b/>
      <u/>
      <sz val="9"/>
      <color theme="10"/>
      <name val="Nordea Sans Large"/>
      <family val="3"/>
    </font>
    <font>
      <b/>
      <sz val="9"/>
      <color rgb="FF00B050"/>
      <name val="Nordea Sans Large"/>
      <family val="3"/>
    </font>
    <font>
      <sz val="9"/>
      <color rgb="FF00B050"/>
      <name val="Nordea Sans Large"/>
      <family val="3"/>
    </font>
    <font>
      <b/>
      <strike/>
      <sz val="9"/>
      <color rgb="FF000000"/>
      <name val="Nordea Sans Large"/>
      <family val="3"/>
    </font>
    <font>
      <sz val="8"/>
      <color rgb="FFFF0000"/>
      <name val="Nordea Sans Large"/>
      <family val="3"/>
    </font>
    <font>
      <b/>
      <sz val="11"/>
      <color rgb="FFFF0000"/>
      <name val="Nordea Sans Large"/>
      <family val="3"/>
    </font>
    <font>
      <sz val="11"/>
      <color rgb="FF242424"/>
      <name val="Segoe UI"/>
      <family val="2"/>
    </font>
    <font>
      <b/>
      <sz val="12"/>
      <color rgb="FFFF0000"/>
      <name val="Nordea Sans Large"/>
      <family val="3"/>
    </font>
    <font>
      <i/>
      <u/>
      <sz val="9"/>
      <name val="Nordea Sans Large"/>
      <family val="3"/>
    </font>
    <font>
      <sz val="10"/>
      <color indexed="8"/>
      <name val="Arial"/>
      <family val="2"/>
    </font>
    <font>
      <sz val="10"/>
      <color rgb="FF0000A0"/>
      <name val="Calibri"/>
      <family val="2"/>
      <scheme val="minor"/>
    </font>
    <font>
      <sz val="9"/>
      <name val="Calibri"/>
      <family val="2"/>
      <scheme val="minor"/>
    </font>
    <font>
      <sz val="9"/>
      <name val="Calibri"/>
      <family val="2"/>
    </font>
    <font>
      <sz val="11"/>
      <color theme="1"/>
      <name val="Nordea Sans Large"/>
      <family val="3"/>
    </font>
    <font>
      <b/>
      <sz val="20"/>
      <color rgb="FF0000A0"/>
      <name val="Nordea Sans Large"/>
      <family val="3"/>
    </font>
    <font>
      <b/>
      <sz val="22"/>
      <color rgb="FF0000A0"/>
      <name val="Nordea Sans Large"/>
      <family val="3"/>
    </font>
    <font>
      <b/>
      <sz val="24"/>
      <color rgb="FF0000A0"/>
      <name val="Nordea Sans Large"/>
      <family val="3"/>
    </font>
    <font>
      <sz val="20"/>
      <color theme="1"/>
      <name val="Nordea Sans Large"/>
      <family val="3"/>
    </font>
    <font>
      <sz val="9"/>
      <color rgb="FF074EA2"/>
      <name val="Calibri"/>
      <family val="2"/>
    </font>
    <font>
      <b/>
      <sz val="9"/>
      <color rgb="FF0000A0"/>
      <name val="Calibri"/>
      <family val="2"/>
    </font>
    <font>
      <sz val="9"/>
      <color theme="0"/>
      <name val="Calibri"/>
      <family val="2"/>
    </font>
    <font>
      <b/>
      <sz val="9"/>
      <color theme="0"/>
      <name val="Calibri"/>
      <family val="2"/>
    </font>
    <font>
      <sz val="11"/>
      <color theme="0"/>
      <name val="Calibri"/>
      <family val="2"/>
    </font>
    <font>
      <sz val="8"/>
      <color theme="0"/>
      <name val="Calibri"/>
      <family val="2"/>
    </font>
    <font>
      <sz val="11"/>
      <color theme="1"/>
      <name val="Calibri"/>
      <family val="2"/>
    </font>
    <font>
      <vertAlign val="superscript"/>
      <sz val="9"/>
      <color rgb="FF003399"/>
      <name val="Nordea Sans Large"/>
      <family val="3"/>
    </font>
    <font>
      <sz val="8"/>
      <color theme="1"/>
      <name val="Nordea Sans Large"/>
      <family val="3"/>
    </font>
    <font>
      <b/>
      <sz val="8"/>
      <color rgb="FF0000A0"/>
      <name val="Nordea Sans Large"/>
      <family val="3"/>
    </font>
    <font>
      <sz val="10"/>
      <color rgb="FF000000"/>
      <name val="Calibri"/>
      <family val="2"/>
      <scheme val="minor"/>
    </font>
    <font>
      <sz val="8"/>
      <color rgb="FF074EA2"/>
      <name val="Nordea Sans Large"/>
      <family val="3"/>
    </font>
    <font>
      <sz val="11"/>
      <color rgb="FF074EA2"/>
      <name val="Nordea Sans Large"/>
      <family val="3"/>
    </font>
  </fonts>
  <fills count="24">
    <fill>
      <patternFill patternType="none"/>
    </fill>
    <fill>
      <patternFill patternType="gray125"/>
    </fill>
    <fill>
      <patternFill patternType="solid">
        <fgColor rgb="FF99CCFF"/>
        <bgColor indexed="64"/>
      </patternFill>
    </fill>
    <fill>
      <patternFill patternType="solid">
        <fgColor rgb="FF99CCFF"/>
        <bgColor rgb="FF000000"/>
      </patternFill>
    </fill>
    <fill>
      <patternFill patternType="solid">
        <fgColor rgb="FFFDECE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22"/>
        <bgColor indexed="64"/>
      </patternFill>
    </fill>
    <fill>
      <patternFill patternType="solid">
        <fgColor indexed="49"/>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FF"/>
        <bgColor indexed="64"/>
      </patternFill>
    </fill>
    <fill>
      <patternFill patternType="solid">
        <fgColor rgb="FF0000A0"/>
        <bgColor indexed="64"/>
      </patternFill>
    </fill>
    <fill>
      <patternFill patternType="solid">
        <fgColor rgb="FFFCE4D6"/>
        <bgColor indexed="64"/>
      </patternFill>
    </fill>
    <fill>
      <patternFill patternType="solid">
        <fgColor rgb="FF92D050"/>
        <bgColor indexed="64"/>
      </patternFill>
    </fill>
    <fill>
      <patternFill patternType="solid">
        <fgColor theme="0"/>
        <bgColor rgb="FF000000"/>
      </patternFill>
    </fill>
    <fill>
      <patternFill patternType="solid">
        <fgColor indexed="31"/>
        <bgColor indexed="64"/>
      </patternFill>
    </fill>
    <fill>
      <patternFill patternType="solid">
        <fgColor indexed="35"/>
        <bgColor indexed="64"/>
      </patternFill>
    </fill>
    <fill>
      <patternFill patternType="solid">
        <fgColor indexed="23"/>
        <bgColor indexed="64"/>
      </patternFill>
    </fill>
    <fill>
      <patternFill patternType="solid">
        <fgColor theme="0" tint="-0.14999847407452621"/>
        <bgColor indexed="64"/>
      </patternFill>
    </fill>
  </fills>
  <borders count="21">
    <border>
      <left/>
      <right/>
      <top/>
      <bottom/>
      <diagonal/>
    </border>
    <border>
      <left/>
      <right/>
      <top/>
      <bottom style="thin">
        <color auto="1"/>
      </bottom>
      <diagonal/>
    </border>
    <border>
      <left/>
      <right/>
      <top style="thin">
        <color auto="1"/>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theme="0"/>
      </right>
      <top/>
      <bottom/>
      <diagonal/>
    </border>
    <border>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style="thin">
        <color indexed="64"/>
      </right>
      <top style="thin">
        <color auto="1"/>
      </top>
      <bottom style="thin">
        <color auto="1"/>
      </bottom>
      <diagonal/>
    </border>
    <border>
      <left/>
      <right/>
      <top style="thin">
        <color indexed="64"/>
      </top>
      <bottom style="thin">
        <color indexed="64"/>
      </bottom>
      <diagonal/>
    </border>
    <border>
      <left/>
      <right style="thin">
        <color theme="0"/>
      </right>
      <top style="thin">
        <color auto="1"/>
      </top>
      <bottom style="thin">
        <color auto="1"/>
      </bottom>
      <diagonal/>
    </border>
  </borders>
  <cellStyleXfs count="6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lignment vertical="top"/>
    </xf>
    <xf numFmtId="0" fontId="3" fillId="0" borderId="0">
      <alignment vertical="top"/>
    </xf>
    <xf numFmtId="0" fontId="10" fillId="9" borderId="0">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1" fillId="0" borderId="0" applyFont="0" applyFill="0" applyBorder="0" applyAlignment="0" applyProtection="0"/>
    <xf numFmtId="0" fontId="3" fillId="0" borderId="0"/>
    <xf numFmtId="0" fontId="3" fillId="0" borderId="0">
      <alignment vertical="top"/>
    </xf>
    <xf numFmtId="0" fontId="1" fillId="0" borderId="0"/>
    <xf numFmtId="0" fontId="16" fillId="0" borderId="0"/>
    <xf numFmtId="0" fontId="21" fillId="0" borderId="0" applyNumberFormat="0" applyFill="0" applyBorder="0" applyProtection="0">
      <alignment vertical="top" wrapText="1"/>
    </xf>
    <xf numFmtId="0" fontId="1" fillId="0" borderId="0"/>
    <xf numFmtId="0" fontId="3" fillId="0" borderId="0"/>
    <xf numFmtId="0" fontId="3" fillId="0" borderId="0"/>
    <xf numFmtId="0" fontId="3" fillId="0" borderId="0"/>
    <xf numFmtId="0" fontId="1" fillId="0" borderId="0"/>
    <xf numFmtId="0" fontId="16" fillId="0" borderId="0"/>
    <xf numFmtId="0" fontId="1" fillId="0" borderId="0"/>
    <xf numFmtId="0" fontId="3" fillId="0" borderId="0"/>
    <xf numFmtId="164" fontId="3" fillId="0" borderId="0" applyFont="0" applyFill="0" applyBorder="0" applyAlignment="0" applyProtection="0"/>
    <xf numFmtId="164" fontId="1" fillId="0" borderId="0" applyFont="0" applyFill="0" applyBorder="0" applyAlignment="0" applyProtection="0"/>
    <xf numFmtId="174" fontId="34" fillId="0" borderId="0" applyFont="0" applyFill="0" applyBorder="0" applyAlignment="0" applyProtection="0"/>
    <xf numFmtId="0" fontId="16" fillId="0" borderId="0"/>
    <xf numFmtId="0" fontId="1" fillId="0" borderId="0"/>
    <xf numFmtId="0" fontId="1" fillId="0" borderId="0"/>
    <xf numFmtId="9" fontId="34" fillId="0" borderId="0" applyFont="0" applyFill="0" applyBorder="0" applyAlignment="0" applyProtection="0"/>
    <xf numFmtId="0" fontId="1" fillId="0" borderId="0"/>
    <xf numFmtId="0" fontId="15" fillId="0" borderId="0"/>
    <xf numFmtId="0" fontId="16" fillId="0" borderId="0"/>
    <xf numFmtId="0" fontId="1" fillId="0" borderId="0"/>
    <xf numFmtId="164" fontId="34" fillId="0" borderId="0" applyFont="0" applyFill="0" applyBorder="0" applyAlignment="0" applyProtection="0"/>
    <xf numFmtId="177" fontId="34"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0" fontId="1" fillId="0" borderId="0"/>
    <xf numFmtId="0" fontId="15" fillId="0" borderId="0"/>
    <xf numFmtId="9" fontId="15" fillId="0" borderId="0" applyFont="0" applyFill="0" applyBorder="0" applyAlignment="0" applyProtection="0"/>
    <xf numFmtId="0" fontId="1"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20" borderId="16" applyNumberFormat="0" applyProtection="0">
      <alignment horizontal="left" vertical="center" indent="1"/>
    </xf>
    <xf numFmtId="4" fontId="63" fillId="21" borderId="17" applyNumberFormat="0" applyProtection="0">
      <alignment horizontal="left" vertical="center" indent="1"/>
    </xf>
    <xf numFmtId="0" fontId="3" fillId="20" borderId="16" applyNumberFormat="0" applyProtection="0">
      <alignment horizontal="left" vertical="center" indent="1"/>
    </xf>
    <xf numFmtId="0" fontId="3" fillId="20" borderId="16" applyNumberFormat="0" applyProtection="0">
      <alignment horizontal="left" vertical="center" indent="1"/>
    </xf>
    <xf numFmtId="0" fontId="3" fillId="22" borderId="16" applyNumberFormat="0" applyProtection="0">
      <alignment horizontal="left" vertical="center" indent="1"/>
    </xf>
    <xf numFmtId="4" fontId="63" fillId="21" borderId="16" applyNumberFormat="0" applyProtection="0">
      <alignment horizontal="right" vertical="center"/>
    </xf>
  </cellStyleXfs>
  <cellXfs count="1816">
    <xf numFmtId="0" fontId="0" fillId="0" borderId="0" xfId="0"/>
    <xf numFmtId="3" fontId="7" fillId="0" borderId="0" xfId="0" applyNumberFormat="1" applyFont="1"/>
    <xf numFmtId="3" fontId="5" fillId="0" borderId="0" xfId="0" applyNumberFormat="1" applyFont="1" applyAlignment="1">
      <alignment horizontal="left"/>
    </xf>
    <xf numFmtId="3" fontId="7" fillId="0" borderId="0" xfId="0" applyNumberFormat="1" applyFont="1" applyAlignment="1">
      <alignment vertical="top" wrapText="1"/>
    </xf>
    <xf numFmtId="3" fontId="8" fillId="0" borderId="0" xfId="0" applyNumberFormat="1" applyFont="1"/>
    <xf numFmtId="3" fontId="6" fillId="0" borderId="0" xfId="0" applyNumberFormat="1" applyFont="1" applyAlignment="1">
      <alignment vertical="top"/>
    </xf>
    <xf numFmtId="3" fontId="6" fillId="0" borderId="0" xfId="0" applyNumberFormat="1" applyFont="1" applyAlignment="1">
      <alignment vertical="top" wrapText="1"/>
    </xf>
    <xf numFmtId="3" fontId="6" fillId="0" borderId="0" xfId="0" applyNumberFormat="1" applyFont="1"/>
    <xf numFmtId="3" fontId="7" fillId="0" borderId="0" xfId="0" applyNumberFormat="1" applyFont="1" applyAlignment="1">
      <alignment wrapText="1"/>
    </xf>
    <xf numFmtId="3" fontId="6" fillId="0" borderId="0" xfId="0" applyNumberFormat="1" applyFont="1" applyAlignment="1">
      <alignment wrapText="1"/>
    </xf>
    <xf numFmtId="3" fontId="7" fillId="0" borderId="0" xfId="0" quotePrefix="1" applyNumberFormat="1" applyFont="1" applyAlignment="1">
      <alignment wrapText="1"/>
    </xf>
    <xf numFmtId="3" fontId="9" fillId="2" borderId="0" xfId="0" applyNumberFormat="1" applyFont="1" applyFill="1" applyAlignment="1">
      <alignment wrapText="1"/>
    </xf>
    <xf numFmtId="3" fontId="5" fillId="0" borderId="0" xfId="0" applyNumberFormat="1" applyFont="1" applyAlignment="1">
      <alignment horizontal="left" wrapText="1"/>
    </xf>
    <xf numFmtId="0" fontId="9" fillId="0" borderId="0" xfId="0" applyFont="1" applyAlignment="1">
      <alignment horizontal="right"/>
    </xf>
    <xf numFmtId="0" fontId="9" fillId="0" borderId="0" xfId="0" applyFont="1"/>
    <xf numFmtId="14" fontId="9" fillId="0" borderId="0" xfId="0" applyNumberFormat="1" applyFont="1"/>
    <xf numFmtId="0" fontId="9" fillId="0" borderId="0" xfId="0" applyFont="1" applyAlignment="1">
      <alignment horizontal="right" wrapText="1"/>
    </xf>
    <xf numFmtId="3" fontId="5" fillId="0" borderId="1" xfId="0" applyNumberFormat="1" applyFont="1" applyBorder="1" applyAlignment="1">
      <alignment horizontal="left" wrapText="1"/>
    </xf>
    <xf numFmtId="0" fontId="6" fillId="0" borderId="2" xfId="0" applyFont="1" applyBorder="1" applyAlignment="1">
      <alignment vertical="top" wrapText="1"/>
    </xf>
    <xf numFmtId="0" fontId="6" fillId="0" borderId="0" xfId="0" applyFont="1" applyAlignment="1">
      <alignment vertical="top" wrapText="1"/>
    </xf>
    <xf numFmtId="0" fontId="9" fillId="0" borderId="0" xfId="0" applyFont="1" applyAlignment="1">
      <alignment horizontal="left" wrapText="1"/>
    </xf>
    <xf numFmtId="167" fontId="6" fillId="0" borderId="0" xfId="0" applyNumberFormat="1" applyFont="1" applyAlignment="1">
      <alignment vertical="top"/>
    </xf>
    <xf numFmtId="167" fontId="7" fillId="0" borderId="0" xfId="0" applyNumberFormat="1" applyFont="1" applyAlignment="1">
      <alignment vertical="top"/>
    </xf>
    <xf numFmtId="3" fontId="7" fillId="0" borderId="0" xfId="0" applyNumberFormat="1" applyFont="1" applyAlignment="1">
      <alignment vertical="top"/>
    </xf>
    <xf numFmtId="0" fontId="9" fillId="0" borderId="0" xfId="0" applyFont="1" applyAlignment="1">
      <alignment horizontal="left"/>
    </xf>
    <xf numFmtId="3" fontId="4" fillId="0" borderId="0" xfId="0" applyNumberFormat="1" applyFont="1" applyAlignment="1">
      <alignment wrapText="1"/>
    </xf>
    <xf numFmtId="166" fontId="4" fillId="0" borderId="0" xfId="1" applyNumberFormat="1" applyFont="1" applyAlignment="1">
      <alignment wrapText="1"/>
    </xf>
    <xf numFmtId="3" fontId="5" fillId="0" borderId="0" xfId="0" applyNumberFormat="1" applyFont="1"/>
    <xf numFmtId="3" fontId="9" fillId="2" borderId="0" xfId="0" applyNumberFormat="1" applyFont="1" applyFill="1" applyAlignment="1">
      <alignment horizontal="right" wrapText="1"/>
    </xf>
    <xf numFmtId="166" fontId="6" fillId="0" borderId="0" xfId="0" applyNumberFormat="1" applyFont="1"/>
    <xf numFmtId="3" fontId="4" fillId="0" borderId="0" xfId="0" applyNumberFormat="1" applyFont="1"/>
    <xf numFmtId="166" fontId="4" fillId="0" borderId="0" xfId="0" applyNumberFormat="1" applyFont="1"/>
    <xf numFmtId="9" fontId="5" fillId="0" borderId="1" xfId="1" quotePrefix="1" applyFont="1" applyBorder="1" applyAlignment="1">
      <alignment horizontal="center" wrapText="1"/>
    </xf>
    <xf numFmtId="3" fontId="5" fillId="0" borderId="1" xfId="0" quotePrefix="1" applyNumberFormat="1" applyFont="1" applyBorder="1" applyAlignment="1">
      <alignment horizontal="right" wrapText="1"/>
    </xf>
    <xf numFmtId="9" fontId="7" fillId="0" borderId="0" xfId="1" applyFont="1"/>
    <xf numFmtId="0" fontId="9" fillId="0" borderId="0" xfId="0" applyFont="1" applyAlignment="1">
      <alignment wrapText="1"/>
    </xf>
    <xf numFmtId="3" fontId="9" fillId="0" borderId="0" xfId="0" applyNumberFormat="1" applyFont="1" applyAlignment="1">
      <alignment horizontal="right"/>
    </xf>
    <xf numFmtId="9" fontId="9" fillId="0" borderId="0" xfId="0" applyNumberFormat="1" applyFont="1"/>
    <xf numFmtId="4" fontId="7" fillId="0" borderId="0" xfId="0" applyNumberFormat="1" applyFont="1"/>
    <xf numFmtId="3" fontId="7" fillId="0" borderId="0" xfId="0" quotePrefix="1" applyNumberFormat="1" applyFont="1"/>
    <xf numFmtId="166" fontId="7" fillId="5" borderId="0" xfId="1" applyNumberFormat="1" applyFont="1" applyFill="1"/>
    <xf numFmtId="0" fontId="6" fillId="0" borderId="0" xfId="0" applyFont="1" applyAlignment="1">
      <alignment horizontal="right" vertical="top"/>
    </xf>
    <xf numFmtId="0" fontId="9" fillId="0" borderId="0" xfId="0" applyFont="1" applyAlignment="1">
      <alignment horizontal="right" vertical="top"/>
    </xf>
    <xf numFmtId="166" fontId="7" fillId="0" borderId="0" xfId="1" applyNumberFormat="1" applyFont="1" applyAlignment="1">
      <alignment horizontal="right"/>
    </xf>
    <xf numFmtId="166" fontId="7" fillId="5" borderId="0" xfId="1" applyNumberFormat="1" applyFont="1" applyFill="1" applyAlignment="1">
      <alignment horizontal="right"/>
    </xf>
    <xf numFmtId="10" fontId="9" fillId="0" borderId="0" xfId="0" applyNumberFormat="1" applyFont="1" applyAlignment="1">
      <alignment horizontal="right" vertical="top"/>
    </xf>
    <xf numFmtId="14" fontId="9" fillId="0" borderId="0" xfId="0" quotePrefix="1" applyNumberFormat="1" applyFont="1"/>
    <xf numFmtId="168" fontId="9" fillId="0" borderId="0" xfId="0" applyNumberFormat="1" applyFont="1" applyAlignment="1">
      <alignment horizontal="right" vertical="top"/>
    </xf>
    <xf numFmtId="1" fontId="6" fillId="0" borderId="0" xfId="0" quotePrefix="1" applyNumberFormat="1" applyFont="1" applyAlignment="1">
      <alignment horizontal="left" wrapText="1"/>
    </xf>
    <xf numFmtId="166" fontId="9" fillId="0" borderId="0" xfId="0" applyNumberFormat="1" applyFont="1" applyAlignment="1">
      <alignment horizontal="right" vertical="top"/>
    </xf>
    <xf numFmtId="1" fontId="5" fillId="0" borderId="1" xfId="0" quotePrefix="1" applyNumberFormat="1" applyFont="1" applyBorder="1" applyAlignment="1">
      <alignment horizontal="right" wrapText="1"/>
    </xf>
    <xf numFmtId="0" fontId="11" fillId="0" borderId="0" xfId="0" applyFont="1" applyAlignment="1">
      <alignment horizontal="left" wrapText="1"/>
    </xf>
    <xf numFmtId="3" fontId="5" fillId="0" borderId="0" xfId="3" applyNumberFormat="1" applyFont="1" applyAlignment="1"/>
    <xf numFmtId="3" fontId="5" fillId="0" borderId="2" xfId="17" applyNumberFormat="1" applyFont="1" applyBorder="1" applyAlignment="1">
      <alignment vertical="top"/>
    </xf>
    <xf numFmtId="3" fontId="5" fillId="0" borderId="0" xfId="17" applyNumberFormat="1" applyFont="1" applyAlignment="1">
      <alignment vertical="top"/>
    </xf>
    <xf numFmtId="0" fontId="9" fillId="0" borderId="0" xfId="18" applyFont="1"/>
    <xf numFmtId="3" fontId="6" fillId="0" borderId="0" xfId="3" applyNumberFormat="1" applyFont="1" applyAlignment="1">
      <alignment vertical="top" wrapText="1"/>
    </xf>
    <xf numFmtId="3" fontId="5" fillId="0" borderId="0" xfId="18" applyNumberFormat="1" applyFont="1" applyAlignment="1">
      <alignment horizontal="right" wrapText="1"/>
    </xf>
    <xf numFmtId="3" fontId="7" fillId="0" borderId="0" xfId="18" applyNumberFormat="1" applyFont="1"/>
    <xf numFmtId="3" fontId="7" fillId="0" borderId="0" xfId="17" applyNumberFormat="1" applyFont="1" applyAlignment="1">
      <alignment horizontal="left" vertical="top" indent="1"/>
    </xf>
    <xf numFmtId="3" fontId="7" fillId="0" borderId="0" xfId="18" applyNumberFormat="1" applyFont="1" applyAlignment="1">
      <alignment vertical="top"/>
    </xf>
    <xf numFmtId="0" fontId="5" fillId="0" borderId="0" xfId="17" applyFont="1" applyAlignment="1">
      <alignment horizontal="center" wrapText="1"/>
    </xf>
    <xf numFmtId="3" fontId="5" fillId="0" borderId="1" xfId="17" applyNumberFormat="1" applyFont="1" applyBorder="1" applyAlignment="1">
      <alignment horizontal="left" wrapText="1"/>
    </xf>
    <xf numFmtId="0" fontId="7" fillId="0" borderId="0" xfId="18" applyFont="1"/>
    <xf numFmtId="3" fontId="7" fillId="0" borderId="0" xfId="17" applyNumberFormat="1" applyFont="1"/>
    <xf numFmtId="0" fontId="6" fillId="0" borderId="0" xfId="17" applyFont="1" applyAlignment="1">
      <alignment horizontal="center" wrapText="1"/>
    </xf>
    <xf numFmtId="0" fontId="7" fillId="0" borderId="0" xfId="0" applyFont="1"/>
    <xf numFmtId="0" fontId="19" fillId="0" borderId="0" xfId="0" applyFont="1" applyAlignment="1">
      <alignment vertical="center" wrapText="1"/>
    </xf>
    <xf numFmtId="0" fontId="20" fillId="0" borderId="0" xfId="0" applyFont="1" applyAlignment="1">
      <alignment vertical="center" wrapText="1"/>
    </xf>
    <xf numFmtId="3" fontId="6" fillId="0" borderId="0" xfId="20" applyNumberFormat="1" applyFont="1" applyAlignment="1">
      <alignment horizontal="right" vertical="center" wrapText="1"/>
    </xf>
    <xf numFmtId="0" fontId="7" fillId="0" borderId="0" xfId="0" applyFont="1" applyAlignment="1">
      <alignment vertical="center"/>
    </xf>
    <xf numFmtId="0" fontId="19" fillId="0" borderId="0" xfId="0" applyFont="1"/>
    <xf numFmtId="0" fontId="18" fillId="0" borderId="0" xfId="0" applyFont="1" applyAlignment="1">
      <alignment vertical="center"/>
    </xf>
    <xf numFmtId="0" fontId="18" fillId="0" borderId="0" xfId="0" applyFont="1"/>
    <xf numFmtId="49" fontId="7" fillId="0" borderId="0" xfId="0" applyNumberFormat="1" applyFont="1"/>
    <xf numFmtId="0" fontId="6" fillId="0" borderId="0" xfId="0" applyFont="1" applyAlignment="1">
      <alignment vertical="center"/>
    </xf>
    <xf numFmtId="0" fontId="6" fillId="0" borderId="0" xfId="0" applyFont="1"/>
    <xf numFmtId="3" fontId="5" fillId="0" borderId="0" xfId="0" applyNumberFormat="1" applyFont="1" applyAlignment="1">
      <alignment horizontal="right" wrapText="1"/>
    </xf>
    <xf numFmtId="3" fontId="7" fillId="0" borderId="2" xfId="0" applyNumberFormat="1" applyFont="1" applyBorder="1" applyAlignment="1">
      <alignment vertical="top"/>
    </xf>
    <xf numFmtId="3" fontId="6" fillId="0" borderId="0" xfId="0" applyNumberFormat="1" applyFont="1" applyAlignment="1">
      <alignment horizontal="left" wrapText="1"/>
    </xf>
    <xf numFmtId="3" fontId="6" fillId="0" borderId="0" xfId="0" quotePrefix="1" applyNumberFormat="1" applyFont="1" applyAlignment="1">
      <alignment horizontal="right" wrapText="1"/>
    </xf>
    <xf numFmtId="3" fontId="29" fillId="0" borderId="0" xfId="18" applyNumberFormat="1" applyFont="1" applyAlignment="1">
      <alignment horizontal="left" wrapText="1"/>
    </xf>
    <xf numFmtId="3" fontId="29" fillId="0" borderId="0" xfId="18" applyNumberFormat="1" applyFont="1" applyAlignment="1">
      <alignment horizontal="right" wrapText="1"/>
    </xf>
    <xf numFmtId="14" fontId="29" fillId="0" borderId="0" xfId="18" quotePrefix="1" applyNumberFormat="1" applyFont="1" applyAlignment="1">
      <alignment horizontal="right" wrapText="1"/>
    </xf>
    <xf numFmtId="3" fontId="29" fillId="0" borderId="0" xfId="3" applyNumberFormat="1" applyFont="1" applyAlignment="1"/>
    <xf numFmtId="3" fontId="29" fillId="0" borderId="0" xfId="17" applyNumberFormat="1" applyFont="1" applyAlignment="1">
      <alignment vertical="top"/>
    </xf>
    <xf numFmtId="0" fontId="7" fillId="10" borderId="0" xfId="17" applyFont="1" applyFill="1" applyAlignment="1">
      <alignment horizontal="center" wrapText="1"/>
    </xf>
    <xf numFmtId="49" fontId="6" fillId="0" borderId="0" xfId="0" applyNumberFormat="1" applyFont="1"/>
    <xf numFmtId="0" fontId="7" fillId="0" borderId="0" xfId="0" applyFont="1" applyAlignment="1">
      <alignment vertical="top" wrapText="1"/>
    </xf>
    <xf numFmtId="49" fontId="6" fillId="0" borderId="0" xfId="0" applyNumberFormat="1" applyFont="1" applyAlignment="1">
      <alignment vertical="center"/>
    </xf>
    <xf numFmtId="49" fontId="6" fillId="0" borderId="0" xfId="0" applyNumberFormat="1" applyFont="1" applyAlignment="1">
      <alignment vertical="center" wrapText="1"/>
    </xf>
    <xf numFmtId="43" fontId="6" fillId="0" borderId="0" xfId="14" applyFont="1"/>
    <xf numFmtId="0" fontId="6" fillId="10" borderId="0" xfId="0" applyFont="1" applyFill="1" applyAlignment="1">
      <alignment vertical="center"/>
    </xf>
    <xf numFmtId="0" fontId="12" fillId="10" borderId="0" xfId="0" applyFont="1" applyFill="1" applyAlignment="1">
      <alignment vertical="center"/>
    </xf>
    <xf numFmtId="3" fontId="7" fillId="0" borderId="0" xfId="0" applyNumberFormat="1" applyFont="1" applyAlignment="1">
      <alignment vertical="center"/>
    </xf>
    <xf numFmtId="0" fontId="6" fillId="10" borderId="0" xfId="0" applyFont="1" applyFill="1"/>
    <xf numFmtId="49" fontId="25" fillId="0" borderId="0" xfId="0" applyNumberFormat="1" applyFont="1" applyAlignment="1">
      <alignment vertical="center" wrapText="1"/>
    </xf>
    <xf numFmtId="49" fontId="6" fillId="0" borderId="0" xfId="0" applyNumberFormat="1" applyFont="1" applyAlignment="1">
      <alignment horizontal="center" vertical="center"/>
    </xf>
    <xf numFmtId="3" fontId="25" fillId="0" borderId="0" xfId="0" applyNumberFormat="1" applyFont="1" applyAlignment="1">
      <alignment vertical="center" wrapText="1"/>
    </xf>
    <xf numFmtId="3" fontId="6" fillId="0" borderId="0" xfId="0" applyNumberFormat="1" applyFont="1" applyAlignment="1">
      <alignment vertical="center" wrapText="1"/>
    </xf>
    <xf numFmtId="3" fontId="6" fillId="0" borderId="0" xfId="0" applyNumberFormat="1" applyFont="1" applyAlignment="1">
      <alignment vertical="center"/>
    </xf>
    <xf numFmtId="3" fontId="6" fillId="10" borderId="0" xfId="0" applyNumberFormat="1" applyFont="1" applyFill="1"/>
    <xf numFmtId="49" fontId="25" fillId="0" borderId="0" xfId="0" applyNumberFormat="1" applyFont="1" applyAlignme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3" fontId="7" fillId="10" borderId="0" xfId="25" applyNumberFormat="1" applyFont="1" applyFill="1" applyAlignment="1">
      <alignment wrapText="1"/>
    </xf>
    <xf numFmtId="3" fontId="7" fillId="0" borderId="0" xfId="25" applyNumberFormat="1" applyFont="1" applyAlignment="1">
      <alignment wrapText="1"/>
    </xf>
    <xf numFmtId="0" fontId="7" fillId="10" borderId="0" xfId="25" applyFont="1" applyFill="1" applyAlignment="1">
      <alignment wrapText="1"/>
    </xf>
    <xf numFmtId="0" fontId="7" fillId="0" borderId="0" xfId="25" applyFont="1" applyAlignment="1">
      <alignment wrapText="1"/>
    </xf>
    <xf numFmtId="3" fontId="7" fillId="0" borderId="0" xfId="25" applyNumberFormat="1" applyFont="1" applyAlignment="1">
      <alignment horizontal="center" vertical="center" wrapText="1"/>
    </xf>
    <xf numFmtId="0" fontId="7" fillId="10" borderId="0" xfId="18" applyFont="1" applyFill="1"/>
    <xf numFmtId="0" fontId="5" fillId="10" borderId="0" xfId="18" applyFont="1" applyFill="1"/>
    <xf numFmtId="0" fontId="5" fillId="10" borderId="0" xfId="18" applyFont="1" applyFill="1" applyAlignment="1">
      <alignment horizontal="right"/>
    </xf>
    <xf numFmtId="0" fontId="9" fillId="10" borderId="2" xfId="18" applyFont="1" applyFill="1" applyBorder="1"/>
    <xf numFmtId="167" fontId="9" fillId="10" borderId="2" xfId="18" applyNumberFormat="1" applyFont="1" applyFill="1" applyBorder="1"/>
    <xf numFmtId="9" fontId="9" fillId="10" borderId="2" xfId="18" applyNumberFormat="1" applyFont="1" applyFill="1" applyBorder="1"/>
    <xf numFmtId="167" fontId="6" fillId="10" borderId="2" xfId="18" applyNumberFormat="1" applyFont="1" applyFill="1" applyBorder="1"/>
    <xf numFmtId="9" fontId="6" fillId="10" borderId="2" xfId="18" applyNumberFormat="1" applyFont="1" applyFill="1" applyBorder="1"/>
    <xf numFmtId="168" fontId="6" fillId="10" borderId="2" xfId="30" applyNumberFormat="1" applyFont="1" applyFill="1" applyBorder="1"/>
    <xf numFmtId="0" fontId="9" fillId="10" borderId="0" xfId="18" applyFont="1" applyFill="1"/>
    <xf numFmtId="167" fontId="9" fillId="10" borderId="0" xfId="18" applyNumberFormat="1" applyFont="1" applyFill="1"/>
    <xf numFmtId="9" fontId="9" fillId="10" borderId="0" xfId="18" applyNumberFormat="1" applyFont="1" applyFill="1"/>
    <xf numFmtId="167" fontId="6" fillId="10" borderId="0" xfId="18" applyNumberFormat="1" applyFont="1" applyFill="1"/>
    <xf numFmtId="9" fontId="6" fillId="10" borderId="0" xfId="18" applyNumberFormat="1" applyFont="1" applyFill="1"/>
    <xf numFmtId="168" fontId="6" fillId="10" borderId="0" xfId="30" applyNumberFormat="1" applyFont="1" applyFill="1" applyBorder="1"/>
    <xf numFmtId="9" fontId="6" fillId="10" borderId="14" xfId="18" applyNumberFormat="1" applyFont="1" applyFill="1" applyBorder="1"/>
    <xf numFmtId="0" fontId="6" fillId="10" borderId="0" xfId="18" applyFont="1" applyFill="1"/>
    <xf numFmtId="0" fontId="6" fillId="2" borderId="2" xfId="18" applyFont="1" applyFill="1" applyBorder="1"/>
    <xf numFmtId="168" fontId="6" fillId="10" borderId="2" xfId="18" applyNumberFormat="1" applyFont="1" applyFill="1" applyBorder="1"/>
    <xf numFmtId="168" fontId="6" fillId="10" borderId="0" xfId="18" applyNumberFormat="1" applyFont="1" applyFill="1"/>
    <xf numFmtId="0" fontId="9" fillId="10" borderId="0" xfId="31" applyFont="1" applyFill="1"/>
    <xf numFmtId="9" fontId="6" fillId="10" borderId="0" xfId="34" applyFont="1" applyFill="1" applyBorder="1" applyAlignment="1">
      <alignment vertical="top" wrapText="1"/>
    </xf>
    <xf numFmtId="3" fontId="6" fillId="10" borderId="0" xfId="17" applyNumberFormat="1" applyFont="1" applyFill="1" applyAlignment="1">
      <alignment vertical="top" wrapText="1"/>
    </xf>
    <xf numFmtId="3" fontId="6" fillId="10" borderId="1" xfId="17" applyNumberFormat="1" applyFont="1" applyFill="1" applyBorder="1" applyAlignment="1">
      <alignment vertical="top" wrapText="1"/>
    </xf>
    <xf numFmtId="3" fontId="6" fillId="10" borderId="0" xfId="17" applyNumberFormat="1" applyFont="1" applyFill="1" applyAlignment="1">
      <alignment vertical="top"/>
    </xf>
    <xf numFmtId="3" fontId="9" fillId="0" borderId="0" xfId="18" applyNumberFormat="1" applyFont="1"/>
    <xf numFmtId="3" fontId="5" fillId="10" borderId="0" xfId="38" applyNumberFormat="1" applyFont="1" applyFill="1" applyAlignment="1" applyProtection="1">
      <alignment vertical="top" wrapText="1"/>
      <protection locked="0"/>
    </xf>
    <xf numFmtId="3" fontId="5" fillId="10" borderId="1" xfId="38" applyNumberFormat="1" applyFont="1" applyFill="1" applyBorder="1" applyAlignment="1">
      <alignment wrapText="1"/>
    </xf>
    <xf numFmtId="179" fontId="5" fillId="10" borderId="1" xfId="38" quotePrefix="1" applyNumberFormat="1" applyFont="1" applyFill="1" applyBorder="1" applyAlignment="1">
      <alignment horizontal="right" wrapText="1"/>
    </xf>
    <xf numFmtId="3" fontId="6" fillId="10" borderId="0" xfId="42" applyNumberFormat="1" applyFont="1" applyFill="1" applyBorder="1" applyAlignment="1" applyProtection="1">
      <alignment vertical="top"/>
    </xf>
    <xf numFmtId="10" fontId="6" fillId="10" borderId="0" xfId="41" applyNumberFormat="1" applyFont="1" applyFill="1" applyBorder="1" applyAlignment="1" applyProtection="1">
      <alignment vertical="top"/>
    </xf>
    <xf numFmtId="3" fontId="7" fillId="10" borderId="0" xfId="31" applyNumberFormat="1" applyFont="1" applyFill="1" applyAlignment="1">
      <alignment vertical="top" wrapText="1"/>
    </xf>
    <xf numFmtId="3" fontId="5" fillId="10" borderId="1" xfId="31" quotePrefix="1" applyNumberFormat="1" applyFont="1" applyFill="1" applyBorder="1" applyAlignment="1">
      <alignment horizontal="left" wrapText="1"/>
    </xf>
    <xf numFmtId="3" fontId="12" fillId="10" borderId="1" xfId="31" quotePrefix="1" applyNumberFormat="1" applyFont="1" applyFill="1" applyBorder="1" applyAlignment="1">
      <alignment wrapText="1"/>
    </xf>
    <xf numFmtId="3" fontId="5" fillId="10" borderId="1" xfId="31" quotePrefix="1" applyNumberFormat="1" applyFont="1" applyFill="1" applyBorder="1" applyAlignment="1">
      <alignment horizontal="center" wrapText="1"/>
    </xf>
    <xf numFmtId="3" fontId="6" fillId="10" borderId="0" xfId="31" applyNumberFormat="1" applyFont="1" applyFill="1" applyAlignment="1">
      <alignment horizontal="right" vertical="top" wrapText="1"/>
    </xf>
    <xf numFmtId="3" fontId="7" fillId="10" borderId="0" xfId="31" applyNumberFormat="1" applyFont="1" applyFill="1" applyAlignment="1">
      <alignment horizontal="right" vertical="top" wrapText="1"/>
    </xf>
    <xf numFmtId="179" fontId="5" fillId="10" borderId="1" xfId="38" quotePrefix="1" applyNumberFormat="1" applyFont="1" applyFill="1" applyBorder="1" applyAlignment="1">
      <alignment horizontal="center" wrapText="1"/>
    </xf>
    <xf numFmtId="3" fontId="6" fillId="10" borderId="0" xfId="31" applyNumberFormat="1" applyFont="1" applyFill="1" applyAlignment="1">
      <alignment horizontal="right" wrapText="1"/>
    </xf>
    <xf numFmtId="3" fontId="7" fillId="10" borderId="0" xfId="38" applyNumberFormat="1" applyFont="1" applyFill="1" applyAlignment="1">
      <alignment wrapText="1"/>
    </xf>
    <xf numFmtId="3" fontId="7" fillId="10" borderId="0" xfId="31" applyNumberFormat="1" applyFont="1" applyFill="1" applyAlignment="1">
      <alignment horizontal="right" wrapText="1"/>
    </xf>
    <xf numFmtId="0" fontId="5" fillId="10" borderId="1" xfId="33" applyFont="1" applyFill="1" applyBorder="1" applyAlignment="1">
      <alignment wrapText="1"/>
    </xf>
    <xf numFmtId="3" fontId="7" fillId="10" borderId="0" xfId="33" applyNumberFormat="1" applyFont="1" applyFill="1" applyAlignment="1" applyProtection="1">
      <alignment horizontal="right"/>
      <protection locked="0"/>
    </xf>
    <xf numFmtId="9" fontId="7" fillId="10" borderId="0" xfId="43" applyFont="1" applyFill="1" applyAlignment="1" applyProtection="1">
      <alignment horizontal="right"/>
      <protection locked="0"/>
    </xf>
    <xf numFmtId="3" fontId="9" fillId="10" borderId="0" xfId="33" applyNumberFormat="1" applyFont="1" applyFill="1" applyAlignment="1">
      <alignment horizontal="left"/>
    </xf>
    <xf numFmtId="3" fontId="9" fillId="10" borderId="0" xfId="33" applyNumberFormat="1" applyFont="1" applyFill="1" applyProtection="1">
      <protection locked="0"/>
    </xf>
    <xf numFmtId="9" fontId="9" fillId="10" borderId="0" xfId="44" applyFont="1" applyFill="1" applyProtection="1">
      <protection locked="0"/>
    </xf>
    <xf numFmtId="0" fontId="4" fillId="10" borderId="1" xfId="31" applyFont="1" applyFill="1" applyBorder="1" applyAlignment="1">
      <alignment vertical="center" wrapText="1"/>
    </xf>
    <xf numFmtId="0" fontId="5" fillId="10" borderId="0" xfId="48" applyFont="1" applyFill="1"/>
    <xf numFmtId="3" fontId="5" fillId="10" borderId="1" xfId="48" applyNumberFormat="1" applyFont="1" applyFill="1" applyBorder="1"/>
    <xf numFmtId="3" fontId="5" fillId="10" borderId="1" xfId="48" applyNumberFormat="1" applyFont="1" applyFill="1" applyBorder="1" applyAlignment="1">
      <alignment horizontal="right"/>
    </xf>
    <xf numFmtId="3" fontId="5" fillId="10" borderId="1" xfId="48" applyNumberFormat="1" applyFont="1" applyFill="1" applyBorder="1" applyAlignment="1">
      <alignment horizontal="right" wrapText="1"/>
    </xf>
    <xf numFmtId="3" fontId="5" fillId="10" borderId="0" xfId="48" applyNumberFormat="1" applyFont="1" applyFill="1"/>
    <xf numFmtId="3" fontId="7" fillId="10" borderId="0" xfId="48" applyNumberFormat="1" applyFont="1" applyFill="1" applyAlignment="1">
      <alignment horizontal="left" indent="1"/>
    </xf>
    <xf numFmtId="3" fontId="7" fillId="10" borderId="0" xfId="48" applyNumberFormat="1" applyFont="1" applyFill="1" applyAlignment="1">
      <alignment horizontal="left" indent="2"/>
    </xf>
    <xf numFmtId="3" fontId="5" fillId="10" borderId="0" xfId="48" applyNumberFormat="1" applyFont="1" applyFill="1" applyAlignment="1">
      <alignment horizontal="left"/>
    </xf>
    <xf numFmtId="3" fontId="5" fillId="10" borderId="2" xfId="48" applyNumberFormat="1" applyFont="1" applyFill="1" applyBorder="1" applyAlignment="1">
      <alignment horizontal="center" wrapText="1"/>
    </xf>
    <xf numFmtId="3" fontId="9" fillId="10" borderId="0" xfId="31" applyNumberFormat="1" applyFont="1" applyFill="1"/>
    <xf numFmtId="184" fontId="9" fillId="10" borderId="0" xfId="31" applyNumberFormat="1" applyFont="1" applyFill="1"/>
    <xf numFmtId="0" fontId="12" fillId="10" borderId="0" xfId="31" applyFont="1" applyFill="1"/>
    <xf numFmtId="184" fontId="6" fillId="10" borderId="0" xfId="31" applyNumberFormat="1" applyFont="1" applyFill="1" applyProtection="1">
      <protection locked="0"/>
    </xf>
    <xf numFmtId="0" fontId="7" fillId="10" borderId="0" xfId="45" applyFont="1" applyFill="1" applyAlignment="1">
      <alignment wrapText="1"/>
    </xf>
    <xf numFmtId="0" fontId="6" fillId="10" borderId="0" xfId="45" applyFont="1" applyFill="1" applyAlignment="1">
      <alignment wrapText="1"/>
    </xf>
    <xf numFmtId="0" fontId="5" fillId="10" borderId="1" xfId="33" applyFont="1" applyFill="1" applyBorder="1" applyAlignment="1">
      <alignment horizontal="right" wrapText="1"/>
    </xf>
    <xf numFmtId="9" fontId="5" fillId="10" borderId="1" xfId="43" applyFont="1" applyFill="1" applyBorder="1" applyAlignment="1">
      <alignment horizontal="right" wrapText="1"/>
    </xf>
    <xf numFmtId="0" fontId="5" fillId="10" borderId="0" xfId="33" applyFont="1" applyFill="1" applyAlignment="1">
      <alignment wrapText="1"/>
    </xf>
    <xf numFmtId="3" fontId="7" fillId="10" borderId="0" xfId="17" applyNumberFormat="1" applyFont="1" applyFill="1" applyAlignment="1">
      <alignment vertical="top" wrapText="1"/>
    </xf>
    <xf numFmtId="3" fontId="7" fillId="10" borderId="0" xfId="15" applyNumberFormat="1" applyFont="1" applyFill="1"/>
    <xf numFmtId="0" fontId="7" fillId="10" borderId="0" xfId="15" applyFont="1" applyFill="1"/>
    <xf numFmtId="0" fontId="7" fillId="10" borderId="0" xfId="17" applyFont="1" applyFill="1" applyAlignment="1">
      <alignment vertical="top" wrapText="1"/>
    </xf>
    <xf numFmtId="3" fontId="5" fillId="10" borderId="1" xfId="48" applyNumberFormat="1" applyFont="1" applyFill="1" applyBorder="1" applyAlignment="1">
      <alignment horizontal="left" wrapText="1"/>
    </xf>
    <xf numFmtId="3" fontId="6" fillId="10" borderId="0" xfId="48" applyNumberFormat="1" applyFont="1" applyFill="1" applyAlignment="1">
      <alignment horizontal="center"/>
    </xf>
    <xf numFmtId="3" fontId="6" fillId="10" borderId="0" xfId="48" applyNumberFormat="1" applyFont="1" applyFill="1" applyAlignment="1">
      <alignment horizontal="left"/>
    </xf>
    <xf numFmtId="0" fontId="7" fillId="10" borderId="0" xfId="17" applyFont="1" applyFill="1" applyAlignment="1">
      <alignment horizontal="center" vertical="top" wrapText="1"/>
    </xf>
    <xf numFmtId="172" fontId="7" fillId="10" borderId="0" xfId="40" applyNumberFormat="1" applyFont="1" applyFill="1" applyAlignment="1">
      <alignment horizontal="center" vertical="top" wrapText="1"/>
    </xf>
    <xf numFmtId="172" fontId="7" fillId="10" borderId="0" xfId="40" applyNumberFormat="1" applyFont="1" applyFill="1" applyAlignment="1">
      <alignment vertical="top" wrapText="1"/>
    </xf>
    <xf numFmtId="3" fontId="5" fillId="10" borderId="0" xfId="3" applyNumberFormat="1" applyFont="1" applyFill="1" applyAlignment="1">
      <alignment horizontal="left"/>
    </xf>
    <xf numFmtId="3" fontId="5" fillId="10" borderId="0" xfId="3" applyNumberFormat="1" applyFont="1" applyFill="1" applyAlignment="1">
      <alignment horizontal="right" wrapText="1"/>
    </xf>
    <xf numFmtId="3" fontId="8" fillId="10" borderId="0" xfId="3" applyNumberFormat="1" applyFont="1" applyFill="1">
      <alignment vertical="top"/>
    </xf>
    <xf numFmtId="3" fontId="5" fillId="10" borderId="1" xfId="3" applyNumberFormat="1" applyFont="1" applyFill="1" applyBorder="1" applyAlignment="1">
      <alignment horizontal="center" wrapText="1"/>
    </xf>
    <xf numFmtId="3" fontId="5" fillId="10" borderId="1" xfId="3" applyNumberFormat="1" applyFont="1" applyFill="1" applyBorder="1" applyAlignment="1">
      <alignment wrapText="1"/>
    </xf>
    <xf numFmtId="3" fontId="5" fillId="10" borderId="1" xfId="3" applyNumberFormat="1" applyFont="1" applyFill="1" applyBorder="1" applyAlignment="1">
      <alignment horizontal="right" wrapText="1"/>
    </xf>
    <xf numFmtId="3" fontId="5" fillId="10" borderId="2" xfId="17" applyNumberFormat="1" applyFont="1" applyFill="1" applyBorder="1" applyAlignment="1">
      <alignment vertical="top"/>
    </xf>
    <xf numFmtId="3" fontId="7" fillId="10" borderId="2" xfId="15" applyNumberFormat="1" applyFont="1" applyFill="1" applyBorder="1" applyAlignment="1">
      <alignment vertical="top"/>
    </xf>
    <xf numFmtId="3" fontId="7" fillId="10" borderId="0" xfId="17" applyNumberFormat="1" applyFont="1" applyFill="1" applyAlignment="1">
      <alignment vertical="top"/>
    </xf>
    <xf numFmtId="3" fontId="7" fillId="10" borderId="0" xfId="15" applyNumberFormat="1" applyFont="1" applyFill="1" applyAlignment="1">
      <alignment vertical="top"/>
    </xf>
    <xf numFmtId="3" fontId="7" fillId="10" borderId="0" xfId="17" applyNumberFormat="1" applyFont="1" applyFill="1" applyAlignment="1" applyProtection="1">
      <alignment vertical="top"/>
      <protection locked="0"/>
    </xf>
    <xf numFmtId="3" fontId="5" fillId="10" borderId="0" xfId="17" applyNumberFormat="1" applyFont="1" applyFill="1" applyAlignment="1">
      <alignment vertical="top"/>
    </xf>
    <xf numFmtId="3" fontId="9" fillId="10" borderId="0" xfId="17" applyNumberFormat="1" applyFont="1" applyFill="1" applyAlignment="1" applyProtection="1">
      <alignment vertical="top"/>
      <protection locked="0"/>
    </xf>
    <xf numFmtId="3" fontId="5" fillId="10" borderId="0" xfId="17" applyNumberFormat="1" applyFont="1" applyFill="1" applyAlignment="1">
      <alignment vertical="top" wrapText="1"/>
    </xf>
    <xf numFmtId="3" fontId="7" fillId="10" borderId="0" xfId="17" applyNumberFormat="1" applyFont="1" applyFill="1" applyAlignment="1">
      <alignment horizontal="right"/>
    </xf>
    <xf numFmtId="3" fontId="5" fillId="10" borderId="0" xfId="17" applyNumberFormat="1" applyFont="1" applyFill="1" applyAlignment="1">
      <alignment horizontal="right" vertical="top" wrapText="1"/>
    </xf>
    <xf numFmtId="3" fontId="5" fillId="10" borderId="0" xfId="17" applyNumberFormat="1" applyFont="1" applyFill="1" applyAlignment="1" applyProtection="1">
      <alignment vertical="top"/>
      <protection locked="0"/>
    </xf>
    <xf numFmtId="3" fontId="7" fillId="10" borderId="0" xfId="17" applyNumberFormat="1" applyFont="1" applyFill="1" applyAlignment="1">
      <alignment horizontal="right" vertical="top" wrapText="1"/>
    </xf>
    <xf numFmtId="3" fontId="7" fillId="10" borderId="0" xfId="17" applyNumberFormat="1" applyFont="1" applyFill="1" applyAlignment="1">
      <alignment horizontal="right" vertical="top"/>
    </xf>
    <xf numFmtId="3" fontId="7" fillId="10" borderId="1" xfId="17" applyNumberFormat="1" applyFont="1" applyFill="1" applyBorder="1" applyAlignment="1">
      <alignment horizontal="center" vertical="top" wrapText="1"/>
    </xf>
    <xf numFmtId="3" fontId="6" fillId="10" borderId="0" xfId="17" applyNumberFormat="1" applyFont="1" applyFill="1" applyAlignment="1" applyProtection="1">
      <alignment vertical="top"/>
      <protection locked="0"/>
    </xf>
    <xf numFmtId="3" fontId="5" fillId="10" borderId="0" xfId="3" applyNumberFormat="1" applyFont="1" applyFill="1" applyAlignment="1"/>
    <xf numFmtId="3" fontId="14" fillId="10" borderId="0" xfId="17" applyNumberFormat="1" applyFont="1" applyFill="1" applyAlignment="1">
      <alignment horizontal="center" vertical="top" wrapText="1"/>
    </xf>
    <xf numFmtId="3" fontId="13" fillId="10" borderId="0" xfId="16" applyNumberFormat="1" applyFont="1" applyFill="1" applyAlignment="1">
      <alignment vertical="top" wrapText="1"/>
    </xf>
    <xf numFmtId="0" fontId="6" fillId="10" borderId="0" xfId="3" applyFont="1" applyFill="1" applyAlignment="1">
      <alignment vertical="top" wrapText="1"/>
    </xf>
    <xf numFmtId="170" fontId="7" fillId="10" borderId="0" xfId="38" applyNumberFormat="1" applyFont="1" applyFill="1" applyAlignment="1" applyProtection="1">
      <alignment vertical="top"/>
      <protection locked="0"/>
    </xf>
    <xf numFmtId="0" fontId="6" fillId="0" borderId="0" xfId="3" applyFont="1" applyAlignment="1">
      <alignment vertical="top" wrapText="1"/>
    </xf>
    <xf numFmtId="0" fontId="6" fillId="10" borderId="0" xfId="3" quotePrefix="1" applyFont="1" applyFill="1" applyAlignment="1">
      <alignment vertical="top" wrapText="1"/>
    </xf>
    <xf numFmtId="170" fontId="4" fillId="10" borderId="0" xfId="38" applyNumberFormat="1" applyFont="1" applyFill="1" applyAlignment="1">
      <alignment vertical="top"/>
    </xf>
    <xf numFmtId="170" fontId="7" fillId="10" borderId="0" xfId="38" applyNumberFormat="1" applyFont="1" applyFill="1"/>
    <xf numFmtId="0" fontId="7" fillId="10" borderId="0" xfId="38" applyFont="1" applyFill="1"/>
    <xf numFmtId="3" fontId="36" fillId="10" borderId="0" xfId="18" applyNumberFormat="1" applyFont="1" applyFill="1"/>
    <xf numFmtId="3" fontId="5" fillId="10" borderId="0" xfId="18" applyNumberFormat="1" applyFont="1" applyFill="1" applyAlignment="1">
      <alignment vertical="center" wrapText="1"/>
    </xf>
    <xf numFmtId="0" fontId="6" fillId="10" borderId="0" xfId="3" applyFont="1" applyFill="1" applyAlignment="1" applyProtection="1">
      <alignment vertical="center" wrapText="1"/>
      <protection locked="0"/>
    </xf>
    <xf numFmtId="168" fontId="6" fillId="10" borderId="0" xfId="3" applyNumberFormat="1" applyFont="1" applyFill="1" applyAlignment="1" applyProtection="1">
      <alignment horizontal="right" vertical="center"/>
      <protection locked="0"/>
    </xf>
    <xf numFmtId="3" fontId="7" fillId="10" borderId="0" xfId="18" applyNumberFormat="1" applyFont="1" applyFill="1"/>
    <xf numFmtId="3" fontId="7" fillId="10" borderId="0" xfId="18" applyNumberFormat="1" applyFont="1" applyFill="1" applyAlignment="1">
      <alignment horizontal="right"/>
    </xf>
    <xf numFmtId="3" fontId="6" fillId="10" borderId="0" xfId="18" applyNumberFormat="1" applyFont="1" applyFill="1" applyAlignment="1">
      <alignment vertical="center" wrapText="1"/>
    </xf>
    <xf numFmtId="10" fontId="6" fillId="10" borderId="0" xfId="34" applyNumberFormat="1" applyFont="1" applyFill="1" applyAlignment="1">
      <alignment vertical="center" wrapText="1"/>
    </xf>
    <xf numFmtId="3" fontId="7" fillId="10" borderId="0" xfId="38" applyNumberFormat="1" applyFont="1" applyFill="1"/>
    <xf numFmtId="49" fontId="5" fillId="10" borderId="1" xfId="38" applyNumberFormat="1" applyFont="1" applyFill="1" applyBorder="1" applyAlignment="1">
      <alignment horizontal="right" vertical="center" wrapText="1"/>
    </xf>
    <xf numFmtId="1" fontId="5" fillId="10" borderId="1" xfId="38" quotePrefix="1" applyNumberFormat="1" applyFont="1" applyFill="1" applyBorder="1" applyAlignment="1">
      <alignment horizontal="right" vertical="center" wrapText="1"/>
    </xf>
    <xf numFmtId="1" fontId="6" fillId="10" borderId="1" xfId="38" quotePrefix="1" applyNumberFormat="1" applyFont="1" applyFill="1" applyBorder="1" applyAlignment="1">
      <alignment horizontal="right" vertical="center" wrapText="1"/>
    </xf>
    <xf numFmtId="0" fontId="6" fillId="10" borderId="2" xfId="3" applyFont="1" applyFill="1" applyBorder="1" applyAlignment="1" applyProtection="1">
      <alignment vertical="center" wrapText="1"/>
      <protection locked="0"/>
    </xf>
    <xf numFmtId="3" fontId="6" fillId="10" borderId="0" xfId="3" applyNumberFormat="1" applyFont="1" applyFill="1" applyAlignment="1" applyProtection="1">
      <alignment horizontal="right" vertical="center"/>
      <protection locked="0"/>
    </xf>
    <xf numFmtId="3" fontId="6" fillId="10" borderId="0" xfId="38" applyNumberFormat="1" applyFont="1" applyFill="1" applyAlignment="1">
      <alignment vertical="center" wrapText="1"/>
    </xf>
    <xf numFmtId="16" fontId="6" fillId="10" borderId="0" xfId="3" quotePrefix="1" applyNumberFormat="1" applyFont="1" applyFill="1" applyAlignment="1" applyProtection="1">
      <alignment horizontal="right" vertical="center"/>
      <protection locked="0"/>
    </xf>
    <xf numFmtId="3" fontId="6" fillId="10" borderId="0" xfId="3" quotePrefix="1" applyNumberFormat="1" applyFont="1" applyFill="1" applyAlignment="1" applyProtection="1">
      <alignment horizontal="right" vertical="center"/>
      <protection locked="0"/>
    </xf>
    <xf numFmtId="49" fontId="6" fillId="10" borderId="0" xfId="38" applyNumberFormat="1" applyFont="1" applyFill="1" applyAlignment="1">
      <alignment horizontal="right" vertical="center" wrapText="1"/>
    </xf>
    <xf numFmtId="3" fontId="6" fillId="10" borderId="0" xfId="38" applyNumberFormat="1" applyFont="1" applyFill="1" applyAlignment="1">
      <alignment horizontal="right" vertical="center" wrapText="1"/>
    </xf>
    <xf numFmtId="168" fontId="6" fillId="10" borderId="0" xfId="52" applyNumberFormat="1" applyFont="1" applyFill="1" applyBorder="1" applyAlignment="1" applyProtection="1">
      <alignment horizontal="right" vertical="center"/>
      <protection locked="0"/>
    </xf>
    <xf numFmtId="3" fontId="6" fillId="10" borderId="0" xfId="52" applyNumberFormat="1" applyFont="1" applyFill="1" applyBorder="1" applyAlignment="1" applyProtection="1">
      <alignment horizontal="right" vertical="center"/>
      <protection locked="0"/>
    </xf>
    <xf numFmtId="3" fontId="6" fillId="11" borderId="0" xfId="0" applyNumberFormat="1" applyFont="1" applyFill="1" applyAlignment="1">
      <alignment vertical="center" wrapText="1"/>
    </xf>
    <xf numFmtId="3" fontId="6" fillId="11" borderId="0" xfId="0" applyNumberFormat="1" applyFont="1" applyFill="1" applyAlignment="1">
      <alignment vertical="center"/>
    </xf>
    <xf numFmtId="49" fontId="6" fillId="10" borderId="0" xfId="0" applyNumberFormat="1" applyFont="1" applyFill="1"/>
    <xf numFmtId="3" fontId="5" fillId="10" borderId="1" xfId="3" applyNumberFormat="1" applyFont="1" applyFill="1" applyBorder="1" applyAlignment="1"/>
    <xf numFmtId="0" fontId="7" fillId="10" borderId="0" xfId="36" applyFont="1" applyFill="1" applyAlignment="1">
      <alignment horizontal="right"/>
    </xf>
    <xf numFmtId="0" fontId="4" fillId="10" borderId="1" xfId="31" applyFont="1" applyFill="1" applyBorder="1"/>
    <xf numFmtId="0" fontId="4" fillId="10" borderId="1" xfId="31" quotePrefix="1" applyFont="1" applyFill="1" applyBorder="1" applyAlignment="1">
      <alignment horizontal="center"/>
    </xf>
    <xf numFmtId="3" fontId="4" fillId="10" borderId="0" xfId="36" applyNumberFormat="1" applyFont="1" applyFill="1" applyAlignment="1">
      <alignment horizontal="left" vertical="top"/>
    </xf>
    <xf numFmtId="0" fontId="9" fillId="10" borderId="0" xfId="31" applyFont="1" applyFill="1" applyAlignment="1">
      <alignment horizontal="left"/>
    </xf>
    <xf numFmtId="3" fontId="4" fillId="10" borderId="0" xfId="36" applyNumberFormat="1" applyFont="1" applyFill="1" applyAlignment="1">
      <alignment horizontal="left" vertical="top" wrapText="1"/>
    </xf>
    <xf numFmtId="49" fontId="6" fillId="0" borderId="0" xfId="0" applyNumberFormat="1" applyFont="1" applyAlignment="1">
      <alignment horizontal="center" vertical="center" wrapText="1"/>
    </xf>
    <xf numFmtId="49" fontId="6" fillId="10" borderId="0" xfId="0" applyNumberFormat="1" applyFont="1" applyFill="1" applyAlignment="1">
      <alignment horizontal="left" vertical="center" wrapText="1" indent="1"/>
    </xf>
    <xf numFmtId="3" fontId="6" fillId="10" borderId="0" xfId="0" applyNumberFormat="1" applyFont="1" applyFill="1" applyAlignment="1">
      <alignment vertical="center" wrapText="1"/>
    </xf>
    <xf numFmtId="49" fontId="6" fillId="10" borderId="0" xfId="0" applyNumberFormat="1" applyFont="1" applyFill="1" applyAlignment="1">
      <alignment horizontal="left" vertical="center" wrapText="1" indent="2"/>
    </xf>
    <xf numFmtId="49" fontId="9" fillId="0" borderId="0" xfId="0" applyNumberFormat="1" applyFont="1" applyAlignment="1">
      <alignment vertical="center" wrapText="1"/>
    </xf>
    <xf numFmtId="172" fontId="6" fillId="0" borderId="0" xfId="14" applyNumberFormat="1" applyFont="1" applyFill="1"/>
    <xf numFmtId="3" fontId="25" fillId="10" borderId="0" xfId="0" applyNumberFormat="1" applyFont="1" applyFill="1" applyAlignment="1">
      <alignment vertical="center" wrapText="1"/>
    </xf>
    <xf numFmtId="49" fontId="38" fillId="0" borderId="0" xfId="0" applyNumberFormat="1" applyFont="1" applyAlignment="1">
      <alignment vertical="center" wrapText="1"/>
    </xf>
    <xf numFmtId="49" fontId="6" fillId="10" borderId="0" xfId="0" applyNumberFormat="1" applyFont="1" applyFill="1" applyAlignment="1">
      <alignment horizontal="center" vertical="center" wrapText="1"/>
    </xf>
    <xf numFmtId="3" fontId="9" fillId="0" borderId="0" xfId="0" applyNumberFormat="1" applyFont="1" applyAlignment="1">
      <alignment vertical="center" wrapText="1"/>
    </xf>
    <xf numFmtId="49" fontId="36" fillId="0" borderId="0" xfId="0" applyNumberFormat="1" applyFont="1" applyAlignment="1">
      <alignment vertical="center" wrapText="1"/>
    </xf>
    <xf numFmtId="49" fontId="36" fillId="10" borderId="0" xfId="0" applyNumberFormat="1" applyFont="1" applyFill="1" applyAlignment="1">
      <alignment wrapText="1"/>
    </xf>
    <xf numFmtId="49" fontId="36" fillId="10" borderId="0" xfId="0" applyNumberFormat="1" applyFont="1" applyFill="1" applyAlignment="1">
      <alignment horizontal="left" wrapText="1"/>
    </xf>
    <xf numFmtId="0" fontId="4" fillId="10" borderId="2" xfId="18" applyFont="1" applyFill="1" applyBorder="1" applyAlignment="1">
      <alignment vertical="center" wrapText="1"/>
    </xf>
    <xf numFmtId="0" fontId="7" fillId="10" borderId="0" xfId="18" applyFont="1" applyFill="1" applyAlignment="1">
      <alignment vertical="center"/>
    </xf>
    <xf numFmtId="0" fontId="7" fillId="10" borderId="0" xfId="18" applyFont="1" applyFill="1" applyAlignment="1">
      <alignment vertical="center" wrapText="1"/>
    </xf>
    <xf numFmtId="0" fontId="7" fillId="10" borderId="0" xfId="18" applyFont="1" applyFill="1" applyAlignment="1">
      <alignment horizontal="left" vertical="center" indent="1"/>
    </xf>
    <xf numFmtId="0" fontId="7" fillId="10" borderId="0" xfId="18" applyFont="1" applyFill="1" applyAlignment="1">
      <alignment horizontal="left" vertical="center" indent="2"/>
    </xf>
    <xf numFmtId="0" fontId="4" fillId="10" borderId="0" xfId="18" applyFont="1" applyFill="1" applyAlignment="1">
      <alignment vertical="center"/>
    </xf>
    <xf numFmtId="0" fontId="4" fillId="10" borderId="0" xfId="18" applyFont="1" applyFill="1" applyAlignment="1">
      <alignment vertical="center" wrapText="1"/>
    </xf>
    <xf numFmtId="3" fontId="4" fillId="10" borderId="0" xfId="18" applyNumberFormat="1" applyFont="1" applyFill="1" applyAlignment="1">
      <alignment vertical="top" wrapText="1"/>
    </xf>
    <xf numFmtId="3" fontId="12" fillId="10" borderId="0" xfId="18" applyNumberFormat="1" applyFont="1" applyFill="1" applyAlignment="1">
      <alignment vertical="top" wrapText="1"/>
    </xf>
    <xf numFmtId="0" fontId="4" fillId="10" borderId="0" xfId="18" applyFont="1" applyFill="1"/>
    <xf numFmtId="0" fontId="4" fillId="10" borderId="0" xfId="18" applyFont="1" applyFill="1" applyAlignment="1">
      <alignment wrapText="1"/>
    </xf>
    <xf numFmtId="0" fontId="4" fillId="10" borderId="1" xfId="18" applyFont="1" applyFill="1" applyBorder="1"/>
    <xf numFmtId="0" fontId="4" fillId="10" borderId="1" xfId="18" applyFont="1" applyFill="1" applyBorder="1" applyAlignment="1">
      <alignment wrapText="1"/>
    </xf>
    <xf numFmtId="0" fontId="7" fillId="10" borderId="2" xfId="18" applyFont="1" applyFill="1" applyBorder="1" applyAlignment="1">
      <alignment vertical="center"/>
    </xf>
    <xf numFmtId="3" fontId="7" fillId="10" borderId="0" xfId="18" applyNumberFormat="1" applyFont="1" applyFill="1" applyAlignment="1">
      <alignment vertical="center"/>
    </xf>
    <xf numFmtId="166" fontId="7" fillId="10" borderId="0" xfId="34" applyNumberFormat="1" applyFont="1" applyFill="1" applyBorder="1" applyAlignment="1">
      <alignment vertical="center"/>
    </xf>
    <xf numFmtId="0" fontId="36" fillId="10" borderId="0" xfId="18" applyFont="1" applyFill="1" applyAlignment="1">
      <alignment wrapText="1"/>
    </xf>
    <xf numFmtId="0" fontId="36" fillId="10" borderId="1" xfId="18" applyFont="1" applyFill="1" applyBorder="1" applyAlignment="1">
      <alignment horizontal="right" wrapText="1"/>
    </xf>
    <xf numFmtId="3" fontId="36" fillId="10" borderId="0" xfId="18" applyNumberFormat="1" applyFont="1" applyFill="1" applyAlignment="1">
      <alignment vertical="top"/>
    </xf>
    <xf numFmtId="0" fontId="36" fillId="10" borderId="2" xfId="18" applyFont="1" applyFill="1" applyBorder="1" applyAlignment="1">
      <alignment vertical="center"/>
    </xf>
    <xf numFmtId="0" fontId="6" fillId="2" borderId="2" xfId="18" applyFont="1" applyFill="1" applyBorder="1" applyAlignment="1">
      <alignment vertical="center"/>
    </xf>
    <xf numFmtId="0" fontId="6" fillId="2" borderId="2" xfId="18" applyFont="1" applyFill="1" applyBorder="1" applyAlignment="1">
      <alignment vertical="center" wrapText="1"/>
    </xf>
    <xf numFmtId="3" fontId="6" fillId="2" borderId="2" xfId="18" applyNumberFormat="1" applyFont="1" applyFill="1" applyBorder="1" applyAlignment="1">
      <alignment vertical="center"/>
    </xf>
    <xf numFmtId="0" fontId="6" fillId="2" borderId="1" xfId="18" applyFont="1" applyFill="1" applyBorder="1" applyAlignment="1">
      <alignment vertical="center"/>
    </xf>
    <xf numFmtId="0" fontId="6" fillId="2" borderId="1" xfId="18" applyFont="1" applyFill="1" applyBorder="1" applyAlignment="1">
      <alignment vertical="center" wrapText="1"/>
    </xf>
    <xf numFmtId="3" fontId="6" fillId="2" borderId="1" xfId="18" applyNumberFormat="1" applyFont="1" applyFill="1" applyBorder="1" applyAlignment="1">
      <alignment vertical="center"/>
    </xf>
    <xf numFmtId="3" fontId="36" fillId="10" borderId="1" xfId="38" applyNumberFormat="1" applyFont="1" applyFill="1" applyBorder="1" applyAlignment="1">
      <alignment wrapText="1"/>
    </xf>
    <xf numFmtId="0" fontId="4" fillId="10" borderId="0" xfId="31" applyFont="1" applyFill="1"/>
    <xf numFmtId="0" fontId="7" fillId="10" borderId="0" xfId="31" applyFont="1" applyFill="1"/>
    <xf numFmtId="172" fontId="7" fillId="10" borderId="0" xfId="39" applyNumberFormat="1" applyFont="1" applyFill="1" applyAlignment="1"/>
    <xf numFmtId="0" fontId="7" fillId="10" borderId="0" xfId="36" applyFont="1" applyFill="1" applyAlignment="1">
      <alignment horizontal="right" vertical="top"/>
    </xf>
    <xf numFmtId="0" fontId="28" fillId="10" borderId="1" xfId="46" applyFont="1" applyFill="1" applyBorder="1" applyAlignment="1">
      <alignment horizontal="left" wrapText="1"/>
    </xf>
    <xf numFmtId="0" fontId="28" fillId="10" borderId="1" xfId="46" applyFont="1" applyFill="1" applyBorder="1" applyAlignment="1">
      <alignment horizontal="center" wrapText="1"/>
    </xf>
    <xf numFmtId="9" fontId="5" fillId="10" borderId="0" xfId="49" applyFont="1" applyFill="1" applyAlignment="1">
      <alignment horizontal="right"/>
    </xf>
    <xf numFmtId="172" fontId="5" fillId="10" borderId="0" xfId="42" applyNumberFormat="1" applyFont="1" applyFill="1"/>
    <xf numFmtId="0" fontId="5" fillId="10" borderId="0" xfId="46" applyFont="1" applyFill="1"/>
    <xf numFmtId="0" fontId="7" fillId="10" borderId="0" xfId="48" applyFont="1" applyFill="1"/>
    <xf numFmtId="3" fontId="7" fillId="10" borderId="0" xfId="46" quotePrefix="1" applyNumberFormat="1" applyFont="1" applyFill="1" applyAlignment="1">
      <alignment horizontal="right" vertical="center"/>
    </xf>
    <xf numFmtId="3" fontId="7" fillId="10" borderId="0" xfId="46" applyNumberFormat="1" applyFont="1" applyFill="1" applyAlignment="1">
      <alignment horizontal="right" vertical="center"/>
    </xf>
    <xf numFmtId="9" fontId="6" fillId="10" borderId="0" xfId="47" applyFont="1" applyFill="1" applyBorder="1" applyAlignment="1">
      <alignment horizontal="right" vertical="center"/>
    </xf>
    <xf numFmtId="10" fontId="7" fillId="10" borderId="0" xfId="47" applyNumberFormat="1" applyFont="1" applyFill="1" applyBorder="1" applyAlignment="1">
      <alignment horizontal="right" vertical="center"/>
    </xf>
    <xf numFmtId="166" fontId="7" fillId="10" borderId="0" xfId="47" applyNumberFormat="1" applyFont="1" applyFill="1" applyBorder="1" applyAlignment="1">
      <alignment horizontal="right" vertical="center"/>
    </xf>
    <xf numFmtId="168" fontId="7" fillId="10" borderId="0" xfId="46" applyNumberFormat="1" applyFont="1" applyFill="1" applyAlignment="1">
      <alignment horizontal="right" vertical="center"/>
    </xf>
    <xf numFmtId="172" fontId="7" fillId="10" borderId="0" xfId="42" applyNumberFormat="1" applyFont="1" applyFill="1" applyBorder="1" applyAlignment="1">
      <alignment horizontal="right" vertical="center"/>
    </xf>
    <xf numFmtId="0" fontId="7" fillId="10" borderId="0" xfId="48" applyFont="1" applyFill="1" applyAlignment="1">
      <alignment horizontal="left" indent="1"/>
    </xf>
    <xf numFmtId="3" fontId="7" fillId="10" borderId="0" xfId="46" applyNumberFormat="1" applyFont="1" applyFill="1" applyAlignment="1" applyProtection="1">
      <alignment horizontal="right" vertical="center"/>
      <protection locked="0"/>
    </xf>
    <xf numFmtId="9" fontId="7" fillId="10" borderId="0" xfId="47" applyFont="1" applyFill="1" applyBorder="1" applyAlignment="1" applyProtection="1">
      <alignment horizontal="right" vertical="center"/>
      <protection locked="0"/>
    </xf>
    <xf numFmtId="181" fontId="7" fillId="10" borderId="0" xfId="47" applyNumberFormat="1" applyFont="1" applyFill="1" applyBorder="1" applyAlignment="1">
      <alignment horizontal="right" vertical="center"/>
    </xf>
    <xf numFmtId="9" fontId="7" fillId="10" borderId="0" xfId="47" applyFont="1" applyFill="1" applyBorder="1" applyAlignment="1">
      <alignment horizontal="right" vertical="center"/>
    </xf>
    <xf numFmtId="181" fontId="5" fillId="10" borderId="0" xfId="48" applyNumberFormat="1" applyFont="1" applyFill="1"/>
    <xf numFmtId="168" fontId="5" fillId="10" borderId="0" xfId="48" applyNumberFormat="1" applyFont="1" applyFill="1"/>
    <xf numFmtId="181" fontId="7" fillId="10" borderId="0" xfId="41" quotePrefix="1" applyNumberFormat="1" applyFont="1" applyFill="1" applyAlignment="1">
      <alignment horizontal="right" vertical="center"/>
    </xf>
    <xf numFmtId="168" fontId="7" fillId="10" borderId="0" xfId="46" quotePrefix="1" applyNumberFormat="1" applyFont="1" applyFill="1" applyAlignment="1">
      <alignment horizontal="right" vertical="center"/>
    </xf>
    <xf numFmtId="181" fontId="7" fillId="10" borderId="0" xfId="46" quotePrefix="1" applyNumberFormat="1" applyFont="1" applyFill="1" applyAlignment="1">
      <alignment horizontal="right" vertical="center"/>
    </xf>
    <xf numFmtId="181" fontId="5" fillId="10" borderId="0" xfId="41" applyNumberFormat="1" applyFont="1" applyFill="1"/>
    <xf numFmtId="181" fontId="6" fillId="10" borderId="0" xfId="47" applyNumberFormat="1" applyFont="1" applyFill="1" applyBorder="1" applyAlignment="1">
      <alignment horizontal="right" vertical="center"/>
    </xf>
    <xf numFmtId="181" fontId="7" fillId="10" borderId="0" xfId="41" applyNumberFormat="1" applyFont="1" applyFill="1" applyBorder="1" applyAlignment="1">
      <alignment horizontal="right" vertical="center"/>
    </xf>
    <xf numFmtId="181" fontId="7" fillId="10" borderId="0" xfId="47" applyNumberFormat="1" applyFont="1" applyFill="1" applyBorder="1" applyAlignment="1" applyProtection="1">
      <alignment horizontal="right" vertical="center"/>
      <protection locked="0"/>
    </xf>
    <xf numFmtId="3" fontId="9" fillId="10" borderId="0" xfId="18" applyNumberFormat="1" applyFont="1" applyFill="1"/>
    <xf numFmtId="181" fontId="9" fillId="10" borderId="2" xfId="18" applyNumberFormat="1" applyFont="1" applyFill="1" applyBorder="1"/>
    <xf numFmtId="168" fontId="9" fillId="10" borderId="2" xfId="18" applyNumberFormat="1" applyFont="1" applyFill="1" applyBorder="1"/>
    <xf numFmtId="172" fontId="7" fillId="10" borderId="2" xfId="42" applyNumberFormat="1" applyFont="1" applyFill="1" applyBorder="1"/>
    <xf numFmtId="181" fontId="9" fillId="10" borderId="0" xfId="18" applyNumberFormat="1" applyFont="1" applyFill="1"/>
    <xf numFmtId="168" fontId="9" fillId="10" borderId="0" xfId="18" applyNumberFormat="1" applyFont="1" applyFill="1"/>
    <xf numFmtId="172" fontId="7" fillId="10" borderId="0" xfId="42" applyNumberFormat="1" applyFont="1" applyFill="1"/>
    <xf numFmtId="181" fontId="7" fillId="10" borderId="0" xfId="41" applyNumberFormat="1" applyFont="1" applyFill="1"/>
    <xf numFmtId="181" fontId="7" fillId="0" borderId="0" xfId="41" applyNumberFormat="1" applyFont="1"/>
    <xf numFmtId="0" fontId="7" fillId="10" borderId="1" xfId="48" applyFont="1" applyFill="1" applyBorder="1" applyAlignment="1">
      <alignment vertical="justify"/>
    </xf>
    <xf numFmtId="172" fontId="7" fillId="10" borderId="0" xfId="40" applyNumberFormat="1" applyFont="1" applyFill="1"/>
    <xf numFmtId="167" fontId="7" fillId="10" borderId="0" xfId="17" applyNumberFormat="1" applyFont="1" applyFill="1"/>
    <xf numFmtId="4" fontId="7" fillId="10" borderId="0" xfId="17" applyNumberFormat="1" applyFont="1" applyFill="1"/>
    <xf numFmtId="182" fontId="7" fillId="10" borderId="0" xfId="17" applyNumberFormat="1" applyFont="1" applyFill="1"/>
    <xf numFmtId="0" fontId="30" fillId="0" borderId="0" xfId="0" applyFont="1"/>
    <xf numFmtId="0" fontId="9" fillId="10" borderId="0" xfId="18" applyFont="1" applyFill="1" applyAlignment="1">
      <alignment horizontal="right"/>
    </xf>
    <xf numFmtId="177" fontId="7" fillId="10" borderId="0" xfId="40" applyFont="1" applyFill="1"/>
    <xf numFmtId="183" fontId="9" fillId="10" borderId="0" xfId="18" applyNumberFormat="1" applyFont="1" applyFill="1"/>
    <xf numFmtId="2" fontId="4" fillId="10" borderId="0" xfId="33" applyNumberFormat="1" applyFont="1" applyFill="1" applyAlignment="1" applyProtection="1">
      <alignment vertical="top"/>
      <protection locked="0"/>
    </xf>
    <xf numFmtId="0" fontId="4" fillId="0" borderId="0" xfId="0" applyFont="1"/>
    <xf numFmtId="0" fontId="4" fillId="10" borderId="0" xfId="31" applyFont="1" applyFill="1" applyAlignment="1">
      <alignment vertical="top"/>
    </xf>
    <xf numFmtId="0" fontId="7" fillId="10" borderId="1" xfId="18" applyFont="1" applyFill="1" applyBorder="1" applyAlignment="1">
      <alignment horizontal="left"/>
    </xf>
    <xf numFmtId="0" fontId="7" fillId="10" borderId="1" xfId="18" applyFont="1" applyFill="1" applyBorder="1" applyAlignment="1">
      <alignment wrapText="1"/>
    </xf>
    <xf numFmtId="9" fontId="7" fillId="10" borderId="1" xfId="34" applyFont="1" applyFill="1" applyBorder="1" applyAlignment="1">
      <alignment horizontal="center"/>
    </xf>
    <xf numFmtId="0" fontId="7" fillId="10" borderId="1" xfId="18" applyFont="1" applyFill="1" applyBorder="1" applyAlignment="1">
      <alignment horizontal="right"/>
    </xf>
    <xf numFmtId="0" fontId="4" fillId="10" borderId="0" xfId="18" applyFont="1" applyFill="1" applyAlignment="1">
      <alignment horizontal="left"/>
    </xf>
    <xf numFmtId="9" fontId="4" fillId="10" borderId="0" xfId="34" applyFont="1" applyFill="1" applyAlignment="1">
      <alignment horizontal="center"/>
    </xf>
    <xf numFmtId="0" fontId="4" fillId="10" borderId="1" xfId="18" applyFont="1" applyFill="1" applyBorder="1" applyAlignment="1">
      <alignment horizontal="centerContinuous"/>
    </xf>
    <xf numFmtId="0" fontId="4" fillId="10" borderId="1" xfId="18" applyFont="1" applyFill="1" applyBorder="1" applyAlignment="1">
      <alignment horizontal="left"/>
    </xf>
    <xf numFmtId="9" fontId="4" fillId="10" borderId="1" xfId="34" applyFont="1" applyFill="1" applyBorder="1" applyAlignment="1">
      <alignment horizontal="right"/>
    </xf>
    <xf numFmtId="0" fontId="4" fillId="10" borderId="1" xfId="18" applyFont="1" applyFill="1" applyBorder="1" applyAlignment="1">
      <alignment horizontal="right"/>
    </xf>
    <xf numFmtId="3" fontId="4" fillId="10" borderId="0" xfId="18" applyNumberFormat="1" applyFont="1" applyFill="1" applyAlignment="1">
      <alignment horizontal="left"/>
    </xf>
    <xf numFmtId="9" fontId="7" fillId="10" borderId="0" xfId="34" applyFont="1" applyFill="1" applyBorder="1" applyAlignment="1">
      <alignment horizontal="right"/>
    </xf>
    <xf numFmtId="3" fontId="7" fillId="10" borderId="0" xfId="18" applyNumberFormat="1" applyFont="1" applyFill="1" applyAlignment="1">
      <alignment horizontal="left" wrapText="1"/>
    </xf>
    <xf numFmtId="3" fontId="40" fillId="10" borderId="0" xfId="18" applyNumberFormat="1" applyFont="1" applyFill="1"/>
    <xf numFmtId="9" fontId="40" fillId="10" borderId="0" xfId="34" applyFont="1" applyFill="1" applyBorder="1" applyAlignment="1">
      <alignment horizontal="right"/>
    </xf>
    <xf numFmtId="3" fontId="4" fillId="10" borderId="0" xfId="18" applyNumberFormat="1" applyFont="1" applyFill="1" applyAlignment="1">
      <alignment horizontal="left" vertical="center" wrapText="1"/>
    </xf>
    <xf numFmtId="3" fontId="4" fillId="10" borderId="0" xfId="18" applyNumberFormat="1" applyFont="1" applyFill="1"/>
    <xf numFmtId="9" fontId="4" fillId="10" borderId="0" xfId="34" applyFont="1" applyFill="1" applyBorder="1" applyAlignment="1">
      <alignment horizontal="right"/>
    </xf>
    <xf numFmtId="0" fontId="7" fillId="10" borderId="0" xfId="18" applyFont="1" applyFill="1" applyAlignment="1">
      <alignment wrapText="1"/>
    </xf>
    <xf numFmtId="9" fontId="7" fillId="10" borderId="0" xfId="34" applyFont="1" applyFill="1" applyAlignment="1">
      <alignment horizontal="right"/>
    </xf>
    <xf numFmtId="0" fontId="7" fillId="10" borderId="0" xfId="18" applyFont="1" applyFill="1" applyAlignment="1">
      <alignment horizontal="left"/>
    </xf>
    <xf numFmtId="9" fontId="7" fillId="10" borderId="0" xfId="34" applyFont="1" applyFill="1" applyAlignment="1">
      <alignment horizontal="center"/>
    </xf>
    <xf numFmtId="0" fontId="7" fillId="10" borderId="0" xfId="18" applyFont="1" applyFill="1" applyAlignment="1">
      <alignment horizontal="right"/>
    </xf>
    <xf numFmtId="0" fontId="7" fillId="10" borderId="0" xfId="18" applyFont="1" applyFill="1" applyAlignment="1">
      <alignment horizontal="center"/>
    </xf>
    <xf numFmtId="0" fontId="31"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6" fillId="10" borderId="0" xfId="0" applyFont="1" applyFill="1" applyAlignment="1">
      <alignment horizontal="left" vertical="center" wrapText="1"/>
    </xf>
    <xf numFmtId="4" fontId="6" fillId="0" borderId="0" xfId="0" applyNumberFormat="1" applyFont="1"/>
    <xf numFmtId="49" fontId="6" fillId="10" borderId="0" xfId="0" applyNumberFormat="1" applyFont="1" applyFill="1" applyAlignment="1">
      <alignment vertical="center"/>
    </xf>
    <xf numFmtId="2" fontId="6" fillId="10" borderId="0" xfId="0" applyNumberFormat="1" applyFont="1" applyFill="1" applyAlignment="1">
      <alignment vertical="center" wrapText="1"/>
    </xf>
    <xf numFmtId="49" fontId="4" fillId="0" borderId="0" xfId="0" applyNumberFormat="1" applyFont="1" applyAlignment="1">
      <alignment vertical="center"/>
    </xf>
    <xf numFmtId="0" fontId="4" fillId="0" borderId="0" xfId="0" applyFont="1" applyAlignment="1">
      <alignment vertical="center"/>
    </xf>
    <xf numFmtId="49" fontId="4" fillId="0" borderId="0" xfId="0" applyNumberFormat="1" applyFont="1" applyAlignment="1">
      <alignment vertical="center" wrapText="1"/>
    </xf>
    <xf numFmtId="0" fontId="4" fillId="10" borderId="0" xfId="0" applyFont="1" applyFill="1" applyAlignment="1">
      <alignment vertical="center"/>
    </xf>
    <xf numFmtId="0" fontId="4" fillId="10" borderId="11" xfId="0" applyFont="1" applyFill="1" applyBorder="1" applyAlignment="1">
      <alignment vertical="center"/>
    </xf>
    <xf numFmtId="0" fontId="4" fillId="10" borderId="0" xfId="0" applyFont="1" applyFill="1"/>
    <xf numFmtId="0" fontId="4" fillId="10" borderId="11" xfId="0" applyFont="1" applyFill="1" applyBorder="1" applyAlignment="1">
      <alignment horizontal="center" vertical="center"/>
    </xf>
    <xf numFmtId="49" fontId="4" fillId="0" borderId="0" xfId="0" applyNumberFormat="1" applyFont="1"/>
    <xf numFmtId="49" fontId="4" fillId="10" borderId="0" xfId="0" applyNumberFormat="1" applyFont="1" applyFill="1"/>
    <xf numFmtId="49" fontId="4" fillId="10" borderId="11" xfId="0" applyNumberFormat="1" applyFont="1" applyFill="1" applyBorder="1" applyAlignment="1">
      <alignment horizontal="center" vertical="center"/>
    </xf>
    <xf numFmtId="49" fontId="4" fillId="10" borderId="9" xfId="0" applyNumberFormat="1" applyFont="1" applyFill="1" applyBorder="1" applyAlignment="1">
      <alignment vertical="center" wrapText="1"/>
    </xf>
    <xf numFmtId="49" fontId="4" fillId="10" borderId="11" xfId="0" applyNumberFormat="1" applyFont="1" applyFill="1" applyBorder="1"/>
    <xf numFmtId="49" fontId="6" fillId="15" borderId="0" xfId="0" applyNumberFormat="1" applyFont="1" applyFill="1" applyAlignment="1">
      <alignment horizontal="center" vertical="center" wrapText="1"/>
    </xf>
    <xf numFmtId="3" fontId="6" fillId="10" borderId="0" xfId="0" quotePrefix="1" applyNumberFormat="1" applyFont="1" applyFill="1" applyAlignment="1">
      <alignment vertical="center" wrapText="1"/>
    </xf>
    <xf numFmtId="49" fontId="6" fillId="0" borderId="2" xfId="0" applyNumberFormat="1" applyFont="1" applyBorder="1" applyAlignment="1">
      <alignment horizontal="center" vertical="center" wrapText="1"/>
    </xf>
    <xf numFmtId="49" fontId="6" fillId="0" borderId="0" xfId="0" applyNumberFormat="1" applyFont="1" applyAlignment="1">
      <alignment horizontal="right"/>
    </xf>
    <xf numFmtId="49" fontId="4" fillId="0" borderId="11" xfId="0" applyNumberFormat="1" applyFont="1" applyBorder="1" applyAlignment="1">
      <alignment vertical="center"/>
    </xf>
    <xf numFmtId="49" fontId="4" fillId="0" borderId="11" xfId="0" applyNumberFormat="1" applyFont="1" applyBorder="1" applyAlignment="1">
      <alignment horizontal="center" vertical="center"/>
    </xf>
    <xf numFmtId="49" fontId="7" fillId="0" borderId="0" xfId="0" applyNumberFormat="1" applyFont="1" applyAlignment="1">
      <alignment horizontal="center" vertical="center" wrapText="1"/>
    </xf>
    <xf numFmtId="49" fontId="7" fillId="15" borderId="0" xfId="0" applyNumberFormat="1" applyFont="1" applyFill="1" applyAlignment="1">
      <alignment horizontal="center" vertical="center" wrapText="1"/>
    </xf>
    <xf numFmtId="49" fontId="6" fillId="0" borderId="0" xfId="0" applyNumberFormat="1" applyFont="1" applyAlignment="1">
      <alignment horizontal="left" vertical="center" indent="1"/>
    </xf>
    <xf numFmtId="3" fontId="6" fillId="0" borderId="0" xfId="0" applyNumberFormat="1" applyFont="1" applyAlignment="1">
      <alignment horizontal="right" vertical="center" wrapText="1"/>
    </xf>
    <xf numFmtId="49" fontId="7" fillId="0" borderId="2" xfId="0" applyNumberFormat="1" applyFont="1" applyBorder="1" applyAlignment="1">
      <alignment horizontal="center" vertical="center" wrapText="1"/>
    </xf>
    <xf numFmtId="3" fontId="6" fillId="0" borderId="2" xfId="0" applyNumberFormat="1" applyFont="1" applyBorder="1" applyAlignment="1">
      <alignmen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xf>
    <xf numFmtId="3" fontId="6" fillId="0" borderId="0" xfId="0" quotePrefix="1" applyNumberFormat="1" applyFont="1" applyAlignment="1">
      <alignment vertical="center"/>
    </xf>
    <xf numFmtId="3" fontId="6" fillId="10" borderId="0" xfId="0" applyNumberFormat="1" applyFont="1" applyFill="1" applyAlignment="1">
      <alignment vertical="center"/>
    </xf>
    <xf numFmtId="0" fontId="7" fillId="10" borderId="0" xfId="0" applyFont="1" applyFill="1" applyAlignment="1">
      <alignment vertical="center" wrapText="1"/>
    </xf>
    <xf numFmtId="49" fontId="6" fillId="0" borderId="2" xfId="0" applyNumberFormat="1" applyFont="1" applyBorder="1" applyAlignment="1">
      <alignment vertical="center" wrapText="1"/>
    </xf>
    <xf numFmtId="0" fontId="32" fillId="0" borderId="0" xfId="0" applyFont="1" applyAlignment="1">
      <alignment vertical="center"/>
    </xf>
    <xf numFmtId="0" fontId="31" fillId="0" borderId="0" xfId="0" applyFont="1" applyAlignment="1">
      <alignment horizontal="center" vertical="center"/>
    </xf>
    <xf numFmtId="0" fontId="6" fillId="0" borderId="0" xfId="0" applyFont="1" applyAlignment="1">
      <alignment horizontal="justify" vertical="center"/>
    </xf>
    <xf numFmtId="167" fontId="6" fillId="0" borderId="0" xfId="0" applyNumberFormat="1" applyFont="1" applyAlignment="1">
      <alignment horizontal="center" vertical="center" wrapText="1"/>
    </xf>
    <xf numFmtId="167" fontId="6" fillId="0" borderId="2" xfId="0" applyNumberFormat="1" applyFont="1" applyBorder="1" applyAlignment="1">
      <alignment horizontal="center" vertical="center" wrapText="1"/>
    </xf>
    <xf numFmtId="0" fontId="5" fillId="10" borderId="1" xfId="36" applyFont="1" applyFill="1" applyBorder="1" applyAlignment="1">
      <alignment horizontal="left" vertical="top" wrapText="1"/>
    </xf>
    <xf numFmtId="0" fontId="5" fillId="10" borderId="1" xfId="36" applyFont="1" applyFill="1" applyBorder="1" applyAlignment="1">
      <alignment horizontal="right" vertical="top" wrapText="1"/>
    </xf>
    <xf numFmtId="9" fontId="5" fillId="10" borderId="1" xfId="47" applyFont="1" applyFill="1" applyBorder="1" applyAlignment="1">
      <alignment horizontal="right" vertical="top" wrapText="1"/>
    </xf>
    <xf numFmtId="0" fontId="5" fillId="10" borderId="1" xfId="33" applyFont="1" applyFill="1" applyBorder="1" applyAlignment="1">
      <alignment vertical="top" wrapText="1"/>
    </xf>
    <xf numFmtId="0" fontId="4" fillId="10" borderId="1" xfId="46" quotePrefix="1" applyFont="1" applyFill="1" applyBorder="1" applyAlignment="1">
      <alignment horizontal="left" vertical="top" wrapText="1"/>
    </xf>
    <xf numFmtId="0" fontId="5" fillId="10" borderId="0" xfId="46" applyFont="1" applyFill="1" applyAlignment="1">
      <alignment horizontal="right" vertical="top" wrapText="1"/>
    </xf>
    <xf numFmtId="9" fontId="5" fillId="10" borderId="0" xfId="47" applyFont="1" applyFill="1" applyBorder="1" applyAlignment="1">
      <alignment horizontal="right" vertical="top" wrapText="1"/>
    </xf>
    <xf numFmtId="10" fontId="5" fillId="10" borderId="0" xfId="47" applyNumberFormat="1" applyFont="1" applyFill="1" applyBorder="1" applyAlignment="1">
      <alignment horizontal="right" vertical="top" wrapText="1"/>
    </xf>
    <xf numFmtId="166" fontId="5" fillId="10" borderId="0" xfId="47" applyNumberFormat="1" applyFont="1" applyFill="1" applyBorder="1" applyAlignment="1">
      <alignment horizontal="right" vertical="top" wrapText="1"/>
    </xf>
    <xf numFmtId="9" fontId="5" fillId="10" borderId="1" xfId="48" applyNumberFormat="1" applyFont="1" applyFill="1" applyBorder="1" applyAlignment="1">
      <alignment horizontal="right" wrapText="1"/>
    </xf>
    <xf numFmtId="0" fontId="7" fillId="10" borderId="0" xfId="46" applyFont="1" applyFill="1"/>
    <xf numFmtId="3" fontId="7" fillId="10" borderId="0" xfId="48" applyNumberFormat="1" applyFont="1" applyFill="1"/>
    <xf numFmtId="3" fontId="4" fillId="10" borderId="0" xfId="48" applyNumberFormat="1" applyFont="1" applyFill="1"/>
    <xf numFmtId="184" fontId="7" fillId="10" borderId="0" xfId="31" applyNumberFormat="1" applyFont="1" applyFill="1"/>
    <xf numFmtId="10" fontId="7" fillId="10" borderId="0" xfId="44" applyNumberFormat="1" applyFont="1" applyFill="1"/>
    <xf numFmtId="166" fontId="7" fillId="10" borderId="0" xfId="44" applyNumberFormat="1" applyFont="1" applyFill="1"/>
    <xf numFmtId="185" fontId="7" fillId="10" borderId="0" xfId="31" applyNumberFormat="1" applyFont="1" applyFill="1"/>
    <xf numFmtId="9" fontId="7" fillId="10" borderId="0" xfId="44" applyFont="1" applyFill="1"/>
    <xf numFmtId="0" fontId="6" fillId="0" borderId="0" xfId="0" applyFont="1" applyAlignment="1">
      <alignment horizontal="center" vertical="center" wrapText="1"/>
    </xf>
    <xf numFmtId="0" fontId="4" fillId="0" borderId="1" xfId="0" applyFont="1" applyBorder="1"/>
    <xf numFmtId="0" fontId="4" fillId="0" borderId="1" xfId="0" applyFont="1" applyBorder="1" applyAlignment="1">
      <alignment horizontal="center" vertical="center"/>
    </xf>
    <xf numFmtId="0" fontId="4" fillId="0" borderId="1" xfId="0" applyFont="1" applyBorder="1" applyAlignment="1">
      <alignment vertical="center" wrapText="1"/>
    </xf>
    <xf numFmtId="0" fontId="41" fillId="0" borderId="0" xfId="0" applyFont="1" applyAlignment="1">
      <alignment vertical="center"/>
    </xf>
    <xf numFmtId="0" fontId="41" fillId="0" borderId="1" xfId="0" applyFont="1" applyBorder="1" applyAlignment="1">
      <alignment vertical="center"/>
    </xf>
    <xf numFmtId="0" fontId="4" fillId="0" borderId="1" xfId="0" applyFont="1" applyBorder="1" applyAlignment="1">
      <alignment horizontal="center" vertical="center" wrapText="1"/>
    </xf>
    <xf numFmtId="3" fontId="6" fillId="0" borderId="0" xfId="0" applyNumberFormat="1" applyFont="1" applyAlignment="1">
      <alignment horizontal="center" vertical="center" wrapText="1"/>
    </xf>
    <xf numFmtId="3" fontId="6" fillId="0" borderId="2" xfId="0" applyNumberFormat="1" applyFont="1" applyBorder="1" applyAlignment="1">
      <alignment horizontal="center" vertical="center" wrapText="1"/>
    </xf>
    <xf numFmtId="3" fontId="14" fillId="10" borderId="1" xfId="17" applyNumberFormat="1" applyFont="1" applyFill="1" applyBorder="1" applyAlignment="1">
      <alignment horizontal="right" wrapText="1"/>
    </xf>
    <xf numFmtId="3" fontId="5" fillId="10" borderId="0" xfId="48" applyNumberFormat="1" applyFont="1" applyFill="1" applyAlignment="1">
      <alignment horizontal="left" wrapText="1"/>
    </xf>
    <xf numFmtId="3" fontId="5" fillId="10" borderId="0" xfId="48" applyNumberFormat="1" applyFont="1" applyFill="1" applyAlignment="1">
      <alignment vertical="center" wrapText="1"/>
    </xf>
    <xf numFmtId="3" fontId="5" fillId="10" borderId="6" xfId="48" applyNumberFormat="1" applyFont="1" applyFill="1" applyBorder="1" applyAlignment="1">
      <alignment horizontal="center" vertical="center" wrapText="1"/>
    </xf>
    <xf numFmtId="0" fontId="4" fillId="0" borderId="1" xfId="0" applyFont="1" applyBorder="1" applyAlignment="1">
      <alignment horizontal="left"/>
    </xf>
    <xf numFmtId="0" fontId="4" fillId="0" borderId="12" xfId="0" applyFont="1" applyBorder="1" applyAlignment="1">
      <alignment horizontal="center" vertical="center" wrapText="1"/>
    </xf>
    <xf numFmtId="0" fontId="9" fillId="0" borderId="1" xfId="0" applyFont="1" applyBorder="1" applyAlignment="1">
      <alignment vertical="center" wrapText="1"/>
    </xf>
    <xf numFmtId="0" fontId="9" fillId="0" borderId="0" xfId="0" quotePrefix="1" applyFont="1" applyAlignment="1">
      <alignment horizontal="center" vertical="center" wrapText="1"/>
    </xf>
    <xf numFmtId="0" fontId="9" fillId="0" borderId="0" xfId="0" applyFont="1" applyAlignment="1">
      <alignment horizontal="left" vertical="center" wrapText="1" indent="1"/>
    </xf>
    <xf numFmtId="0" fontId="9" fillId="0" borderId="0" xfId="0" applyFont="1" applyAlignment="1">
      <alignment horizontal="left" vertical="center" wrapText="1" indent="2"/>
    </xf>
    <xf numFmtId="0" fontId="9" fillId="0" borderId="0" xfId="0" applyFont="1" applyAlignment="1">
      <alignment horizontal="center" vertical="center" wrapText="1"/>
    </xf>
    <xf numFmtId="0" fontId="9" fillId="0" borderId="2" xfId="0" applyFont="1" applyBorder="1" applyAlignment="1">
      <alignment vertical="center" wrapText="1"/>
    </xf>
    <xf numFmtId="0" fontId="4" fillId="0" borderId="0" xfId="0" applyFont="1" applyAlignment="1">
      <alignment horizontal="right"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4" fillId="0" borderId="9" xfId="0" quotePrefix="1" applyFont="1" applyBorder="1" applyAlignment="1">
      <alignment horizontal="center" vertical="center" wrapText="1"/>
    </xf>
    <xf numFmtId="0" fontId="9" fillId="0" borderId="0" xfId="0" applyFont="1" applyAlignment="1">
      <alignment horizontal="justify" vertical="center" wrapText="1"/>
    </xf>
    <xf numFmtId="0" fontId="4" fillId="0" borderId="0" xfId="0" applyFont="1" applyAlignment="1">
      <alignment horizontal="justify" vertical="center" wrapText="1"/>
    </xf>
    <xf numFmtId="0" fontId="4" fillId="0" borderId="6" xfId="0" quotePrefix="1" applyFont="1" applyBorder="1" applyAlignment="1">
      <alignment horizontal="center" vertical="center" wrapText="1"/>
    </xf>
    <xf numFmtId="0" fontId="9" fillId="0" borderId="2" xfId="0" quotePrefix="1" applyFont="1" applyBorder="1" applyAlignment="1">
      <alignment horizontal="center" vertical="center" wrapText="1"/>
    </xf>
    <xf numFmtId="0" fontId="9" fillId="0" borderId="2" xfId="0" applyFont="1" applyBorder="1" applyAlignment="1">
      <alignment horizontal="justify" vertical="center" wrapText="1"/>
    </xf>
    <xf numFmtId="3" fontId="5" fillId="10" borderId="0" xfId="3" applyNumberFormat="1" applyFont="1" applyFill="1" applyAlignment="1">
      <alignment horizontal="center" wrapText="1"/>
    </xf>
    <xf numFmtId="172" fontId="7" fillId="10" borderId="0" xfId="40" applyNumberFormat="1" applyFont="1" applyFill="1" applyAlignment="1">
      <alignment horizontal="center"/>
    </xf>
    <xf numFmtId="3" fontId="7" fillId="10" borderId="2" xfId="38" applyNumberFormat="1" applyFont="1" applyFill="1" applyBorder="1" applyAlignment="1">
      <alignment wrapText="1"/>
    </xf>
    <xf numFmtId="177" fontId="7" fillId="10" borderId="0" xfId="40" applyFont="1" applyFill="1" applyBorder="1"/>
    <xf numFmtId="177" fontId="7" fillId="10" borderId="1" xfId="40" applyFont="1" applyFill="1" applyBorder="1" applyAlignment="1">
      <alignment horizontal="center" wrapText="1"/>
    </xf>
    <xf numFmtId="180" fontId="7" fillId="10" borderId="0" xfId="40" applyNumberFormat="1" applyFont="1" applyFill="1" applyBorder="1"/>
    <xf numFmtId="180" fontId="7" fillId="0" borderId="0" xfId="40" applyNumberFormat="1" applyFont="1" applyBorder="1"/>
    <xf numFmtId="0" fontId="5" fillId="10" borderId="0" xfId="17" applyFont="1" applyFill="1" applyAlignment="1">
      <alignment horizontal="left" vertical="top"/>
    </xf>
    <xf numFmtId="3" fontId="5" fillId="10" borderId="1" xfId="37" applyNumberFormat="1" applyFont="1" applyFill="1" applyBorder="1" applyAlignment="1">
      <alignment horizontal="left" vertical="top" wrapText="1"/>
    </xf>
    <xf numFmtId="172" fontId="9" fillId="10" borderId="0" xfId="18" applyNumberFormat="1" applyFont="1" applyFill="1"/>
    <xf numFmtId="0" fontId="13" fillId="0" borderId="0" xfId="36" applyFont="1" applyAlignment="1">
      <alignment horizontal="right" vertical="top" wrapText="1"/>
    </xf>
    <xf numFmtId="9" fontId="13" fillId="0" borderId="0" xfId="47" applyFont="1" applyBorder="1" applyAlignment="1">
      <alignment horizontal="right" vertical="top" wrapText="1"/>
    </xf>
    <xf numFmtId="0" fontId="9" fillId="0" borderId="0" xfId="31" applyFont="1"/>
    <xf numFmtId="3" fontId="7" fillId="0" borderId="0" xfId="0" applyNumberFormat="1" applyFont="1" applyAlignment="1" applyProtection="1">
      <alignment horizontal="right" vertical="top"/>
      <protection locked="0"/>
    </xf>
    <xf numFmtId="3" fontId="7" fillId="0" borderId="0" xfId="0" applyNumberFormat="1" applyFont="1" applyAlignment="1" applyProtection="1">
      <alignment vertical="top"/>
      <protection locked="0"/>
    </xf>
    <xf numFmtId="3" fontId="7" fillId="0" borderId="0" xfId="0" applyNumberFormat="1" applyFont="1" applyProtection="1">
      <protection locked="0"/>
    </xf>
    <xf numFmtId="3" fontId="6" fillId="0" borderId="1" xfId="0" applyNumberFormat="1" applyFont="1" applyBorder="1" applyAlignment="1">
      <alignment horizontal="left" wrapText="1"/>
    </xf>
    <xf numFmtId="3" fontId="5" fillId="0" borderId="2" xfId="0" applyNumberFormat="1" applyFont="1" applyBorder="1"/>
    <xf numFmtId="3" fontId="5" fillId="0" borderId="1" xfId="0" applyNumberFormat="1" applyFont="1" applyBorder="1"/>
    <xf numFmtId="3" fontId="5" fillId="0" borderId="1" xfId="0" applyNumberFormat="1" applyFont="1" applyBorder="1" applyAlignment="1">
      <alignment wrapText="1"/>
    </xf>
    <xf numFmtId="3" fontId="5" fillId="0" borderId="0" xfId="0" applyNumberFormat="1" applyFont="1" applyAlignment="1">
      <alignment wrapText="1"/>
    </xf>
    <xf numFmtId="3" fontId="7" fillId="0" borderId="0" xfId="0" applyNumberFormat="1" applyFont="1" applyAlignment="1" applyProtection="1">
      <alignment horizontal="right" indent="1"/>
      <protection locked="0"/>
    </xf>
    <xf numFmtId="3" fontId="6" fillId="0" borderId="0" xfId="0" applyNumberFormat="1" applyFont="1" applyAlignment="1" applyProtection="1">
      <alignment horizontal="right" indent="1"/>
      <protection locked="0"/>
    </xf>
    <xf numFmtId="3" fontId="4" fillId="0" borderId="0" xfId="0" applyNumberFormat="1" applyFont="1" applyAlignment="1">
      <alignment horizontal="right" indent="1"/>
    </xf>
    <xf numFmtId="3" fontId="6" fillId="0" borderId="0" xfId="0" applyNumberFormat="1" applyFont="1" applyAlignment="1">
      <alignment horizontal="right" wrapText="1"/>
    </xf>
    <xf numFmtId="3" fontId="7" fillId="0" borderId="0" xfId="0" applyNumberFormat="1" applyFont="1" applyAlignment="1">
      <alignment horizontal="right" indent="1"/>
    </xf>
    <xf numFmtId="3" fontId="9" fillId="2" borderId="0" xfId="0" applyNumberFormat="1" applyFont="1" applyFill="1" applyAlignment="1">
      <alignment vertical="top" wrapText="1"/>
    </xf>
    <xf numFmtId="3" fontId="7" fillId="0" borderId="0" xfId="0" applyNumberFormat="1" applyFont="1" applyAlignment="1" applyProtection="1">
      <alignment wrapText="1"/>
      <protection locked="0"/>
    </xf>
    <xf numFmtId="3" fontId="9" fillId="0" borderId="0" xfId="0" applyNumberFormat="1" applyFont="1" applyAlignment="1">
      <alignment vertical="top"/>
    </xf>
    <xf numFmtId="3" fontId="6" fillId="10" borderId="2" xfId="25" applyNumberFormat="1" applyFont="1" applyFill="1" applyBorder="1" applyAlignment="1">
      <alignment vertical="top"/>
    </xf>
    <xf numFmtId="3" fontId="6" fillId="10" borderId="0" xfId="25" applyNumberFormat="1" applyFont="1" applyFill="1" applyAlignment="1">
      <alignment vertical="top"/>
    </xf>
    <xf numFmtId="0" fontId="12" fillId="10" borderId="0" xfId="31" applyFont="1" applyFill="1" applyAlignment="1">
      <alignment vertical="top" wrapText="1"/>
    </xf>
    <xf numFmtId="170" fontId="7" fillId="2" borderId="1" xfId="38" applyNumberFormat="1" applyFont="1" applyFill="1" applyBorder="1" applyAlignment="1" applyProtection="1">
      <alignment vertical="top"/>
      <protection locked="0"/>
    </xf>
    <xf numFmtId="0" fontId="8" fillId="10" borderId="1" xfId="48" applyFont="1" applyFill="1" applyBorder="1" applyAlignment="1">
      <alignment vertical="justify"/>
    </xf>
    <xf numFmtId="3" fontId="7" fillId="0" borderId="0" xfId="25" applyNumberFormat="1" applyFont="1"/>
    <xf numFmtId="3" fontId="6" fillId="0" borderId="0" xfId="25" applyNumberFormat="1" applyFont="1"/>
    <xf numFmtId="3" fontId="9" fillId="2" borderId="0" xfId="0" applyNumberFormat="1" applyFont="1" applyFill="1" applyAlignment="1">
      <alignment horizontal="left" vertical="top" wrapText="1"/>
    </xf>
    <xf numFmtId="3" fontId="9" fillId="2" borderId="0" xfId="0" applyNumberFormat="1" applyFont="1" applyFill="1" applyAlignment="1">
      <alignment horizontal="right" vertical="top" wrapText="1"/>
    </xf>
    <xf numFmtId="0" fontId="5" fillId="0" borderId="0" xfId="17" applyFont="1" applyAlignment="1">
      <alignment horizontal="left" vertical="top"/>
    </xf>
    <xf numFmtId="0" fontId="5" fillId="0" borderId="0" xfId="17" applyFont="1" applyAlignment="1">
      <alignment vertical="top" wrapText="1"/>
    </xf>
    <xf numFmtId="0" fontId="6" fillId="0" borderId="0" xfId="21" applyFont="1" applyAlignment="1">
      <alignment vertical="top"/>
    </xf>
    <xf numFmtId="3" fontId="5" fillId="0" borderId="0" xfId="37" applyNumberFormat="1" applyFont="1" applyAlignment="1">
      <alignment horizontal="left" vertical="top" wrapText="1"/>
    </xf>
    <xf numFmtId="3" fontId="5" fillId="0" borderId="1" xfId="37" applyNumberFormat="1" applyFont="1" applyBorder="1" applyAlignment="1">
      <alignment horizontal="left" vertical="top" wrapText="1"/>
    </xf>
    <xf numFmtId="3" fontId="6" fillId="0" borderId="0" xfId="17" applyNumberFormat="1" applyFont="1" applyAlignment="1">
      <alignment horizontal="right" vertical="top" wrapText="1"/>
    </xf>
    <xf numFmtId="3" fontId="6" fillId="0" borderId="0" xfId="17" applyNumberFormat="1" applyFont="1" applyAlignment="1">
      <alignment vertical="top" wrapText="1"/>
    </xf>
    <xf numFmtId="0" fontId="6" fillId="0" borderId="0" xfId="17" applyFont="1" applyAlignment="1">
      <alignment horizontal="right" vertical="top" wrapText="1"/>
    </xf>
    <xf numFmtId="3" fontId="6" fillId="0" borderId="0" xfId="17" applyNumberFormat="1" applyFont="1" applyAlignment="1">
      <alignment horizontal="right" vertical="top"/>
    </xf>
    <xf numFmtId="3" fontId="6" fillId="0" borderId="0" xfId="17" applyNumberFormat="1" applyFont="1" applyAlignment="1">
      <alignment vertical="top"/>
    </xf>
    <xf numFmtId="4" fontId="6" fillId="0" borderId="0" xfId="17" applyNumberFormat="1" applyFont="1" applyAlignment="1">
      <alignment horizontal="left" vertical="top"/>
    </xf>
    <xf numFmtId="3" fontId="6" fillId="0" borderId="0" xfId="17" applyNumberFormat="1" applyFont="1" applyAlignment="1">
      <alignment horizontal="left" vertical="top"/>
    </xf>
    <xf numFmtId="0" fontId="6" fillId="0" borderId="0" xfId="24" applyFont="1" applyAlignment="1">
      <alignment horizontal="right" vertical="top" wrapText="1"/>
    </xf>
    <xf numFmtId="0" fontId="6" fillId="0" borderId="0" xfId="24" applyFont="1" applyAlignment="1">
      <alignment horizontal="justify" vertical="top" wrapText="1"/>
    </xf>
    <xf numFmtId="172" fontId="6" fillId="0" borderId="0" xfId="28" applyNumberFormat="1" applyFont="1" applyBorder="1" applyAlignment="1">
      <alignment horizontal="center" vertical="top" wrapText="1"/>
    </xf>
    <xf numFmtId="1" fontId="6" fillId="0" borderId="0" xfId="24" applyNumberFormat="1" applyFont="1" applyAlignment="1">
      <alignment horizontal="center" vertical="top" wrapText="1"/>
    </xf>
    <xf numFmtId="166" fontId="6" fillId="0" borderId="0" xfId="41" applyNumberFormat="1" applyFont="1" applyAlignment="1">
      <alignment horizontal="right" vertical="top"/>
    </xf>
    <xf numFmtId="4" fontId="6" fillId="0" borderId="0" xfId="17" applyNumberFormat="1" applyFont="1" applyAlignment="1">
      <alignment horizontal="right" vertical="top"/>
    </xf>
    <xf numFmtId="0" fontId="6" fillId="0" borderId="0" xfId="21" applyFont="1" applyAlignment="1">
      <alignment horizontal="right" vertical="top"/>
    </xf>
    <xf numFmtId="0" fontId="9" fillId="10" borderId="0" xfId="31" applyFont="1" applyFill="1" applyAlignment="1">
      <alignment vertical="top" wrapText="1"/>
    </xf>
    <xf numFmtId="3" fontId="9" fillId="2" borderId="1" xfId="38" applyNumberFormat="1" applyFont="1" applyFill="1" applyBorder="1" applyAlignment="1">
      <alignment horizontal="left" vertical="top" wrapText="1"/>
    </xf>
    <xf numFmtId="3" fontId="9" fillId="2" borderId="0" xfId="38" applyNumberFormat="1" applyFont="1" applyFill="1" applyAlignment="1">
      <alignment horizontal="left" vertical="top" wrapText="1"/>
    </xf>
    <xf numFmtId="170" fontId="7" fillId="2" borderId="0" xfId="38" applyNumberFormat="1" applyFont="1" applyFill="1" applyAlignment="1" applyProtection="1">
      <alignment vertical="top"/>
      <protection locked="0"/>
    </xf>
    <xf numFmtId="3" fontId="9" fillId="2" borderId="1" xfId="38" applyNumberFormat="1" applyFont="1" applyFill="1" applyBorder="1" applyAlignment="1">
      <alignment horizontal="left" vertical="top"/>
    </xf>
    <xf numFmtId="3" fontId="9" fillId="2" borderId="2" xfId="38" applyNumberFormat="1" applyFont="1" applyFill="1" applyBorder="1" applyAlignment="1">
      <alignment horizontal="left" vertical="top" wrapText="1"/>
    </xf>
    <xf numFmtId="170" fontId="7" fillId="2" borderId="2" xfId="38" applyNumberFormat="1" applyFont="1" applyFill="1" applyBorder="1" applyAlignment="1" applyProtection="1">
      <alignment vertical="top"/>
      <protection locked="0"/>
    </xf>
    <xf numFmtId="3" fontId="4" fillId="10" borderId="0" xfId="17" applyNumberFormat="1" applyFont="1" applyFill="1" applyAlignment="1">
      <alignment vertical="top" wrapText="1"/>
    </xf>
    <xf numFmtId="0" fontId="6" fillId="0" borderId="0" xfId="31" applyFont="1" applyAlignment="1">
      <alignment vertical="top" wrapText="1"/>
    </xf>
    <xf numFmtId="0" fontId="4" fillId="0" borderId="1" xfId="17" applyFont="1" applyBorder="1" applyAlignment="1">
      <alignment vertical="center" wrapText="1"/>
    </xf>
    <xf numFmtId="0" fontId="4" fillId="0" borderId="1" xfId="17" applyFont="1" applyBorder="1" applyAlignment="1">
      <alignment horizontal="right" vertical="center"/>
    </xf>
    <xf numFmtId="0" fontId="7" fillId="0" borderId="0" xfId="33" applyFont="1" applyAlignment="1">
      <alignment vertical="center" wrapText="1"/>
    </xf>
    <xf numFmtId="3" fontId="7" fillId="0" borderId="0" xfId="17" applyNumberFormat="1" applyFont="1" applyAlignment="1">
      <alignment vertical="center"/>
    </xf>
    <xf numFmtId="0" fontId="7" fillId="0" borderId="1" xfId="33" applyFont="1" applyBorder="1" applyAlignment="1">
      <alignment vertical="center" wrapText="1"/>
    </xf>
    <xf numFmtId="3" fontId="7" fillId="0" borderId="1" xfId="17" applyNumberFormat="1" applyFont="1" applyBorder="1" applyAlignment="1">
      <alignment vertical="center"/>
    </xf>
    <xf numFmtId="3" fontId="6" fillId="0" borderId="1" xfId="17" applyNumberFormat="1" applyFont="1" applyBorder="1" applyAlignment="1">
      <alignment vertical="center"/>
    </xf>
    <xf numFmtId="3" fontId="22" fillId="0" borderId="0" xfId="17" applyNumberFormat="1" applyFont="1" applyAlignment="1">
      <alignment horizontal="center" vertical="center"/>
    </xf>
    <xf numFmtId="0" fontId="4" fillId="0" borderId="1" xfId="33" applyFont="1" applyBorder="1" applyAlignment="1">
      <alignment vertical="center" wrapText="1"/>
    </xf>
    <xf numFmtId="166" fontId="7" fillId="0" borderId="0" xfId="17" applyNumberFormat="1" applyFont="1" applyAlignment="1">
      <alignment vertical="center"/>
    </xf>
    <xf numFmtId="166" fontId="7" fillId="0" borderId="1" xfId="17" applyNumberFormat="1" applyFont="1" applyBorder="1" applyAlignment="1">
      <alignment vertical="center"/>
    </xf>
    <xf numFmtId="0" fontId="6" fillId="0" borderId="1" xfId="33" applyFont="1" applyBorder="1" applyAlignment="1">
      <alignment vertical="center" wrapText="1"/>
    </xf>
    <xf numFmtId="166" fontId="6" fillId="0" borderId="0" xfId="17" applyNumberFormat="1" applyFont="1" applyAlignment="1">
      <alignment vertical="center"/>
    </xf>
    <xf numFmtId="166" fontId="6" fillId="0" borderId="1" xfId="17" applyNumberFormat="1" applyFont="1" applyBorder="1" applyAlignment="1">
      <alignment vertical="center"/>
    </xf>
    <xf numFmtId="175" fontId="7" fillId="0" borderId="0" xfId="17" applyNumberFormat="1" applyFont="1" applyAlignment="1">
      <alignment vertical="center"/>
    </xf>
    <xf numFmtId="166" fontId="12" fillId="0" borderId="0" xfId="17" applyNumberFormat="1" applyFont="1" applyAlignment="1">
      <alignment vertical="center"/>
    </xf>
    <xf numFmtId="3" fontId="6" fillId="0" borderId="2" xfId="33" applyNumberFormat="1" applyFont="1" applyBorder="1" applyAlignment="1">
      <alignment vertical="center" wrapText="1"/>
    </xf>
    <xf numFmtId="3" fontId="7" fillId="0" borderId="2" xfId="17" applyNumberFormat="1" applyFont="1" applyBorder="1" applyAlignment="1">
      <alignment vertical="center"/>
    </xf>
    <xf numFmtId="3" fontId="6" fillId="0" borderId="2" xfId="17" applyNumberFormat="1" applyFont="1" applyBorder="1" applyAlignment="1">
      <alignment vertical="center"/>
    </xf>
    <xf numFmtId="0" fontId="6" fillId="0" borderId="0" xfId="33" applyFont="1" applyAlignment="1">
      <alignment vertical="center" wrapText="1"/>
    </xf>
    <xf numFmtId="10" fontId="7" fillId="0" borderId="0" xfId="17" applyNumberFormat="1" applyFont="1" applyAlignment="1">
      <alignment vertical="center"/>
    </xf>
    <xf numFmtId="0" fontId="7" fillId="0" borderId="1" xfId="17" applyFont="1" applyBorder="1" applyAlignment="1">
      <alignment vertical="center"/>
    </xf>
    <xf numFmtId="9" fontId="7" fillId="0" borderId="1" xfId="34" applyFont="1" applyBorder="1" applyAlignment="1">
      <alignment vertical="center"/>
    </xf>
    <xf numFmtId="176" fontId="7" fillId="0" borderId="0" xfId="17" applyNumberFormat="1" applyFont="1" applyAlignment="1">
      <alignment vertical="center"/>
    </xf>
    <xf numFmtId="3" fontId="7" fillId="0" borderId="0" xfId="35" applyNumberFormat="1" applyFont="1" applyAlignment="1">
      <alignment vertical="center"/>
    </xf>
    <xf numFmtId="9" fontId="7" fillId="0" borderId="1" xfId="35" applyNumberFormat="1" applyFont="1" applyBorder="1" applyAlignment="1">
      <alignment vertical="center"/>
    </xf>
    <xf numFmtId="9" fontId="7" fillId="0" borderId="1" xfId="17" applyNumberFormat="1" applyFont="1" applyBorder="1" applyAlignment="1">
      <alignment vertical="center"/>
    </xf>
    <xf numFmtId="0" fontId="12" fillId="0" borderId="0" xfId="33" applyFont="1" applyAlignment="1">
      <alignment vertical="center" wrapText="1"/>
    </xf>
    <xf numFmtId="0" fontId="7" fillId="0" borderId="0" xfId="32" applyFont="1" applyAlignment="1">
      <alignment horizontal="right"/>
    </xf>
    <xf numFmtId="0" fontId="7" fillId="0" borderId="0" xfId="32" applyFont="1"/>
    <xf numFmtId="3" fontId="7" fillId="0" borderId="0" xfId="32" applyNumberFormat="1" applyFont="1" applyAlignment="1">
      <alignment horizontal="center" vertical="center"/>
    </xf>
    <xf numFmtId="3" fontId="7" fillId="0" borderId="0" xfId="32" applyNumberFormat="1" applyFont="1" applyAlignment="1">
      <alignment vertical="center"/>
    </xf>
    <xf numFmtId="0" fontId="7" fillId="0" borderId="0" xfId="32" applyFont="1" applyAlignment="1">
      <alignment horizontal="center" vertical="center"/>
    </xf>
    <xf numFmtId="166" fontId="7" fillId="0" borderId="0" xfId="32" applyNumberFormat="1" applyFont="1" applyAlignment="1">
      <alignment vertical="center"/>
    </xf>
    <xf numFmtId="4" fontId="7" fillId="0" borderId="0" xfId="32" applyNumberFormat="1" applyFont="1" applyAlignment="1">
      <alignment vertical="center"/>
    </xf>
    <xf numFmtId="191" fontId="7" fillId="0" borderId="0" xfId="32" applyNumberFormat="1" applyFont="1" applyAlignment="1">
      <alignment vertical="center"/>
    </xf>
    <xf numFmtId="0" fontId="7" fillId="0" borderId="0" xfId="32" applyFont="1" applyAlignment="1">
      <alignment horizontal="right" vertical="center"/>
    </xf>
    <xf numFmtId="10" fontId="7" fillId="0" borderId="1" xfId="17" applyNumberFormat="1" applyFont="1" applyBorder="1" applyAlignment="1">
      <alignment vertical="center"/>
    </xf>
    <xf numFmtId="3" fontId="6" fillId="10" borderId="0" xfId="18" applyNumberFormat="1" applyFont="1" applyFill="1" applyAlignment="1">
      <alignment vertical="center"/>
    </xf>
    <xf numFmtId="3" fontId="9" fillId="2" borderId="0" xfId="0" applyNumberFormat="1" applyFont="1" applyFill="1" applyAlignment="1">
      <alignment vertical="top"/>
    </xf>
    <xf numFmtId="3" fontId="9" fillId="2" borderId="0" xfId="0" applyNumberFormat="1" applyFont="1" applyFill="1" applyAlignment="1">
      <alignment horizontal="right" vertical="top"/>
    </xf>
    <xf numFmtId="3" fontId="9" fillId="2" borderId="0" xfId="0" applyNumberFormat="1" applyFont="1" applyFill="1" applyAlignment="1">
      <alignment horizontal="left" wrapText="1"/>
    </xf>
    <xf numFmtId="3" fontId="6" fillId="10" borderId="0" xfId="0" applyNumberFormat="1" applyFont="1" applyFill="1" applyAlignment="1">
      <alignment horizontal="right" vertical="top" wrapText="1" indent="2"/>
    </xf>
    <xf numFmtId="3" fontId="9" fillId="0" borderId="0" xfId="0" applyNumberFormat="1" applyFont="1" applyAlignment="1">
      <alignment vertical="top" wrapText="1"/>
    </xf>
    <xf numFmtId="0" fontId="5" fillId="0" borderId="0" xfId="0" applyFont="1" applyAlignment="1">
      <alignment wrapText="1"/>
    </xf>
    <xf numFmtId="0" fontId="7" fillId="0" borderId="0" xfId="32" applyFont="1" applyAlignment="1">
      <alignment vertical="center"/>
    </xf>
    <xf numFmtId="3" fontId="5" fillId="0" borderId="0" xfId="17" applyNumberFormat="1" applyFont="1" applyAlignment="1">
      <alignment horizontal="left" vertical="top"/>
    </xf>
    <xf numFmtId="49" fontId="6" fillId="10" borderId="0" xfId="0" applyNumberFormat="1" applyFont="1" applyFill="1" applyAlignment="1">
      <alignment vertical="center" wrapText="1"/>
    </xf>
    <xf numFmtId="49" fontId="32" fillId="0" borderId="0" xfId="0" applyNumberFormat="1" applyFont="1" applyAlignment="1">
      <alignment vertical="center"/>
    </xf>
    <xf numFmtId="0" fontId="9" fillId="10" borderId="0" xfId="31" applyFont="1" applyFill="1" applyAlignment="1">
      <alignment horizontal="left" vertical="top" wrapText="1"/>
    </xf>
    <xf numFmtId="0" fontId="6" fillId="0" borderId="0" xfId="0" applyFont="1" applyAlignment="1">
      <alignment horizontal="center"/>
    </xf>
    <xf numFmtId="0" fontId="7" fillId="10" borderId="0" xfId="18" applyFont="1" applyFill="1" applyAlignment="1">
      <alignment horizontal="left" wrapText="1"/>
    </xf>
    <xf numFmtId="0" fontId="6" fillId="0" borderId="0" xfId="0" applyFont="1" applyAlignment="1">
      <alignment wrapText="1"/>
    </xf>
    <xf numFmtId="0" fontId="4" fillId="10" borderId="9" xfId="0" applyFont="1" applyFill="1" applyBorder="1" applyAlignment="1">
      <alignment horizontal="center" vertical="center" wrapText="1"/>
    </xf>
    <xf numFmtId="49" fontId="4" fillId="0" borderId="9" xfId="0" applyNumberFormat="1" applyFont="1" applyBorder="1" applyAlignment="1">
      <alignment horizontal="center" vertical="center" wrapText="1"/>
    </xf>
    <xf numFmtId="0" fontId="7" fillId="0" borderId="0" xfId="0" applyFont="1" applyAlignment="1">
      <alignment wrapText="1"/>
    </xf>
    <xf numFmtId="3" fontId="5" fillId="0" borderId="1" xfId="0" applyNumberFormat="1" applyFont="1" applyBorder="1" applyAlignment="1">
      <alignment horizontal="right" wrapText="1"/>
    </xf>
    <xf numFmtId="3" fontId="5" fillId="0" borderId="2" xfId="0" applyNumberFormat="1" applyFont="1" applyBorder="1" applyAlignment="1">
      <alignment horizontal="right" wrapText="1"/>
    </xf>
    <xf numFmtId="3" fontId="6" fillId="0" borderId="1" xfId="0" applyNumberFormat="1" applyFont="1" applyBorder="1" applyAlignment="1">
      <alignment horizontal="right" wrapText="1"/>
    </xf>
    <xf numFmtId="0" fontId="6" fillId="0" borderId="0" xfId="0" applyFont="1" applyAlignment="1">
      <alignment horizontal="center" vertical="center"/>
    </xf>
    <xf numFmtId="0" fontId="4" fillId="0" borderId="0" xfId="0" applyFont="1" applyAlignment="1">
      <alignment vertical="center" wrapText="1"/>
    </xf>
    <xf numFmtId="0" fontId="4" fillId="0" borderId="8" xfId="0" applyFont="1" applyBorder="1" applyAlignment="1">
      <alignment horizontal="center" vertical="center" wrapText="1"/>
    </xf>
    <xf numFmtId="0" fontId="41" fillId="0" borderId="0" xfId="0" applyFont="1" applyAlignment="1">
      <alignment vertical="center" wrapText="1"/>
    </xf>
    <xf numFmtId="0" fontId="9" fillId="0" borderId="0" xfId="0" applyFont="1" applyAlignment="1">
      <alignment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3" fontId="6" fillId="0" borderId="0" xfId="25" applyNumberFormat="1" applyFont="1" applyAlignment="1">
      <alignment horizontal="left" vertical="top" wrapText="1"/>
    </xf>
    <xf numFmtId="3" fontId="7" fillId="0" borderId="0" xfId="17" applyNumberFormat="1" applyFont="1" applyAlignment="1">
      <alignment horizontal="left" vertical="top" wrapText="1"/>
    </xf>
    <xf numFmtId="3" fontId="7" fillId="10" borderId="0" xfId="17" applyNumberFormat="1" applyFont="1" applyFill="1" applyAlignment="1">
      <alignment horizontal="left" vertical="top" wrapText="1"/>
    </xf>
    <xf numFmtId="3" fontId="5" fillId="10" borderId="2" xfId="48" applyNumberFormat="1" applyFont="1" applyFill="1" applyBorder="1" applyAlignment="1">
      <alignment horizontal="center" vertical="center" wrapText="1"/>
    </xf>
    <xf numFmtId="3" fontId="5" fillId="10" borderId="0" xfId="48" applyNumberFormat="1" applyFont="1" applyFill="1" applyAlignment="1">
      <alignment horizontal="center" vertical="center" wrapText="1"/>
    </xf>
    <xf numFmtId="3" fontId="5" fillId="10" borderId="1" xfId="48" applyNumberFormat="1" applyFont="1" applyFill="1" applyBorder="1" applyAlignment="1">
      <alignment horizontal="center" vertical="center" wrapText="1"/>
    </xf>
    <xf numFmtId="3" fontId="5" fillId="10" borderId="4" xfId="48" applyNumberFormat="1" applyFont="1" applyFill="1" applyBorder="1" applyAlignment="1">
      <alignment horizontal="center" vertical="center" wrapText="1"/>
    </xf>
    <xf numFmtId="0" fontId="5" fillId="0" borderId="0" xfId="25" applyFont="1" applyAlignment="1">
      <alignment wrapText="1"/>
    </xf>
    <xf numFmtId="0" fontId="5" fillId="0" borderId="1" xfId="25" applyFont="1" applyBorder="1" applyAlignment="1">
      <alignment horizontal="left" wrapText="1"/>
    </xf>
    <xf numFmtId="3" fontId="6" fillId="0" borderId="0" xfId="0" applyNumberFormat="1" applyFont="1" applyAlignment="1">
      <alignment horizontal="left" vertical="top" wrapText="1"/>
    </xf>
    <xf numFmtId="3" fontId="5" fillId="0" borderId="1" xfId="0" quotePrefix="1" applyNumberFormat="1" applyFont="1" applyBorder="1" applyAlignment="1">
      <alignment horizontal="center" wrapText="1"/>
    </xf>
    <xf numFmtId="3" fontId="7" fillId="0" borderId="0" xfId="0" quotePrefix="1" applyNumberFormat="1" applyFont="1" applyAlignment="1">
      <alignment horizontal="left" wrapText="1"/>
    </xf>
    <xf numFmtId="3" fontId="5" fillId="0" borderId="1" xfId="0" applyNumberFormat="1" applyFont="1" applyBorder="1" applyAlignment="1">
      <alignment horizontal="center" wrapText="1"/>
    </xf>
    <xf numFmtId="0" fontId="5" fillId="0" borderId="0" xfId="0" applyFont="1" applyAlignment="1">
      <alignment horizontal="left" wrapText="1"/>
    </xf>
    <xf numFmtId="3" fontId="7" fillId="0" borderId="0" xfId="0" applyNumberFormat="1" applyFont="1" applyAlignment="1">
      <alignment horizontal="left" wrapText="1"/>
    </xf>
    <xf numFmtId="0" fontId="7" fillId="10" borderId="0" xfId="0" applyFont="1" applyFill="1"/>
    <xf numFmtId="172" fontId="7" fillId="10" borderId="0" xfId="14" applyNumberFormat="1" applyFont="1" applyFill="1"/>
    <xf numFmtId="0" fontId="9" fillId="10" borderId="0" xfId="0" applyFont="1" applyFill="1"/>
    <xf numFmtId="3" fontId="9" fillId="10" borderId="0" xfId="31" applyNumberFormat="1" applyFont="1" applyFill="1" applyAlignment="1">
      <alignment horizontal="right"/>
    </xf>
    <xf numFmtId="3" fontId="4" fillId="10" borderId="0" xfId="36" applyNumberFormat="1" applyFont="1" applyFill="1" applyAlignment="1">
      <alignment horizontal="right" vertical="top"/>
    </xf>
    <xf numFmtId="0" fontId="9" fillId="10" borderId="0" xfId="31" applyFont="1" applyFill="1" applyAlignment="1">
      <alignment horizontal="left" vertical="top"/>
    </xf>
    <xf numFmtId="3" fontId="9" fillId="10" borderId="0" xfId="31" applyNumberFormat="1" applyFont="1" applyFill="1" applyAlignment="1">
      <alignment horizontal="right" vertical="top"/>
    </xf>
    <xf numFmtId="0" fontId="8" fillId="10" borderId="0" xfId="18" applyFont="1" applyFill="1" applyAlignment="1">
      <alignment vertical="top"/>
    </xf>
    <xf numFmtId="166" fontId="9" fillId="10" borderId="0" xfId="1" applyNumberFormat="1" applyFont="1" applyFill="1"/>
    <xf numFmtId="0" fontId="8" fillId="10" borderId="0" xfId="18" applyFont="1" applyFill="1"/>
    <xf numFmtId="0" fontId="8" fillId="10" borderId="0" xfId="18" quotePrefix="1" applyFont="1" applyFill="1" applyAlignment="1">
      <alignment vertical="top"/>
    </xf>
    <xf numFmtId="0" fontId="7" fillId="10" borderId="0" xfId="38" applyFont="1" applyFill="1" applyProtection="1">
      <protection locked="0"/>
    </xf>
    <xf numFmtId="0" fontId="6" fillId="10" borderId="0" xfId="3" applyFont="1" applyFill="1" applyAlignment="1" applyProtection="1">
      <alignment horizontal="left"/>
      <protection locked="0"/>
    </xf>
    <xf numFmtId="10" fontId="9" fillId="10" borderId="0" xfId="18" applyNumberFormat="1" applyFont="1" applyFill="1"/>
    <xf numFmtId="3" fontId="7" fillId="10" borderId="0" xfId="38" applyNumberFormat="1" applyFont="1" applyFill="1" applyAlignment="1">
      <alignment vertical="top"/>
    </xf>
    <xf numFmtId="3" fontId="9" fillId="10" borderId="0" xfId="31" applyNumberFormat="1" applyFont="1" applyFill="1" applyAlignment="1">
      <alignment wrapText="1"/>
    </xf>
    <xf numFmtId="3" fontId="7" fillId="10" borderId="0" xfId="38" applyNumberFormat="1" applyFont="1" applyFill="1" applyAlignment="1">
      <alignment vertical="top" wrapText="1"/>
    </xf>
    <xf numFmtId="0" fontId="9" fillId="10" borderId="0" xfId="31" applyFont="1" applyFill="1" applyAlignment="1">
      <alignment wrapText="1"/>
    </xf>
    <xf numFmtId="3" fontId="13" fillId="10" borderId="0" xfId="38" applyNumberFormat="1" applyFont="1" applyFill="1" applyAlignment="1">
      <alignment vertical="center"/>
    </xf>
    <xf numFmtId="0" fontId="7" fillId="10" borderId="0" xfId="38" applyFont="1" applyFill="1" applyAlignment="1">
      <alignment vertical="center" wrapText="1"/>
    </xf>
    <xf numFmtId="0" fontId="9" fillId="10" borderId="0" xfId="31" applyFont="1" applyFill="1" applyAlignment="1">
      <alignment vertical="center"/>
    </xf>
    <xf numFmtId="3" fontId="4" fillId="10" borderId="0" xfId="38" applyNumberFormat="1" applyFont="1" applyFill="1" applyAlignment="1">
      <alignment horizontal="right" vertical="center"/>
    </xf>
    <xf numFmtId="0" fontId="7" fillId="10" borderId="0" xfId="38" applyFont="1" applyFill="1" applyAlignment="1">
      <alignment wrapText="1"/>
    </xf>
    <xf numFmtId="3" fontId="4" fillId="10" borderId="1" xfId="38" applyNumberFormat="1" applyFont="1" applyFill="1" applyBorder="1" applyAlignment="1">
      <alignment wrapText="1"/>
    </xf>
    <xf numFmtId="3" fontId="7" fillId="10" borderId="0" xfId="38" applyNumberFormat="1" applyFont="1" applyFill="1" applyAlignment="1">
      <alignment vertical="center"/>
    </xf>
    <xf numFmtId="3" fontId="4" fillId="10" borderId="0" xfId="38" applyNumberFormat="1" applyFont="1" applyFill="1" applyAlignment="1">
      <alignment vertical="center"/>
    </xf>
    <xf numFmtId="0" fontId="9" fillId="0" borderId="0" xfId="31" applyFont="1" applyAlignment="1">
      <alignment vertical="center"/>
    </xf>
    <xf numFmtId="3" fontId="7" fillId="0" borderId="0" xfId="17" applyNumberFormat="1" applyFont="1" applyAlignment="1">
      <alignment vertical="top"/>
    </xf>
    <xf numFmtId="3" fontId="5" fillId="0" borderId="0" xfId="17" applyNumberFormat="1" applyFont="1" applyAlignment="1">
      <alignment horizontal="right" wrapText="1"/>
    </xf>
    <xf numFmtId="170" fontId="5" fillId="0" borderId="0" xfId="17" applyNumberFormat="1" applyFont="1" applyAlignment="1">
      <alignment vertical="top"/>
    </xf>
    <xf numFmtId="170" fontId="5" fillId="0" borderId="2" xfId="17" applyNumberFormat="1" applyFont="1" applyBorder="1" applyAlignment="1">
      <alignment vertical="top"/>
    </xf>
    <xf numFmtId="170" fontId="7" fillId="0" borderId="0" xfId="17" applyNumberFormat="1" applyFont="1" applyAlignment="1">
      <alignment vertical="top"/>
    </xf>
    <xf numFmtId="1" fontId="6" fillId="10" borderId="0" xfId="25" applyNumberFormat="1" applyFont="1" applyFill="1"/>
    <xf numFmtId="3" fontId="6" fillId="0" borderId="0" xfId="18" applyNumberFormat="1" applyFont="1" applyAlignment="1">
      <alignment vertical="top"/>
    </xf>
    <xf numFmtId="3" fontId="9" fillId="0" borderId="0" xfId="18" applyNumberFormat="1" applyFont="1" applyAlignment="1">
      <alignment vertical="top"/>
    </xf>
    <xf numFmtId="9" fontId="9" fillId="0" borderId="0" xfId="1" applyFont="1" applyAlignment="1">
      <alignment vertical="top"/>
    </xf>
    <xf numFmtId="9" fontId="9" fillId="0" borderId="0" xfId="1" applyFont="1" applyFill="1" applyAlignment="1">
      <alignment vertical="top"/>
    </xf>
    <xf numFmtId="9" fontId="6" fillId="0" borderId="0" xfId="1" applyFont="1" applyAlignment="1">
      <alignment vertical="top"/>
    </xf>
    <xf numFmtId="9" fontId="9" fillId="0" borderId="0" xfId="1" applyFont="1" applyFill="1" applyBorder="1" applyAlignment="1">
      <alignment horizontal="center" vertical="center"/>
    </xf>
    <xf numFmtId="0" fontId="7" fillId="13" borderId="3" xfId="0" applyFont="1" applyFill="1" applyBorder="1"/>
    <xf numFmtId="0" fontId="7" fillId="13" borderId="3" xfId="0" applyFont="1" applyFill="1" applyBorder="1" applyAlignment="1">
      <alignment horizontal="center"/>
    </xf>
    <xf numFmtId="14" fontId="7" fillId="13" borderId="0" xfId="0" applyNumberFormat="1" applyFont="1" applyFill="1"/>
    <xf numFmtId="3" fontId="9" fillId="13" borderId="0" xfId="18" applyNumberFormat="1" applyFont="1" applyFill="1" applyAlignment="1">
      <alignment horizontal="center"/>
    </xf>
    <xf numFmtId="3" fontId="4" fillId="10" borderId="0" xfId="48" applyNumberFormat="1" applyFont="1" applyFill="1" applyAlignment="1">
      <alignment horizontal="right" wrapText="1"/>
    </xf>
    <xf numFmtId="9" fontId="4" fillId="10" borderId="0" xfId="48" applyNumberFormat="1" applyFont="1" applyFill="1" applyAlignment="1">
      <alignment horizontal="right" wrapText="1"/>
    </xf>
    <xf numFmtId="188" fontId="7" fillId="10" borderId="0" xfId="51" applyNumberFormat="1" applyFont="1" applyFill="1" applyProtection="1"/>
    <xf numFmtId="187" fontId="7" fillId="10" borderId="0" xfId="51" applyNumberFormat="1" applyFont="1" applyFill="1" applyProtection="1"/>
    <xf numFmtId="186" fontId="7" fillId="10" borderId="0" xfId="51" applyNumberFormat="1" applyFont="1" applyFill="1" applyProtection="1"/>
    <xf numFmtId="188" fontId="7" fillId="10" borderId="0" xfId="51" applyNumberFormat="1" applyFont="1" applyFill="1" applyBorder="1" applyProtection="1"/>
    <xf numFmtId="187" fontId="7" fillId="10" borderId="0" xfId="51" applyNumberFormat="1" applyFont="1" applyFill="1" applyBorder="1" applyProtection="1"/>
    <xf numFmtId="186" fontId="7" fillId="10" borderId="0" xfId="51" applyNumberFormat="1" applyFont="1" applyFill="1" applyBorder="1" applyProtection="1"/>
    <xf numFmtId="10" fontId="4" fillId="10" borderId="0" xfId="49" applyNumberFormat="1" applyFont="1" applyFill="1" applyBorder="1"/>
    <xf numFmtId="9" fontId="4" fillId="10" borderId="0" xfId="49" applyFont="1" applyFill="1" applyBorder="1"/>
    <xf numFmtId="167" fontId="4" fillId="10" borderId="0" xfId="48" applyNumberFormat="1" applyFont="1" applyFill="1"/>
    <xf numFmtId="9" fontId="4" fillId="10" borderId="0" xfId="48" applyNumberFormat="1" applyFont="1" applyFill="1"/>
    <xf numFmtId="9" fontId="5" fillId="10" borderId="0" xfId="48" applyNumberFormat="1" applyFont="1" applyFill="1"/>
    <xf numFmtId="9" fontId="7" fillId="10" borderId="0" xfId="48" applyNumberFormat="1" applyFont="1" applyFill="1"/>
    <xf numFmtId="184" fontId="4" fillId="10" borderId="0" xfId="31" applyNumberFormat="1" applyFont="1" applyFill="1"/>
    <xf numFmtId="188" fontId="4" fillId="10" borderId="0" xfId="51" applyNumberFormat="1" applyFont="1" applyFill="1" applyBorder="1"/>
    <xf numFmtId="187" fontId="4" fillId="10" borderId="0" xfId="51" applyNumberFormat="1" applyFont="1" applyFill="1" applyBorder="1"/>
    <xf numFmtId="185" fontId="4" fillId="10" borderId="0" xfId="31" quotePrefix="1" applyNumberFormat="1" applyFont="1" applyFill="1" applyAlignment="1">
      <alignment horizontal="right"/>
    </xf>
    <xf numFmtId="186" fontId="4" fillId="10" borderId="0" xfId="51" applyNumberFormat="1" applyFont="1" applyFill="1" applyBorder="1"/>
    <xf numFmtId="3" fontId="6" fillId="10" borderId="0" xfId="36" applyNumberFormat="1" applyFont="1" applyFill="1" applyAlignment="1">
      <alignment horizontal="right" vertical="top" indent="1"/>
    </xf>
    <xf numFmtId="9" fontId="6" fillId="10" borderId="0" xfId="41" applyFont="1" applyFill="1" applyAlignment="1">
      <alignment horizontal="right" vertical="top" indent="1"/>
    </xf>
    <xf numFmtId="3" fontId="40" fillId="10" borderId="0" xfId="31" applyNumberFormat="1" applyFont="1" applyFill="1" applyAlignment="1">
      <alignment horizontal="center" vertical="top"/>
    </xf>
    <xf numFmtId="0" fontId="9" fillId="10" borderId="0" xfId="31" applyFont="1" applyFill="1" applyAlignment="1">
      <alignment vertical="center" wrapText="1"/>
    </xf>
    <xf numFmtId="3" fontId="9" fillId="10" borderId="0" xfId="31" applyNumberFormat="1" applyFont="1" applyFill="1" applyAlignment="1">
      <alignment horizontal="center" vertical="top"/>
    </xf>
    <xf numFmtId="0" fontId="9" fillId="10" borderId="0" xfId="31" quotePrefix="1" applyFont="1" applyFill="1" applyAlignment="1">
      <alignment vertical="center" wrapText="1"/>
    </xf>
    <xf numFmtId="3" fontId="9" fillId="10" borderId="0" xfId="31" applyNumberFormat="1" applyFont="1" applyFill="1" applyAlignment="1">
      <alignment horizontal="center"/>
    </xf>
    <xf numFmtId="0" fontId="9" fillId="10" borderId="0" xfId="31" applyFont="1" applyFill="1" applyAlignment="1">
      <alignment horizontal="right"/>
    </xf>
    <xf numFmtId="0" fontId="9" fillId="10" borderId="0" xfId="31" applyFont="1" applyFill="1" applyAlignment="1">
      <alignment horizontal="center"/>
    </xf>
    <xf numFmtId="9" fontId="50" fillId="8" borderId="0" xfId="1" applyFont="1" applyFill="1" applyBorder="1"/>
    <xf numFmtId="3" fontId="51" fillId="0" borderId="0" xfId="0" applyNumberFormat="1" applyFont="1"/>
    <xf numFmtId="9" fontId="50" fillId="0" borderId="0" xfId="1" applyFont="1" applyFill="1" applyBorder="1"/>
    <xf numFmtId="3" fontId="52" fillId="0" borderId="0" xfId="2" applyNumberFormat="1" applyFont="1"/>
    <xf numFmtId="0" fontId="52" fillId="0" borderId="0" xfId="2" applyFont="1"/>
    <xf numFmtId="9" fontId="6" fillId="0" borderId="0" xfId="1" applyFont="1" applyFill="1" applyBorder="1"/>
    <xf numFmtId="3" fontId="4" fillId="0" borderId="0" xfId="0" applyNumberFormat="1" applyFont="1" applyAlignment="1">
      <alignment horizontal="right" wrapText="1"/>
    </xf>
    <xf numFmtId="9" fontId="53" fillId="0" borderId="0" xfId="0" applyNumberFormat="1" applyFont="1" applyAlignment="1">
      <alignment wrapText="1"/>
    </xf>
    <xf numFmtId="0" fontId="4" fillId="0" borderId="0" xfId="0" applyFont="1" applyAlignment="1">
      <alignment horizontal="right" wrapText="1"/>
    </xf>
    <xf numFmtId="0" fontId="52" fillId="0" borderId="0" xfId="2" applyFont="1" applyFill="1"/>
    <xf numFmtId="9" fontId="5" fillId="0" borderId="1" xfId="1" quotePrefix="1" applyFont="1" applyBorder="1" applyAlignment="1">
      <alignment horizontal="right" wrapText="1"/>
    </xf>
    <xf numFmtId="3" fontId="7" fillId="0" borderId="0" xfId="0" quotePrefix="1" applyNumberFormat="1" applyFont="1" applyAlignment="1">
      <alignment horizontal="left"/>
    </xf>
    <xf numFmtId="3" fontId="54" fillId="0" borderId="0" xfId="2" applyNumberFormat="1" applyFont="1"/>
    <xf numFmtId="0" fontId="7" fillId="10" borderId="0" xfId="18" applyFont="1" applyFill="1" applyProtection="1">
      <protection locked="0"/>
    </xf>
    <xf numFmtId="0" fontId="6" fillId="10" borderId="0" xfId="3" quotePrefix="1" applyFont="1" applyFill="1" applyProtection="1">
      <alignment vertical="top"/>
      <protection locked="0"/>
    </xf>
    <xf numFmtId="0" fontId="7" fillId="0" borderId="0" xfId="18" applyFont="1" applyAlignment="1">
      <alignment horizontal="center" vertical="center"/>
    </xf>
    <xf numFmtId="0" fontId="5" fillId="0" borderId="0" xfId="25" applyFont="1" applyAlignment="1">
      <alignment horizontal="left" wrapText="1"/>
    </xf>
    <xf numFmtId="0" fontId="5" fillId="10" borderId="0" xfId="25" applyFont="1" applyFill="1" applyAlignment="1">
      <alignment horizontal="left" vertical="top" wrapText="1"/>
    </xf>
    <xf numFmtId="0" fontId="5" fillId="0" borderId="0" xfId="25" applyFont="1" applyAlignment="1">
      <alignment horizontal="left" vertical="top" wrapText="1"/>
    </xf>
    <xf numFmtId="3" fontId="5" fillId="10" borderId="0" xfId="25" applyNumberFormat="1" applyFont="1" applyFill="1" applyAlignment="1">
      <alignment horizontal="left" vertical="top" wrapText="1"/>
    </xf>
    <xf numFmtId="0" fontId="5" fillId="10" borderId="0" xfId="26" applyFont="1" applyFill="1" applyAlignment="1">
      <alignment horizontal="left" vertical="top" wrapText="1"/>
    </xf>
    <xf numFmtId="0" fontId="5" fillId="10" borderId="0" xfId="27" applyFont="1" applyFill="1" applyAlignment="1">
      <alignment horizontal="left" vertical="top" wrapText="1"/>
    </xf>
    <xf numFmtId="0" fontId="6" fillId="0" borderId="0" xfId="25" applyFont="1" applyAlignment="1">
      <alignment horizontal="left" vertical="top" wrapText="1"/>
    </xf>
    <xf numFmtId="3" fontId="6" fillId="10" borderId="0" xfId="25" applyNumberFormat="1" applyFont="1" applyFill="1" applyAlignment="1">
      <alignment horizontal="left" vertical="top" wrapText="1"/>
    </xf>
    <xf numFmtId="0" fontId="6" fillId="10" borderId="0" xfId="26" applyFont="1" applyFill="1" applyAlignment="1">
      <alignment horizontal="left" vertical="top" wrapText="1"/>
    </xf>
    <xf numFmtId="3" fontId="7" fillId="10" borderId="0" xfId="25" applyNumberFormat="1" applyFont="1" applyFill="1" applyAlignment="1">
      <alignment horizontal="left" vertical="top" wrapText="1"/>
    </xf>
    <xf numFmtId="0" fontId="7" fillId="10" borderId="0" xfId="25" applyFont="1" applyFill="1" applyAlignment="1">
      <alignment horizontal="left" vertical="top" wrapText="1"/>
    </xf>
    <xf numFmtId="0" fontId="6" fillId="10" borderId="0" xfId="27" applyFont="1" applyFill="1" applyAlignment="1">
      <alignment horizontal="left" vertical="top" wrapText="1"/>
    </xf>
    <xf numFmtId="0" fontId="6" fillId="10" borderId="0" xfId="25" applyFont="1" applyFill="1" applyAlignment="1">
      <alignment horizontal="left" vertical="top" wrapText="1"/>
    </xf>
    <xf numFmtId="0" fontId="39" fillId="10" borderId="0" xfId="25" applyFont="1" applyFill="1" applyAlignment="1">
      <alignment horizontal="left" vertical="top" wrapText="1"/>
    </xf>
    <xf numFmtId="3" fontId="19" fillId="10" borderId="0" xfId="25" applyNumberFormat="1" applyFont="1" applyFill="1" applyAlignment="1">
      <alignment horizontal="left" vertical="top" wrapText="1"/>
    </xf>
    <xf numFmtId="0" fontId="6" fillId="10" borderId="0" xfId="3" applyFont="1" applyFill="1" applyAlignment="1">
      <alignment horizontal="left" vertical="top" wrapText="1"/>
    </xf>
    <xf numFmtId="0" fontId="5" fillId="0" borderId="0" xfId="25" applyFont="1" applyAlignment="1">
      <alignment vertical="top" wrapText="1"/>
    </xf>
    <xf numFmtId="3" fontId="6" fillId="10" borderId="0" xfId="28" applyNumberFormat="1" applyFont="1" applyFill="1" applyBorder="1" applyAlignment="1">
      <alignment horizontal="left" vertical="top" wrapText="1"/>
    </xf>
    <xf numFmtId="0" fontId="5" fillId="10" borderId="0" xfId="25" applyFont="1" applyFill="1" applyAlignment="1">
      <alignment horizontal="left" wrapText="1"/>
    </xf>
    <xf numFmtId="3" fontId="7" fillId="0" borderId="0" xfId="25" applyNumberFormat="1" applyFont="1" applyAlignment="1">
      <alignment horizontal="left" vertical="top" wrapText="1"/>
    </xf>
    <xf numFmtId="3" fontId="7" fillId="10" borderId="0" xfId="25" applyNumberFormat="1" applyFont="1" applyFill="1" applyAlignment="1">
      <alignment horizontal="center" vertical="top" wrapText="1"/>
    </xf>
    <xf numFmtId="3" fontId="6" fillId="10" borderId="0" xfId="25" applyNumberFormat="1" applyFont="1" applyFill="1" applyAlignment="1">
      <alignment horizontal="center" vertical="top" wrapText="1"/>
    </xf>
    <xf numFmtId="3" fontId="5" fillId="0" borderId="0" xfId="25" applyNumberFormat="1" applyFont="1" applyAlignment="1">
      <alignment wrapText="1"/>
    </xf>
    <xf numFmtId="0" fontId="36" fillId="10" borderId="0" xfId="25" applyFont="1" applyFill="1" applyAlignment="1">
      <alignment horizontal="left" vertical="top" wrapText="1"/>
    </xf>
    <xf numFmtId="3" fontId="36" fillId="0" borderId="0" xfId="25" applyNumberFormat="1" applyFont="1" applyAlignment="1">
      <alignment horizontal="left" vertical="top" wrapText="1"/>
    </xf>
    <xf numFmtId="3" fontId="36" fillId="10" borderId="0" xfId="25" applyNumberFormat="1" applyFont="1" applyFill="1" applyAlignment="1">
      <alignment horizontal="left" vertical="top" wrapText="1"/>
    </xf>
    <xf numFmtId="3" fontId="36" fillId="10" borderId="0" xfId="25" applyNumberFormat="1" applyFont="1" applyFill="1" applyAlignment="1">
      <alignment horizontal="center" vertical="top" wrapText="1"/>
    </xf>
    <xf numFmtId="3" fontId="56" fillId="10" borderId="0" xfId="25" applyNumberFormat="1" applyFont="1" applyFill="1" applyAlignment="1">
      <alignment horizontal="left" vertical="top" wrapText="1"/>
    </xf>
    <xf numFmtId="0" fontId="56" fillId="10" borderId="0" xfId="26" applyFont="1" applyFill="1" applyAlignment="1">
      <alignment horizontal="left" vertical="top" wrapText="1"/>
    </xf>
    <xf numFmtId="0" fontId="6" fillId="0" borderId="0" xfId="25" applyFont="1" applyAlignment="1">
      <alignment vertical="top" wrapText="1"/>
    </xf>
    <xf numFmtId="0" fontId="6" fillId="10" borderId="0" xfId="25" applyFont="1" applyFill="1" applyAlignment="1">
      <alignment vertical="top" wrapText="1"/>
    </xf>
    <xf numFmtId="0" fontId="7" fillId="0" borderId="0" xfId="25" applyFont="1" applyAlignment="1">
      <alignment vertical="top" wrapText="1"/>
    </xf>
    <xf numFmtId="0" fontId="7" fillId="10" borderId="0" xfId="26" applyFont="1" applyFill="1" applyAlignment="1">
      <alignment horizontal="left" vertical="top" wrapText="1"/>
    </xf>
    <xf numFmtId="3" fontId="7" fillId="0" borderId="0" xfId="25" applyNumberFormat="1" applyFont="1" applyAlignment="1">
      <alignment horizontal="center" vertical="top" wrapText="1"/>
    </xf>
    <xf numFmtId="0" fontId="7" fillId="0" borderId="0" xfId="25" applyFont="1" applyAlignment="1">
      <alignment horizontal="left" vertical="top" wrapText="1"/>
    </xf>
    <xf numFmtId="3" fontId="9" fillId="0" borderId="0" xfId="25" applyNumberFormat="1" applyFont="1" applyAlignment="1">
      <alignment horizontal="center" vertical="center" wrapText="1"/>
    </xf>
    <xf numFmtId="0" fontId="24" fillId="10" borderId="0" xfId="18" applyFont="1" applyFill="1"/>
    <xf numFmtId="0" fontId="4" fillId="10" borderId="0" xfId="18" applyFont="1" applyFill="1" applyAlignment="1">
      <alignment horizontal="right"/>
    </xf>
    <xf numFmtId="3" fontId="6" fillId="10" borderId="2" xfId="18" applyNumberFormat="1" applyFont="1" applyFill="1" applyBorder="1"/>
    <xf numFmtId="0" fontId="6" fillId="10" borderId="1" xfId="18" applyFont="1" applyFill="1" applyBorder="1"/>
    <xf numFmtId="3" fontId="6" fillId="10" borderId="1" xfId="18" applyNumberFormat="1" applyFont="1" applyFill="1" applyBorder="1"/>
    <xf numFmtId="0" fontId="6" fillId="2" borderId="1" xfId="18" applyFont="1" applyFill="1" applyBorder="1"/>
    <xf numFmtId="3" fontId="6" fillId="2" borderId="1" xfId="18" applyNumberFormat="1" applyFont="1" applyFill="1" applyBorder="1"/>
    <xf numFmtId="182" fontId="12" fillId="10" borderId="0" xfId="18" applyNumberFormat="1" applyFont="1" applyFill="1"/>
    <xf numFmtId="0" fontId="12" fillId="10" borderId="0" xfId="18" applyFont="1" applyFill="1"/>
    <xf numFmtId="0" fontId="23" fillId="10" borderId="0" xfId="18" applyFont="1" applyFill="1"/>
    <xf numFmtId="3" fontId="6" fillId="10" borderId="0" xfId="18" applyNumberFormat="1" applyFont="1" applyFill="1"/>
    <xf numFmtId="0" fontId="11" fillId="0" borderId="0" xfId="18" applyFont="1"/>
    <xf numFmtId="170" fontId="9" fillId="0" borderId="0" xfId="18" applyNumberFormat="1" applyFont="1"/>
    <xf numFmtId="4" fontId="9" fillId="0" borderId="0" xfId="18" applyNumberFormat="1" applyFont="1"/>
    <xf numFmtId="1" fontId="9" fillId="0" borderId="0" xfId="18" applyNumberFormat="1" applyFont="1"/>
    <xf numFmtId="4" fontId="9" fillId="10" borderId="0" xfId="18" applyNumberFormat="1" applyFont="1" applyFill="1"/>
    <xf numFmtId="1" fontId="9" fillId="10" borderId="0" xfId="18" applyNumberFormat="1" applyFont="1" applyFill="1"/>
    <xf numFmtId="171" fontId="9" fillId="0" borderId="0" xfId="18" applyNumberFormat="1" applyFont="1"/>
    <xf numFmtId="0" fontId="7" fillId="13" borderId="0" xfId="0" applyFont="1" applyFill="1" applyAlignment="1">
      <alignment horizontal="center"/>
    </xf>
    <xf numFmtId="2" fontId="7" fillId="0" borderId="0" xfId="18" applyNumberFormat="1" applyFont="1"/>
    <xf numFmtId="0" fontId="45" fillId="0" borderId="0" xfId="18" applyFont="1"/>
    <xf numFmtId="0" fontId="7" fillId="13" borderId="0" xfId="0" applyFont="1" applyFill="1"/>
    <xf numFmtId="3" fontId="7" fillId="10" borderId="1" xfId="15" applyNumberFormat="1" applyFont="1" applyFill="1" applyBorder="1"/>
    <xf numFmtId="3" fontId="4" fillId="10" borderId="1" xfId="15" applyNumberFormat="1" applyFont="1" applyFill="1" applyBorder="1" applyAlignment="1">
      <alignment horizontal="right" wrapText="1"/>
    </xf>
    <xf numFmtId="3" fontId="7" fillId="0" borderId="0" xfId="15" applyNumberFormat="1" applyFont="1"/>
    <xf numFmtId="0" fontId="7" fillId="0" borderId="0" xfId="31" applyFont="1"/>
    <xf numFmtId="0" fontId="7" fillId="0" borderId="0" xfId="31" applyFont="1" applyProtection="1">
      <protection locked="0"/>
    </xf>
    <xf numFmtId="3" fontId="7" fillId="0" borderId="0" xfId="24" applyNumberFormat="1" applyFont="1" applyAlignment="1">
      <alignment horizontal="right"/>
    </xf>
    <xf numFmtId="0" fontId="9" fillId="10" borderId="1" xfId="18" applyFont="1" applyFill="1" applyBorder="1"/>
    <xf numFmtId="3" fontId="5" fillId="10" borderId="0" xfId="48" applyNumberFormat="1" applyFont="1" applyFill="1" applyAlignment="1">
      <alignment horizontal="center" wrapText="1"/>
    </xf>
    <xf numFmtId="3" fontId="5" fillId="10" borderId="1" xfId="48" applyNumberFormat="1" applyFont="1" applyFill="1" applyBorder="1" applyAlignment="1">
      <alignment wrapText="1"/>
    </xf>
    <xf numFmtId="172" fontId="6" fillId="10" borderId="0" xfId="40" applyNumberFormat="1" applyFont="1" applyFill="1" applyBorder="1" applyAlignment="1" applyProtection="1">
      <alignment horizontal="right"/>
      <protection locked="0"/>
    </xf>
    <xf numFmtId="9" fontId="6" fillId="10" borderId="0" xfId="41" applyFont="1" applyFill="1" applyBorder="1" applyAlignment="1" applyProtection="1">
      <protection locked="0"/>
    </xf>
    <xf numFmtId="172" fontId="6" fillId="10" borderId="0" xfId="40" applyNumberFormat="1" applyFont="1" applyFill="1" applyBorder="1" applyAlignment="1" applyProtection="1">
      <protection locked="0"/>
    </xf>
    <xf numFmtId="0" fontId="7" fillId="10" borderId="0" xfId="17" applyFont="1" applyFill="1" applyAlignment="1" applyProtection="1">
      <alignment vertical="center"/>
      <protection locked="0"/>
    </xf>
    <xf numFmtId="0" fontId="7" fillId="0" borderId="0" xfId="17" applyFont="1"/>
    <xf numFmtId="3" fontId="7" fillId="10" borderId="0" xfId="33" applyNumberFormat="1" applyFont="1" applyFill="1" applyAlignment="1">
      <alignment horizontal="left" wrapText="1"/>
    </xf>
    <xf numFmtId="3" fontId="7" fillId="10" borderId="0" xfId="33" applyNumberFormat="1" applyFont="1" applyFill="1" applyAlignment="1">
      <alignment horizontal="left"/>
    </xf>
    <xf numFmtId="3" fontId="7" fillId="10" borderId="0" xfId="33" applyNumberFormat="1" applyFont="1" applyFill="1"/>
    <xf numFmtId="0" fontId="8" fillId="10" borderId="0" xfId="18" applyFont="1" applyFill="1" applyAlignment="1">
      <alignment horizontal="left"/>
    </xf>
    <xf numFmtId="0" fontId="36" fillId="10" borderId="0" xfId="18" applyFont="1" applyFill="1"/>
    <xf numFmtId="0" fontId="6" fillId="0" borderId="0" xfId="21" applyFont="1" applyAlignment="1">
      <alignment horizontal="center"/>
    </xf>
    <xf numFmtId="0" fontId="6" fillId="0" borderId="0" xfId="21" applyFont="1"/>
    <xf numFmtId="3" fontId="47" fillId="10" borderId="1" xfId="31" applyNumberFormat="1" applyFont="1" applyFill="1" applyBorder="1" applyAlignment="1">
      <alignment horizontal="center" vertical="top"/>
    </xf>
    <xf numFmtId="3" fontId="47" fillId="10" borderId="0" xfId="31" applyNumberFormat="1" applyFont="1" applyFill="1" applyAlignment="1">
      <alignment horizontal="center" vertical="top"/>
    </xf>
    <xf numFmtId="0" fontId="6" fillId="0" borderId="0" xfId="21" applyFont="1" applyAlignment="1">
      <alignment horizontal="left" vertical="top"/>
    </xf>
    <xf numFmtId="9" fontId="9" fillId="10" borderId="0" xfId="1" applyFont="1" applyFill="1"/>
    <xf numFmtId="0" fontId="7" fillId="10" borderId="0" xfId="18" applyFont="1" applyFill="1" applyAlignment="1">
      <alignment horizontal="left" vertical="center" wrapText="1"/>
    </xf>
    <xf numFmtId="0" fontId="1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3" fontId="7" fillId="0" borderId="0" xfId="0" applyNumberFormat="1" applyFont="1" applyAlignment="1">
      <alignment horizontal="center" vertical="center" wrapText="1"/>
    </xf>
    <xf numFmtId="3" fontId="24" fillId="0" borderId="0" xfId="0" applyNumberFormat="1" applyFont="1" applyAlignment="1">
      <alignment horizontal="center" vertical="center" wrapText="1"/>
    </xf>
    <xf numFmtId="3" fontId="7" fillId="0" borderId="0" xfId="0" quotePrefix="1" applyNumberFormat="1" applyFont="1" applyAlignment="1">
      <alignment horizontal="center" vertical="center" wrapText="1"/>
    </xf>
    <xf numFmtId="0" fontId="7" fillId="0" borderId="2" xfId="0" applyFont="1" applyBorder="1" applyAlignment="1">
      <alignment horizontal="left" vertical="center" wrapText="1"/>
    </xf>
    <xf numFmtId="0" fontId="13" fillId="0" borderId="0" xfId="0" applyFont="1" applyAlignment="1">
      <alignment horizontal="justify" vertical="center" wrapText="1"/>
    </xf>
    <xf numFmtId="0" fontId="9" fillId="0" borderId="0" xfId="0" applyFont="1" applyAlignment="1">
      <alignment horizontal="left" vertical="center" wrapText="1"/>
    </xf>
    <xf numFmtId="3" fontId="57" fillId="0" borderId="0" xfId="0" applyNumberFormat="1" applyFont="1" applyAlignment="1">
      <alignment horizontal="justify" vertical="center" wrapText="1"/>
    </xf>
    <xf numFmtId="3" fontId="9" fillId="0" borderId="0" xfId="0" applyNumberFormat="1" applyFont="1" applyAlignment="1">
      <alignment horizontal="center" vertical="center" wrapText="1"/>
    </xf>
    <xf numFmtId="3" fontId="9" fillId="0" borderId="0" xfId="0" quotePrefix="1" applyNumberFormat="1" applyFont="1" applyAlignment="1">
      <alignment horizontal="center" vertical="center" wrapText="1"/>
    </xf>
    <xf numFmtId="0" fontId="5" fillId="10" borderId="0" xfId="18" applyFont="1" applyFill="1" applyAlignment="1">
      <alignment wrapText="1"/>
    </xf>
    <xf numFmtId="3" fontId="5" fillId="10" borderId="0" xfId="18" applyNumberFormat="1" applyFont="1" applyFill="1"/>
    <xf numFmtId="3" fontId="5" fillId="10" borderId="0" xfId="18" applyNumberFormat="1" applyFont="1" applyFill="1" applyAlignment="1">
      <alignment horizontal="center" vertical="center"/>
    </xf>
    <xf numFmtId="0" fontId="5" fillId="10" borderId="0" xfId="18" applyFont="1" applyFill="1" applyAlignment="1">
      <alignment horizontal="left" wrapText="1"/>
    </xf>
    <xf numFmtId="0" fontId="7" fillId="10" borderId="0" xfId="18" applyFont="1" applyFill="1" applyAlignment="1">
      <alignment horizontal="center" vertical="center"/>
    </xf>
    <xf numFmtId="3" fontId="9" fillId="10" borderId="0" xfId="18" applyNumberFormat="1" applyFont="1" applyFill="1" applyAlignment="1">
      <alignment horizontal="right"/>
    </xf>
    <xf numFmtId="3" fontId="9" fillId="10" borderId="0" xfId="18" applyNumberFormat="1" applyFont="1" applyFill="1" applyAlignment="1">
      <alignment horizontal="center" vertical="center"/>
    </xf>
    <xf numFmtId="3" fontId="4" fillId="19" borderId="0" xfId="18" applyNumberFormat="1" applyFont="1" applyFill="1" applyAlignment="1">
      <alignment vertical="top" wrapText="1"/>
    </xf>
    <xf numFmtId="3" fontId="4" fillId="19" borderId="0" xfId="18" applyNumberFormat="1" applyFont="1" applyFill="1" applyAlignment="1">
      <alignment horizontal="right" vertical="top"/>
    </xf>
    <xf numFmtId="3" fontId="4" fillId="19" borderId="0" xfId="18" applyNumberFormat="1" applyFont="1" applyFill="1" applyAlignment="1">
      <alignment horizontal="right" vertical="top" wrapText="1"/>
    </xf>
    <xf numFmtId="3" fontId="4" fillId="19" borderId="0" xfId="18" applyNumberFormat="1" applyFont="1" applyFill="1" applyAlignment="1">
      <alignment horizontal="center" vertical="center"/>
    </xf>
    <xf numFmtId="168" fontId="4" fillId="19" borderId="0" xfId="41" applyNumberFormat="1" applyFont="1" applyFill="1" applyBorder="1" applyAlignment="1">
      <alignment horizontal="right" vertical="top"/>
    </xf>
    <xf numFmtId="9" fontId="4" fillId="19" borderId="0" xfId="41" applyFont="1" applyFill="1" applyBorder="1" applyAlignment="1">
      <alignment horizontal="right" vertical="top"/>
    </xf>
    <xf numFmtId="3" fontId="5" fillId="10" borderId="0" xfId="18" applyNumberFormat="1" applyFont="1" applyFill="1" applyAlignment="1">
      <alignment vertical="top"/>
    </xf>
    <xf numFmtId="0" fontId="6" fillId="10" borderId="0" xfId="18" applyFont="1" applyFill="1" applyAlignment="1">
      <alignment vertical="top" wrapText="1"/>
    </xf>
    <xf numFmtId="3" fontId="6" fillId="10" borderId="0" xfId="18" applyNumberFormat="1" applyFont="1" applyFill="1" applyAlignment="1">
      <alignment horizontal="right" vertical="top" wrapText="1"/>
    </xf>
    <xf numFmtId="3" fontId="9" fillId="10" borderId="0" xfId="18" applyNumberFormat="1" applyFont="1" applyFill="1" applyAlignment="1">
      <alignment vertical="top" wrapText="1"/>
    </xf>
    <xf numFmtId="3" fontId="6" fillId="10" borderId="0" xfId="18" applyNumberFormat="1" applyFont="1" applyFill="1" applyAlignment="1">
      <alignment vertical="top" wrapText="1"/>
    </xf>
    <xf numFmtId="166" fontId="6" fillId="10" borderId="0" xfId="41" applyNumberFormat="1" applyFont="1" applyFill="1" applyBorder="1" applyAlignment="1">
      <alignment vertical="top" wrapText="1"/>
    </xf>
    <xf numFmtId="3" fontId="4" fillId="10" borderId="0" xfId="18" applyNumberFormat="1" applyFont="1" applyFill="1" applyAlignment="1">
      <alignment vertical="top"/>
    </xf>
    <xf numFmtId="3" fontId="4" fillId="10" borderId="0" xfId="18" applyNumberFormat="1" applyFont="1" applyFill="1" applyAlignment="1">
      <alignment horizontal="right" vertical="top"/>
    </xf>
    <xf numFmtId="9" fontId="4" fillId="10" borderId="0" xfId="41" applyFont="1" applyFill="1" applyBorder="1" applyAlignment="1">
      <alignment horizontal="right" vertical="top"/>
    </xf>
    <xf numFmtId="3" fontId="4" fillId="10" borderId="0" xfId="18" applyNumberFormat="1" applyFont="1" applyFill="1" applyAlignment="1">
      <alignment wrapText="1"/>
    </xf>
    <xf numFmtId="3" fontId="4" fillId="10" borderId="0" xfId="18" applyNumberFormat="1" applyFont="1" applyFill="1" applyAlignment="1">
      <alignment horizontal="right"/>
    </xf>
    <xf numFmtId="3" fontId="4" fillId="10" borderId="0" xfId="18" applyNumberFormat="1" applyFont="1" applyFill="1" applyAlignment="1">
      <alignment horizontal="right" wrapText="1"/>
    </xf>
    <xf numFmtId="3" fontId="9" fillId="10" borderId="0" xfId="18" applyNumberFormat="1" applyFont="1" applyFill="1" applyAlignment="1">
      <alignment horizontal="right" wrapText="1"/>
    </xf>
    <xf numFmtId="176" fontId="9" fillId="10" borderId="0" xfId="18" applyNumberFormat="1" applyFont="1" applyFill="1" applyAlignment="1">
      <alignment horizontal="center" vertical="center" wrapText="1"/>
    </xf>
    <xf numFmtId="3" fontId="5" fillId="10" borderId="1" xfId="18" applyNumberFormat="1" applyFont="1" applyFill="1" applyBorder="1" applyAlignment="1">
      <alignment wrapText="1"/>
    </xf>
    <xf numFmtId="1" fontId="5" fillId="10" borderId="1" xfId="18" quotePrefix="1" applyNumberFormat="1" applyFont="1" applyFill="1" applyBorder="1" applyAlignment="1">
      <alignment horizontal="right" wrapText="1"/>
    </xf>
    <xf numFmtId="1" fontId="5" fillId="10" borderId="1" xfId="41" quotePrefix="1" applyNumberFormat="1" applyFont="1" applyFill="1" applyBorder="1" applyAlignment="1">
      <alignment horizontal="right" wrapText="1"/>
    </xf>
    <xf numFmtId="1" fontId="5" fillId="10" borderId="1" xfId="18" applyNumberFormat="1" applyFont="1" applyFill="1" applyBorder="1" applyAlignment="1">
      <alignment horizontal="right" wrapText="1"/>
    </xf>
    <xf numFmtId="1" fontId="5" fillId="10" borderId="1" xfId="18" applyNumberFormat="1" applyFont="1" applyFill="1" applyBorder="1" applyAlignment="1">
      <alignment horizontal="center" vertical="center" wrapText="1"/>
    </xf>
    <xf numFmtId="0" fontId="6" fillId="10" borderId="0" xfId="3" applyFont="1" applyFill="1" applyProtection="1">
      <alignment vertical="top"/>
      <protection locked="0"/>
    </xf>
    <xf numFmtId="0" fontId="13" fillId="0" borderId="1" xfId="0" applyFont="1" applyBorder="1" applyAlignment="1">
      <alignment horizontal="justify" vertical="center" wrapText="1"/>
    </xf>
    <xf numFmtId="192" fontId="9" fillId="10" borderId="0" xfId="18" applyNumberFormat="1" applyFont="1" applyFill="1"/>
    <xf numFmtId="3" fontId="5" fillId="10" borderId="1" xfId="37" applyNumberFormat="1" applyFont="1" applyFill="1" applyBorder="1" applyAlignment="1">
      <alignment horizontal="right" vertical="top" wrapText="1"/>
    </xf>
    <xf numFmtId="0" fontId="7" fillId="10" borderId="0" xfId="18" applyFont="1" applyFill="1" applyAlignment="1">
      <alignment horizontal="right" vertical="center"/>
    </xf>
    <xf numFmtId="178" fontId="6" fillId="10" borderId="0" xfId="40" applyNumberFormat="1" applyFont="1" applyFill="1" applyBorder="1" applyAlignment="1">
      <alignment horizontal="right" wrapText="1"/>
    </xf>
    <xf numFmtId="3" fontId="4" fillId="19" borderId="0" xfId="18" applyNumberFormat="1" applyFont="1" applyFill="1" applyAlignment="1">
      <alignment horizontal="right"/>
    </xf>
    <xf numFmtId="3" fontId="5" fillId="10" borderId="0" xfId="18" applyNumberFormat="1" applyFont="1" applyFill="1" applyAlignment="1">
      <alignment horizontal="right"/>
    </xf>
    <xf numFmtId="3" fontId="6" fillId="10" borderId="0" xfId="18" applyNumberFormat="1" applyFont="1" applyFill="1" applyAlignment="1">
      <alignment horizontal="right" wrapText="1"/>
    </xf>
    <xf numFmtId="3" fontId="58" fillId="0" borderId="0" xfId="0" applyNumberFormat="1" applyFont="1" applyAlignment="1">
      <alignment wrapText="1"/>
    </xf>
    <xf numFmtId="0" fontId="59" fillId="10" borderId="0" xfId="3" applyFont="1" applyFill="1" applyAlignment="1" applyProtection="1">
      <alignment horizontal="left"/>
      <protection locked="0"/>
    </xf>
    <xf numFmtId="0" fontId="12" fillId="10" borderId="0" xfId="3" applyFont="1" applyFill="1" applyAlignment="1" applyProtection="1">
      <alignment horizontal="left"/>
      <protection locked="0"/>
    </xf>
    <xf numFmtId="170" fontId="12" fillId="10" borderId="0" xfId="38" applyNumberFormat="1" applyFont="1" applyFill="1" applyAlignment="1" applyProtection="1">
      <alignment vertical="top"/>
      <protection locked="0"/>
    </xf>
    <xf numFmtId="0" fontId="0" fillId="10" borderId="0" xfId="0" applyFill="1"/>
    <xf numFmtId="3" fontId="29" fillId="10" borderId="1" xfId="17" applyNumberFormat="1" applyFont="1" applyFill="1" applyBorder="1" applyAlignment="1">
      <alignment horizontal="center" vertical="top" wrapText="1"/>
    </xf>
    <xf numFmtId="3" fontId="9" fillId="10" borderId="0" xfId="31" applyNumberFormat="1" applyFont="1" applyFill="1" applyAlignment="1">
      <alignment vertical="top"/>
    </xf>
    <xf numFmtId="3" fontId="7" fillId="10" borderId="0" xfId="15" applyNumberFormat="1" applyFont="1" applyFill="1" applyAlignment="1">
      <alignment horizontal="left"/>
    </xf>
    <xf numFmtId="3" fontId="7" fillId="0" borderId="0" xfId="15" applyNumberFormat="1" applyFont="1" applyAlignment="1">
      <alignment horizontal="left"/>
    </xf>
    <xf numFmtId="3" fontId="6" fillId="10" borderId="1" xfId="17" applyNumberFormat="1" applyFont="1" applyFill="1" applyBorder="1" applyAlignment="1">
      <alignment horizontal="right" vertical="top" wrapText="1"/>
    </xf>
    <xf numFmtId="3" fontId="9" fillId="0" borderId="0" xfId="17" applyNumberFormat="1" applyFont="1" applyAlignment="1" applyProtection="1">
      <alignment vertical="top"/>
      <protection locked="0"/>
    </xf>
    <xf numFmtId="0" fontId="6" fillId="0" borderId="0" xfId="32" applyFont="1" applyAlignment="1">
      <alignment vertical="center"/>
    </xf>
    <xf numFmtId="3" fontId="5" fillId="10" borderId="0" xfId="38" applyNumberFormat="1" applyFont="1" applyFill="1" applyAlignment="1">
      <alignment horizontal="left" vertical="top" wrapText="1"/>
    </xf>
    <xf numFmtId="0" fontId="5" fillId="10" borderId="0" xfId="38" applyFont="1" applyFill="1"/>
    <xf numFmtId="3" fontId="5" fillId="10" borderId="0" xfId="38" applyNumberFormat="1" applyFont="1" applyFill="1" applyAlignment="1">
      <alignment vertical="top" wrapText="1"/>
    </xf>
    <xf numFmtId="179" fontId="5" fillId="10" borderId="0" xfId="38" quotePrefix="1" applyNumberFormat="1" applyFont="1" applyFill="1" applyAlignment="1">
      <alignment horizontal="right" wrapText="1"/>
    </xf>
    <xf numFmtId="0" fontId="7" fillId="10" borderId="0" xfId="38" applyFont="1" applyFill="1" applyAlignment="1">
      <alignment vertical="top"/>
    </xf>
    <xf numFmtId="3" fontId="9" fillId="10" borderId="0" xfId="38" applyNumberFormat="1" applyFont="1" applyFill="1" applyAlignment="1">
      <alignment horizontal="left" vertical="top" wrapText="1"/>
    </xf>
    <xf numFmtId="3" fontId="9" fillId="10" borderId="0" xfId="38" applyNumberFormat="1" applyFont="1" applyFill="1" applyAlignment="1">
      <alignment horizontal="right" vertical="top" wrapText="1"/>
    </xf>
    <xf numFmtId="0" fontId="6" fillId="10" borderId="0" xfId="3" applyFont="1" applyFill="1" applyAlignment="1" applyProtection="1">
      <alignment horizontal="left" vertical="center"/>
      <protection locked="0"/>
    </xf>
    <xf numFmtId="179" fontId="12" fillId="10" borderId="0" xfId="38" quotePrefix="1" applyNumberFormat="1" applyFont="1" applyFill="1" applyAlignment="1">
      <alignment horizontal="left" vertical="center" wrapText="1"/>
    </xf>
    <xf numFmtId="179" fontId="7" fillId="10" borderId="0" xfId="38" quotePrefix="1" applyNumberFormat="1" applyFont="1" applyFill="1" applyAlignment="1">
      <alignment horizontal="left" vertical="center" wrapText="1"/>
    </xf>
    <xf numFmtId="3" fontId="60" fillId="0" borderId="0" xfId="0" applyNumberFormat="1" applyFont="1"/>
    <xf numFmtId="0" fontId="9" fillId="18" borderId="0" xfId="18" applyFont="1" applyFill="1"/>
    <xf numFmtId="0" fontId="8" fillId="10" borderId="0" xfId="18" applyFont="1" applyFill="1" applyAlignment="1">
      <alignment vertical="top" wrapText="1"/>
    </xf>
    <xf numFmtId="0" fontId="12" fillId="0" borderId="0" xfId="0" applyFont="1"/>
    <xf numFmtId="0" fontId="12" fillId="0" borderId="0" xfId="21" applyFont="1" applyAlignment="1">
      <alignment vertical="top"/>
    </xf>
    <xf numFmtId="9" fontId="6" fillId="0" borderId="0" xfId="1" applyFont="1"/>
    <xf numFmtId="9" fontId="6" fillId="0" borderId="0" xfId="0" applyNumberFormat="1" applyFont="1" applyAlignment="1">
      <alignment wrapText="1"/>
    </xf>
    <xf numFmtId="3" fontId="6" fillId="0" borderId="0" xfId="0" applyNumberFormat="1" applyFont="1" applyAlignment="1">
      <alignment horizontal="right"/>
    </xf>
    <xf numFmtId="9" fontId="6" fillId="0" borderId="0" xfId="0" applyNumberFormat="1" applyFont="1" applyAlignment="1">
      <alignment horizontal="right"/>
    </xf>
    <xf numFmtId="0" fontId="4" fillId="0" borderId="1" xfId="0" applyFont="1" applyBorder="1" applyAlignment="1">
      <alignment vertical="center"/>
    </xf>
    <xf numFmtId="49" fontId="36" fillId="0" borderId="1" xfId="0" applyNumberFormat="1" applyFont="1" applyBorder="1" applyAlignment="1">
      <alignment horizontal="center" vertical="center" wrapText="1"/>
    </xf>
    <xf numFmtId="0" fontId="4" fillId="0" borderId="13" xfId="0" applyFont="1" applyBorder="1" applyAlignment="1">
      <alignment horizontal="center" vertical="center" wrapText="1"/>
    </xf>
    <xf numFmtId="2" fontId="7" fillId="0" borderId="0" xfId="0" applyNumberFormat="1" applyFont="1"/>
    <xf numFmtId="9" fontId="5" fillId="10" borderId="1" xfId="43" applyFont="1" applyFill="1" applyBorder="1" applyAlignment="1">
      <alignment horizontal="right" vertical="top" wrapText="1"/>
    </xf>
    <xf numFmtId="3" fontId="6" fillId="0" borderId="0" xfId="29" applyNumberFormat="1" applyFont="1" applyFill="1" applyBorder="1" applyAlignment="1">
      <alignment horizontal="center" vertical="center" wrapText="1"/>
    </xf>
    <xf numFmtId="3" fontId="6" fillId="0" borderId="0" xfId="29" applyNumberFormat="1" applyFont="1" applyBorder="1" applyAlignment="1">
      <alignment horizontal="center" vertical="center" wrapText="1"/>
    </xf>
    <xf numFmtId="173" fontId="6" fillId="0" borderId="2" xfId="29" applyNumberFormat="1" applyFont="1" applyFill="1" applyBorder="1" applyAlignment="1">
      <alignment horizontal="left" vertical="center" wrapText="1" indent="1"/>
    </xf>
    <xf numFmtId="173" fontId="6" fillId="0" borderId="0" xfId="29" applyNumberFormat="1" applyFont="1" applyFill="1" applyBorder="1" applyAlignment="1">
      <alignment horizontal="left" vertical="center" wrapText="1" indent="1"/>
    </xf>
    <xf numFmtId="173" fontId="6" fillId="0" borderId="2" xfId="29" applyNumberFormat="1" applyFont="1" applyBorder="1" applyAlignment="1">
      <alignment horizontal="center" vertical="center" wrapText="1"/>
    </xf>
    <xf numFmtId="3" fontId="4" fillId="10" borderId="0" xfId="36" applyNumberFormat="1" applyFont="1" applyFill="1" applyAlignment="1">
      <alignment horizontal="right" vertical="top" indent="1"/>
    </xf>
    <xf numFmtId="9" fontId="4" fillId="10" borderId="0" xfId="41" applyFont="1" applyFill="1" applyAlignment="1">
      <alignment horizontal="right" vertical="top" indent="1"/>
    </xf>
    <xf numFmtId="0" fontId="6" fillId="10" borderId="0" xfId="0" applyFont="1" applyFill="1" applyAlignment="1">
      <alignment horizontal="center" vertical="center" wrapText="1"/>
    </xf>
    <xf numFmtId="0" fontId="6" fillId="10" borderId="0" xfId="0" applyFont="1" applyFill="1" applyAlignment="1">
      <alignment horizontal="center" vertical="top"/>
    </xf>
    <xf numFmtId="0" fontId="24" fillId="10" borderId="0" xfId="0" applyFont="1" applyFill="1"/>
    <xf numFmtId="2" fontId="13" fillId="10" borderId="0" xfId="33" applyNumberFormat="1" applyFont="1" applyFill="1" applyAlignment="1" applyProtection="1">
      <alignment vertical="top"/>
      <protection locked="0"/>
    </xf>
    <xf numFmtId="0" fontId="7" fillId="0" borderId="0" xfId="0" applyFont="1" applyAlignment="1">
      <alignment vertical="center" wrapText="1"/>
    </xf>
    <xf numFmtId="0" fontId="7" fillId="0" borderId="0" xfId="0" applyFont="1" applyAlignment="1">
      <alignment horizontal="left" vertical="center"/>
    </xf>
    <xf numFmtId="0" fontId="14" fillId="0" borderId="9" xfId="23" applyFont="1" applyBorder="1" applyAlignment="1">
      <alignment horizontal="center" vertical="center" wrapText="1"/>
    </xf>
    <xf numFmtId="0" fontId="6" fillId="10" borderId="0" xfId="23" applyFont="1" applyFill="1" applyAlignment="1">
      <alignment horizontal="center" vertical="center" wrapText="1"/>
    </xf>
    <xf numFmtId="0" fontId="6" fillId="10" borderId="0" xfId="23" applyFont="1" applyFill="1" applyAlignment="1">
      <alignment horizontal="left" vertical="center" wrapText="1"/>
    </xf>
    <xf numFmtId="0" fontId="6" fillId="10" borderId="0" xfId="23" applyFont="1" applyFill="1" applyAlignment="1">
      <alignment vertical="center" wrapText="1"/>
    </xf>
    <xf numFmtId="0" fontId="62" fillId="10" borderId="0" xfId="23" applyFont="1" applyFill="1" applyAlignment="1">
      <alignment horizontal="left" vertical="center" wrapText="1" indent="2"/>
    </xf>
    <xf numFmtId="0" fontId="6" fillId="10" borderId="0" xfId="23" quotePrefix="1" applyFont="1" applyFill="1" applyAlignment="1">
      <alignment horizontal="center" vertical="center" wrapText="1"/>
    </xf>
    <xf numFmtId="0" fontId="6" fillId="10" borderId="2" xfId="23" applyFont="1" applyFill="1" applyBorder="1" applyAlignment="1">
      <alignment horizontal="center" vertical="center" wrapText="1"/>
    </xf>
    <xf numFmtId="0" fontId="6" fillId="10" borderId="2" xfId="23" applyFont="1" applyFill="1" applyBorder="1" applyAlignment="1">
      <alignment horizontal="left" vertical="center" wrapText="1"/>
    </xf>
    <xf numFmtId="3" fontId="6" fillId="10" borderId="0" xfId="23" applyNumberFormat="1" applyFont="1" applyFill="1" applyAlignment="1">
      <alignment horizontal="center" vertical="center" wrapText="1"/>
    </xf>
    <xf numFmtId="3" fontId="6" fillId="10" borderId="0" xfId="23" applyNumberFormat="1" applyFont="1" applyFill="1" applyAlignment="1">
      <alignment wrapText="1"/>
    </xf>
    <xf numFmtId="3" fontId="6" fillId="10" borderId="0" xfId="23" applyNumberFormat="1" applyFont="1" applyFill="1"/>
    <xf numFmtId="3" fontId="6" fillId="0" borderId="0" xfId="23" applyNumberFormat="1" applyFont="1" applyAlignment="1">
      <alignment horizontal="center" vertical="center" wrapText="1"/>
    </xf>
    <xf numFmtId="3" fontId="6" fillId="0" borderId="2" xfId="23" applyNumberFormat="1" applyFont="1" applyBorder="1" applyAlignment="1">
      <alignment horizontal="center" vertical="center" wrapText="1"/>
    </xf>
    <xf numFmtId="0" fontId="14" fillId="0" borderId="1" xfId="23" applyFont="1" applyBorder="1" applyAlignment="1">
      <alignment horizontal="left" vertical="center" wrapText="1"/>
    </xf>
    <xf numFmtId="3" fontId="43" fillId="10" borderId="0" xfId="3" applyNumberFormat="1" applyFont="1" applyFill="1" applyAlignment="1">
      <alignment vertical="top" wrapText="1"/>
    </xf>
    <xf numFmtId="3" fontId="6" fillId="10" borderId="0" xfId="38" applyNumberFormat="1" applyFont="1" applyFill="1" applyAlignment="1">
      <alignment vertical="center"/>
    </xf>
    <xf numFmtId="3" fontId="4" fillId="10" borderId="1" xfId="38" applyNumberFormat="1" applyFont="1" applyFill="1" applyBorder="1" applyAlignment="1">
      <alignment horizontal="right" vertical="center"/>
    </xf>
    <xf numFmtId="3" fontId="4" fillId="10" borderId="1" xfId="38" applyNumberFormat="1" applyFont="1" applyFill="1" applyBorder="1" applyAlignment="1">
      <alignment horizontal="right" wrapText="1"/>
    </xf>
    <xf numFmtId="0" fontId="4" fillId="10" borderId="1" xfId="38" applyFont="1" applyFill="1" applyBorder="1" applyAlignment="1">
      <alignment horizontal="right" wrapText="1"/>
    </xf>
    <xf numFmtId="3" fontId="4" fillId="10" borderId="0" xfId="38" applyNumberFormat="1" applyFont="1" applyFill="1" applyAlignment="1">
      <alignment vertical="top"/>
    </xf>
    <xf numFmtId="3" fontId="6" fillId="10" borderId="0" xfId="38" applyNumberFormat="1" applyFont="1" applyFill="1" applyAlignment="1">
      <alignment vertical="top" wrapText="1"/>
    </xf>
    <xf numFmtId="3" fontId="4" fillId="10" borderId="0" xfId="38" applyNumberFormat="1" applyFont="1" applyFill="1"/>
    <xf numFmtId="3" fontId="4" fillId="10" borderId="0" xfId="38" applyNumberFormat="1" applyFont="1" applyFill="1" applyAlignment="1">
      <alignment horizontal="center" wrapText="1"/>
    </xf>
    <xf numFmtId="3" fontId="4" fillId="10" borderId="2" xfId="38" applyNumberFormat="1" applyFont="1" applyFill="1" applyBorder="1" applyAlignment="1">
      <alignment horizontal="center" wrapText="1"/>
    </xf>
    <xf numFmtId="3" fontId="5" fillId="10" borderId="0" xfId="31" quotePrefix="1" applyNumberFormat="1" applyFont="1" applyFill="1" applyAlignment="1">
      <alignment horizontal="center" wrapText="1"/>
    </xf>
    <xf numFmtId="3" fontId="7" fillId="10" borderId="0" xfId="31" applyNumberFormat="1" applyFont="1" applyFill="1" applyAlignment="1">
      <alignment horizontal="left" vertical="top" wrapText="1"/>
    </xf>
    <xf numFmtId="10" fontId="7" fillId="10" borderId="0" xfId="34" applyNumberFormat="1" applyFont="1" applyFill="1" applyAlignment="1">
      <alignment horizontal="right" vertical="top" wrapText="1"/>
    </xf>
    <xf numFmtId="10" fontId="6" fillId="10" borderId="0" xfId="34" applyNumberFormat="1" applyFont="1" applyFill="1" applyAlignment="1">
      <alignment horizontal="right" vertical="top" wrapText="1"/>
    </xf>
    <xf numFmtId="0" fontId="4" fillId="0" borderId="11" xfId="0" applyFont="1" applyBorder="1" applyAlignment="1">
      <alignment horizontal="left"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167" fontId="6" fillId="0" borderId="0" xfId="20" applyNumberFormat="1" applyFont="1" applyAlignment="1">
      <alignment horizontal="right" vertical="center" wrapText="1"/>
    </xf>
    <xf numFmtId="0" fontId="22" fillId="0" borderId="0" xfId="0" applyFont="1" applyAlignment="1">
      <alignment horizontal="center" vertical="center" wrapText="1"/>
    </xf>
    <xf numFmtId="0" fontId="7" fillId="0" borderId="2" xfId="0" applyFont="1" applyBorder="1" applyAlignment="1">
      <alignment horizontal="center" vertical="center" wrapText="1"/>
    </xf>
    <xf numFmtId="3" fontId="6" fillId="0" borderId="2" xfId="20" applyNumberFormat="1" applyFont="1" applyBorder="1" applyAlignment="1">
      <alignment horizontal="right" vertical="center" wrapText="1"/>
    </xf>
    <xf numFmtId="167" fontId="6" fillId="0" borderId="2" xfId="20" applyNumberFormat="1" applyFont="1" applyBorder="1" applyAlignment="1">
      <alignment horizontal="right" vertical="center" wrapText="1"/>
    </xf>
    <xf numFmtId="0" fontId="7" fillId="10" borderId="0" xfId="0" applyFont="1" applyFill="1" applyAlignment="1">
      <alignment horizontal="center" vertical="center" wrapText="1"/>
    </xf>
    <xf numFmtId="0" fontId="6" fillId="10" borderId="0" xfId="21" applyFont="1" applyFill="1" applyAlignment="1">
      <alignment horizontal="left" vertical="center" wrapText="1"/>
    </xf>
    <xf numFmtId="3" fontId="6" fillId="10" borderId="0" xfId="22" applyNumberFormat="1" applyFont="1" applyFill="1" applyAlignment="1">
      <alignment horizontal="center" vertical="center"/>
    </xf>
    <xf numFmtId="3" fontId="6" fillId="10" borderId="0" xfId="21" applyNumberFormat="1" applyFont="1" applyFill="1" applyAlignment="1">
      <alignment horizontal="right" vertical="center" wrapText="1"/>
    </xf>
    <xf numFmtId="0" fontId="25" fillId="10" borderId="0" xfId="0" applyFont="1" applyFill="1" applyAlignment="1">
      <alignment vertical="center" wrapText="1"/>
    </xf>
    <xf numFmtId="0" fontId="22" fillId="10" borderId="0" xfId="0" applyFont="1" applyFill="1" applyAlignment="1">
      <alignment horizontal="center" vertical="center" wrapText="1"/>
    </xf>
    <xf numFmtId="0" fontId="7" fillId="10" borderId="2" xfId="0" applyFont="1" applyFill="1" applyBorder="1" applyAlignment="1">
      <alignment horizontal="center" vertical="center" wrapText="1"/>
    </xf>
    <xf numFmtId="0" fontId="6" fillId="10" borderId="2" xfId="21" applyFont="1" applyFill="1" applyBorder="1" applyAlignment="1">
      <alignment horizontal="left" vertical="center" wrapText="1"/>
    </xf>
    <xf numFmtId="3" fontId="6" fillId="10" borderId="2" xfId="22" applyNumberFormat="1" applyFont="1" applyFill="1" applyBorder="1" applyAlignment="1">
      <alignment horizontal="center" vertical="center"/>
    </xf>
    <xf numFmtId="3" fontId="6" fillId="10" borderId="2" xfId="22" applyNumberFormat="1" applyFont="1" applyFill="1" applyBorder="1" applyAlignment="1">
      <alignment horizontal="right" vertical="center"/>
    </xf>
    <xf numFmtId="3" fontId="25" fillId="10" borderId="2" xfId="0" applyNumberFormat="1" applyFont="1" applyFill="1" applyBorder="1" applyAlignment="1">
      <alignment horizontal="right" vertical="center" wrapText="1"/>
    </xf>
    <xf numFmtId="0" fontId="18" fillId="0" borderId="1" xfId="0" applyFont="1" applyBorder="1" applyAlignment="1">
      <alignment horizontal="center" vertical="center" wrapText="1"/>
    </xf>
    <xf numFmtId="3" fontId="6" fillId="10" borderId="0" xfId="35" applyNumberFormat="1" applyFont="1" applyFill="1" applyAlignment="1">
      <alignment vertical="center"/>
    </xf>
    <xf numFmtId="9" fontId="6" fillId="10" borderId="1" xfId="35" applyNumberFormat="1" applyFont="1" applyFill="1" applyBorder="1" applyAlignment="1">
      <alignment vertical="center"/>
    </xf>
    <xf numFmtId="3" fontId="5" fillId="0" borderId="1" xfId="0" quotePrefix="1" applyNumberFormat="1" applyFont="1" applyBorder="1" applyAlignment="1">
      <alignment horizontal="left" wrapText="1"/>
    </xf>
    <xf numFmtId="0" fontId="8" fillId="10" borderId="0" xfId="18" applyFont="1" applyFill="1" applyAlignment="1">
      <alignment wrapText="1"/>
    </xf>
    <xf numFmtId="3" fontId="9" fillId="2" borderId="0" xfId="17" applyNumberFormat="1" applyFont="1" applyFill="1" applyAlignment="1">
      <alignment horizontal="right" vertical="top" wrapText="1"/>
    </xf>
    <xf numFmtId="3" fontId="9" fillId="2" borderId="0" xfId="17" applyNumberFormat="1" applyFont="1" applyFill="1" applyAlignment="1">
      <alignment vertical="top" wrapText="1"/>
    </xf>
    <xf numFmtId="3" fontId="9" fillId="2" borderId="0" xfId="17" applyNumberFormat="1" applyFont="1" applyFill="1" applyAlignment="1">
      <alignment horizontal="right" vertical="top"/>
    </xf>
    <xf numFmtId="0" fontId="9" fillId="2" borderId="0" xfId="17" applyFont="1" applyFill="1" applyAlignment="1">
      <alignment horizontal="right" vertical="top" wrapText="1"/>
    </xf>
    <xf numFmtId="3" fontId="9" fillId="2" borderId="1" xfId="17" applyNumberFormat="1" applyFont="1" applyFill="1" applyBorder="1" applyAlignment="1">
      <alignment horizontal="right" vertical="top" wrapText="1"/>
    </xf>
    <xf numFmtId="3" fontId="9" fillId="2" borderId="1" xfId="17" applyNumberFormat="1" applyFont="1" applyFill="1" applyBorder="1" applyAlignment="1">
      <alignment vertical="top" wrapText="1"/>
    </xf>
    <xf numFmtId="3" fontId="9" fillId="2" borderId="1" xfId="17" applyNumberFormat="1" applyFont="1" applyFill="1" applyBorder="1" applyAlignment="1">
      <alignment horizontal="right" vertical="top"/>
    </xf>
    <xf numFmtId="0" fontId="9" fillId="2" borderId="1" xfId="17" applyFont="1" applyFill="1" applyBorder="1" applyAlignment="1">
      <alignment horizontal="right" vertical="top" wrapText="1"/>
    </xf>
    <xf numFmtId="3" fontId="9" fillId="2" borderId="2" xfId="17" applyNumberFormat="1" applyFont="1" applyFill="1" applyBorder="1" applyAlignment="1">
      <alignment horizontal="right" vertical="top" wrapText="1"/>
    </xf>
    <xf numFmtId="3" fontId="9" fillId="2" borderId="2" xfId="17" applyNumberFormat="1" applyFont="1" applyFill="1" applyBorder="1" applyAlignment="1">
      <alignment vertical="top" wrapText="1"/>
    </xf>
    <xf numFmtId="3" fontId="9" fillId="2" borderId="2" xfId="17" applyNumberFormat="1" applyFont="1" applyFill="1" applyBorder="1" applyAlignment="1">
      <alignment horizontal="right" vertical="top"/>
    </xf>
    <xf numFmtId="0" fontId="9" fillId="2" borderId="2" xfId="17" applyFont="1" applyFill="1" applyBorder="1" applyAlignment="1">
      <alignment horizontal="right" vertical="top" wrapText="1"/>
    </xf>
    <xf numFmtId="166" fontId="9" fillId="2" borderId="0" xfId="52" applyNumberFormat="1" applyFont="1" applyFill="1" applyBorder="1" applyAlignment="1">
      <alignment horizontal="right" vertical="top"/>
    </xf>
    <xf numFmtId="166" fontId="9" fillId="2" borderId="1" xfId="52" applyNumberFormat="1" applyFont="1" applyFill="1" applyBorder="1" applyAlignment="1">
      <alignment horizontal="right" vertical="top"/>
    </xf>
    <xf numFmtId="166" fontId="9" fillId="2" borderId="2" xfId="52" applyNumberFormat="1" applyFont="1" applyFill="1" applyBorder="1" applyAlignment="1">
      <alignment horizontal="right" vertical="top"/>
    </xf>
    <xf numFmtId="0" fontId="4" fillId="10" borderId="1" xfId="31" quotePrefix="1" applyFont="1" applyFill="1" applyBorder="1" applyAlignment="1">
      <alignment horizontal="right"/>
    </xf>
    <xf numFmtId="3" fontId="7" fillId="10" borderId="0" xfId="0" applyNumberFormat="1" applyFont="1" applyFill="1" applyAlignment="1">
      <alignment vertical="top" wrapText="1"/>
    </xf>
    <xf numFmtId="0" fontId="7" fillId="11" borderId="0" xfId="32" applyFont="1" applyFill="1"/>
    <xf numFmtId="0" fontId="7" fillId="10" borderId="0" xfId="32" applyFont="1" applyFill="1"/>
    <xf numFmtId="0" fontId="9" fillId="11" borderId="0" xfId="18" applyFont="1" applyFill="1"/>
    <xf numFmtId="0" fontId="7" fillId="10" borderId="0" xfId="18" applyFont="1" applyFill="1" applyAlignment="1">
      <alignment vertical="top" wrapText="1"/>
    </xf>
    <xf numFmtId="168" fontId="9" fillId="2" borderId="19" xfId="52" applyNumberFormat="1" applyFont="1" applyFill="1" applyBorder="1" applyAlignment="1" applyProtection="1">
      <alignment horizontal="right" vertical="center"/>
      <protection locked="0"/>
    </xf>
    <xf numFmtId="168" fontId="9" fillId="2" borderId="19" xfId="3" applyNumberFormat="1" applyFont="1" applyFill="1" applyBorder="1" applyAlignment="1" applyProtection="1">
      <alignment horizontal="right" vertical="center"/>
      <protection locked="0"/>
    </xf>
    <xf numFmtId="3" fontId="9" fillId="2" borderId="19" xfId="3" applyNumberFormat="1" applyFont="1" applyFill="1" applyBorder="1" applyAlignment="1" applyProtection="1">
      <alignment horizontal="right" vertical="center"/>
      <protection locked="0"/>
    </xf>
    <xf numFmtId="0" fontId="9" fillId="2" borderId="19" xfId="3" applyFont="1" applyFill="1" applyBorder="1" applyAlignment="1" applyProtection="1">
      <alignment vertical="center" wrapText="1"/>
      <protection locked="0"/>
    </xf>
    <xf numFmtId="3" fontId="9" fillId="17" borderId="19" xfId="52" applyNumberFormat="1" applyFont="1" applyFill="1" applyBorder="1" applyAlignment="1" applyProtection="1">
      <alignment horizontal="right" vertical="center"/>
      <protection locked="0"/>
    </xf>
    <xf numFmtId="0" fontId="6" fillId="2" borderId="19" xfId="18" applyFont="1" applyFill="1" applyBorder="1"/>
    <xf numFmtId="168" fontId="6" fillId="2" borderId="19" xfId="18" applyNumberFormat="1" applyFont="1" applyFill="1" applyBorder="1"/>
    <xf numFmtId="9" fontId="6" fillId="2" borderId="19" xfId="18" applyNumberFormat="1" applyFont="1" applyFill="1" applyBorder="1"/>
    <xf numFmtId="9" fontId="6" fillId="2" borderId="20" xfId="18" applyNumberFormat="1" applyFont="1" applyFill="1" applyBorder="1"/>
    <xf numFmtId="0" fontId="24" fillId="2" borderId="19" xfId="18" applyFont="1" applyFill="1" applyBorder="1"/>
    <xf numFmtId="0" fontId="9" fillId="2" borderId="19" xfId="18" applyFont="1" applyFill="1" applyBorder="1"/>
    <xf numFmtId="168" fontId="9" fillId="2" borderId="19" xfId="18" applyNumberFormat="1" applyFont="1" applyFill="1" applyBorder="1"/>
    <xf numFmtId="9" fontId="9" fillId="2" borderId="19" xfId="18" applyNumberFormat="1" applyFont="1" applyFill="1" applyBorder="1"/>
    <xf numFmtId="167" fontId="9" fillId="2" borderId="19" xfId="18" applyNumberFormat="1" applyFont="1" applyFill="1" applyBorder="1"/>
    <xf numFmtId="167" fontId="6" fillId="2" borderId="19" xfId="18" applyNumberFormat="1" applyFont="1" applyFill="1" applyBorder="1"/>
    <xf numFmtId="3" fontId="5" fillId="0" borderId="19" xfId="38" applyNumberFormat="1" applyFont="1" applyBorder="1" applyAlignment="1">
      <alignment horizontal="left" vertical="top" wrapText="1"/>
    </xf>
    <xf numFmtId="189" fontId="6" fillId="10" borderId="19" xfId="42" applyNumberFormat="1" applyFont="1" applyFill="1" applyBorder="1" applyAlignment="1" applyProtection="1">
      <alignment horizontal="right" vertical="top"/>
      <protection locked="0"/>
    </xf>
    <xf numFmtId="3" fontId="9" fillId="2" borderId="19" xfId="38" applyNumberFormat="1" applyFont="1" applyFill="1" applyBorder="1" applyAlignment="1">
      <alignment horizontal="left" vertical="top"/>
    </xf>
    <xf numFmtId="3" fontId="9" fillId="2" borderId="19" xfId="38" applyNumberFormat="1" applyFont="1" applyFill="1" applyBorder="1" applyAlignment="1">
      <alignment horizontal="right" vertical="top"/>
    </xf>
    <xf numFmtId="0" fontId="4" fillId="10" borderId="19" xfId="31" quotePrefix="1" applyFont="1" applyFill="1" applyBorder="1" applyAlignment="1">
      <alignment horizontal="right"/>
    </xf>
    <xf numFmtId="3" fontId="6" fillId="2" borderId="19" xfId="36" applyNumberFormat="1" applyFont="1" applyFill="1" applyBorder="1" applyAlignment="1">
      <alignment horizontal="left" vertical="top"/>
    </xf>
    <xf numFmtId="3" fontId="9" fillId="2" borderId="19" xfId="36" applyNumberFormat="1" applyFont="1" applyFill="1" applyBorder="1" applyAlignment="1">
      <alignment horizontal="right" vertical="top"/>
    </xf>
    <xf numFmtId="3" fontId="6" fillId="17" borderId="19" xfId="18" applyNumberFormat="1" applyFont="1" applyFill="1" applyBorder="1" applyAlignment="1">
      <alignment vertical="center" wrapText="1"/>
    </xf>
    <xf numFmtId="10" fontId="6" fillId="17" borderId="19" xfId="34" applyNumberFormat="1" applyFont="1" applyFill="1" applyBorder="1" applyAlignment="1">
      <alignment vertical="center" wrapText="1"/>
    </xf>
    <xf numFmtId="3" fontId="6" fillId="2" borderId="19" xfId="18" applyNumberFormat="1" applyFont="1" applyFill="1" applyBorder="1" applyAlignment="1">
      <alignment vertical="center" wrapText="1"/>
    </xf>
    <xf numFmtId="10" fontId="6" fillId="2" borderId="19" xfId="34" applyNumberFormat="1" applyFont="1" applyFill="1" applyBorder="1" applyAlignment="1">
      <alignment vertical="center" wrapText="1"/>
    </xf>
    <xf numFmtId="3" fontId="9" fillId="2" borderId="19" xfId="17" applyNumberFormat="1" applyFont="1" applyFill="1" applyBorder="1" applyAlignment="1">
      <alignment horizontal="right" vertical="top" wrapText="1"/>
    </xf>
    <xf numFmtId="3" fontId="9" fillId="2" borderId="19" xfId="17" applyNumberFormat="1" applyFont="1" applyFill="1" applyBorder="1" applyAlignment="1">
      <alignment vertical="top" wrapText="1"/>
    </xf>
    <xf numFmtId="3" fontId="9" fillId="2" borderId="19" xfId="17" applyNumberFormat="1" applyFont="1" applyFill="1" applyBorder="1" applyAlignment="1">
      <alignment horizontal="right" vertical="top"/>
    </xf>
    <xf numFmtId="0" fontId="9" fillId="2" borderId="19" xfId="17" applyFont="1" applyFill="1" applyBorder="1" applyAlignment="1">
      <alignment horizontal="right" vertical="top" wrapText="1"/>
    </xf>
    <xf numFmtId="49" fontId="36" fillId="0" borderId="19" xfId="0" applyNumberFormat="1" applyFont="1" applyBorder="1" applyAlignment="1">
      <alignment horizontal="center" vertical="center" wrapText="1"/>
    </xf>
    <xf numFmtId="49" fontId="6" fillId="2" borderId="19" xfId="0" applyNumberFormat="1" applyFont="1" applyFill="1" applyBorder="1" applyAlignment="1">
      <alignment horizontal="left" vertical="center" wrapText="1"/>
    </xf>
    <xf numFmtId="49" fontId="6" fillId="2" borderId="19" xfId="0" applyNumberFormat="1" applyFont="1" applyFill="1" applyBorder="1" applyAlignment="1">
      <alignment vertical="center" wrapText="1"/>
    </xf>
    <xf numFmtId="3" fontId="6" fillId="2" borderId="19" xfId="0" applyNumberFormat="1" applyFont="1" applyFill="1" applyBorder="1" applyAlignment="1">
      <alignment vertical="center" wrapText="1"/>
    </xf>
    <xf numFmtId="3" fontId="6" fillId="2" borderId="19" xfId="0" quotePrefix="1" applyNumberFormat="1" applyFont="1" applyFill="1" applyBorder="1" applyAlignment="1">
      <alignment vertical="center" wrapText="1"/>
    </xf>
    <xf numFmtId="49" fontId="36" fillId="10" borderId="19" xfId="0" applyNumberFormat="1" applyFont="1" applyFill="1" applyBorder="1" applyAlignment="1">
      <alignment horizontal="center" vertical="center" wrapText="1"/>
    </xf>
    <xf numFmtId="49" fontId="9" fillId="4" borderId="19" xfId="0" applyNumberFormat="1" applyFont="1" applyFill="1" applyBorder="1" applyAlignment="1">
      <alignment vertical="center" wrapText="1"/>
    </xf>
    <xf numFmtId="3" fontId="9" fillId="4" borderId="19" xfId="0" applyNumberFormat="1" applyFont="1" applyFill="1" applyBorder="1" applyAlignment="1">
      <alignment vertical="center" wrapText="1"/>
    </xf>
    <xf numFmtId="0" fontId="6" fillId="2" borderId="19" xfId="18" applyFont="1" applyFill="1" applyBorder="1" applyAlignment="1">
      <alignment vertical="center"/>
    </xf>
    <xf numFmtId="0" fontId="6" fillId="2" borderId="19" xfId="18" applyFont="1" applyFill="1" applyBorder="1" applyAlignment="1">
      <alignment vertical="center" wrapText="1"/>
    </xf>
    <xf numFmtId="3" fontId="6" fillId="2" borderId="19" xfId="18" applyNumberFormat="1" applyFont="1" applyFill="1" applyBorder="1" applyAlignment="1">
      <alignment vertical="center"/>
    </xf>
    <xf numFmtId="3" fontId="36" fillId="10" borderId="19" xfId="38" applyNumberFormat="1" applyFont="1" applyFill="1" applyBorder="1" applyAlignment="1">
      <alignment wrapText="1"/>
    </xf>
    <xf numFmtId="3" fontId="7" fillId="2" borderId="19" xfId="38" applyNumberFormat="1" applyFont="1" applyFill="1" applyBorder="1" applyAlignment="1">
      <alignment wrapText="1"/>
    </xf>
    <xf numFmtId="180" fontId="7" fillId="2" borderId="19" xfId="40" applyNumberFormat="1" applyFont="1" applyFill="1" applyBorder="1"/>
    <xf numFmtId="0" fontId="5" fillId="10" borderId="19" xfId="18" applyFont="1" applyFill="1" applyBorder="1" applyAlignment="1">
      <alignment horizontal="left" vertical="top" wrapText="1"/>
    </xf>
    <xf numFmtId="0" fontId="5" fillId="10" borderId="19" xfId="33" applyFont="1" applyFill="1" applyBorder="1" applyAlignment="1">
      <alignment vertical="top" wrapText="1"/>
    </xf>
    <xf numFmtId="0" fontId="5" fillId="10" borderId="19" xfId="18" applyFont="1" applyFill="1" applyBorder="1" applyAlignment="1">
      <alignment wrapText="1"/>
    </xf>
    <xf numFmtId="0" fontId="5" fillId="10" borderId="19" xfId="33" applyFont="1" applyFill="1" applyBorder="1"/>
    <xf numFmtId="3" fontId="9" fillId="2" borderId="19" xfId="33" applyNumberFormat="1" applyFont="1" applyFill="1" applyBorder="1" applyAlignment="1">
      <alignment horizontal="left"/>
    </xf>
    <xf numFmtId="3" fontId="9" fillId="2" borderId="19" xfId="33" applyNumberFormat="1" applyFont="1" applyFill="1" applyBorder="1" applyProtection="1">
      <protection locked="0"/>
    </xf>
    <xf numFmtId="9" fontId="9" fillId="2" borderId="19" xfId="44" applyFont="1" applyFill="1" applyBorder="1" applyProtection="1">
      <protection locked="0"/>
    </xf>
    <xf numFmtId="3" fontId="9" fillId="4" borderId="19" xfId="33" applyNumberFormat="1" applyFont="1" applyFill="1" applyBorder="1" applyAlignment="1">
      <alignment horizontal="left"/>
    </xf>
    <xf numFmtId="3" fontId="9" fillId="4" borderId="19" xfId="33" applyNumberFormat="1" applyFont="1" applyFill="1" applyBorder="1" applyProtection="1">
      <protection locked="0"/>
    </xf>
    <xf numFmtId="9" fontId="9" fillId="4" borderId="19" xfId="44" applyFont="1" applyFill="1" applyBorder="1" applyProtection="1">
      <protection locked="0"/>
    </xf>
    <xf numFmtId="3" fontId="5" fillId="10" borderId="19" xfId="33" applyNumberFormat="1" applyFont="1" applyFill="1" applyBorder="1" applyAlignment="1">
      <alignment vertical="top" wrapText="1"/>
    </xf>
    <xf numFmtId="0" fontId="4" fillId="10" borderId="19" xfId="31" applyFont="1" applyFill="1" applyBorder="1"/>
    <xf numFmtId="3" fontId="9" fillId="2" borderId="19" xfId="31" applyNumberFormat="1" applyFont="1" applyFill="1" applyBorder="1" applyAlignment="1">
      <alignment horizontal="left"/>
    </xf>
    <xf numFmtId="172" fontId="9" fillId="2" borderId="19" xfId="39" applyNumberFormat="1" applyFont="1" applyFill="1" applyBorder="1" applyAlignment="1"/>
    <xf numFmtId="3" fontId="9" fillId="4" borderId="19" xfId="31" applyNumberFormat="1" applyFont="1" applyFill="1" applyBorder="1" applyAlignment="1">
      <alignment horizontal="left"/>
    </xf>
    <xf numFmtId="172" fontId="9" fillId="4" borderId="19" xfId="39" applyNumberFormat="1" applyFont="1" applyFill="1" applyBorder="1" applyAlignment="1"/>
    <xf numFmtId="0" fontId="28" fillId="10" borderId="19" xfId="46" applyFont="1" applyFill="1" applyBorder="1" applyAlignment="1">
      <alignment horizontal="left" wrapText="1"/>
    </xf>
    <xf numFmtId="0" fontId="28" fillId="10" borderId="19" xfId="46" applyFont="1" applyFill="1" applyBorder="1" applyAlignment="1">
      <alignment horizontal="right" wrapText="1"/>
    </xf>
    <xf numFmtId="9" fontId="28" fillId="10" borderId="19" xfId="47" applyFont="1" applyFill="1" applyBorder="1" applyAlignment="1">
      <alignment horizontal="right" wrapText="1"/>
    </xf>
    <xf numFmtId="10" fontId="28" fillId="10" borderId="19" xfId="47" applyNumberFormat="1" applyFont="1" applyFill="1" applyBorder="1" applyAlignment="1">
      <alignment horizontal="right" wrapText="1"/>
    </xf>
    <xf numFmtId="166" fontId="28" fillId="10" borderId="19" xfId="47" applyNumberFormat="1" applyFont="1" applyFill="1" applyBorder="1" applyAlignment="1">
      <alignment horizontal="right" wrapText="1"/>
    </xf>
    <xf numFmtId="168" fontId="28" fillId="10" borderId="19" xfId="46" applyNumberFormat="1" applyFont="1" applyFill="1" applyBorder="1" applyAlignment="1">
      <alignment horizontal="right" wrapText="1"/>
    </xf>
    <xf numFmtId="0" fontId="9" fillId="2" borderId="19" xfId="48" applyFont="1" applyFill="1" applyBorder="1"/>
    <xf numFmtId="3" fontId="9" fillId="2" borderId="19" xfId="46" applyNumberFormat="1" applyFont="1" applyFill="1" applyBorder="1" applyAlignment="1">
      <alignment horizontal="right" vertical="center"/>
    </xf>
    <xf numFmtId="9" fontId="9" fillId="2" borderId="19" xfId="47" applyFont="1" applyFill="1" applyBorder="1" applyAlignment="1">
      <alignment horizontal="right" vertical="center"/>
    </xf>
    <xf numFmtId="181" fontId="9" fillId="2" borderId="19" xfId="47" applyNumberFormat="1" applyFont="1" applyFill="1" applyBorder="1" applyAlignment="1">
      <alignment horizontal="right" vertical="center"/>
    </xf>
    <xf numFmtId="166" fontId="9" fillId="2" borderId="19" xfId="47" applyNumberFormat="1" applyFont="1" applyFill="1" applyBorder="1" applyAlignment="1">
      <alignment horizontal="right" vertical="center"/>
    </xf>
    <xf numFmtId="168" fontId="9" fillId="2" borderId="19" xfId="46" applyNumberFormat="1" applyFont="1" applyFill="1" applyBorder="1" applyAlignment="1">
      <alignment horizontal="right" vertical="center"/>
    </xf>
    <xf numFmtId="172" fontId="9" fillId="2" borderId="19" xfId="42" applyNumberFormat="1" applyFont="1" applyFill="1" applyBorder="1" applyAlignment="1">
      <alignment horizontal="right" vertical="center"/>
    </xf>
    <xf numFmtId="181" fontId="9" fillId="2" borderId="19" xfId="41" applyNumberFormat="1" applyFont="1" applyFill="1" applyBorder="1" applyAlignment="1">
      <alignment horizontal="right" vertical="center"/>
    </xf>
    <xf numFmtId="0" fontId="4" fillId="10" borderId="19" xfId="31" quotePrefix="1" applyFont="1" applyFill="1" applyBorder="1" applyAlignment="1">
      <alignment horizontal="center"/>
    </xf>
    <xf numFmtId="3" fontId="9" fillId="2" borderId="19" xfId="36" applyNumberFormat="1" applyFont="1" applyFill="1" applyBorder="1" applyAlignment="1">
      <alignment horizontal="left" vertical="top"/>
    </xf>
    <xf numFmtId="3" fontId="9" fillId="2" borderId="19" xfId="36" applyNumberFormat="1" applyFont="1" applyFill="1" applyBorder="1" applyAlignment="1">
      <alignment horizontal="right" vertical="top" indent="1"/>
    </xf>
    <xf numFmtId="9" fontId="9" fillId="2" borderId="19" xfId="41" applyFont="1" applyFill="1" applyBorder="1" applyAlignment="1">
      <alignment horizontal="right" vertical="top" indent="1"/>
    </xf>
    <xf numFmtId="0" fontId="5" fillId="10" borderId="19" xfId="36" applyFont="1" applyFill="1" applyBorder="1" applyAlignment="1">
      <alignment horizontal="left" vertical="top" wrapText="1"/>
    </xf>
    <xf numFmtId="0" fontId="5" fillId="10" borderId="19" xfId="36" applyFont="1" applyFill="1" applyBorder="1" applyAlignment="1">
      <alignment horizontal="right" vertical="top" wrapText="1"/>
    </xf>
    <xf numFmtId="0" fontId="7" fillId="10" borderId="19" xfId="18" applyFont="1" applyFill="1" applyBorder="1"/>
    <xf numFmtId="9" fontId="5" fillId="10" borderId="19" xfId="50" applyFont="1" applyFill="1" applyBorder="1" applyAlignment="1">
      <alignment horizontal="right" vertical="top" wrapText="1"/>
    </xf>
    <xf numFmtId="3" fontId="9" fillId="2" borderId="19" xfId="48" applyNumberFormat="1" applyFont="1" applyFill="1" applyBorder="1"/>
    <xf numFmtId="0" fontId="7" fillId="10" borderId="19" xfId="0" applyFont="1" applyFill="1" applyBorder="1"/>
    <xf numFmtId="3" fontId="9" fillId="4" borderId="19" xfId="48" applyNumberFormat="1" applyFont="1" applyFill="1" applyBorder="1"/>
    <xf numFmtId="9" fontId="9" fillId="2" borderId="19" xfId="41" applyFont="1" applyFill="1" applyBorder="1"/>
    <xf numFmtId="9" fontId="6" fillId="2" borderId="19" xfId="41" applyFont="1" applyFill="1" applyBorder="1"/>
    <xf numFmtId="3" fontId="6" fillId="17" borderId="19" xfId="18" applyNumberFormat="1" applyFont="1" applyFill="1" applyBorder="1"/>
    <xf numFmtId="3" fontId="6" fillId="17" borderId="19" xfId="17" applyNumberFormat="1" applyFont="1" applyFill="1" applyBorder="1"/>
    <xf numFmtId="3" fontId="6" fillId="2" borderId="19" xfId="18" applyNumberFormat="1" applyFont="1" applyFill="1" applyBorder="1"/>
    <xf numFmtId="3" fontId="6" fillId="2" borderId="19" xfId="17" applyNumberFormat="1" applyFont="1" applyFill="1" applyBorder="1"/>
    <xf numFmtId="0" fontId="4" fillId="10" borderId="19" xfId="0" applyFont="1" applyFill="1" applyBorder="1" applyAlignment="1">
      <alignment horizontal="center" vertical="center" wrapText="1"/>
    </xf>
    <xf numFmtId="3" fontId="6" fillId="2" borderId="19" xfId="18" applyNumberFormat="1" applyFont="1" applyFill="1" applyBorder="1" applyAlignment="1">
      <alignment horizontal="left" wrapText="1"/>
    </xf>
    <xf numFmtId="9" fontId="6" fillId="2" borderId="19" xfId="34" applyFont="1" applyFill="1" applyBorder="1" applyAlignment="1">
      <alignment horizontal="right"/>
    </xf>
    <xf numFmtId="49" fontId="14" fillId="0" borderId="7" xfId="23" applyNumberFormat="1" applyFont="1" applyBorder="1" applyAlignment="1">
      <alignment horizontal="center" vertical="center" wrapText="1"/>
    </xf>
    <xf numFmtId="3" fontId="5" fillId="10" borderId="18" xfId="48" applyNumberFormat="1" applyFont="1" applyFill="1" applyBorder="1" applyAlignment="1">
      <alignment horizontal="center" vertical="center" wrapText="1"/>
    </xf>
    <xf numFmtId="0" fontId="6" fillId="0" borderId="0" xfId="0" applyFont="1" applyAlignment="1">
      <alignment vertical="center" wrapText="1"/>
    </xf>
    <xf numFmtId="0" fontId="9" fillId="2" borderId="19" xfId="0" applyFont="1" applyFill="1" applyBorder="1" applyAlignment="1">
      <alignment horizontal="center" vertical="center"/>
    </xf>
    <xf numFmtId="0" fontId="9" fillId="2" borderId="19" xfId="0" applyFont="1" applyFill="1" applyBorder="1" applyAlignment="1">
      <alignment vertical="center" wrapText="1"/>
    </xf>
    <xf numFmtId="3" fontId="9" fillId="2" borderId="19" xfId="0" applyNumberFormat="1" applyFont="1" applyFill="1" applyBorder="1" applyAlignment="1">
      <alignment vertical="center" wrapText="1"/>
    </xf>
    <xf numFmtId="3" fontId="6" fillId="17" borderId="19" xfId="0" applyNumberFormat="1" applyFont="1" applyFill="1" applyBorder="1" applyAlignment="1">
      <alignment horizontal="center" vertical="center" wrapText="1"/>
    </xf>
    <xf numFmtId="3" fontId="6" fillId="17" borderId="19" xfId="0" applyNumberFormat="1" applyFont="1" applyFill="1" applyBorder="1" applyAlignment="1">
      <alignment vertical="center" wrapText="1"/>
    </xf>
    <xf numFmtId="49" fontId="6" fillId="2" borderId="19" xfId="0" applyNumberFormat="1" applyFont="1" applyFill="1" applyBorder="1" applyAlignment="1">
      <alignment horizontal="center" vertical="center" wrapText="1"/>
    </xf>
    <xf numFmtId="49" fontId="6" fillId="17" borderId="19" xfId="0" applyNumberFormat="1" applyFont="1" applyFill="1" applyBorder="1" applyAlignment="1">
      <alignment horizontal="center" vertical="center"/>
    </xf>
    <xf numFmtId="49" fontId="6" fillId="17" borderId="19" xfId="0" applyNumberFormat="1" applyFont="1" applyFill="1" applyBorder="1" applyAlignment="1">
      <alignment vertical="center"/>
    </xf>
    <xf numFmtId="3" fontId="6" fillId="17" borderId="19" xfId="0" applyNumberFormat="1" applyFont="1" applyFill="1" applyBorder="1" applyAlignment="1">
      <alignment vertical="center"/>
    </xf>
    <xf numFmtId="49" fontId="7" fillId="2" borderId="19" xfId="0" applyNumberFormat="1" applyFont="1" applyFill="1" applyBorder="1" applyAlignment="1">
      <alignment horizontal="center" vertical="center" wrapText="1"/>
    </xf>
    <xf numFmtId="49" fontId="6" fillId="2" borderId="19" xfId="0" applyNumberFormat="1" applyFont="1" applyFill="1" applyBorder="1" applyAlignment="1">
      <alignment vertical="center"/>
    </xf>
    <xf numFmtId="3" fontId="6" fillId="2" borderId="19" xfId="0" quotePrefix="1" applyNumberFormat="1" applyFont="1" applyFill="1" applyBorder="1" applyAlignment="1">
      <alignment horizontal="right" vertical="center" wrapText="1"/>
    </xf>
    <xf numFmtId="3" fontId="6" fillId="2" borderId="19" xfId="0" applyNumberFormat="1" applyFont="1" applyFill="1" applyBorder="1" applyAlignment="1">
      <alignment horizontal="right" vertical="center" wrapText="1"/>
    </xf>
    <xf numFmtId="3" fontId="6" fillId="2" borderId="19" xfId="0" applyNumberFormat="1" applyFont="1" applyFill="1" applyBorder="1" applyAlignment="1">
      <alignment vertical="center"/>
    </xf>
    <xf numFmtId="0" fontId="6" fillId="2" borderId="19" xfId="0" applyFont="1" applyFill="1" applyBorder="1" applyAlignment="1">
      <alignment vertical="center"/>
    </xf>
    <xf numFmtId="167" fontId="6" fillId="2" borderId="19" xfId="0" applyNumberFormat="1" applyFont="1" applyFill="1" applyBorder="1" applyAlignment="1">
      <alignment horizontal="center" vertical="center" wrapText="1"/>
    </xf>
    <xf numFmtId="167" fontId="6" fillId="2" borderId="19" xfId="0" quotePrefix="1" applyNumberFormat="1" applyFont="1" applyFill="1" applyBorder="1" applyAlignment="1">
      <alignment horizontal="center" vertical="center" wrapText="1"/>
    </xf>
    <xf numFmtId="167" fontId="6" fillId="17" borderId="19" xfId="0" applyNumberFormat="1" applyFont="1" applyFill="1" applyBorder="1" applyAlignment="1">
      <alignment horizontal="center" vertical="center" wrapText="1"/>
    </xf>
    <xf numFmtId="167" fontId="6" fillId="17" borderId="19" xfId="0" applyNumberFormat="1" applyFont="1" applyFill="1" applyBorder="1" applyAlignment="1">
      <alignment vertical="center" wrapText="1"/>
    </xf>
    <xf numFmtId="0" fontId="5" fillId="0" borderId="19" xfId="36" applyFont="1" applyBorder="1" applyAlignment="1">
      <alignment horizontal="left" vertical="top" wrapText="1"/>
    </xf>
    <xf numFmtId="0" fontId="42" fillId="0" borderId="19" xfId="36" applyFont="1" applyBorder="1" applyAlignment="1">
      <alignment horizontal="right" vertical="top" wrapText="1"/>
    </xf>
    <xf numFmtId="9" fontId="42" fillId="0" borderId="19" xfId="47" applyFont="1" applyBorder="1" applyAlignment="1">
      <alignment horizontal="right" vertical="top" wrapText="1"/>
    </xf>
    <xf numFmtId="10" fontId="42" fillId="0" borderId="19" xfId="47" applyNumberFormat="1" applyFont="1" applyBorder="1" applyAlignment="1">
      <alignment horizontal="right" vertical="top" wrapText="1"/>
    </xf>
    <xf numFmtId="166" fontId="42" fillId="0" borderId="19" xfId="47" applyNumberFormat="1" applyFont="1" applyBorder="1" applyAlignment="1">
      <alignment horizontal="right" vertical="top" wrapText="1"/>
    </xf>
    <xf numFmtId="0" fontId="6" fillId="0" borderId="19" xfId="36" applyFont="1" applyBorder="1" applyAlignment="1">
      <alignment horizontal="left" vertical="top" wrapText="1"/>
    </xf>
    <xf numFmtId="3" fontId="9" fillId="2" borderId="19" xfId="0" applyNumberFormat="1" applyFont="1" applyFill="1" applyBorder="1"/>
    <xf numFmtId="3" fontId="9" fillId="2" borderId="19" xfId="0" applyNumberFormat="1" applyFont="1" applyFill="1" applyBorder="1" applyProtection="1">
      <protection locked="0"/>
    </xf>
    <xf numFmtId="0" fontId="24" fillId="0" borderId="19" xfId="36" applyFont="1" applyBorder="1" applyAlignment="1">
      <alignment horizontal="right" vertical="top" wrapText="1"/>
    </xf>
    <xf numFmtId="9" fontId="24" fillId="0" borderId="19" xfId="47" applyFont="1" applyBorder="1" applyAlignment="1">
      <alignment horizontal="right" vertical="top" wrapText="1"/>
    </xf>
    <xf numFmtId="3" fontId="9" fillId="4" borderId="19" xfId="0" applyNumberFormat="1" applyFont="1" applyFill="1" applyBorder="1"/>
    <xf numFmtId="0" fontId="5" fillId="10" borderId="19" xfId="33" applyFont="1" applyFill="1" applyBorder="1" applyAlignment="1">
      <alignment wrapText="1"/>
    </xf>
    <xf numFmtId="0" fontId="9" fillId="2" borderId="19" xfId="33" applyFont="1" applyFill="1" applyBorder="1" applyAlignment="1">
      <alignment wrapText="1"/>
    </xf>
    <xf numFmtId="1" fontId="9" fillId="2" borderId="19" xfId="33" applyNumberFormat="1" applyFont="1" applyFill="1" applyBorder="1" applyAlignment="1">
      <alignment wrapText="1"/>
    </xf>
    <xf numFmtId="0" fontId="9" fillId="17" borderId="19" xfId="33" applyFont="1" applyFill="1" applyBorder="1" applyAlignment="1">
      <alignment wrapText="1"/>
    </xf>
    <xf numFmtId="3" fontId="9" fillId="17" borderId="19" xfId="33" applyNumberFormat="1" applyFont="1" applyFill="1" applyBorder="1" applyAlignment="1">
      <alignment wrapText="1"/>
    </xf>
    <xf numFmtId="184" fontId="9" fillId="2" borderId="19" xfId="31" applyNumberFormat="1" applyFont="1" applyFill="1" applyBorder="1"/>
    <xf numFmtId="188" fontId="9" fillId="2" borderId="19" xfId="51" applyNumberFormat="1" applyFont="1" applyFill="1" applyBorder="1" applyProtection="1"/>
    <xf numFmtId="187" fontId="9" fillId="2" borderId="19" xfId="51" applyNumberFormat="1" applyFont="1" applyFill="1" applyBorder="1" applyProtection="1"/>
    <xf numFmtId="185" fontId="9" fillId="2" borderId="19" xfId="31" applyNumberFormat="1" applyFont="1" applyFill="1" applyBorder="1"/>
    <xf numFmtId="186" fontId="9" fillId="2" borderId="19" xfId="51" applyNumberFormat="1" applyFont="1" applyFill="1" applyBorder="1" applyProtection="1"/>
    <xf numFmtId="10" fontId="9" fillId="2" borderId="19" xfId="44" applyNumberFormat="1" applyFont="1" applyFill="1" applyBorder="1"/>
    <xf numFmtId="166" fontId="9" fillId="2" borderId="19" xfId="44" applyNumberFormat="1" applyFont="1" applyFill="1" applyBorder="1"/>
    <xf numFmtId="9" fontId="9" fillId="2" borderId="19" xfId="44" applyFont="1" applyFill="1" applyBorder="1"/>
    <xf numFmtId="3" fontId="5" fillId="0" borderId="19" xfId="3" applyNumberFormat="1" applyFont="1" applyBorder="1" applyAlignment="1">
      <alignment vertical="top" wrapText="1"/>
    </xf>
    <xf numFmtId="0" fontId="5" fillId="0" borderId="19" xfId="0" applyFont="1" applyBorder="1" applyAlignment="1">
      <alignment wrapText="1"/>
    </xf>
    <xf numFmtId="0" fontId="6" fillId="0" borderId="19" xfId="0" applyFont="1" applyBorder="1" applyAlignment="1">
      <alignment wrapText="1"/>
    </xf>
    <xf numFmtId="3" fontId="9" fillId="2" borderId="19" xfId="0" applyNumberFormat="1" applyFont="1" applyFill="1" applyBorder="1" applyAlignment="1" applyProtection="1">
      <alignment horizontal="right" indent="1"/>
      <protection locked="0"/>
    </xf>
    <xf numFmtId="3" fontId="9" fillId="4" borderId="19" xfId="0" applyNumberFormat="1" applyFont="1" applyFill="1" applyBorder="1" applyAlignment="1">
      <alignment horizontal="right" indent="1"/>
    </xf>
    <xf numFmtId="3" fontId="42" fillId="0" borderId="19" xfId="3" applyNumberFormat="1" applyFont="1" applyBorder="1" applyAlignment="1">
      <alignment vertical="top" wrapText="1"/>
    </xf>
    <xf numFmtId="3" fontId="9" fillId="2" borderId="19" xfId="0" applyNumberFormat="1" applyFont="1" applyFill="1" applyBorder="1" applyAlignment="1">
      <alignment vertical="top" wrapText="1"/>
    </xf>
    <xf numFmtId="3" fontId="9" fillId="4" borderId="19" xfId="0" applyNumberFormat="1" applyFont="1" applyFill="1" applyBorder="1" applyAlignment="1">
      <alignment wrapText="1"/>
    </xf>
    <xf numFmtId="0" fontId="4" fillId="0" borderId="19" xfId="0" applyFont="1" applyBorder="1" applyAlignment="1">
      <alignment vertical="center"/>
    </xf>
    <xf numFmtId="0" fontId="6" fillId="2" borderId="19" xfId="0" applyFont="1" applyFill="1" applyBorder="1" applyAlignment="1">
      <alignment vertical="center" wrapText="1"/>
    </xf>
    <xf numFmtId="0" fontId="6" fillId="2" borderId="19" xfId="0" applyFont="1" applyFill="1" applyBorder="1" applyAlignment="1">
      <alignment horizontal="right" vertical="center"/>
    </xf>
    <xf numFmtId="0" fontId="9" fillId="2" borderId="19" xfId="0" applyFont="1" applyFill="1" applyBorder="1" applyAlignment="1">
      <alignment vertical="center"/>
    </xf>
    <xf numFmtId="166" fontId="9" fillId="2" borderId="19" xfId="1" applyNumberFormat="1" applyFont="1" applyFill="1" applyBorder="1" applyAlignment="1">
      <alignment vertical="center"/>
    </xf>
    <xf numFmtId="0" fontId="9" fillId="0" borderId="19" xfId="0" applyFont="1" applyBorder="1" applyAlignment="1">
      <alignment vertical="center" wrapText="1"/>
    </xf>
    <xf numFmtId="0" fontId="9" fillId="0" borderId="19" xfId="0" quotePrefix="1" applyFont="1" applyBorder="1" applyAlignment="1">
      <alignment horizontal="center" vertical="center" wrapText="1"/>
    </xf>
    <xf numFmtId="0" fontId="9" fillId="0" borderId="19" xfId="0" applyFont="1" applyBorder="1" applyAlignment="1">
      <alignment horizontal="center" vertical="center" wrapText="1"/>
    </xf>
    <xf numFmtId="3" fontId="9" fillId="2" borderId="19" xfId="17" applyNumberFormat="1" applyFont="1" applyFill="1" applyBorder="1" applyAlignment="1" applyProtection="1">
      <alignment vertical="top"/>
      <protection locked="0"/>
    </xf>
    <xf numFmtId="3" fontId="9" fillId="4" borderId="19" xfId="17" applyNumberFormat="1" applyFont="1" applyFill="1" applyBorder="1" applyAlignment="1" applyProtection="1">
      <alignment vertical="top"/>
      <protection locked="0"/>
    </xf>
    <xf numFmtId="3" fontId="7" fillId="2" borderId="19" xfId="17" applyNumberFormat="1" applyFont="1" applyFill="1" applyBorder="1" applyAlignment="1" applyProtection="1">
      <alignment vertical="top"/>
      <protection locked="0"/>
    </xf>
    <xf numFmtId="3" fontId="6" fillId="2" borderId="19" xfId="17" applyNumberFormat="1" applyFont="1" applyFill="1" applyBorder="1" applyAlignment="1">
      <alignment vertical="top"/>
    </xf>
    <xf numFmtId="3" fontId="6" fillId="17" borderId="19" xfId="17" applyNumberFormat="1" applyFont="1" applyFill="1" applyBorder="1" applyAlignment="1">
      <alignment vertical="top"/>
    </xf>
    <xf numFmtId="0" fontId="9" fillId="2" borderId="19" xfId="25" applyFont="1" applyFill="1" applyBorder="1" applyAlignment="1">
      <alignment wrapText="1"/>
    </xf>
    <xf numFmtId="3" fontId="9" fillId="2" borderId="19" xfId="0" applyNumberFormat="1" applyFont="1" applyFill="1" applyBorder="1" applyAlignment="1">
      <alignment vertical="top"/>
    </xf>
    <xf numFmtId="3" fontId="9" fillId="4" borderId="19" xfId="0" applyNumberFormat="1" applyFont="1" applyFill="1" applyBorder="1" applyAlignment="1">
      <alignment vertical="top"/>
    </xf>
    <xf numFmtId="3" fontId="5" fillId="0" borderId="19" xfId="17" applyNumberFormat="1" applyFont="1" applyBorder="1" applyAlignment="1">
      <alignment horizontal="right"/>
    </xf>
    <xf numFmtId="3" fontId="5" fillId="0" borderId="19" xfId="17" applyNumberFormat="1" applyFont="1" applyBorder="1" applyAlignment="1">
      <alignment horizontal="right" wrapText="1"/>
    </xf>
    <xf numFmtId="3" fontId="9" fillId="2" borderId="19" xfId="18" applyNumberFormat="1" applyFont="1" applyFill="1" applyBorder="1" applyAlignment="1">
      <alignment vertical="top"/>
    </xf>
    <xf numFmtId="3" fontId="9" fillId="4" borderId="19" xfId="18" applyNumberFormat="1" applyFont="1" applyFill="1" applyBorder="1" applyAlignment="1">
      <alignment vertical="top"/>
    </xf>
    <xf numFmtId="0" fontId="4" fillId="0" borderId="19" xfId="0" applyFont="1" applyBorder="1" applyAlignment="1">
      <alignment horizontal="center" vertical="center" wrapText="1"/>
    </xf>
    <xf numFmtId="0" fontId="9" fillId="2" borderId="19" xfId="0" applyFont="1" applyFill="1" applyBorder="1" applyAlignment="1">
      <alignment horizontal="left" vertical="center" wrapText="1"/>
    </xf>
    <xf numFmtId="3" fontId="57" fillId="2" borderId="19" xfId="0" applyNumberFormat="1" applyFont="1" applyFill="1" applyBorder="1" applyAlignment="1">
      <alignment horizontal="justify" vertical="center" wrapText="1"/>
    </xf>
    <xf numFmtId="3" fontId="9" fillId="2" borderId="19" xfId="0" applyNumberFormat="1" applyFont="1" applyFill="1" applyBorder="1" applyAlignment="1">
      <alignment horizontal="center" vertical="center" wrapText="1"/>
    </xf>
    <xf numFmtId="3" fontId="9" fillId="2" borderId="19" xfId="0" quotePrefix="1" applyNumberFormat="1" applyFont="1" applyFill="1" applyBorder="1" applyAlignment="1">
      <alignment horizontal="center" vertical="center" wrapText="1"/>
    </xf>
    <xf numFmtId="49" fontId="14" fillId="0" borderId="19" xfId="23" applyNumberFormat="1" applyFont="1" applyBorder="1" applyAlignment="1">
      <alignment horizontal="center" vertical="center" wrapText="1"/>
    </xf>
    <xf numFmtId="49" fontId="14" fillId="0" borderId="19" xfId="23" quotePrefix="1" applyNumberFormat="1" applyFont="1" applyBorder="1" applyAlignment="1">
      <alignment horizontal="center" vertical="center" wrapText="1"/>
    </xf>
    <xf numFmtId="0" fontId="6" fillId="2" borderId="19" xfId="17" applyFont="1" applyFill="1" applyBorder="1" applyAlignment="1">
      <alignment vertical="top" wrapText="1"/>
    </xf>
    <xf numFmtId="0" fontId="6" fillId="2" borderId="19" xfId="17" applyFont="1" applyFill="1" applyBorder="1" applyAlignment="1">
      <alignment horizontal="center" vertical="top" wrapText="1"/>
    </xf>
    <xf numFmtId="172" fontId="6" fillId="2" borderId="19" xfId="40" applyNumberFormat="1" applyFont="1" applyFill="1" applyBorder="1" applyAlignment="1">
      <alignment horizontal="center" vertical="top" wrapText="1"/>
    </xf>
    <xf numFmtId="0" fontId="4" fillId="2" borderId="19" xfId="18" applyFont="1" applyFill="1" applyBorder="1" applyAlignment="1">
      <alignment horizontal="center"/>
    </xf>
    <xf numFmtId="172" fontId="4" fillId="2" borderId="19" xfId="40" applyNumberFormat="1" applyFont="1" applyFill="1" applyBorder="1" applyAlignment="1">
      <alignment horizontal="center"/>
    </xf>
    <xf numFmtId="172" fontId="6" fillId="2" borderId="19" xfId="40" applyNumberFormat="1" applyFont="1" applyFill="1" applyBorder="1" applyAlignment="1">
      <alignment horizontal="center" vertical="center"/>
    </xf>
    <xf numFmtId="172" fontId="4" fillId="2" borderId="19" xfId="40" applyNumberFormat="1" applyFont="1" applyFill="1" applyBorder="1" applyAlignment="1">
      <alignment horizontal="center" vertical="center"/>
    </xf>
    <xf numFmtId="172" fontId="6" fillId="2" borderId="19" xfId="40" applyNumberFormat="1" applyFont="1" applyFill="1" applyBorder="1" applyAlignment="1">
      <alignment horizontal="center" vertical="top"/>
    </xf>
    <xf numFmtId="3" fontId="9" fillId="2" borderId="19" xfId="38" applyNumberFormat="1" applyFont="1" applyFill="1" applyBorder="1" applyAlignment="1">
      <alignment vertical="center"/>
    </xf>
    <xf numFmtId="3" fontId="9" fillId="2" borderId="19" xfId="38" applyNumberFormat="1" applyFont="1" applyFill="1" applyBorder="1" applyAlignment="1">
      <alignment vertical="top"/>
    </xf>
    <xf numFmtId="3" fontId="9" fillId="2" borderId="19" xfId="38" applyNumberFormat="1" applyFont="1" applyFill="1" applyBorder="1" applyAlignment="1">
      <alignment vertical="top" wrapText="1"/>
    </xf>
    <xf numFmtId="173" fontId="9" fillId="2" borderId="19" xfId="39" applyNumberFormat="1" applyFont="1" applyFill="1" applyBorder="1" applyAlignment="1">
      <alignment vertical="top" wrapText="1"/>
    </xf>
    <xf numFmtId="3" fontId="5" fillId="10" borderId="19" xfId="25" applyNumberFormat="1" applyFont="1" applyFill="1" applyBorder="1" applyAlignment="1">
      <alignment horizontal="left" wrapText="1"/>
    </xf>
    <xf numFmtId="3" fontId="9" fillId="3" borderId="19" xfId="18" applyNumberFormat="1" applyFont="1" applyFill="1" applyBorder="1" applyAlignment="1">
      <alignment vertical="top" wrapText="1"/>
    </xf>
    <xf numFmtId="3" fontId="9" fillId="3" borderId="19" xfId="18" applyNumberFormat="1" applyFont="1" applyFill="1" applyBorder="1" applyAlignment="1">
      <alignment horizontal="right" wrapText="1"/>
    </xf>
    <xf numFmtId="166" fontId="9" fillId="3" borderId="19" xfId="41" applyNumberFormat="1" applyFont="1" applyFill="1" applyBorder="1" applyAlignment="1">
      <alignment vertical="top" wrapText="1"/>
    </xf>
    <xf numFmtId="178" fontId="9" fillId="3" borderId="19" xfId="40" applyNumberFormat="1" applyFont="1" applyFill="1" applyBorder="1" applyAlignment="1">
      <alignment horizontal="right" wrapText="1"/>
    </xf>
    <xf numFmtId="10" fontId="9" fillId="3" borderId="19" xfId="41" applyNumberFormat="1" applyFont="1" applyFill="1" applyBorder="1" applyAlignment="1">
      <alignment vertical="top" wrapText="1"/>
    </xf>
    <xf numFmtId="3" fontId="9" fillId="3" borderId="19" xfId="18" applyNumberFormat="1" applyFont="1" applyFill="1" applyBorder="1" applyAlignment="1">
      <alignment horizontal="right" vertical="top" wrapText="1"/>
    </xf>
    <xf numFmtId="9" fontId="9" fillId="3" borderId="19" xfId="41" applyFont="1" applyFill="1" applyBorder="1" applyAlignment="1">
      <alignment horizontal="right" vertical="top"/>
    </xf>
    <xf numFmtId="9" fontId="9" fillId="3" borderId="19" xfId="41" applyFont="1" applyFill="1" applyBorder="1" applyAlignment="1">
      <alignment vertical="top" wrapText="1"/>
    </xf>
    <xf numFmtId="166" fontId="9" fillId="3" borderId="19" xfId="41" applyNumberFormat="1" applyFont="1" applyFill="1" applyBorder="1" applyAlignment="1">
      <alignment horizontal="right" vertical="top"/>
    </xf>
    <xf numFmtId="0" fontId="9" fillId="2" borderId="19" xfId="3" applyFont="1" applyFill="1" applyBorder="1" applyProtection="1">
      <alignment vertical="top"/>
      <protection locked="0"/>
    </xf>
    <xf numFmtId="3" fontId="9" fillId="2" borderId="19" xfId="42" applyNumberFormat="1" applyFont="1" applyFill="1" applyBorder="1" applyAlignment="1" applyProtection="1">
      <alignment vertical="top"/>
    </xf>
    <xf numFmtId="3" fontId="9" fillId="2" borderId="19" xfId="0" applyNumberFormat="1" applyFont="1" applyFill="1" applyBorder="1" applyAlignment="1">
      <alignment wrapText="1"/>
    </xf>
    <xf numFmtId="3" fontId="9" fillId="17" borderId="19" xfId="0" applyNumberFormat="1" applyFont="1" applyFill="1" applyBorder="1" applyAlignment="1">
      <alignment wrapText="1"/>
    </xf>
    <xf numFmtId="3" fontId="9" fillId="2" borderId="19" xfId="0" applyNumberFormat="1" applyFont="1" applyFill="1" applyBorder="1" applyAlignment="1">
      <alignment horizontal="right" wrapText="1"/>
    </xf>
    <xf numFmtId="1" fontId="5" fillId="0" borderId="19" xfId="0" quotePrefix="1" applyNumberFormat="1" applyFont="1" applyBorder="1" applyAlignment="1">
      <alignment horizontal="right" wrapText="1"/>
    </xf>
    <xf numFmtId="3" fontId="5" fillId="0" borderId="19" xfId="0" quotePrefix="1" applyNumberFormat="1" applyFont="1" applyBorder="1" applyAlignment="1">
      <alignment horizontal="right" wrapText="1"/>
    </xf>
    <xf numFmtId="166" fontId="9" fillId="2" borderId="19" xfId="0" applyNumberFormat="1" applyFont="1" applyFill="1" applyBorder="1"/>
    <xf numFmtId="9" fontId="6" fillId="0" borderId="0" xfId="1" quotePrefix="1" applyFont="1" applyBorder="1" applyAlignment="1">
      <alignment vertical="center" wrapText="1"/>
    </xf>
    <xf numFmtId="172" fontId="6" fillId="0" borderId="0" xfId="14" quotePrefix="1" applyNumberFormat="1" applyFont="1" applyBorder="1" applyAlignment="1">
      <alignment vertical="center" wrapText="1"/>
    </xf>
    <xf numFmtId="172" fontId="6" fillId="2" borderId="19" xfId="14" quotePrefix="1" applyNumberFormat="1" applyFont="1" applyFill="1" applyBorder="1" applyAlignment="1">
      <alignment vertical="center" wrapText="1"/>
    </xf>
    <xf numFmtId="0" fontId="6" fillId="2" borderId="19" xfId="0" applyFont="1" applyFill="1" applyBorder="1" applyAlignment="1">
      <alignment horizontal="center" vertical="center" wrapText="1"/>
    </xf>
    <xf numFmtId="172" fontId="6" fillId="15" borderId="0" xfId="14" quotePrefix="1" applyNumberFormat="1" applyFont="1" applyFill="1" applyBorder="1" applyAlignment="1">
      <alignment vertical="center" wrapText="1"/>
    </xf>
    <xf numFmtId="0" fontId="6" fillId="15" borderId="0" xfId="0" applyFont="1" applyFill="1" applyAlignment="1">
      <alignment vertical="center" wrapText="1"/>
    </xf>
    <xf numFmtId="0" fontId="6" fillId="15" borderId="0" xfId="0" applyFont="1" applyFill="1" applyAlignment="1">
      <alignment horizontal="center" vertical="center" wrapText="1"/>
    </xf>
    <xf numFmtId="0" fontId="25" fillId="15" borderId="0" xfId="0" applyFont="1" applyFill="1" applyAlignment="1">
      <alignment vertical="center" wrapText="1"/>
    </xf>
    <xf numFmtId="0" fontId="7" fillId="15" borderId="0" xfId="0" applyFont="1" applyFill="1" applyAlignment="1">
      <alignment vertical="center" wrapText="1"/>
    </xf>
    <xf numFmtId="0" fontId="9" fillId="15" borderId="0" xfId="0" applyFont="1" applyFill="1" applyAlignment="1">
      <alignment vertical="center" wrapText="1"/>
    </xf>
    <xf numFmtId="15" fontId="4" fillId="0" borderId="1" xfId="0" applyNumberFormat="1" applyFont="1" applyBorder="1" applyAlignment="1">
      <alignment horizontal="center" vertical="center" wrapText="1"/>
    </xf>
    <xf numFmtId="49" fontId="4" fillId="10" borderId="2" xfId="0" applyNumberFormat="1" applyFont="1" applyFill="1" applyBorder="1" applyAlignment="1">
      <alignment horizontal="center" vertical="center" wrapText="1"/>
    </xf>
    <xf numFmtId="3" fontId="4" fillId="0" borderId="0" xfId="0" applyNumberFormat="1" applyFont="1" applyAlignment="1">
      <alignment vertical="center" wrapText="1"/>
    </xf>
    <xf numFmtId="4" fontId="4" fillId="0" borderId="0" xfId="0" applyNumberFormat="1" applyFont="1" applyAlignment="1">
      <alignment vertical="center" wrapText="1"/>
    </xf>
    <xf numFmtId="49" fontId="4" fillId="0" borderId="0" xfId="0" applyNumberFormat="1" applyFont="1" applyAlignment="1">
      <alignment horizontal="center" vertical="center" wrapText="1"/>
    </xf>
    <xf numFmtId="49" fontId="4" fillId="10" borderId="0" xfId="0" applyNumberFormat="1" applyFont="1" applyFill="1" applyAlignment="1">
      <alignment wrapText="1"/>
    </xf>
    <xf numFmtId="49" fontId="4" fillId="0" borderId="2" xfId="0" applyNumberFormat="1" applyFont="1" applyBorder="1" applyAlignment="1">
      <alignment horizontal="center" vertical="center" wrapText="1"/>
    </xf>
    <xf numFmtId="3" fontId="4" fillId="10" borderId="1" xfId="38" applyNumberFormat="1" applyFont="1" applyFill="1" applyBorder="1"/>
    <xf numFmtId="49" fontId="4" fillId="0" borderId="19" xfId="0" applyNumberFormat="1" applyFont="1" applyBorder="1" applyAlignment="1">
      <alignment horizontal="center" vertical="center" wrapText="1"/>
    </xf>
    <xf numFmtId="3" fontId="4" fillId="10" borderId="1" xfId="31" applyNumberFormat="1" applyFont="1" applyFill="1" applyBorder="1" applyAlignment="1">
      <alignment horizontal="right" vertical="top"/>
    </xf>
    <xf numFmtId="0" fontId="4" fillId="10" borderId="0" xfId="31" applyFont="1" applyFill="1" applyAlignment="1">
      <alignment vertical="center" wrapText="1"/>
    </xf>
    <xf numFmtId="3" fontId="4" fillId="10" borderId="0" xfId="31" applyNumberFormat="1" applyFont="1" applyFill="1" applyAlignment="1">
      <alignment horizontal="right" vertical="top"/>
    </xf>
    <xf numFmtId="0" fontId="4" fillId="10" borderId="2" xfId="0" applyFont="1" applyFill="1" applyBorder="1" applyAlignment="1">
      <alignment vertical="center" wrapText="1"/>
    </xf>
    <xf numFmtId="3" fontId="4" fillId="10" borderId="2" xfId="0" applyNumberFormat="1" applyFont="1" applyFill="1" applyBorder="1" applyAlignment="1">
      <alignment vertical="center" wrapText="1"/>
    </xf>
    <xf numFmtId="49" fontId="4" fillId="10" borderId="0" xfId="0" applyNumberFormat="1" applyFont="1" applyFill="1" applyAlignment="1">
      <alignment horizontal="center"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49" fontId="4" fillId="10" borderId="2" xfId="0" applyNumberFormat="1" applyFont="1" applyFill="1" applyBorder="1" applyAlignment="1">
      <alignment vertical="center" wrapText="1"/>
    </xf>
    <xf numFmtId="3" fontId="4" fillId="0" borderId="2" xfId="0" applyNumberFormat="1" applyFont="1" applyBorder="1" applyAlignment="1">
      <alignment vertical="center" wrapText="1"/>
    </xf>
    <xf numFmtId="49" fontId="4" fillId="10" borderId="0" xfId="0" applyNumberFormat="1" applyFont="1" applyFill="1" applyAlignment="1">
      <alignment vertical="center" wrapText="1"/>
    </xf>
    <xf numFmtId="3" fontId="4" fillId="0" borderId="0" xfId="0" applyNumberFormat="1" applyFont="1" applyAlignment="1">
      <alignment vertical="center"/>
    </xf>
    <xf numFmtId="49" fontId="4" fillId="0" borderId="2" xfId="0" applyNumberFormat="1" applyFont="1" applyBorder="1" applyAlignment="1">
      <alignment vertical="center"/>
    </xf>
    <xf numFmtId="3" fontId="4" fillId="0" borderId="2" xfId="0" quotePrefix="1" applyNumberFormat="1" applyFont="1" applyBorder="1" applyAlignment="1">
      <alignment vertical="center" wrapText="1"/>
    </xf>
    <xf numFmtId="3" fontId="4" fillId="0" borderId="2" xfId="0" applyNumberFormat="1" applyFont="1" applyBorder="1" applyAlignment="1">
      <alignment vertical="center"/>
    </xf>
    <xf numFmtId="49" fontId="4" fillId="15" borderId="0" xfId="0" applyNumberFormat="1" applyFont="1" applyFill="1" applyAlignment="1">
      <alignment horizontal="center" vertical="center" wrapText="1"/>
    </xf>
    <xf numFmtId="3" fontId="4" fillId="0" borderId="0" xfId="0" quotePrefix="1" applyNumberFormat="1" applyFont="1" applyAlignment="1">
      <alignment vertical="center" wrapText="1"/>
    </xf>
    <xf numFmtId="3" fontId="4" fillId="0" borderId="2" xfId="0" applyNumberFormat="1" applyFont="1" applyBorder="1" applyAlignment="1">
      <alignment horizontal="right" vertical="center" wrapText="1"/>
    </xf>
    <xf numFmtId="3" fontId="4" fillId="0" borderId="2" xfId="0" quotePrefix="1" applyNumberFormat="1" applyFont="1" applyBorder="1" applyAlignment="1">
      <alignment horizontal="right" vertical="center" wrapText="1"/>
    </xf>
    <xf numFmtId="3" fontId="4" fillId="0" borderId="0" xfId="0" applyNumberFormat="1" applyFont="1" applyAlignment="1">
      <alignment horizontal="right" vertical="center" wrapText="1"/>
    </xf>
    <xf numFmtId="3" fontId="4" fillId="0" borderId="0" xfId="0" quotePrefix="1" applyNumberFormat="1" applyFont="1" applyAlignment="1">
      <alignment horizontal="right" vertical="center" wrapText="1"/>
    </xf>
    <xf numFmtId="3" fontId="9" fillId="10" borderId="0" xfId="17" applyNumberFormat="1" applyFont="1" applyFill="1" applyBorder="1" applyAlignment="1" applyProtection="1">
      <alignment vertical="top"/>
      <protection locked="0"/>
    </xf>
    <xf numFmtId="3" fontId="9" fillId="10" borderId="0" xfId="17" applyNumberFormat="1" applyFont="1" applyFill="1" applyBorder="1" applyAlignment="1" applyProtection="1">
      <alignment horizontal="right" vertical="top"/>
      <protection locked="0"/>
    </xf>
    <xf numFmtId="3" fontId="5" fillId="10" borderId="0" xfId="3" applyNumberFormat="1" applyFont="1" applyFill="1" applyBorder="1" applyAlignment="1">
      <alignment wrapText="1"/>
    </xf>
    <xf numFmtId="3" fontId="5" fillId="10" borderId="0" xfId="3" applyNumberFormat="1" applyFont="1" applyFill="1" applyBorder="1" applyAlignment="1">
      <alignment horizontal="center" wrapText="1"/>
    </xf>
    <xf numFmtId="3" fontId="5" fillId="10" borderId="2" xfId="3" applyNumberFormat="1" applyFont="1" applyFill="1" applyBorder="1" applyAlignment="1">
      <alignment horizontal="center" wrapText="1"/>
    </xf>
    <xf numFmtId="3" fontId="9" fillId="17" borderId="19" xfId="31" applyNumberFormat="1" applyFont="1" applyFill="1" applyBorder="1" applyAlignment="1">
      <alignment vertical="top"/>
    </xf>
    <xf numFmtId="3" fontId="9" fillId="4" borderId="19" xfId="31" applyNumberFormat="1" applyFont="1" applyFill="1" applyBorder="1" applyAlignment="1">
      <alignment vertical="top"/>
    </xf>
    <xf numFmtId="3" fontId="9" fillId="4" borderId="19" xfId="17" applyNumberFormat="1" applyFont="1" applyFill="1" applyBorder="1" applyAlignment="1">
      <alignment vertical="top"/>
    </xf>
    <xf numFmtId="3" fontId="7" fillId="10" borderId="0" xfId="31" applyNumberFormat="1" applyFont="1" applyFill="1" applyAlignment="1">
      <alignment wrapText="1"/>
    </xf>
    <xf numFmtId="3" fontId="6" fillId="10" borderId="0" xfId="31" applyNumberFormat="1" applyFont="1" applyFill="1" applyAlignment="1">
      <alignment wrapText="1"/>
    </xf>
    <xf numFmtId="3" fontId="9" fillId="2" borderId="19" xfId="31" applyNumberFormat="1" applyFont="1" applyFill="1" applyBorder="1" applyAlignment="1">
      <alignment wrapText="1"/>
    </xf>
    <xf numFmtId="3" fontId="9" fillId="2" borderId="19" xfId="31" applyNumberFormat="1" applyFont="1" applyFill="1" applyBorder="1" applyAlignment="1">
      <alignment horizontal="right" wrapText="1"/>
    </xf>
    <xf numFmtId="3" fontId="9" fillId="2" borderId="19" xfId="38" applyNumberFormat="1" applyFont="1" applyFill="1" applyBorder="1" applyAlignment="1" applyProtection="1">
      <alignment horizontal="right" vertical="top" wrapText="1"/>
      <protection locked="0"/>
    </xf>
    <xf numFmtId="3" fontId="9" fillId="2" borderId="19" xfId="38" applyNumberFormat="1" applyFont="1" applyFill="1" applyBorder="1" applyAlignment="1" applyProtection="1">
      <alignment vertical="top" wrapText="1"/>
      <protection locked="0"/>
    </xf>
    <xf numFmtId="3" fontId="5" fillId="10" borderId="1" xfId="0" applyNumberFormat="1" applyFont="1" applyFill="1" applyBorder="1" applyAlignment="1">
      <alignment horizontal="left" vertical="top" wrapText="1"/>
    </xf>
    <xf numFmtId="3" fontId="5" fillId="10" borderId="1" xfId="0" applyNumberFormat="1" applyFont="1" applyFill="1" applyBorder="1" applyAlignment="1">
      <alignment vertical="top" wrapText="1"/>
    </xf>
    <xf numFmtId="3" fontId="7" fillId="10" borderId="0" xfId="0" applyNumberFormat="1" applyFont="1" applyFill="1" applyAlignment="1">
      <alignment vertical="top"/>
    </xf>
    <xf numFmtId="3" fontId="6" fillId="10" borderId="0" xfId="0" applyNumberFormat="1" applyFont="1" applyFill="1" applyBorder="1" applyAlignment="1">
      <alignment horizontal="right" vertical="top" wrapText="1" indent="2"/>
    </xf>
    <xf numFmtId="3" fontId="6" fillId="10" borderId="0" xfId="0" applyNumberFormat="1" applyFont="1" applyFill="1" applyBorder="1" applyAlignment="1">
      <alignment vertical="top" wrapText="1"/>
    </xf>
    <xf numFmtId="3" fontId="7" fillId="10" borderId="0" xfId="0" applyNumberFormat="1" applyFont="1" applyFill="1" applyBorder="1" applyAlignment="1">
      <alignment vertical="top" wrapText="1"/>
    </xf>
    <xf numFmtId="3" fontId="6" fillId="10" borderId="1" xfId="0" applyNumberFormat="1" applyFont="1" applyFill="1" applyBorder="1" applyAlignment="1">
      <alignment horizontal="right" vertical="top" wrapText="1" indent="2"/>
    </xf>
    <xf numFmtId="3" fontId="6" fillId="10" borderId="1" xfId="0" applyNumberFormat="1" applyFont="1" applyFill="1" applyBorder="1" applyAlignment="1">
      <alignment vertical="top" wrapText="1"/>
    </xf>
    <xf numFmtId="3" fontId="7" fillId="10" borderId="1" xfId="0" applyNumberFormat="1" applyFont="1" applyFill="1" applyBorder="1" applyAlignment="1">
      <alignment vertical="top" wrapText="1"/>
    </xf>
    <xf numFmtId="3" fontId="9" fillId="10" borderId="0" xfId="0" applyNumberFormat="1" applyFont="1" applyFill="1" applyBorder="1" applyAlignment="1">
      <alignment horizontal="right" wrapText="1"/>
    </xf>
    <xf numFmtId="3" fontId="9" fillId="10" borderId="0" xfId="0" applyNumberFormat="1" applyFont="1" applyFill="1" applyBorder="1" applyAlignment="1">
      <alignment wrapText="1"/>
    </xf>
    <xf numFmtId="3" fontId="7" fillId="10" borderId="0" xfId="0" applyNumberFormat="1" applyFont="1" applyFill="1" applyBorder="1" applyAlignment="1">
      <alignment vertical="top"/>
    </xf>
    <xf numFmtId="3" fontId="6" fillId="10" borderId="2" xfId="0" applyNumberFormat="1" applyFont="1" applyFill="1" applyBorder="1" applyAlignment="1">
      <alignment horizontal="right" vertical="top" wrapText="1" indent="2"/>
    </xf>
    <xf numFmtId="3" fontId="6" fillId="10" borderId="2" xfId="0" applyNumberFormat="1" applyFont="1" applyFill="1" applyBorder="1" applyAlignment="1">
      <alignment vertical="top" wrapText="1"/>
    </xf>
    <xf numFmtId="3" fontId="7" fillId="10" borderId="2" xfId="0" applyNumberFormat="1" applyFont="1" applyFill="1" applyBorder="1" applyAlignment="1">
      <alignment vertical="top" wrapText="1"/>
    </xf>
    <xf numFmtId="3" fontId="6" fillId="10" borderId="19" xfId="0" applyNumberFormat="1" applyFont="1" applyFill="1" applyBorder="1" applyAlignment="1">
      <alignment horizontal="right" vertical="top" wrapText="1" indent="2"/>
    </xf>
    <xf numFmtId="3" fontId="7" fillId="10" borderId="19" xfId="0" applyNumberFormat="1" applyFont="1" applyFill="1" applyBorder="1" applyAlignment="1">
      <alignment vertical="top" wrapText="1"/>
    </xf>
    <xf numFmtId="3" fontId="7" fillId="10" borderId="19" xfId="0" applyNumberFormat="1" applyFont="1" applyFill="1" applyBorder="1" applyAlignment="1">
      <alignment vertical="top"/>
    </xf>
    <xf numFmtId="3" fontId="7" fillId="10" borderId="2" xfId="0" applyNumberFormat="1" applyFont="1" applyFill="1" applyBorder="1" applyAlignment="1">
      <alignment vertical="top"/>
    </xf>
    <xf numFmtId="3" fontId="9" fillId="10" borderId="0" xfId="0" applyNumberFormat="1" applyFont="1" applyFill="1" applyAlignment="1">
      <alignment horizontal="right" vertical="top"/>
    </xf>
    <xf numFmtId="3" fontId="9" fillId="10" borderId="0" xfId="0" applyNumberFormat="1" applyFont="1" applyFill="1" applyAlignment="1">
      <alignment horizontal="right" vertical="top" wrapText="1"/>
    </xf>
    <xf numFmtId="0" fontId="9" fillId="3" borderId="19" xfId="0" applyFont="1" applyFill="1" applyBorder="1" applyAlignment="1">
      <alignment wrapText="1"/>
    </xf>
    <xf numFmtId="3" fontId="9" fillId="3" borderId="19" xfId="0" applyNumberFormat="1" applyFont="1" applyFill="1" applyBorder="1" applyAlignment="1">
      <alignment wrapText="1"/>
    </xf>
    <xf numFmtId="166" fontId="9" fillId="3" borderId="19" xfId="0" applyNumberFormat="1" applyFont="1" applyFill="1" applyBorder="1" applyAlignment="1">
      <alignment horizontal="right" wrapText="1"/>
    </xf>
    <xf numFmtId="10" fontId="9" fillId="3" borderId="19" xfId="0" applyNumberFormat="1" applyFont="1" applyFill="1" applyBorder="1" applyAlignment="1">
      <alignment horizontal="right" wrapText="1"/>
    </xf>
    <xf numFmtId="49" fontId="4" fillId="0" borderId="1" xfId="0" applyNumberFormat="1" applyFont="1" applyBorder="1" applyAlignment="1">
      <alignment horizontal="center" vertical="center" wrapText="1"/>
    </xf>
    <xf numFmtId="0" fontId="4" fillId="10" borderId="0" xfId="0" applyFont="1" applyFill="1"/>
    <xf numFmtId="0" fontId="4" fillId="10" borderId="19" xfId="0" applyFont="1" applyFill="1" applyBorder="1" applyAlignment="1">
      <alignment horizontal="center"/>
    </xf>
    <xf numFmtId="0" fontId="6" fillId="0" borderId="0" xfId="0" applyFont="1" applyAlignment="1">
      <alignment wrapText="1"/>
    </xf>
    <xf numFmtId="0" fontId="64" fillId="10" borderId="4" xfId="0" applyFont="1" applyFill="1" applyBorder="1" applyAlignment="1">
      <alignment horizontal="center" vertical="center" wrapText="1"/>
    </xf>
    <xf numFmtId="0" fontId="64" fillId="10" borderId="9" xfId="0" applyFont="1" applyFill="1" applyBorder="1" applyAlignment="1">
      <alignment horizontal="center" vertical="center" wrapText="1"/>
    </xf>
    <xf numFmtId="3" fontId="6" fillId="10" borderId="0" xfId="14" applyNumberFormat="1" applyFont="1" applyFill="1" applyBorder="1" applyAlignment="1">
      <alignment horizontal="center" vertical="center"/>
    </xf>
    <xf numFmtId="10" fontId="6" fillId="10" borderId="0" xfId="1" applyNumberFormat="1" applyFont="1" applyFill="1" applyBorder="1" applyAlignment="1">
      <alignment horizontal="center" vertical="center" wrapText="1"/>
    </xf>
    <xf numFmtId="3" fontId="6" fillId="10" borderId="0" xfId="14" applyNumberFormat="1" applyFont="1" applyFill="1" applyBorder="1" applyAlignment="1">
      <alignment horizontal="center" vertical="center" wrapText="1"/>
    </xf>
    <xf numFmtId="172" fontId="6" fillId="10" borderId="0" xfId="14" applyNumberFormat="1" applyFont="1" applyFill="1" applyBorder="1" applyAlignment="1">
      <alignment horizontal="center" vertical="center" wrapText="1"/>
    </xf>
    <xf numFmtId="166" fontId="6" fillId="10" borderId="0" xfId="1"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5" fillId="10" borderId="1" xfId="46" applyFont="1" applyFill="1" applyBorder="1" applyAlignment="1">
      <alignment horizontal="center" vertical="top" wrapText="1"/>
    </xf>
    <xf numFmtId="9" fontId="5" fillId="10" borderId="1" xfId="47" applyFont="1" applyFill="1" applyBorder="1" applyAlignment="1">
      <alignment horizontal="center" vertical="top" wrapText="1"/>
    </xf>
    <xf numFmtId="10" fontId="5" fillId="10" borderId="1" xfId="47" applyNumberFormat="1" applyFont="1" applyFill="1" applyBorder="1" applyAlignment="1">
      <alignment horizontal="center" vertical="top" wrapText="1"/>
    </xf>
    <xf numFmtId="166" fontId="5" fillId="10" borderId="1" xfId="47" applyNumberFormat="1" applyFont="1" applyFill="1" applyBorder="1" applyAlignment="1">
      <alignment horizontal="center" vertical="top" wrapText="1"/>
    </xf>
    <xf numFmtId="0" fontId="6" fillId="0" borderId="0" xfId="0" applyFont="1" applyAlignment="1">
      <alignment horizontal="right" wrapText="1"/>
    </xf>
    <xf numFmtId="3" fontId="6" fillId="0" borderId="0" xfId="0" applyNumberFormat="1" applyFont="1" applyAlignment="1"/>
    <xf numFmtId="0" fontId="6" fillId="0" borderId="0" xfId="0" applyFont="1" applyAlignment="1">
      <alignment horizontal="right"/>
    </xf>
    <xf numFmtId="0" fontId="25" fillId="0" borderId="0" xfId="0" applyFont="1" applyAlignment="1">
      <alignment horizontal="left" wrapText="1"/>
    </xf>
    <xf numFmtId="0" fontId="25" fillId="0" borderId="0" xfId="0" applyFont="1" applyAlignment="1">
      <alignment horizontal="left" vertical="top" wrapText="1"/>
    </xf>
    <xf numFmtId="0" fontId="9" fillId="2" borderId="19" xfId="0" applyFont="1" applyFill="1" applyBorder="1" applyAlignment="1">
      <alignment vertical="top" wrapText="1"/>
    </xf>
    <xf numFmtId="0" fontId="9" fillId="2" borderId="19" xfId="0" applyFont="1" applyFill="1" applyBorder="1" applyAlignment="1">
      <alignment horizontal="right" vertical="top"/>
    </xf>
    <xf numFmtId="0" fontId="4" fillId="0" borderId="0" xfId="17" applyFont="1" applyBorder="1" applyAlignment="1">
      <alignment horizontal="right" vertical="center" wrapText="1"/>
    </xf>
    <xf numFmtId="0" fontId="7" fillId="0" borderId="0" xfId="33" applyFont="1" applyBorder="1" applyAlignment="1">
      <alignment horizontal="right" vertical="center" wrapText="1"/>
    </xf>
    <xf numFmtId="0" fontId="4" fillId="0" borderId="0" xfId="33" applyFont="1" applyBorder="1" applyAlignment="1">
      <alignment horizontal="right" vertical="center" wrapText="1"/>
    </xf>
    <xf numFmtId="0" fontId="6" fillId="0" borderId="0" xfId="33" applyFont="1" applyBorder="1" applyAlignment="1">
      <alignment horizontal="right" vertical="center" wrapText="1"/>
    </xf>
    <xf numFmtId="3" fontId="6" fillId="0" borderId="0" xfId="33" applyNumberFormat="1" applyFont="1" applyBorder="1" applyAlignment="1">
      <alignment horizontal="right" vertical="center" wrapText="1"/>
    </xf>
    <xf numFmtId="193" fontId="7" fillId="10" borderId="0" xfId="41" quotePrefix="1" applyNumberFormat="1" applyFont="1" applyFill="1" applyAlignment="1">
      <alignment horizontal="right" vertical="center"/>
    </xf>
    <xf numFmtId="193" fontId="9" fillId="2" borderId="19" xfId="41" applyNumberFormat="1" applyFont="1" applyFill="1" applyBorder="1" applyAlignment="1">
      <alignment horizontal="right" vertical="center"/>
    </xf>
    <xf numFmtId="193" fontId="9" fillId="10" borderId="0" xfId="18" applyNumberFormat="1" applyFont="1" applyFill="1"/>
    <xf numFmtId="193" fontId="5" fillId="10" borderId="0" xfId="48" applyNumberFormat="1" applyFont="1" applyFill="1"/>
    <xf numFmtId="193" fontId="7" fillId="10" borderId="0" xfId="47" applyNumberFormat="1" applyFont="1" applyFill="1" applyBorder="1" applyAlignment="1">
      <alignment horizontal="right" vertical="center"/>
    </xf>
    <xf numFmtId="193" fontId="9" fillId="2" borderId="19" xfId="47" applyNumberFormat="1" applyFont="1" applyFill="1" applyBorder="1" applyAlignment="1">
      <alignment horizontal="right" vertical="center"/>
    </xf>
    <xf numFmtId="0" fontId="65" fillId="10" borderId="0" xfId="0" applyFont="1" applyFill="1" applyAlignment="1">
      <alignment horizontal="left" vertical="center" wrapText="1" indent="3"/>
    </xf>
    <xf numFmtId="0" fontId="66" fillId="10" borderId="0" xfId="0" applyFont="1" applyFill="1" applyAlignment="1">
      <alignment horizontal="left" vertical="center" wrapText="1" indent="4"/>
    </xf>
    <xf numFmtId="0" fontId="6" fillId="10" borderId="0" xfId="0" applyFont="1" applyFill="1" applyBorder="1" applyAlignment="1">
      <alignment vertical="center" wrapText="1"/>
    </xf>
    <xf numFmtId="173" fontId="6" fillId="10" borderId="0" xfId="29" applyNumberFormat="1" applyFont="1" applyFill="1" applyBorder="1" applyAlignment="1">
      <alignment horizontal="left" vertical="center" wrapText="1" indent="1"/>
    </xf>
    <xf numFmtId="0" fontId="6" fillId="10" borderId="0" xfId="0" applyFont="1" applyFill="1" applyBorder="1" applyAlignment="1">
      <alignment horizontal="right" vertical="center" wrapText="1"/>
    </xf>
    <xf numFmtId="3" fontId="5" fillId="10" borderId="1" xfId="48" applyNumberFormat="1" applyFont="1" applyFill="1" applyBorder="1" applyAlignment="1">
      <alignment horizontal="left" wrapText="1"/>
    </xf>
    <xf numFmtId="9" fontId="5" fillId="10" borderId="1" xfId="48" applyNumberFormat="1" applyFont="1" applyFill="1" applyBorder="1" applyAlignment="1">
      <alignment horizontal="left" wrapText="1"/>
    </xf>
    <xf numFmtId="0" fontId="67" fillId="0" borderId="0" xfId="0" applyFont="1" applyAlignment="1">
      <alignment horizontal="center"/>
    </xf>
    <xf numFmtId="0" fontId="67" fillId="0" borderId="0" xfId="0" applyFont="1"/>
    <xf numFmtId="0" fontId="67" fillId="0" borderId="0" xfId="0" applyFont="1" applyFill="1"/>
    <xf numFmtId="0" fontId="67" fillId="10" borderId="0" xfId="0" applyFont="1" applyFill="1" applyAlignment="1">
      <alignment horizontal="center"/>
    </xf>
    <xf numFmtId="0" fontId="68" fillId="10" borderId="0" xfId="0" applyFont="1" applyFill="1"/>
    <xf numFmtId="0" fontId="69" fillId="10" borderId="0" xfId="0" applyFont="1" applyFill="1"/>
    <xf numFmtId="0" fontId="70" fillId="10" borderId="0" xfId="0" applyFont="1" applyFill="1"/>
    <xf numFmtId="0" fontId="71" fillId="10" borderId="0" xfId="0" applyFont="1" applyFill="1" applyAlignment="1">
      <alignment horizontal="center"/>
    </xf>
    <xf numFmtId="0" fontId="71" fillId="10" borderId="0" xfId="0" applyFont="1" applyFill="1"/>
    <xf numFmtId="0" fontId="69" fillId="10" borderId="0" xfId="0" applyFont="1" applyFill="1" applyAlignment="1">
      <alignment horizontal="center"/>
    </xf>
    <xf numFmtId="3" fontId="74" fillId="0" borderId="0" xfId="25" applyNumberFormat="1" applyFont="1" applyAlignment="1">
      <alignment wrapText="1"/>
    </xf>
    <xf numFmtId="3" fontId="74" fillId="0" borderId="0" xfId="25" applyNumberFormat="1" applyFont="1"/>
    <xf numFmtId="3" fontId="15" fillId="0" borderId="0" xfId="25" applyNumberFormat="1" applyFont="1"/>
    <xf numFmtId="3" fontId="77" fillId="0" borderId="0" xfId="25" applyNumberFormat="1" applyFont="1" applyAlignment="1">
      <alignment horizontal="left" wrapText="1"/>
    </xf>
    <xf numFmtId="3" fontId="77" fillId="0" borderId="0" xfId="25" applyNumberFormat="1" applyFont="1" applyAlignment="1">
      <alignment horizontal="right" wrapText="1"/>
    </xf>
    <xf numFmtId="3" fontId="75" fillId="0" borderId="0" xfId="25" applyNumberFormat="1" applyFont="1" applyAlignment="1">
      <alignment vertical="top" wrapText="1"/>
    </xf>
    <xf numFmtId="3" fontId="74" fillId="0" borderId="0" xfId="25" applyNumberFormat="1" applyFont="1" applyAlignment="1">
      <alignment vertical="top" wrapText="1"/>
    </xf>
    <xf numFmtId="167" fontId="74" fillId="0" borderId="0" xfId="25" applyNumberFormat="1" applyFont="1" applyAlignment="1">
      <alignment wrapText="1"/>
    </xf>
    <xf numFmtId="167" fontId="74" fillId="0" borderId="0" xfId="25" applyNumberFormat="1" applyFont="1"/>
    <xf numFmtId="0" fontId="76" fillId="0" borderId="0" xfId="25" applyFont="1" applyAlignment="1">
      <alignment wrapText="1"/>
    </xf>
    <xf numFmtId="190" fontId="74" fillId="0" borderId="0" xfId="25" applyNumberFormat="1" applyFont="1" applyAlignment="1">
      <alignment wrapText="1"/>
    </xf>
    <xf numFmtId="172" fontId="74" fillId="0" borderId="0" xfId="25" applyNumberFormat="1" applyFont="1" applyAlignment="1">
      <alignment wrapText="1"/>
    </xf>
    <xf numFmtId="3" fontId="66" fillId="0" borderId="0" xfId="25" applyNumberFormat="1" applyFont="1"/>
    <xf numFmtId="3" fontId="78" fillId="0" borderId="0" xfId="25" applyNumberFormat="1" applyFont="1"/>
    <xf numFmtId="0" fontId="9" fillId="4" borderId="19" xfId="25" applyFont="1" applyFill="1" applyBorder="1" applyAlignment="1">
      <alignment wrapText="1"/>
    </xf>
    <xf numFmtId="3" fontId="5" fillId="0" borderId="1" xfId="0" applyNumberFormat="1" applyFont="1" applyBorder="1" applyAlignment="1">
      <alignment horizontal="right" wrapText="1"/>
    </xf>
    <xf numFmtId="3" fontId="6" fillId="10" borderId="0" xfId="14" applyNumberFormat="1" applyFont="1" applyFill="1"/>
    <xf numFmtId="3" fontId="7" fillId="10" borderId="0" xfId="0" applyNumberFormat="1" applyFont="1" applyFill="1"/>
    <xf numFmtId="194" fontId="6" fillId="10" borderId="0" xfId="14" applyNumberFormat="1" applyFont="1" applyFill="1"/>
    <xf numFmtId="194" fontId="9" fillId="2" borderId="19" xfId="14" applyNumberFormat="1" applyFont="1" applyFill="1" applyBorder="1" applyAlignment="1" applyProtection="1">
      <alignment horizontal="right" wrapText="1"/>
      <protection locked="0"/>
    </xf>
    <xf numFmtId="194" fontId="9" fillId="2" borderId="19" xfId="14" applyNumberFormat="1" applyFont="1" applyFill="1" applyBorder="1" applyAlignment="1">
      <alignment wrapText="1"/>
    </xf>
    <xf numFmtId="194" fontId="9" fillId="4" borderId="19" xfId="14" applyNumberFormat="1" applyFont="1" applyFill="1" applyBorder="1" applyAlignment="1" applyProtection="1">
      <alignment horizontal="right" wrapText="1"/>
      <protection locked="0"/>
    </xf>
    <xf numFmtId="194" fontId="9" fillId="4" borderId="19" xfId="14" applyNumberFormat="1" applyFont="1" applyFill="1" applyBorder="1" applyAlignment="1">
      <alignment wrapText="1"/>
    </xf>
    <xf numFmtId="3" fontId="5" fillId="10" borderId="0" xfId="0" applyNumberFormat="1" applyFont="1" applyFill="1" applyAlignment="1">
      <alignment horizontal="right" wrapText="1"/>
    </xf>
    <xf numFmtId="172" fontId="6" fillId="10" borderId="0" xfId="14" applyNumberFormat="1" applyFont="1" applyFill="1" applyBorder="1"/>
    <xf numFmtId="3" fontId="9" fillId="10" borderId="0" xfId="0" applyNumberFormat="1" applyFont="1" applyFill="1" applyAlignment="1">
      <alignment vertical="top"/>
    </xf>
    <xf numFmtId="3" fontId="6" fillId="10" borderId="0" xfId="0" quotePrefix="1" applyNumberFormat="1" applyFont="1" applyFill="1" applyAlignment="1">
      <alignment horizontal="right" wrapText="1"/>
    </xf>
    <xf numFmtId="3" fontId="5" fillId="10" borderId="1" xfId="48" applyNumberFormat="1" applyFont="1" applyFill="1" applyBorder="1" applyAlignment="1">
      <alignment wrapText="1"/>
    </xf>
    <xf numFmtId="0" fontId="7" fillId="0" borderId="0" xfId="0" applyFont="1" applyAlignment="1">
      <alignment horizontal="left"/>
    </xf>
    <xf numFmtId="0" fontId="5" fillId="10" borderId="1" xfId="48" applyFont="1" applyFill="1" applyBorder="1" applyAlignment="1">
      <alignment wrapText="1"/>
    </xf>
    <xf numFmtId="9" fontId="5" fillId="10" borderId="1" xfId="48" applyNumberFormat="1" applyFont="1" applyFill="1" applyBorder="1" applyAlignment="1">
      <alignment wrapText="1"/>
    </xf>
    <xf numFmtId="49" fontId="18" fillId="0" borderId="7" xfId="19" applyNumberFormat="1" applyFont="1" applyBorder="1" applyAlignment="1">
      <alignment horizontal="center" vertical="center" wrapText="1"/>
    </xf>
    <xf numFmtId="170" fontId="9" fillId="4" borderId="2" xfId="38" applyNumberFormat="1" applyFont="1" applyFill="1" applyBorder="1" applyAlignment="1" applyProtection="1">
      <alignment vertical="top"/>
      <protection locked="0"/>
    </xf>
    <xf numFmtId="170" fontId="9" fillId="4" borderId="1" xfId="38" applyNumberFormat="1" applyFont="1" applyFill="1" applyBorder="1" applyAlignment="1" applyProtection="1">
      <alignment vertical="top"/>
      <protection locked="0"/>
    </xf>
    <xf numFmtId="170" fontId="9" fillId="4" borderId="0" xfId="38" applyNumberFormat="1" applyFont="1" applyFill="1" applyAlignment="1" applyProtection="1">
      <alignment vertical="top"/>
      <protection locked="0"/>
    </xf>
    <xf numFmtId="3" fontId="9" fillId="4" borderId="19" xfId="38" applyNumberFormat="1" applyFont="1" applyFill="1" applyBorder="1" applyAlignment="1">
      <alignment horizontal="right" vertical="top"/>
    </xf>
    <xf numFmtId="0" fontId="7" fillId="0" borderId="11" xfId="0" applyFont="1" applyBorder="1"/>
    <xf numFmtId="3" fontId="6" fillId="0" borderId="0" xfId="20" applyNumberFormat="1" applyFont="1" applyBorder="1" applyAlignment="1">
      <alignment horizontal="right" vertical="center" wrapText="1"/>
    </xf>
    <xf numFmtId="2" fontId="4" fillId="10" borderId="0" xfId="33" applyNumberFormat="1" applyFont="1" applyFill="1" applyBorder="1" applyAlignment="1" applyProtection="1">
      <alignment vertical="top"/>
      <protection locked="0"/>
    </xf>
    <xf numFmtId="0" fontId="11" fillId="10" borderId="0" xfId="18" applyFont="1" applyFill="1" applyBorder="1"/>
    <xf numFmtId="0" fontId="9" fillId="10" borderId="0" xfId="18" applyFont="1" applyFill="1" applyBorder="1"/>
    <xf numFmtId="167" fontId="9" fillId="10" borderId="0" xfId="18" applyNumberFormat="1" applyFont="1" applyFill="1" applyBorder="1"/>
    <xf numFmtId="3" fontId="4" fillId="10" borderId="0" xfId="18" applyNumberFormat="1" applyFont="1" applyFill="1" applyBorder="1" applyAlignment="1">
      <alignment wrapText="1"/>
    </xf>
    <xf numFmtId="3" fontId="4" fillId="10" borderId="0" xfId="18" applyNumberFormat="1" applyFont="1" applyFill="1" applyBorder="1" applyAlignment="1">
      <alignment horizontal="right" wrapText="1"/>
    </xf>
    <xf numFmtId="3" fontId="7" fillId="10" borderId="0" xfId="18" applyNumberFormat="1" applyFont="1" applyFill="1" applyBorder="1"/>
    <xf numFmtId="3" fontId="7" fillId="10" borderId="0" xfId="17" applyNumberFormat="1" applyFont="1" applyFill="1" applyBorder="1"/>
    <xf numFmtId="3" fontId="7" fillId="10" borderId="0" xfId="15" applyNumberFormat="1" applyFont="1" applyFill="1" applyBorder="1"/>
    <xf numFmtId="3" fontId="5" fillId="10" borderId="0" xfId="3" applyNumberFormat="1" applyFont="1" applyFill="1" applyBorder="1" applyAlignment="1">
      <alignment horizontal="right" wrapText="1"/>
    </xf>
    <xf numFmtId="3" fontId="7" fillId="10" borderId="0" xfId="15" applyNumberFormat="1" applyFont="1" applyFill="1" applyBorder="1" applyAlignment="1">
      <alignment horizontal="left"/>
    </xf>
    <xf numFmtId="3" fontId="7" fillId="0" borderId="0" xfId="0" applyNumberFormat="1" applyFont="1" applyBorder="1"/>
    <xf numFmtId="0" fontId="6" fillId="0" borderId="0" xfId="0" applyFont="1" applyBorder="1" applyAlignment="1">
      <alignment wrapText="1"/>
    </xf>
    <xf numFmtId="0" fontId="24" fillId="0" borderId="0" xfId="0" applyFont="1" applyBorder="1" applyAlignment="1">
      <alignment wrapText="1"/>
    </xf>
    <xf numFmtId="3" fontId="6" fillId="0" borderId="0" xfId="0" applyNumberFormat="1" applyFont="1" applyBorder="1" applyAlignment="1">
      <alignment wrapText="1"/>
    </xf>
    <xf numFmtId="0" fontId="6" fillId="0" borderId="0" xfId="0" applyFont="1" applyBorder="1" applyAlignment="1">
      <alignment horizontal="left" wrapText="1"/>
    </xf>
    <xf numFmtId="3" fontId="24" fillId="0" borderId="0" xfId="0" applyNumberFormat="1" applyFont="1" applyBorder="1" applyAlignment="1">
      <alignment wrapText="1"/>
    </xf>
    <xf numFmtId="165" fontId="7" fillId="0" borderId="0" xfId="0" applyNumberFormat="1" applyFont="1" applyBorder="1"/>
    <xf numFmtId="166" fontId="7" fillId="0" borderId="0" xfId="1" applyNumberFormat="1" applyFont="1" applyBorder="1"/>
    <xf numFmtId="0" fontId="6" fillId="6" borderId="0" xfId="3" applyFont="1" applyFill="1" applyBorder="1" applyAlignment="1"/>
    <xf numFmtId="0" fontId="24" fillId="6" borderId="0" xfId="3" quotePrefix="1" applyFont="1" applyFill="1" applyBorder="1" applyAlignment="1">
      <alignment horizontal="center"/>
    </xf>
    <xf numFmtId="0" fontId="24" fillId="6" borderId="0" xfId="3" quotePrefix="1" applyFont="1" applyFill="1" applyBorder="1" applyAlignment="1">
      <alignment horizontal="right"/>
    </xf>
    <xf numFmtId="0" fontId="24" fillId="6" borderId="0" xfId="3" applyFont="1" applyFill="1" applyBorder="1" applyAlignment="1">
      <alignment horizontal="right"/>
    </xf>
    <xf numFmtId="0" fontId="24" fillId="6" borderId="0" xfId="3" applyFont="1" applyFill="1" applyBorder="1" applyAlignment="1"/>
    <xf numFmtId="167" fontId="6" fillId="6" borderId="0" xfId="4" applyNumberFormat="1" applyFont="1" applyFill="1" applyBorder="1" applyAlignment="1"/>
    <xf numFmtId="0" fontId="6" fillId="7" borderId="0" xfId="3" applyFont="1" applyFill="1" applyBorder="1" applyAlignment="1"/>
    <xf numFmtId="167" fontId="6" fillId="7" borderId="0" xfId="4" applyNumberFormat="1" applyFont="1" applyFill="1" applyBorder="1" applyAlignment="1"/>
    <xf numFmtId="0" fontId="6" fillId="6" borderId="0" xfId="3" quotePrefix="1" applyFont="1" applyFill="1" applyBorder="1" applyAlignment="1"/>
    <xf numFmtId="167" fontId="6" fillId="5" borderId="0" xfId="4" applyNumberFormat="1" applyFont="1" applyFill="1" applyBorder="1" applyAlignment="1"/>
    <xf numFmtId="0" fontId="11" fillId="0" borderId="0" xfId="0" applyFont="1" applyBorder="1"/>
    <xf numFmtId="0" fontId="9" fillId="0" borderId="0" xfId="0" applyFont="1" applyBorder="1"/>
    <xf numFmtId="14" fontId="9" fillId="0" borderId="0" xfId="0" applyNumberFormat="1" applyFont="1" applyBorder="1"/>
    <xf numFmtId="14" fontId="9" fillId="0" borderId="0" xfId="0" quotePrefix="1" applyNumberFormat="1" applyFont="1" applyBorder="1"/>
    <xf numFmtId="0" fontId="11" fillId="0" borderId="0" xfId="0" applyFont="1" applyBorder="1" applyAlignment="1">
      <alignment horizontal="left" wrapText="1"/>
    </xf>
    <xf numFmtId="3" fontId="54" fillId="0" borderId="0" xfId="2" applyNumberFormat="1" applyFont="1" applyBorder="1"/>
    <xf numFmtId="3" fontId="8" fillId="0" borderId="0" xfId="0" applyNumberFormat="1" applyFont="1" applyBorder="1"/>
    <xf numFmtId="3" fontId="7" fillId="0" borderId="0" xfId="0" applyNumberFormat="1" applyFont="1" applyBorder="1" applyAlignment="1">
      <alignment vertical="top"/>
    </xf>
    <xf numFmtId="0" fontId="9" fillId="0" borderId="0" xfId="0" applyFont="1" applyBorder="1" applyAlignment="1">
      <alignment horizontal="left" wrapText="1"/>
    </xf>
    <xf numFmtId="0" fontId="52" fillId="0" borderId="0" xfId="2" applyFont="1" applyBorder="1"/>
    <xf numFmtId="3" fontId="5" fillId="0" borderId="0" xfId="0" applyNumberFormat="1" applyFont="1" applyBorder="1" applyAlignment="1">
      <alignment horizontal="right" wrapText="1"/>
    </xf>
    <xf numFmtId="3" fontId="6" fillId="0" borderId="0" xfId="0" applyNumberFormat="1" applyFont="1" applyBorder="1" applyAlignment="1">
      <alignment vertical="top"/>
    </xf>
    <xf numFmtId="10" fontId="9" fillId="0" borderId="0" xfId="0" applyNumberFormat="1" applyFont="1" applyBorder="1" applyAlignment="1">
      <alignment vertical="top"/>
    </xf>
    <xf numFmtId="0" fontId="6" fillId="0" borderId="0" xfId="0" applyFont="1" applyBorder="1" applyAlignment="1">
      <alignment vertical="top"/>
    </xf>
    <xf numFmtId="3" fontId="9" fillId="3" borderId="0" xfId="0" applyNumberFormat="1" applyFont="1" applyFill="1" applyBorder="1" applyAlignment="1">
      <alignment wrapText="1"/>
    </xf>
    <xf numFmtId="10" fontId="9" fillId="3" borderId="0" xfId="0" applyNumberFormat="1" applyFont="1" applyFill="1" applyBorder="1" applyAlignment="1">
      <alignment wrapText="1"/>
    </xf>
    <xf numFmtId="3" fontId="7" fillId="0" borderId="0" xfId="0" quotePrefix="1" applyNumberFormat="1" applyFont="1" applyBorder="1" applyAlignment="1">
      <alignment horizontal="left" wrapText="1"/>
    </xf>
    <xf numFmtId="3" fontId="52" fillId="0" borderId="0" xfId="2" applyNumberFormat="1" applyFont="1" applyBorder="1"/>
    <xf numFmtId="3" fontId="5" fillId="0" borderId="0" xfId="0" quotePrefix="1" applyNumberFormat="1" applyFont="1" applyBorder="1" applyAlignment="1">
      <alignment horizontal="right" wrapText="1"/>
    </xf>
    <xf numFmtId="9" fontId="6" fillId="0" borderId="0" xfId="1" quotePrefix="1" applyFont="1" applyBorder="1" applyAlignment="1">
      <alignment horizontal="right" wrapText="1"/>
    </xf>
    <xf numFmtId="3" fontId="6" fillId="0" borderId="0" xfId="0" applyNumberFormat="1" applyFont="1" applyBorder="1" applyAlignment="1">
      <alignment horizontal="right" wrapText="1"/>
    </xf>
    <xf numFmtId="166" fontId="6" fillId="0" borderId="0" xfId="0" applyNumberFormat="1" applyFont="1" applyBorder="1"/>
    <xf numFmtId="3" fontId="9" fillId="2" borderId="0" xfId="0" applyNumberFormat="1" applyFont="1" applyFill="1" applyBorder="1"/>
    <xf numFmtId="166" fontId="9" fillId="2" borderId="0" xfId="0" applyNumberFormat="1" applyFont="1" applyFill="1" applyBorder="1"/>
    <xf numFmtId="3" fontId="6" fillId="0" borderId="0" xfId="0" quotePrefix="1" applyNumberFormat="1" applyFont="1" applyBorder="1" applyAlignment="1">
      <alignment horizontal="left" wrapText="1"/>
    </xf>
    <xf numFmtId="0" fontId="52" fillId="0" borderId="0" xfId="2" applyFont="1" applyFill="1" applyBorder="1"/>
    <xf numFmtId="3" fontId="9" fillId="0" borderId="0" xfId="0" applyNumberFormat="1" applyFont="1" applyBorder="1" applyAlignment="1">
      <alignment horizontal="right"/>
    </xf>
    <xf numFmtId="0" fontId="9" fillId="0" borderId="0" xfId="0" applyFont="1" applyBorder="1" applyAlignment="1">
      <alignment horizontal="right"/>
    </xf>
    <xf numFmtId="9" fontId="9" fillId="0" borderId="0" xfId="0" applyNumberFormat="1" applyFont="1" applyBorder="1"/>
    <xf numFmtId="3" fontId="7" fillId="0" borderId="0" xfId="0" applyNumberFormat="1" applyFont="1" applyBorder="1" applyAlignment="1">
      <alignment wrapText="1"/>
    </xf>
    <xf numFmtId="9" fontId="7" fillId="0" borderId="0" xfId="1" applyFont="1" applyBorder="1"/>
    <xf numFmtId="0" fontId="7" fillId="0" borderId="0" xfId="0" applyFont="1" applyBorder="1" applyAlignment="1">
      <alignment wrapText="1"/>
    </xf>
    <xf numFmtId="0" fontId="11" fillId="0" borderId="0" xfId="0" applyFont="1" applyBorder="1" applyAlignment="1">
      <alignment wrapText="1"/>
    </xf>
    <xf numFmtId="0" fontId="9" fillId="0" borderId="0" xfId="0" applyFont="1" applyBorder="1" applyAlignment="1">
      <alignment wrapText="1"/>
    </xf>
    <xf numFmtId="9" fontId="9" fillId="0" borderId="0" xfId="0" applyNumberFormat="1" applyFont="1" applyBorder="1" applyAlignment="1">
      <alignment wrapText="1"/>
    </xf>
    <xf numFmtId="1" fontId="7" fillId="0" borderId="0" xfId="1" applyNumberFormat="1" applyFont="1" applyBorder="1" applyAlignment="1">
      <alignment horizontal="left"/>
    </xf>
    <xf numFmtId="0" fontId="9" fillId="0" borderId="0" xfId="0" applyFont="1" applyBorder="1" applyAlignment="1">
      <alignment horizontal="left"/>
    </xf>
    <xf numFmtId="3" fontId="12" fillId="0" borderId="0" xfId="0" applyNumberFormat="1" applyFont="1" applyBorder="1"/>
    <xf numFmtId="4" fontId="7" fillId="0" borderId="0" xfId="0" applyNumberFormat="1" applyFont="1" applyBorder="1"/>
    <xf numFmtId="0" fontId="48" fillId="8" borderId="0" xfId="0" applyFont="1" applyFill="1" applyBorder="1"/>
    <xf numFmtId="0" fontId="6" fillId="8" borderId="0" xfId="0" applyFont="1" applyFill="1" applyBorder="1"/>
    <xf numFmtId="0" fontId="46" fillId="8" borderId="0" xfId="5" applyFont="1" applyFill="1" applyBorder="1">
      <alignment horizontal="center" vertical="center"/>
    </xf>
    <xf numFmtId="0" fontId="49" fillId="8" borderId="0" xfId="6" applyFont="1" applyFill="1" applyBorder="1" applyAlignment="1">
      <alignment horizontal="right"/>
    </xf>
    <xf numFmtId="0" fontId="24" fillId="8" borderId="0" xfId="6" applyFont="1" applyFill="1" applyBorder="1" applyAlignment="1">
      <alignment horizontal="right"/>
    </xf>
    <xf numFmtId="0" fontId="6" fillId="0" borderId="0" xfId="0" applyFont="1" applyBorder="1"/>
    <xf numFmtId="0" fontId="6" fillId="11" borderId="0" xfId="7" applyFont="1" applyFill="1" applyBorder="1" applyAlignment="1">
      <alignment horizontal="right"/>
    </xf>
    <xf numFmtId="0" fontId="6" fillId="10" borderId="0" xfId="0" applyFont="1" applyFill="1" applyBorder="1"/>
    <xf numFmtId="0" fontId="24" fillId="11" borderId="0" xfId="6" applyFont="1" applyFill="1" applyBorder="1" applyAlignment="1">
      <alignment horizontal="right"/>
    </xf>
    <xf numFmtId="17" fontId="24" fillId="11" borderId="0" xfId="6" applyNumberFormat="1" applyFont="1" applyFill="1" applyBorder="1" applyAlignment="1">
      <alignment horizontal="right"/>
    </xf>
    <xf numFmtId="3" fontId="6" fillId="8" borderId="0" xfId="8" applyNumberFormat="1" applyFont="1" applyFill="1" applyBorder="1"/>
    <xf numFmtId="0" fontId="6" fillId="8" borderId="0" xfId="9" applyFont="1" applyFill="1" applyBorder="1"/>
    <xf numFmtId="0" fontId="6" fillId="8" borderId="0" xfId="10" applyFont="1" applyFill="1" applyBorder="1"/>
    <xf numFmtId="169" fontId="6" fillId="10" borderId="0" xfId="6" applyNumberFormat="1" applyFont="1" applyFill="1" applyBorder="1"/>
    <xf numFmtId="0" fontId="6" fillId="10" borderId="0" xfId="11" applyFont="1" applyFill="1" applyBorder="1"/>
    <xf numFmtId="0" fontId="6" fillId="8" borderId="0" xfId="12" applyFont="1" applyFill="1" applyBorder="1"/>
    <xf numFmtId="0" fontId="6" fillId="0" borderId="0" xfId="13" applyFont="1" applyBorder="1"/>
    <xf numFmtId="3" fontId="51" fillId="0" borderId="0" xfId="0" applyNumberFormat="1" applyFont="1" applyBorder="1"/>
    <xf numFmtId="3" fontId="6" fillId="0" borderId="0" xfId="8" applyNumberFormat="1" applyFont="1" applyFill="1" applyBorder="1"/>
    <xf numFmtId="0" fontId="6" fillId="0" borderId="0" xfId="9" applyFont="1" applyFill="1" applyBorder="1"/>
    <xf numFmtId="0" fontId="6" fillId="0" borderId="0" xfId="10" applyFont="1" applyFill="1" applyBorder="1"/>
    <xf numFmtId="169" fontId="6" fillId="0" borderId="0" xfId="6" applyNumberFormat="1" applyFont="1" applyFill="1" applyBorder="1"/>
    <xf numFmtId="0" fontId="6" fillId="0" borderId="0" xfId="11" applyFont="1" applyFill="1" applyBorder="1"/>
    <xf numFmtId="0" fontId="6" fillId="0" borderId="0" xfId="12" applyFont="1" applyFill="1" applyBorder="1"/>
    <xf numFmtId="0" fontId="6" fillId="0" borderId="0" xfId="13" applyFont="1" applyFill="1" applyBorder="1"/>
    <xf numFmtId="169" fontId="50" fillId="0" borderId="0" xfId="0" applyNumberFormat="1" applyFont="1" applyBorder="1"/>
    <xf numFmtId="166" fontId="50" fillId="0" borderId="0" xfId="0" applyNumberFormat="1" applyFont="1" applyBorder="1" applyAlignment="1">
      <alignment horizontal="right"/>
    </xf>
    <xf numFmtId="169" fontId="6" fillId="12" borderId="0" xfId="6" applyNumberFormat="1" applyFont="1" applyFill="1" applyBorder="1"/>
    <xf numFmtId="166" fontId="50" fillId="11" borderId="0" xfId="0" applyNumberFormat="1" applyFont="1" applyFill="1" applyBorder="1" applyAlignment="1">
      <alignment horizontal="right"/>
    </xf>
    <xf numFmtId="0" fontId="50" fillId="0" borderId="0" xfId="0" applyFont="1" applyBorder="1"/>
    <xf numFmtId="0" fontId="9" fillId="2" borderId="0" xfId="0" applyFont="1" applyFill="1" applyAlignment="1">
      <alignment wrapText="1"/>
    </xf>
    <xf numFmtId="3" fontId="9" fillId="2" borderId="0" xfId="0" applyNumberFormat="1" applyFont="1" applyFill="1" applyAlignment="1" applyProtection="1">
      <alignment horizontal="right"/>
      <protection locked="0"/>
    </xf>
    <xf numFmtId="0" fontId="80" fillId="0" borderId="0" xfId="31" applyFont="1" applyProtection="1">
      <protection locked="0"/>
    </xf>
    <xf numFmtId="0" fontId="81" fillId="0" borderId="0" xfId="36" applyFont="1" applyAlignment="1">
      <alignment horizontal="right" vertical="top" wrapText="1"/>
    </xf>
    <xf numFmtId="10" fontId="81" fillId="0" borderId="0" xfId="47" applyNumberFormat="1" applyFont="1" applyBorder="1" applyAlignment="1">
      <alignment horizontal="right" vertical="top" wrapText="1"/>
    </xf>
    <xf numFmtId="166" fontId="81" fillId="0" borderId="0" xfId="47" applyNumberFormat="1" applyFont="1" applyBorder="1" applyAlignment="1">
      <alignment horizontal="right" vertical="top" wrapText="1"/>
    </xf>
    <xf numFmtId="3" fontId="9" fillId="2" borderId="0" xfId="0" applyNumberFormat="1" applyFont="1" applyFill="1"/>
    <xf numFmtId="3" fontId="9" fillId="2" borderId="0" xfId="0" applyNumberFormat="1" applyFont="1" applyFill="1" applyProtection="1">
      <protection locked="0"/>
    </xf>
    <xf numFmtId="3" fontId="9" fillId="10" borderId="0" xfId="0" applyNumberFormat="1" applyFont="1" applyFill="1" applyProtection="1">
      <protection locked="0"/>
    </xf>
    <xf numFmtId="3" fontId="9" fillId="10" borderId="0" xfId="0" applyNumberFormat="1" applyFont="1" applyFill="1"/>
    <xf numFmtId="3" fontId="9" fillId="2" borderId="0" xfId="0" applyNumberFormat="1" applyFont="1" applyFill="1" applyAlignment="1" applyProtection="1">
      <alignment wrapText="1"/>
      <protection locked="0"/>
    </xf>
    <xf numFmtId="3" fontId="9" fillId="23" borderId="0" xfId="0" applyNumberFormat="1" applyFont="1" applyFill="1" applyAlignment="1">
      <alignment vertical="top" wrapText="1"/>
    </xf>
    <xf numFmtId="3" fontId="9" fillId="23" borderId="0" xfId="0" applyNumberFormat="1" applyFont="1" applyFill="1" applyAlignment="1" applyProtection="1">
      <alignment wrapText="1"/>
      <protection locked="0"/>
    </xf>
    <xf numFmtId="3" fontId="67" fillId="0" borderId="0" xfId="0" applyNumberFormat="1" applyFont="1" applyAlignment="1">
      <alignment wrapText="1"/>
    </xf>
    <xf numFmtId="0" fontId="16" fillId="0" borderId="0" xfId="0" applyFont="1"/>
    <xf numFmtId="0" fontId="82" fillId="0" borderId="0" xfId="0" applyFont="1"/>
    <xf numFmtId="3" fontId="82" fillId="0" borderId="0" xfId="0" applyNumberFormat="1" applyFont="1"/>
    <xf numFmtId="0" fontId="7" fillId="0" borderId="0" xfId="32" applyFont="1" applyAlignment="1">
      <alignment vertical="center"/>
    </xf>
    <xf numFmtId="2" fontId="4" fillId="0" borderId="0" xfId="0" applyNumberFormat="1" applyFont="1" applyAlignment="1" applyProtection="1">
      <alignment vertical="top" wrapText="1"/>
      <protection locked="0"/>
    </xf>
    <xf numFmtId="0" fontId="7" fillId="0" borderId="0" xfId="0" applyFont="1" applyAlignment="1" applyProtection="1">
      <alignment wrapText="1"/>
      <protection locked="0"/>
    </xf>
    <xf numFmtId="3" fontId="5" fillId="0" borderId="1" xfId="0" applyNumberFormat="1" applyFont="1" applyBorder="1" applyAlignment="1">
      <alignment horizontal="right" wrapText="1"/>
    </xf>
    <xf numFmtId="0" fontId="5" fillId="0" borderId="1" xfId="0" applyFont="1" applyBorder="1" applyAlignment="1">
      <alignment horizontal="right" wrapText="1"/>
    </xf>
    <xf numFmtId="0" fontId="5" fillId="0" borderId="19" xfId="0" applyFont="1" applyBorder="1" applyAlignment="1">
      <alignment horizontal="right" wrapText="1"/>
    </xf>
    <xf numFmtId="0" fontId="5" fillId="0" borderId="1" xfId="0" applyFont="1" applyBorder="1" applyAlignment="1">
      <alignment wrapText="1"/>
    </xf>
    <xf numFmtId="3" fontId="7" fillId="0" borderId="0" xfId="0" applyNumberFormat="1" applyFont="1" applyAlignment="1">
      <alignment wrapText="1"/>
    </xf>
    <xf numFmtId="3" fontId="7" fillId="0" borderId="0" xfId="0" applyNumberFormat="1" applyFont="1" applyAlignment="1">
      <alignment vertical="top" wrapText="1"/>
    </xf>
    <xf numFmtId="3"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indent="1"/>
    </xf>
    <xf numFmtId="1" fontId="6" fillId="0" borderId="0" xfId="0" applyNumberFormat="1" applyFont="1" applyBorder="1" applyAlignment="1">
      <alignment horizontal="center" vertical="center" wrapText="1"/>
    </xf>
    <xf numFmtId="3" fontId="6" fillId="0" borderId="0" xfId="0" applyNumberFormat="1" applyFont="1" applyBorder="1" applyAlignment="1">
      <alignment horizontal="center" vertical="center" wrapText="1"/>
    </xf>
    <xf numFmtId="3" fontId="83" fillId="0" borderId="1" xfId="0" applyNumberFormat="1" applyFont="1" applyBorder="1" applyAlignment="1">
      <alignment horizontal="right" wrapText="1"/>
    </xf>
    <xf numFmtId="172" fontId="7" fillId="0" borderId="0" xfId="14" applyNumberFormat="1" applyFont="1"/>
    <xf numFmtId="172" fontId="9" fillId="2" borderId="0" xfId="14" applyNumberFormat="1" applyFont="1" applyFill="1"/>
    <xf numFmtId="3" fontId="67" fillId="0" borderId="0" xfId="0" applyNumberFormat="1" applyFont="1"/>
    <xf numFmtId="0" fontId="5" fillId="0" borderId="19" xfId="36" applyFont="1" applyBorder="1" applyAlignment="1">
      <alignment horizontal="left" wrapText="1"/>
    </xf>
    <xf numFmtId="0" fontId="5" fillId="0" borderId="0" xfId="0" applyFont="1" applyAlignment="1">
      <alignment vertical="center"/>
    </xf>
    <xf numFmtId="0" fontId="5" fillId="0" borderId="0" xfId="0" applyFont="1"/>
    <xf numFmtId="0" fontId="5" fillId="0" borderId="0" xfId="0" applyFont="1" applyFill="1" applyAlignment="1">
      <alignment vertical="center"/>
    </xf>
    <xf numFmtId="0" fontId="5" fillId="0" borderId="0" xfId="0" applyFont="1" applyFill="1"/>
    <xf numFmtId="0" fontId="5" fillId="0" borderId="1" xfId="0" applyFont="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xf numFmtId="49"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12" fillId="0" borderId="0" xfId="32" applyFont="1" applyAlignment="1">
      <alignment vertical="center" wrapText="1"/>
    </xf>
    <xf numFmtId="0" fontId="12" fillId="0" borderId="0" xfId="18" applyFont="1" applyAlignment="1">
      <alignment vertical="center" wrapText="1"/>
    </xf>
    <xf numFmtId="3" fontId="4" fillId="10" borderId="0" xfId="17" applyNumberFormat="1" applyFont="1" applyFill="1" applyAlignment="1">
      <alignment horizontal="left" vertical="top" wrapText="1"/>
    </xf>
    <xf numFmtId="0" fontId="7" fillId="0" borderId="0" xfId="31" applyFont="1" applyAlignment="1">
      <alignment horizontal="left" vertical="top" wrapText="1"/>
    </xf>
    <xf numFmtId="0" fontId="12" fillId="0" borderId="0" xfId="31" applyFont="1" applyAlignment="1">
      <alignment horizontal="left" vertical="top" wrapText="1"/>
    </xf>
    <xf numFmtId="0" fontId="7" fillId="0" borderId="0" xfId="32" applyFont="1" applyAlignment="1">
      <alignment vertical="center"/>
    </xf>
    <xf numFmtId="0" fontId="9" fillId="0" borderId="0" xfId="18" applyFont="1" applyAlignment="1">
      <alignment vertical="center"/>
    </xf>
    <xf numFmtId="0" fontId="7" fillId="0" borderId="0" xfId="32" applyFont="1" applyAlignment="1">
      <alignment vertical="center" wrapText="1"/>
    </xf>
    <xf numFmtId="0" fontId="9" fillId="0" borderId="0" xfId="18" applyFont="1" applyAlignment="1">
      <alignment vertical="center" wrapText="1"/>
    </xf>
    <xf numFmtId="0" fontId="7" fillId="10" borderId="0" xfId="32" applyFont="1" applyFill="1" applyAlignment="1">
      <alignment vertical="center"/>
    </xf>
    <xf numFmtId="0" fontId="9" fillId="10" borderId="0" xfId="18" applyFont="1" applyFill="1" applyAlignment="1">
      <alignment horizontal="left" vertical="center" wrapText="1"/>
    </xf>
    <xf numFmtId="0" fontId="5" fillId="10" borderId="0" xfId="18" applyFont="1" applyFill="1" applyAlignment="1">
      <alignment vertical="top" wrapText="1"/>
    </xf>
    <xf numFmtId="0" fontId="11" fillId="10" borderId="2" xfId="18" applyFont="1" applyFill="1" applyBorder="1" applyAlignment="1">
      <alignment horizontal="left" vertical="center" wrapText="1"/>
    </xf>
    <xf numFmtId="0" fontId="11" fillId="10" borderId="0" xfId="18" applyFont="1" applyFill="1" applyAlignment="1">
      <alignment horizontal="left" vertical="center" wrapText="1"/>
    </xf>
    <xf numFmtId="3" fontId="6" fillId="0" borderId="0" xfId="38" applyNumberFormat="1" applyFont="1" applyAlignment="1" applyProtection="1">
      <alignment horizontal="justify" vertical="top" wrapText="1"/>
      <protection locked="0"/>
    </xf>
    <xf numFmtId="0" fontId="4" fillId="10" borderId="0" xfId="31" applyFont="1" applyFill="1" applyAlignment="1" applyProtection="1">
      <alignment horizontal="left" vertical="top" wrapText="1"/>
      <protection locked="0"/>
    </xf>
    <xf numFmtId="0" fontId="6" fillId="10" borderId="0" xfId="31" applyFont="1" applyFill="1" applyAlignment="1">
      <alignment horizontal="left" vertical="top" wrapText="1"/>
    </xf>
    <xf numFmtId="0" fontId="4" fillId="10" borderId="1" xfId="31" applyFont="1" applyFill="1" applyBorder="1" applyAlignment="1">
      <alignment horizontal="center" vertical="center"/>
    </xf>
    <xf numFmtId="0" fontId="7" fillId="10" borderId="1" xfId="18" applyFont="1" applyFill="1" applyBorder="1" applyAlignment="1">
      <alignment horizontal="center" vertical="center"/>
    </xf>
    <xf numFmtId="0" fontId="4" fillId="10" borderId="1" xfId="31" applyFont="1" applyFill="1" applyBorder="1" applyAlignment="1">
      <alignment horizontal="center" wrapText="1"/>
    </xf>
    <xf numFmtId="0" fontId="8" fillId="10" borderId="0" xfId="18" applyFont="1" applyFill="1" applyAlignment="1">
      <alignment horizontal="center" wrapText="1"/>
    </xf>
    <xf numFmtId="3" fontId="6" fillId="10" borderId="0" xfId="18" applyNumberFormat="1" applyFont="1" applyFill="1" applyAlignment="1">
      <alignment horizontal="left" vertical="top" wrapText="1"/>
    </xf>
    <xf numFmtId="3" fontId="7" fillId="10" borderId="0" xfId="38" applyNumberFormat="1" applyFont="1" applyFill="1" applyAlignment="1">
      <alignment horizontal="left" vertical="top" wrapText="1"/>
    </xf>
    <xf numFmtId="3" fontId="19" fillId="10" borderId="0" xfId="38" applyNumberFormat="1" applyFont="1" applyFill="1" applyAlignment="1">
      <alignment horizontal="left" vertical="top" wrapText="1"/>
    </xf>
    <xf numFmtId="0" fontId="7" fillId="10" borderId="0" xfId="38" applyFont="1" applyFill="1" applyAlignment="1">
      <alignment vertical="top" wrapText="1"/>
    </xf>
    <xf numFmtId="3" fontId="5" fillId="0" borderId="0" xfId="17" applyNumberFormat="1" applyFont="1" applyAlignment="1">
      <alignment horizontal="left" vertical="top"/>
    </xf>
    <xf numFmtId="3" fontId="5" fillId="0" borderId="0" xfId="17" applyNumberFormat="1" applyFont="1" applyAlignment="1">
      <alignment horizontal="left" vertical="top" wrapText="1"/>
    </xf>
    <xf numFmtId="3" fontId="6" fillId="10" borderId="0" xfId="54" applyNumberFormat="1" applyFont="1" applyFill="1" applyAlignment="1">
      <alignment horizontal="left" vertical="top" wrapText="1"/>
    </xf>
    <xf numFmtId="3" fontId="5" fillId="0" borderId="2" xfId="37" applyNumberFormat="1" applyFont="1" applyBorder="1" applyAlignment="1">
      <alignment horizontal="left" wrapText="1"/>
    </xf>
    <xf numFmtId="3" fontId="5" fillId="0" borderId="0" xfId="37" applyNumberFormat="1" applyFont="1" applyAlignment="1">
      <alignment horizontal="left" wrapText="1"/>
    </xf>
    <xf numFmtId="49" fontId="36" fillId="10" borderId="19" xfId="0" applyNumberFormat="1" applyFont="1" applyFill="1" applyBorder="1" applyAlignment="1">
      <alignment horizontal="center" vertical="center" wrapText="1"/>
    </xf>
    <xf numFmtId="49" fontId="36" fillId="10" borderId="2" xfId="0" applyNumberFormat="1" applyFont="1" applyFill="1" applyBorder="1" applyAlignment="1">
      <alignment horizontal="center" vertical="center" wrapText="1"/>
    </xf>
    <xf numFmtId="49" fontId="36" fillId="10" borderId="0" xfId="0" applyNumberFormat="1" applyFont="1" applyFill="1" applyAlignment="1">
      <alignment horizontal="center" vertical="center" wrapText="1"/>
    </xf>
    <xf numFmtId="49" fontId="36" fillId="10" borderId="1" xfId="0" applyNumberFormat="1" applyFont="1" applyFill="1" applyBorder="1" applyAlignment="1">
      <alignment horizontal="center" vertical="center" wrapText="1"/>
    </xf>
    <xf numFmtId="49" fontId="25" fillId="10" borderId="0" xfId="0" applyNumberFormat="1" applyFont="1" applyFill="1" applyAlignment="1">
      <alignment horizontal="justify"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10" borderId="0" xfId="0" applyNumberFormat="1" applyFont="1" applyFill="1" applyAlignment="1">
      <alignment horizontal="justify" vertical="center" wrapText="1"/>
    </xf>
    <xf numFmtId="49" fontId="32" fillId="0" borderId="0" xfId="0" applyNumberFormat="1" applyFont="1" applyAlignment="1">
      <alignment vertical="center"/>
    </xf>
    <xf numFmtId="49" fontId="12" fillId="0" borderId="0" xfId="0" applyNumberFormat="1" applyFont="1" applyAlignment="1">
      <alignment vertical="center" wrapText="1"/>
    </xf>
    <xf numFmtId="0" fontId="6" fillId="0" borderId="0" xfId="0" applyFont="1" applyAlignment="1">
      <alignment vertical="center" wrapText="1"/>
    </xf>
    <xf numFmtId="49" fontId="4" fillId="0" borderId="0" xfId="0" applyNumberFormat="1" applyFont="1" applyAlignment="1">
      <alignment horizontal="center" vertical="center" wrapText="1"/>
    </xf>
    <xf numFmtId="49" fontId="4" fillId="0" borderId="19" xfId="0" applyNumberFormat="1" applyFont="1" applyBorder="1" applyAlignment="1">
      <alignment horizontal="center" vertical="center" wrapText="1"/>
    </xf>
    <xf numFmtId="0" fontId="36" fillId="10" borderId="1" xfId="18" applyFont="1" applyFill="1" applyBorder="1" applyAlignment="1">
      <alignment horizontal="center" wrapText="1"/>
    </xf>
    <xf numFmtId="3" fontId="36" fillId="10" borderId="0" xfId="38" applyNumberFormat="1" applyFont="1" applyFill="1" applyAlignment="1" applyProtection="1">
      <alignment horizontal="left" vertical="top" wrapText="1"/>
      <protection locked="0"/>
    </xf>
    <xf numFmtId="0" fontId="6" fillId="10" borderId="0" xfId="18" applyFont="1" applyFill="1" applyAlignment="1">
      <alignment horizontal="left" wrapText="1"/>
    </xf>
    <xf numFmtId="0" fontId="44" fillId="11" borderId="0" xfId="18" applyFont="1" applyFill="1" applyAlignment="1">
      <alignment horizontal="center" vertical="center" wrapText="1"/>
    </xf>
    <xf numFmtId="0" fontId="5" fillId="10" borderId="19" xfId="33" applyFont="1" applyFill="1" applyBorder="1" applyAlignment="1">
      <alignment horizontal="center" wrapText="1"/>
    </xf>
    <xf numFmtId="2" fontId="5" fillId="10" borderId="0" xfId="33" applyNumberFormat="1" applyFont="1" applyFill="1" applyAlignment="1" applyProtection="1">
      <alignment horizontal="left" vertical="top" wrapText="1"/>
      <protection locked="0"/>
    </xf>
    <xf numFmtId="2" fontId="6" fillId="10" borderId="1" xfId="33" applyNumberFormat="1" applyFont="1" applyFill="1" applyBorder="1" applyAlignment="1" applyProtection="1">
      <alignment horizontal="left" vertical="top" wrapText="1"/>
      <protection locked="0"/>
    </xf>
    <xf numFmtId="0" fontId="5" fillId="10" borderId="1" xfId="33" applyFont="1" applyFill="1" applyBorder="1" applyAlignment="1">
      <alignment horizontal="center" wrapText="1"/>
    </xf>
    <xf numFmtId="0" fontId="5" fillId="10" borderId="2" xfId="33" applyFont="1" applyFill="1" applyBorder="1" applyAlignment="1">
      <alignment horizontal="center" vertical="center" wrapText="1"/>
    </xf>
    <xf numFmtId="0" fontId="9" fillId="10" borderId="1" xfId="18" applyFont="1" applyFill="1" applyBorder="1" applyAlignment="1">
      <alignment horizontal="center" vertical="center" wrapText="1"/>
    </xf>
    <xf numFmtId="0" fontId="5" fillId="10" borderId="1" xfId="33" applyFont="1" applyFill="1" applyBorder="1" applyAlignment="1">
      <alignment horizontal="center" vertical="center" wrapText="1"/>
    </xf>
    <xf numFmtId="0" fontId="9" fillId="0" borderId="1" xfId="0" applyFont="1" applyBorder="1" applyAlignment="1">
      <alignment horizontal="left" vertical="top" wrapText="1"/>
    </xf>
    <xf numFmtId="0" fontId="4" fillId="10" borderId="1" xfId="33" applyFont="1" applyFill="1" applyBorder="1" applyAlignment="1" applyProtection="1">
      <alignment horizontal="left" vertical="top" wrapText="1"/>
      <protection locked="0"/>
    </xf>
    <xf numFmtId="0" fontId="28" fillId="10" borderId="0" xfId="46" applyFont="1" applyFill="1" applyAlignment="1">
      <alignment horizontal="left" wrapText="1"/>
    </xf>
    <xf numFmtId="0" fontId="6" fillId="10" borderId="0" xfId="46" applyFont="1" applyFill="1" applyAlignment="1">
      <alignment horizontal="left" vertical="center" wrapText="1"/>
    </xf>
    <xf numFmtId="0" fontId="4" fillId="10" borderId="0" xfId="31" applyFont="1" applyFill="1" applyAlignment="1" applyProtection="1">
      <alignment horizontal="left" vertical="center" wrapText="1"/>
      <protection locked="0"/>
    </xf>
    <xf numFmtId="0" fontId="9" fillId="10" borderId="0" xfId="31" applyFont="1" applyFill="1" applyAlignment="1">
      <alignment horizontal="left" vertical="top" wrapText="1"/>
    </xf>
    <xf numFmtId="0" fontId="7" fillId="10" borderId="0" xfId="48" applyFont="1" applyFill="1" applyAlignment="1">
      <alignment horizontal="left" vertical="top"/>
    </xf>
    <xf numFmtId="0" fontId="6" fillId="10" borderId="0" xfId="46" applyFont="1" applyFill="1" applyAlignment="1">
      <alignment horizontal="left" vertical="top" wrapText="1"/>
    </xf>
    <xf numFmtId="3" fontId="5" fillId="10" borderId="2" xfId="48" applyNumberFormat="1" applyFont="1" applyFill="1" applyBorder="1" applyAlignment="1">
      <alignment horizontal="left" vertical="center" wrapText="1"/>
    </xf>
    <xf numFmtId="3" fontId="5" fillId="10" borderId="0" xfId="48" applyNumberFormat="1" applyFont="1" applyFill="1" applyAlignment="1">
      <alignment horizontal="left" vertical="center" wrapText="1"/>
    </xf>
    <xf numFmtId="3" fontId="5" fillId="10" borderId="1" xfId="48" applyNumberFormat="1" applyFont="1" applyFill="1" applyBorder="1" applyAlignment="1">
      <alignment horizontal="left" vertical="center" wrapText="1"/>
    </xf>
    <xf numFmtId="3" fontId="5" fillId="10" borderId="2" xfId="48" applyNumberFormat="1" applyFont="1" applyFill="1" applyBorder="1" applyAlignment="1">
      <alignment horizontal="left" wrapText="1"/>
    </xf>
    <xf numFmtId="3" fontId="5" fillId="10" borderId="0" xfId="48" applyNumberFormat="1" applyFont="1" applyFill="1" applyAlignment="1">
      <alignment horizontal="left" wrapText="1"/>
    </xf>
    <xf numFmtId="3" fontId="5" fillId="10" borderId="1" xfId="48" applyNumberFormat="1" applyFont="1" applyFill="1" applyBorder="1" applyAlignment="1">
      <alignment horizontal="left" wrapText="1"/>
    </xf>
    <xf numFmtId="3" fontId="5" fillId="10" borderId="19" xfId="48" applyNumberFormat="1" applyFont="1" applyFill="1" applyBorder="1" applyAlignment="1">
      <alignment horizontal="center" wrapText="1"/>
    </xf>
    <xf numFmtId="3" fontId="5" fillId="10" borderId="1" xfId="48" applyNumberFormat="1" applyFont="1" applyFill="1" applyBorder="1" applyAlignment="1">
      <alignment horizontal="center" wrapText="1"/>
    </xf>
    <xf numFmtId="3" fontId="5" fillId="10" borderId="0" xfId="48" applyNumberFormat="1" applyFont="1" applyFill="1" applyAlignment="1">
      <alignment horizontal="center" wrapText="1"/>
    </xf>
    <xf numFmtId="3" fontId="5" fillId="10" borderId="2" xfId="48" applyNumberFormat="1" applyFont="1" applyFill="1" applyBorder="1" applyAlignment="1">
      <alignment wrapText="1"/>
    </xf>
    <xf numFmtId="3" fontId="5" fillId="10" borderId="1" xfId="48" applyNumberFormat="1" applyFont="1" applyFill="1" applyBorder="1" applyAlignment="1">
      <alignment wrapText="1"/>
    </xf>
    <xf numFmtId="2" fontId="6" fillId="10" borderId="0" xfId="33" applyNumberFormat="1" applyFont="1" applyFill="1" applyAlignment="1" applyProtection="1">
      <alignment horizontal="left" vertical="top" indent="1"/>
      <protection locked="0"/>
    </xf>
    <xf numFmtId="3" fontId="5" fillId="10" borderId="2" xfId="48" applyNumberFormat="1" applyFont="1" applyFill="1" applyBorder="1" applyAlignment="1">
      <alignment horizontal="center" wrapText="1"/>
    </xf>
    <xf numFmtId="0" fontId="7" fillId="10" borderId="2" xfId="18" applyFont="1" applyFill="1" applyBorder="1" applyAlignment="1">
      <alignment horizontal="center"/>
    </xf>
    <xf numFmtId="2" fontId="6" fillId="10" borderId="2" xfId="33" applyNumberFormat="1" applyFont="1" applyFill="1" applyBorder="1" applyAlignment="1" applyProtection="1">
      <alignment horizontal="left" vertical="top"/>
      <protection locked="0"/>
    </xf>
    <xf numFmtId="2" fontId="6" fillId="10" borderId="0" xfId="33" applyNumberFormat="1" applyFont="1" applyFill="1" applyAlignment="1" applyProtection="1">
      <alignment horizontal="left" vertical="top"/>
      <protection locked="0"/>
    </xf>
    <xf numFmtId="0" fontId="6" fillId="0" borderId="0" xfId="46" applyFont="1" applyBorder="1" applyAlignment="1">
      <alignment horizontal="left" vertical="center" wrapText="1"/>
    </xf>
    <xf numFmtId="3" fontId="39" fillId="16" borderId="0" xfId="18" applyNumberFormat="1" applyFont="1" applyFill="1" applyAlignment="1">
      <alignment horizontal="center"/>
    </xf>
    <xf numFmtId="0" fontId="7" fillId="10" borderId="0" xfId="18" applyFont="1" applyFill="1" applyBorder="1" applyAlignment="1">
      <alignment horizontal="left" vertical="top" wrapText="1"/>
    </xf>
    <xf numFmtId="0" fontId="4" fillId="10" borderId="0" xfId="0" applyFont="1" applyFill="1" applyAlignment="1">
      <alignment horizontal="left" wrapText="1"/>
    </xf>
    <xf numFmtId="0" fontId="6" fillId="10" borderId="0" xfId="0" applyFont="1" applyFill="1" applyAlignment="1">
      <alignment horizontal="left" vertical="top" wrapText="1"/>
    </xf>
    <xf numFmtId="0" fontId="13" fillId="10" borderId="0" xfId="0" applyFont="1" applyFill="1" applyAlignment="1">
      <alignment wrapText="1"/>
    </xf>
    <xf numFmtId="0" fontId="64" fillId="0" borderId="9" xfId="0" applyFont="1" applyBorder="1" applyAlignment="1">
      <alignment horizontal="center" vertical="center" wrapText="1"/>
    </xf>
    <xf numFmtId="0" fontId="64" fillId="0" borderId="4" xfId="0" applyFont="1" applyBorder="1" applyAlignment="1">
      <alignment horizontal="center" vertical="center" wrapText="1"/>
    </xf>
    <xf numFmtId="0" fontId="64" fillId="10" borderId="8" xfId="0" applyFont="1" applyFill="1" applyBorder="1" applyAlignment="1">
      <alignment horizontal="center" vertical="center" wrapText="1"/>
    </xf>
    <xf numFmtId="0" fontId="64" fillId="10" borderId="18" xfId="0" applyFont="1" applyFill="1" applyBorder="1" applyAlignment="1">
      <alignment horizontal="center" vertical="center" wrapText="1"/>
    </xf>
    <xf numFmtId="0" fontId="13" fillId="10" borderId="0" xfId="0" applyFont="1" applyFill="1" applyAlignment="1">
      <alignment horizontal="left" wrapText="1"/>
    </xf>
    <xf numFmtId="0" fontId="6" fillId="10" borderId="2" xfId="0" applyFont="1" applyFill="1" applyBorder="1" applyAlignment="1">
      <alignment horizontal="left" vertical="top" wrapText="1"/>
    </xf>
    <xf numFmtId="0" fontId="7" fillId="10" borderId="0" xfId="18" applyFont="1" applyFill="1" applyAlignment="1">
      <alignment horizontal="left" wrapText="1"/>
    </xf>
    <xf numFmtId="0" fontId="7" fillId="10" borderId="0" xfId="18" applyFont="1" applyFill="1" applyAlignment="1">
      <alignment horizontal="left" vertical="top"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6" fillId="0" borderId="0" xfId="0" applyFont="1" applyAlignment="1">
      <alignment wrapText="1"/>
    </xf>
    <xf numFmtId="49" fontId="4" fillId="10" borderId="8" xfId="0" applyNumberFormat="1" applyFont="1" applyFill="1" applyBorder="1" applyAlignment="1">
      <alignment horizontal="center" vertical="center"/>
    </xf>
    <xf numFmtId="49" fontId="4" fillId="10" borderId="2" xfId="0" applyNumberFormat="1" applyFont="1" applyFill="1" applyBorder="1" applyAlignment="1">
      <alignment horizontal="center" vertical="center"/>
    </xf>
    <xf numFmtId="49" fontId="4" fillId="10" borderId="10" xfId="0" applyNumberFormat="1" applyFont="1" applyFill="1" applyBorder="1" applyAlignment="1">
      <alignment horizontal="center" vertical="center"/>
    </xf>
    <xf numFmtId="49" fontId="4" fillId="10" borderId="8" xfId="0" applyNumberFormat="1" applyFont="1" applyFill="1" applyBorder="1" applyAlignment="1">
      <alignment horizontal="center" vertical="center" wrapText="1"/>
    </xf>
    <xf numFmtId="49" fontId="4" fillId="10" borderId="2" xfId="0" applyNumberFormat="1" applyFont="1" applyFill="1" applyBorder="1" applyAlignment="1">
      <alignment horizontal="center" vertical="center" wrapText="1"/>
    </xf>
    <xf numFmtId="49" fontId="4" fillId="10" borderId="10" xfId="0" applyNumberFormat="1" applyFont="1" applyFill="1" applyBorder="1" applyAlignment="1">
      <alignment horizontal="center" vertical="center" wrapText="1"/>
    </xf>
    <xf numFmtId="49" fontId="6" fillId="0" borderId="0" xfId="0" applyNumberFormat="1" applyFont="1" applyAlignment="1">
      <alignment wrapText="1"/>
    </xf>
    <xf numFmtId="0" fontId="7" fillId="0" borderId="0" xfId="0" applyFont="1" applyAlignment="1">
      <alignment wrapText="1"/>
    </xf>
    <xf numFmtId="49" fontId="4" fillId="10" borderId="5" xfId="0" applyNumberFormat="1" applyFont="1" applyFill="1" applyBorder="1" applyAlignment="1">
      <alignment horizontal="center" vertical="center"/>
    </xf>
    <xf numFmtId="49" fontId="4" fillId="10" borderId="1" xfId="0" applyNumberFormat="1" applyFont="1" applyFill="1" applyBorder="1" applyAlignment="1">
      <alignment horizontal="center" vertical="center"/>
    </xf>
    <xf numFmtId="49" fontId="4" fillId="10" borderId="15" xfId="0" applyNumberFormat="1" applyFont="1" applyFill="1" applyBorder="1" applyAlignment="1">
      <alignment horizontal="center" vertical="center"/>
    </xf>
    <xf numFmtId="49" fontId="4" fillId="0" borderId="11"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2"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wrapText="1"/>
    </xf>
    <xf numFmtId="49" fontId="12" fillId="0" borderId="0" xfId="0" applyNumberFormat="1" applyFont="1" applyAlignment="1">
      <alignment wrapText="1"/>
    </xf>
    <xf numFmtId="49" fontId="12" fillId="14" borderId="0" xfId="0" applyNumberFormat="1" applyFont="1" applyFill="1" applyAlignment="1">
      <alignment wrapText="1"/>
    </xf>
    <xf numFmtId="0" fontId="7" fillId="14" borderId="0" xfId="0" applyFont="1" applyFill="1" applyAlignment="1">
      <alignment wrapText="1"/>
    </xf>
    <xf numFmtId="0" fontId="12" fillId="0" borderId="0" xfId="0" applyFont="1" applyAlignment="1">
      <alignment wrapText="1"/>
    </xf>
    <xf numFmtId="0" fontId="4" fillId="0" borderId="1" xfId="0" applyFont="1" applyBorder="1" applyAlignment="1">
      <alignment horizontal="center" vertical="center"/>
    </xf>
    <xf numFmtId="2" fontId="4" fillId="0" borderId="1" xfId="0" applyNumberFormat="1" applyFont="1" applyBorder="1" applyAlignment="1" applyProtection="1">
      <alignment horizontal="left" vertical="top" wrapText="1"/>
      <protection locked="0"/>
    </xf>
    <xf numFmtId="0" fontId="4" fillId="0" borderId="0" xfId="0" applyFont="1" applyAlignment="1" applyProtection="1">
      <alignment vertical="top" wrapText="1"/>
      <protection locked="0"/>
    </xf>
    <xf numFmtId="0" fontId="67" fillId="0" borderId="0" xfId="0" applyFont="1" applyAlignment="1" applyProtection="1">
      <alignment wrapText="1"/>
      <protection locked="0"/>
    </xf>
    <xf numFmtId="0" fontId="9" fillId="0" borderId="0" xfId="0" applyFont="1" applyAlignment="1">
      <alignment vertical="center"/>
    </xf>
    <xf numFmtId="0" fontId="4" fillId="10" borderId="0" xfId="33" applyFont="1" applyFill="1" applyAlignment="1">
      <alignment horizontal="left" vertical="top"/>
    </xf>
    <xf numFmtId="3" fontId="4" fillId="10" borderId="0" xfId="48" applyNumberFormat="1" applyFont="1" applyFill="1" applyAlignment="1">
      <alignment vertical="top" wrapText="1"/>
    </xf>
    <xf numFmtId="0" fontId="4" fillId="10" borderId="0" xfId="31" applyFont="1" applyFill="1" applyAlignment="1">
      <alignment wrapText="1"/>
    </xf>
    <xf numFmtId="3" fontId="6" fillId="10" borderId="0" xfId="48" applyNumberFormat="1" applyFont="1" applyFill="1" applyAlignment="1">
      <alignment horizontal="left" vertical="top" wrapText="1"/>
    </xf>
    <xf numFmtId="3" fontId="4" fillId="0" borderId="1" xfId="3" applyNumberFormat="1" applyFont="1" applyBorder="1" applyAlignment="1" applyProtection="1">
      <alignment horizontal="left" vertical="top" wrapText="1"/>
      <protection locked="0"/>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5" fillId="0" borderId="0" xfId="0" applyNumberFormat="1" applyFont="1" applyAlignment="1">
      <alignment horizontal="center" vertical="center" wrapText="1"/>
    </xf>
    <xf numFmtId="3" fontId="5" fillId="0" borderId="19" xfId="0" applyNumberFormat="1" applyFont="1" applyBorder="1" applyAlignment="1">
      <alignment horizontal="center" vertical="center" wrapText="1"/>
    </xf>
    <xf numFmtId="0" fontId="5" fillId="0" borderId="19" xfId="0" applyFont="1" applyBorder="1" applyAlignment="1">
      <alignment horizontal="center" vertical="center" wrapText="1"/>
    </xf>
    <xf numFmtId="3" fontId="4" fillId="0" borderId="0" xfId="3" applyNumberFormat="1" applyFont="1" applyAlignment="1" applyProtection="1">
      <alignment vertical="top" wrapText="1"/>
      <protection locked="0"/>
    </xf>
    <xf numFmtId="0" fontId="4" fillId="0" borderId="0" xfId="0" applyFont="1" applyAlignment="1" applyProtection="1">
      <alignment wrapText="1"/>
      <protection locked="0"/>
    </xf>
    <xf numFmtId="3" fontId="5" fillId="0" borderId="0" xfId="3" applyNumberFormat="1" applyFont="1" applyAlignment="1">
      <alignment vertical="top" wrapText="1"/>
    </xf>
    <xf numFmtId="0" fontId="5" fillId="0" borderId="0" xfId="0" applyFont="1" applyAlignment="1">
      <alignment wrapText="1"/>
    </xf>
    <xf numFmtId="3" fontId="7" fillId="0" borderId="0" xfId="0" applyNumberFormat="1" applyFont="1" applyAlignment="1" applyProtection="1">
      <alignment vertical="top" wrapText="1"/>
      <protection locked="0"/>
    </xf>
    <xf numFmtId="0" fontId="7" fillId="0" borderId="0" xfId="0" applyFont="1" applyAlignment="1">
      <alignment horizontal="left" vertical="top" wrapText="1"/>
    </xf>
    <xf numFmtId="0" fontId="6" fillId="0" borderId="0" xfId="0" applyFont="1" applyAlignment="1">
      <alignment horizontal="center" vertical="center"/>
    </xf>
    <xf numFmtId="172" fontId="6" fillId="15" borderId="0" xfId="14" quotePrefix="1" applyNumberFormat="1" applyFont="1" applyFill="1" applyBorder="1" applyAlignment="1">
      <alignment vertical="center" wrapText="1"/>
    </xf>
    <xf numFmtId="172" fontId="6" fillId="15" borderId="0" xfId="14" applyNumberFormat="1" applyFont="1" applyFill="1" applyBorder="1" applyAlignment="1">
      <alignment vertical="center" wrapText="1"/>
    </xf>
    <xf numFmtId="0" fontId="6" fillId="15" borderId="0" xfId="0" applyFont="1" applyFill="1" applyAlignment="1">
      <alignment horizontal="center" vertical="center" wrapText="1"/>
    </xf>
    <xf numFmtId="0" fontId="25" fillId="15" borderId="0" xfId="0" applyFont="1" applyFill="1" applyAlignment="1">
      <alignment vertical="center" wrapText="1"/>
    </xf>
    <xf numFmtId="0" fontId="6" fillId="2" borderId="19" xfId="0" applyFont="1" applyFill="1" applyBorder="1" applyAlignment="1">
      <alignment horizontal="left"/>
    </xf>
    <xf numFmtId="0" fontId="6" fillId="15" borderId="0" xfId="0" applyFont="1" applyFill="1" applyAlignment="1">
      <alignment vertical="center" wrapText="1"/>
    </xf>
    <xf numFmtId="0" fontId="6" fillId="15" borderId="0" xfId="0" quotePrefix="1" applyFont="1" applyFill="1" applyAlignment="1">
      <alignment vertical="center" wrapText="1"/>
    </xf>
    <xf numFmtId="0" fontId="27" fillId="15" borderId="0" xfId="0" applyFont="1" applyFill="1" applyAlignment="1">
      <alignment vertical="center" wrapText="1"/>
    </xf>
    <xf numFmtId="0" fontId="7" fillId="0" borderId="0" xfId="0" applyFont="1" applyAlignment="1">
      <alignment horizontal="left" vertical="center" wrapText="1"/>
    </xf>
    <xf numFmtId="0" fontId="6" fillId="2" borderId="19" xfId="0" applyFont="1" applyFill="1" applyBorder="1" applyAlignment="1">
      <alignment vertical="center" wrapText="1"/>
    </xf>
    <xf numFmtId="0" fontId="4" fillId="15" borderId="1" xfId="0" applyFont="1" applyFill="1" applyBorder="1" applyAlignment="1">
      <alignment horizontal="center" vertical="center" wrapText="1"/>
    </xf>
    <xf numFmtId="0" fontId="4" fillId="0" borderId="0" xfId="0" applyFont="1" applyAlignment="1">
      <alignment vertical="center" wrapText="1"/>
    </xf>
    <xf numFmtId="0" fontId="6" fillId="0" borderId="0" xfId="0" applyFont="1" applyAlignment="1">
      <alignment horizontal="left" vertical="top"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vertical="center" wrapText="1"/>
    </xf>
    <xf numFmtId="0" fontId="41" fillId="0" borderId="1" xfId="0" applyFont="1" applyBorder="1" applyAlignment="1">
      <alignment vertical="center" wrapText="1"/>
    </xf>
    <xf numFmtId="0" fontId="8" fillId="0" borderId="0" xfId="0" applyFont="1" applyAlignment="1">
      <alignment horizontal="center" wrapText="1"/>
    </xf>
    <xf numFmtId="0" fontId="61" fillId="0" borderId="0" xfId="0" applyFont="1" applyAlignment="1">
      <alignment horizontal="center" wrapText="1"/>
    </xf>
    <xf numFmtId="0" fontId="9" fillId="0" borderId="0" xfId="0" applyFont="1" applyAlignment="1">
      <alignment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3" fontId="66" fillId="0" borderId="0" xfId="25" applyNumberFormat="1" applyFont="1" applyAlignment="1">
      <alignment horizontal="left" vertical="top" wrapText="1"/>
    </xf>
    <xf numFmtId="3" fontId="6" fillId="0" borderId="0" xfId="25" applyNumberFormat="1" applyFont="1" applyAlignment="1">
      <alignment horizontal="left" vertical="top" wrapText="1"/>
    </xf>
    <xf numFmtId="3" fontId="75" fillId="0" borderId="0" xfId="3" applyNumberFormat="1" applyFont="1" applyAlignment="1">
      <alignment horizontal="left" vertical="top" wrapText="1"/>
    </xf>
    <xf numFmtId="0" fontId="76" fillId="0" borderId="0" xfId="25" applyFont="1" applyAlignment="1">
      <alignment horizontal="left" wrapText="1"/>
    </xf>
    <xf numFmtId="0" fontId="76" fillId="0" borderId="0" xfId="25" applyFont="1" applyAlignment="1">
      <alignment wrapText="1"/>
    </xf>
    <xf numFmtId="3" fontId="7" fillId="0" borderId="0" xfId="17" applyNumberFormat="1" applyFont="1" applyAlignment="1">
      <alignment horizontal="left" vertical="top" wrapText="1"/>
    </xf>
    <xf numFmtId="3" fontId="5" fillId="10" borderId="0" xfId="3" applyNumberFormat="1" applyFont="1" applyFill="1" applyAlignment="1">
      <alignment horizontal="left" vertical="top" wrapText="1"/>
    </xf>
    <xf numFmtId="0" fontId="9" fillId="10" borderId="0" xfId="18" applyFont="1" applyFill="1" applyAlignment="1">
      <alignment horizontal="center" vertical="center"/>
    </xf>
    <xf numFmtId="3" fontId="6" fillId="0" borderId="0" xfId="3" applyNumberFormat="1" applyFont="1" applyAlignment="1">
      <alignment vertical="top" wrapText="1"/>
    </xf>
    <xf numFmtId="3" fontId="4" fillId="0" borderId="0" xfId="3" applyNumberFormat="1" applyFont="1" applyAlignment="1">
      <alignment vertical="top" wrapText="1"/>
    </xf>
    <xf numFmtId="3" fontId="7" fillId="10" borderId="0" xfId="17" applyNumberFormat="1" applyFont="1" applyFill="1" applyAlignment="1">
      <alignment horizontal="left" vertical="top" wrapText="1"/>
    </xf>
    <xf numFmtId="3" fontId="7" fillId="0" borderId="0" xfId="18" applyNumberFormat="1" applyFont="1" applyAlignment="1">
      <alignment horizontal="center" wrapText="1"/>
    </xf>
    <xf numFmtId="3" fontId="12" fillId="0" borderId="0" xfId="18" applyNumberFormat="1" applyFont="1" applyAlignment="1">
      <alignment horizontal="left" vertical="top" wrapText="1"/>
    </xf>
    <xf numFmtId="3" fontId="32" fillId="0" borderId="0" xfId="3" applyNumberFormat="1" applyFont="1" applyAlignment="1">
      <alignment horizontal="left" vertical="top" wrapText="1"/>
    </xf>
    <xf numFmtId="3" fontId="43" fillId="10" borderId="0" xfId="3" applyNumberFormat="1" applyFont="1" applyFill="1" applyAlignment="1">
      <alignment horizontal="left" vertical="top" wrapText="1"/>
    </xf>
    <xf numFmtId="3" fontId="6" fillId="0" borderId="0" xfId="3" applyNumberFormat="1" applyFont="1" applyAlignment="1">
      <alignment horizontal="left" vertical="top" wrapText="1"/>
    </xf>
    <xf numFmtId="3" fontId="24" fillId="0" borderId="0" xfId="3" applyNumberFormat="1" applyFont="1" applyAlignment="1">
      <alignment horizontal="left" vertical="top" wrapText="1"/>
    </xf>
    <xf numFmtId="3" fontId="5" fillId="0" borderId="1" xfId="17" applyNumberFormat="1" applyFont="1" applyBorder="1" applyAlignment="1">
      <alignment horizontal="center" wrapText="1"/>
    </xf>
    <xf numFmtId="3" fontId="12" fillId="0" borderId="0" xfId="17" applyNumberFormat="1" applyFont="1" applyAlignment="1">
      <alignment horizontal="left" vertical="top" wrapText="1"/>
    </xf>
    <xf numFmtId="3" fontId="14" fillId="0" borderId="0" xfId="3" applyNumberFormat="1" applyFont="1" applyAlignment="1" applyProtection="1">
      <alignment horizontal="left" vertical="top" wrapText="1"/>
      <protection locked="0"/>
    </xf>
    <xf numFmtId="0" fontId="4" fillId="0" borderId="0" xfId="0" applyFont="1" applyAlignment="1">
      <alignment horizontal="center" vertical="center" wrapText="1"/>
    </xf>
    <xf numFmtId="0" fontId="14" fillId="0" borderId="0" xfId="23" applyFont="1" applyAlignment="1">
      <alignment horizontal="center" vertical="center" wrapText="1"/>
    </xf>
    <xf numFmtId="0" fontId="14" fillId="0" borderId="4" xfId="23" applyFont="1" applyBorder="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2" fontId="4" fillId="0" borderId="0" xfId="33" applyNumberFormat="1" applyFont="1" applyAlignment="1" applyProtection="1">
      <alignment horizontal="left" vertical="top"/>
      <protection locked="0"/>
    </xf>
    <xf numFmtId="3" fontId="5" fillId="10" borderId="19" xfId="48" applyNumberFormat="1" applyFont="1" applyFill="1" applyBorder="1" applyAlignment="1">
      <alignment horizontal="center" vertical="center" wrapText="1"/>
    </xf>
    <xf numFmtId="3" fontId="5" fillId="10" borderId="18" xfId="48" applyNumberFormat="1" applyFont="1" applyFill="1" applyBorder="1" applyAlignment="1">
      <alignment horizontal="center" vertical="center" wrapText="1"/>
    </xf>
    <xf numFmtId="3" fontId="5" fillId="10" borderId="7" xfId="48" applyNumberFormat="1" applyFont="1" applyFill="1" applyBorder="1" applyAlignment="1">
      <alignment horizontal="center" vertical="center" wrapText="1"/>
    </xf>
    <xf numFmtId="3" fontId="5" fillId="10" borderId="2" xfId="48" applyNumberFormat="1" applyFont="1" applyFill="1" applyBorder="1" applyAlignment="1">
      <alignment horizontal="center" vertical="center" wrapText="1"/>
    </xf>
    <xf numFmtId="3" fontId="5" fillId="10" borderId="10" xfId="48" applyNumberFormat="1" applyFont="1" applyFill="1" applyBorder="1" applyAlignment="1">
      <alignment horizontal="center" vertical="center" wrapText="1"/>
    </xf>
    <xf numFmtId="3" fontId="5" fillId="10" borderId="8" xfId="48" applyNumberFormat="1" applyFont="1" applyFill="1" applyBorder="1" applyAlignment="1">
      <alignment horizontal="center" vertical="center" wrapText="1"/>
    </xf>
    <xf numFmtId="3" fontId="5" fillId="10" borderId="5" xfId="48" applyNumberFormat="1" applyFont="1" applyFill="1" applyBorder="1" applyAlignment="1">
      <alignment horizontal="center" vertical="center" wrapText="1"/>
    </xf>
    <xf numFmtId="3" fontId="5" fillId="10" borderId="15" xfId="48" applyNumberFormat="1" applyFont="1" applyFill="1" applyBorder="1" applyAlignment="1">
      <alignment horizontal="center" vertical="center" wrapText="1"/>
    </xf>
    <xf numFmtId="3" fontId="5" fillId="10" borderId="0" xfId="48" applyNumberFormat="1" applyFont="1" applyFill="1" applyAlignment="1">
      <alignment horizontal="center" vertical="center" wrapText="1"/>
    </xf>
    <xf numFmtId="3" fontId="5" fillId="10" borderId="13" xfId="48" applyNumberFormat="1" applyFont="1" applyFill="1" applyBorder="1" applyAlignment="1">
      <alignment horizontal="center" vertical="center" wrapText="1"/>
    </xf>
    <xf numFmtId="3" fontId="5" fillId="10" borderId="1" xfId="48" applyNumberFormat="1" applyFont="1" applyFill="1" applyBorder="1" applyAlignment="1">
      <alignment horizontal="center" vertical="center" wrapText="1"/>
    </xf>
    <xf numFmtId="3" fontId="5" fillId="10" borderId="11" xfId="48" applyNumberFormat="1" applyFont="1" applyFill="1" applyBorder="1" applyAlignment="1">
      <alignment horizontal="center" vertical="center" wrapText="1"/>
    </xf>
    <xf numFmtId="3" fontId="5" fillId="10" borderId="9" xfId="48" applyNumberFormat="1" applyFont="1" applyFill="1" applyBorder="1" applyAlignment="1">
      <alignment horizontal="center" vertical="center" wrapText="1"/>
    </xf>
    <xf numFmtId="3" fontId="5" fillId="10" borderId="12" xfId="48" applyNumberFormat="1" applyFont="1" applyFill="1" applyBorder="1" applyAlignment="1">
      <alignment horizontal="center" vertical="center" wrapText="1"/>
    </xf>
    <xf numFmtId="3" fontId="5" fillId="10" borderId="4" xfId="48" applyNumberFormat="1" applyFont="1" applyFill="1" applyBorder="1" applyAlignment="1">
      <alignment horizontal="center" vertical="center" wrapText="1"/>
    </xf>
    <xf numFmtId="0" fontId="7" fillId="10" borderId="0" xfId="38" applyFont="1" applyFill="1" applyAlignment="1">
      <alignment horizontal="left" vertical="center" wrapText="1"/>
    </xf>
    <xf numFmtId="3" fontId="4" fillId="10" borderId="0" xfId="38" applyNumberFormat="1" applyFont="1" applyFill="1" applyAlignment="1">
      <alignment horizontal="right" wrapText="1"/>
    </xf>
    <xf numFmtId="0" fontId="7" fillId="10" borderId="1" xfId="38" applyFont="1" applyFill="1" applyBorder="1" applyAlignment="1"/>
    <xf numFmtId="3" fontId="4" fillId="10" borderId="2" xfId="38" applyNumberFormat="1" applyFont="1" applyFill="1" applyBorder="1" applyAlignment="1">
      <alignment horizontal="right" wrapText="1"/>
    </xf>
    <xf numFmtId="0" fontId="4" fillId="10" borderId="19" xfId="38" applyFont="1" applyFill="1" applyBorder="1" applyAlignment="1">
      <alignment horizontal="center" wrapText="1"/>
    </xf>
    <xf numFmtId="0" fontId="4" fillId="10" borderId="1" xfId="38" applyFont="1" applyFill="1" applyBorder="1" applyAlignment="1">
      <alignment horizontal="center" wrapText="1"/>
    </xf>
    <xf numFmtId="3" fontId="7" fillId="10" borderId="0" xfId="38" applyNumberFormat="1" applyFont="1" applyFill="1" applyAlignment="1">
      <alignment horizontal="left" vertical="center" wrapText="1"/>
    </xf>
    <xf numFmtId="0" fontId="9" fillId="10" borderId="0" xfId="31" applyFont="1" applyFill="1" applyAlignment="1">
      <alignment horizontal="left" wrapText="1"/>
    </xf>
    <xf numFmtId="0" fontId="9" fillId="10" borderId="0" xfId="31" applyFont="1" applyFill="1" applyAlignment="1">
      <alignment horizontal="left" vertical="center" wrapText="1"/>
    </xf>
    <xf numFmtId="0" fontId="5" fillId="10" borderId="0" xfId="25" applyFont="1" applyFill="1" applyAlignment="1">
      <alignment horizontal="left" wrapText="1"/>
    </xf>
    <xf numFmtId="0" fontId="5" fillId="10" borderId="1" xfId="25" applyFont="1" applyFill="1" applyBorder="1" applyAlignment="1">
      <alignment horizontal="left" wrapText="1"/>
    </xf>
    <xf numFmtId="3" fontId="5" fillId="10" borderId="0" xfId="25" applyNumberFormat="1" applyFont="1" applyFill="1" applyAlignment="1">
      <alignment horizontal="left" wrapText="1"/>
    </xf>
    <xf numFmtId="3" fontId="5" fillId="10" borderId="1" xfId="25" applyNumberFormat="1" applyFont="1" applyFill="1" applyBorder="1" applyAlignment="1">
      <alignment horizontal="left" wrapText="1"/>
    </xf>
    <xf numFmtId="3" fontId="5" fillId="10" borderId="1" xfId="25" applyNumberFormat="1" applyFont="1" applyFill="1" applyBorder="1" applyAlignment="1">
      <alignment horizontal="center" wrapText="1"/>
    </xf>
    <xf numFmtId="0" fontId="5" fillId="10" borderId="1" xfId="25" applyFont="1" applyFill="1" applyBorder="1" applyAlignment="1">
      <alignment horizontal="center" wrapText="1"/>
    </xf>
    <xf numFmtId="3" fontId="5" fillId="10" borderId="0" xfId="25" applyNumberFormat="1" applyFont="1" applyFill="1" applyAlignment="1">
      <alignment vertical="top" wrapText="1"/>
    </xf>
    <xf numFmtId="0" fontId="5" fillId="0" borderId="0" xfId="25" applyFont="1" applyAlignment="1">
      <alignment wrapText="1"/>
    </xf>
    <xf numFmtId="0" fontId="5" fillId="0" borderId="0" xfId="25" applyFont="1" applyAlignment="1">
      <alignment horizontal="left" wrapText="1"/>
    </xf>
    <xf numFmtId="0" fontId="5" fillId="0" borderId="1" xfId="25" applyFont="1" applyBorder="1" applyAlignment="1">
      <alignment horizontal="left" wrapText="1"/>
    </xf>
    <xf numFmtId="0" fontId="5" fillId="0" borderId="1" xfId="25" applyFont="1" applyBorder="1" applyAlignment="1">
      <alignment horizontal="center" wrapText="1"/>
    </xf>
    <xf numFmtId="3" fontId="5" fillId="10" borderId="0" xfId="31" applyNumberFormat="1" applyFont="1" applyFill="1" applyAlignment="1">
      <alignment horizontal="left" wrapText="1"/>
    </xf>
    <xf numFmtId="3" fontId="6" fillId="10" borderId="0" xfId="31" applyNumberFormat="1" applyFont="1" applyFill="1" applyAlignment="1">
      <alignment horizontal="left" vertical="center" wrapText="1"/>
    </xf>
    <xf numFmtId="3" fontId="5" fillId="10" borderId="0" xfId="31" applyNumberFormat="1" applyFont="1" applyFill="1" applyAlignment="1">
      <alignment vertical="top" wrapText="1"/>
    </xf>
    <xf numFmtId="0" fontId="5" fillId="10" borderId="0" xfId="31" applyFont="1" applyFill="1" applyAlignment="1">
      <alignment vertical="top" wrapText="1"/>
    </xf>
    <xf numFmtId="3" fontId="5" fillId="10" borderId="0" xfId="31" applyNumberFormat="1" applyFont="1" applyFill="1" applyAlignment="1">
      <alignment horizontal="left" vertical="top" wrapText="1"/>
    </xf>
    <xf numFmtId="3" fontId="5" fillId="10" borderId="0" xfId="38" applyNumberFormat="1" applyFont="1" applyFill="1" applyAlignment="1" applyProtection="1">
      <alignment horizontal="left" vertical="top" wrapText="1"/>
      <protection locked="0"/>
    </xf>
    <xf numFmtId="1" fontId="5" fillId="10" borderId="0" xfId="18" applyNumberFormat="1" applyFont="1" applyFill="1" applyAlignment="1">
      <alignment horizontal="right" vertical="center" wrapText="1"/>
    </xf>
    <xf numFmtId="1" fontId="5" fillId="10" borderId="1" xfId="18" applyNumberFormat="1" applyFont="1" applyFill="1" applyBorder="1" applyAlignment="1">
      <alignment horizontal="right" vertical="center" wrapText="1"/>
    </xf>
    <xf numFmtId="3" fontId="5" fillId="10" borderId="1" xfId="18" quotePrefix="1" applyNumberFormat="1" applyFont="1" applyFill="1" applyBorder="1" applyAlignment="1">
      <alignment horizontal="left" wrapText="1"/>
    </xf>
    <xf numFmtId="1" fontId="5" fillId="10" borderId="0" xfId="41" quotePrefix="1" applyNumberFormat="1" applyFont="1" applyFill="1" applyBorder="1" applyAlignment="1">
      <alignment horizontal="right" vertical="center" wrapText="1"/>
    </xf>
    <xf numFmtId="1" fontId="5" fillId="10" borderId="1" xfId="41" quotePrefix="1" applyNumberFormat="1" applyFont="1" applyFill="1" applyBorder="1" applyAlignment="1">
      <alignment horizontal="right" vertical="center" wrapText="1"/>
    </xf>
    <xf numFmtId="3" fontId="6" fillId="10" borderId="0" xfId="38" applyNumberFormat="1" applyFont="1" applyFill="1" applyAlignment="1" applyProtection="1">
      <alignment vertical="top" wrapText="1"/>
      <protection locked="0"/>
    </xf>
    <xf numFmtId="3" fontId="5" fillId="10" borderId="2" xfId="3" applyNumberFormat="1" applyFont="1" applyFill="1" applyBorder="1" applyAlignment="1">
      <alignment vertical="top" wrapText="1"/>
    </xf>
    <xf numFmtId="0" fontId="5" fillId="10" borderId="2" xfId="0" applyFont="1" applyFill="1" applyBorder="1" applyAlignment="1">
      <alignment wrapText="1"/>
    </xf>
    <xf numFmtId="0" fontId="5" fillId="10" borderId="0" xfId="0" applyFont="1" applyFill="1" applyBorder="1" applyAlignment="1">
      <alignment wrapText="1"/>
    </xf>
    <xf numFmtId="3" fontId="9" fillId="2" borderId="0" xfId="0" applyNumberFormat="1" applyFont="1" applyFill="1" applyAlignment="1">
      <alignment horizontal="left"/>
    </xf>
    <xf numFmtId="3" fontId="5" fillId="10" borderId="1" xfId="0" applyNumberFormat="1" applyFont="1" applyFill="1" applyBorder="1" applyAlignment="1">
      <alignment horizontal="left" vertical="top" wrapText="1"/>
    </xf>
    <xf numFmtId="0" fontId="5" fillId="10" borderId="1" xfId="0" applyFont="1" applyFill="1" applyBorder="1" applyAlignment="1">
      <alignment vertical="top" wrapText="1"/>
    </xf>
    <xf numFmtId="3" fontId="4" fillId="0" borderId="0" xfId="3" applyNumberFormat="1" applyFont="1" applyAlignment="1">
      <alignment horizontal="left" vertical="top" wrapText="1"/>
    </xf>
    <xf numFmtId="3" fontId="7" fillId="0" borderId="0" xfId="0" quotePrefix="1" applyNumberFormat="1" applyFont="1" applyAlignment="1">
      <alignment horizontal="left"/>
    </xf>
    <xf numFmtId="0" fontId="7" fillId="0" borderId="0" xfId="0" applyFont="1" applyAlignment="1">
      <alignment horizontal="left"/>
    </xf>
    <xf numFmtId="3" fontId="6" fillId="0" borderId="0" xfId="0" applyNumberFormat="1" applyFont="1" applyAlignment="1">
      <alignment horizontal="left" vertical="top" wrapText="1"/>
    </xf>
    <xf numFmtId="3" fontId="4" fillId="0" borderId="0" xfId="0" applyNumberFormat="1" applyFont="1" applyAlignment="1">
      <alignment horizontal="left" vertical="top" wrapText="1"/>
    </xf>
    <xf numFmtId="3" fontId="5" fillId="0" borderId="1" xfId="0" quotePrefix="1" applyNumberFormat="1" applyFont="1" applyBorder="1" applyAlignment="1">
      <alignment horizontal="center" wrapText="1"/>
    </xf>
    <xf numFmtId="0" fontId="5" fillId="0" borderId="1" xfId="0" applyFont="1" applyBorder="1" applyAlignment="1">
      <alignment wrapText="1"/>
    </xf>
    <xf numFmtId="3" fontId="7" fillId="0" borderId="0" xfId="0" applyNumberFormat="1" applyFont="1" applyAlignment="1">
      <alignment wrapText="1"/>
    </xf>
    <xf numFmtId="1" fontId="5" fillId="0" borderId="1" xfId="0" quotePrefix="1" applyNumberFormat="1" applyFont="1" applyBorder="1" applyAlignment="1">
      <alignment horizontal="center" wrapText="1"/>
    </xf>
    <xf numFmtId="1" fontId="5" fillId="0" borderId="1" xfId="0" applyNumberFormat="1" applyFont="1" applyBorder="1" applyAlignment="1">
      <alignment wrapText="1"/>
    </xf>
    <xf numFmtId="3" fontId="7" fillId="0" borderId="0" xfId="0" applyNumberFormat="1" applyFont="1" applyAlignment="1">
      <alignment vertical="top" wrapText="1"/>
    </xf>
    <xf numFmtId="3" fontId="7" fillId="0" borderId="0" xfId="0" quotePrefix="1" applyNumberFormat="1" applyFont="1" applyAlignment="1">
      <alignment horizontal="left" wrapText="1"/>
    </xf>
    <xf numFmtId="3" fontId="5" fillId="0" borderId="0" xfId="0" quotePrefix="1" applyNumberFormat="1" applyFont="1" applyBorder="1" applyAlignment="1">
      <alignment horizontal="center" wrapText="1"/>
    </xf>
    <xf numFmtId="0" fontId="5" fillId="0" borderId="0" xfId="0" applyFont="1" applyBorder="1" applyAlignment="1">
      <alignment wrapText="1"/>
    </xf>
    <xf numFmtId="3" fontId="5" fillId="0" borderId="0" xfId="3" applyNumberFormat="1" applyFont="1" applyAlignment="1">
      <alignment horizontal="left" vertical="top" wrapText="1"/>
    </xf>
    <xf numFmtId="0" fontId="5" fillId="0" borderId="0" xfId="0" applyFont="1" applyAlignment="1">
      <alignment horizontal="left" wrapText="1"/>
    </xf>
    <xf numFmtId="3" fontId="7" fillId="0" borderId="0" xfId="0" quotePrefix="1" applyNumberFormat="1" applyFont="1" applyAlignment="1">
      <alignment horizontal="left" vertical="top" wrapText="1"/>
    </xf>
    <xf numFmtId="3" fontId="5" fillId="0" borderId="0" xfId="0" applyNumberFormat="1" applyFont="1" applyBorder="1" applyAlignment="1">
      <alignment horizontal="center" wrapText="1"/>
    </xf>
    <xf numFmtId="0" fontId="5" fillId="0" borderId="0" xfId="0" applyFont="1" applyBorder="1" applyAlignment="1">
      <alignment horizontal="center" wrapText="1"/>
    </xf>
    <xf numFmtId="0" fontId="6" fillId="0" borderId="0" xfId="0" applyFont="1" applyAlignment="1">
      <alignment horizontal="left" wrapText="1"/>
    </xf>
    <xf numFmtId="3" fontId="5" fillId="0" borderId="1" xfId="0" applyNumberFormat="1" applyFont="1" applyBorder="1" applyAlignment="1">
      <alignment horizontal="center" wrapText="1"/>
    </xf>
    <xf numFmtId="0" fontId="5" fillId="0" borderId="1" xfId="0" applyFont="1" applyBorder="1" applyAlignment="1">
      <alignment horizontal="center" wrapText="1"/>
    </xf>
    <xf numFmtId="3" fontId="7" fillId="0" borderId="0" xfId="0" applyNumberFormat="1" applyFont="1" applyAlignment="1">
      <alignment horizontal="left" wrapText="1"/>
    </xf>
    <xf numFmtId="3" fontId="8" fillId="0" borderId="0" xfId="0" applyNumberFormat="1" applyFont="1" applyBorder="1" applyAlignment="1">
      <alignment horizontal="center" wrapText="1"/>
    </xf>
    <xf numFmtId="0" fontId="18" fillId="0" borderId="0" xfId="0" applyFont="1" applyAlignment="1">
      <alignment vertical="center" wrapText="1"/>
    </xf>
    <xf numFmtId="0" fontId="18" fillId="0" borderId="0" xfId="0" applyFont="1" applyAlignment="1"/>
    <xf numFmtId="0" fontId="8" fillId="0" borderId="0" xfId="0" applyFont="1" applyAlignment="1">
      <alignment vertical="center" wrapText="1"/>
    </xf>
    <xf numFmtId="0" fontId="18" fillId="0" borderId="0" xfId="19" applyFont="1" applyFill="1" applyAlignment="1">
      <alignment horizontal="center" wrapText="1"/>
    </xf>
    <xf numFmtId="0" fontId="18" fillId="0" borderId="0" xfId="19" applyFont="1" applyFill="1" applyBorder="1" applyAlignment="1">
      <alignment horizontal="center" wrapText="1"/>
    </xf>
    <xf numFmtId="49" fontId="18" fillId="0" borderId="12" xfId="19" applyNumberFormat="1" applyFont="1" applyBorder="1" applyAlignment="1">
      <alignment horizontal="center" vertical="center" wrapText="1"/>
    </xf>
    <xf numFmtId="49" fontId="18" fillId="0" borderId="9" xfId="19" applyNumberFormat="1" applyFont="1" applyBorder="1" applyAlignment="1">
      <alignment horizontal="center" vertical="center" wrapText="1"/>
    </xf>
    <xf numFmtId="49" fontId="18" fillId="0" borderId="6" xfId="19" applyNumberFormat="1" applyFont="1" applyBorder="1" applyAlignment="1">
      <alignment horizontal="center" vertical="center" wrapText="1"/>
    </xf>
    <xf numFmtId="49" fontId="18" fillId="0" borderId="7" xfId="19" applyNumberFormat="1" applyFont="1" applyBorder="1" applyAlignment="1">
      <alignment horizontal="center" vertical="center" wrapText="1"/>
    </xf>
    <xf numFmtId="0" fontId="18" fillId="0" borderId="11" xfId="20" applyFont="1" applyBorder="1" applyAlignment="1">
      <alignment horizontal="center" vertical="center" wrapText="1"/>
    </xf>
    <xf numFmtId="0" fontId="18" fillId="0" borderId="5" xfId="20" applyFont="1" applyBorder="1" applyAlignment="1">
      <alignment horizontal="center" vertical="center" wrapText="1"/>
    </xf>
    <xf numFmtId="49" fontId="18" fillId="0" borderId="8" xfId="19" applyNumberFormat="1" applyFont="1" applyBorder="1" applyAlignment="1">
      <alignment horizontal="center" vertical="center" wrapText="1"/>
    </xf>
    <xf numFmtId="49" fontId="18" fillId="0" borderId="4" xfId="19" applyNumberFormat="1" applyFont="1" applyBorder="1" applyAlignment="1">
      <alignment horizontal="center" vertical="center" wrapText="1"/>
    </xf>
    <xf numFmtId="49" fontId="18" fillId="0" borderId="13" xfId="19" applyNumberFormat="1" applyFont="1" applyBorder="1" applyAlignment="1">
      <alignment horizontal="center" vertical="center" wrapText="1"/>
    </xf>
    <xf numFmtId="49" fontId="18" fillId="0" borderId="11" xfId="19" applyNumberFormat="1" applyFont="1" applyFill="1" applyBorder="1" applyAlignment="1">
      <alignment horizontal="center" vertical="center" wrapText="1"/>
    </xf>
    <xf numFmtId="49" fontId="18" fillId="0" borderId="5" xfId="19" applyNumberFormat="1" applyFont="1" applyFill="1" applyBorder="1" applyAlignment="1">
      <alignment horizontal="center" vertical="center" wrapText="1"/>
    </xf>
    <xf numFmtId="0" fontId="18" fillId="0" borderId="12" xfId="20" applyFont="1" applyBorder="1" applyAlignment="1">
      <alignment horizontal="center" vertical="center" wrapText="1"/>
    </xf>
    <xf numFmtId="0" fontId="18" fillId="0" borderId="4" xfId="2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49" fontId="18" fillId="0" borderId="11" xfId="19" applyNumberFormat="1" applyFont="1" applyBorder="1" applyAlignment="1">
      <alignment horizontal="center" vertical="center" wrapText="1"/>
    </xf>
    <xf numFmtId="49" fontId="18" fillId="0" borderId="5" xfId="19" applyNumberFormat="1" applyFont="1" applyBorder="1" applyAlignment="1">
      <alignment horizontal="center" vertical="center" wrapText="1"/>
    </xf>
    <xf numFmtId="0" fontId="18" fillId="0" borderId="19" xfId="0" applyFont="1" applyBorder="1" applyAlignment="1">
      <alignment horizontal="center" vertical="center" wrapText="1"/>
    </xf>
    <xf numFmtId="0" fontId="6" fillId="0" borderId="2" xfId="20" applyFont="1" applyBorder="1" applyAlignment="1">
      <alignment horizontal="left" vertical="center" wrapText="1"/>
    </xf>
    <xf numFmtId="0" fontId="6" fillId="0" borderId="0" xfId="20" applyFont="1" applyAlignment="1">
      <alignment horizontal="center" vertical="center" wrapText="1"/>
    </xf>
    <xf numFmtId="49" fontId="18" fillId="0" borderId="0" xfId="19" applyNumberFormat="1" applyFont="1" applyBorder="1" applyAlignment="1">
      <alignment horizontal="center" vertical="center" wrapText="1"/>
    </xf>
    <xf numFmtId="49" fontId="18" fillId="0" borderId="1" xfId="19" applyNumberFormat="1" applyFont="1" applyBorder="1" applyAlignment="1">
      <alignment horizontal="center" vertical="center" wrapText="1"/>
    </xf>
    <xf numFmtId="0" fontId="18" fillId="0" borderId="1" xfId="19" applyFont="1" applyFill="1" applyBorder="1" applyAlignment="1">
      <alignment horizontal="center" wrapText="1"/>
    </xf>
    <xf numFmtId="0" fontId="18" fillId="0" borderId="0" xfId="21" applyFont="1" applyAlignment="1">
      <alignment horizontal="center" wrapText="1"/>
    </xf>
    <xf numFmtId="0" fontId="18" fillId="0" borderId="11" xfId="19" applyFont="1" applyBorder="1" applyAlignment="1">
      <alignment horizontal="center" vertical="center" wrapText="1"/>
    </xf>
    <xf numFmtId="0" fontId="18" fillId="0" borderId="11" xfId="22" applyFont="1" applyBorder="1" applyAlignment="1">
      <alignment horizontal="center" vertical="center"/>
    </xf>
    <xf numFmtId="0" fontId="18" fillId="0" borderId="0" xfId="22" applyFont="1" applyAlignment="1">
      <alignment horizontal="center" vertical="center"/>
    </xf>
    <xf numFmtId="0" fontId="18" fillId="0" borderId="13" xfId="22" applyFont="1" applyBorder="1" applyAlignment="1">
      <alignment horizontal="center" vertical="center"/>
    </xf>
    <xf numFmtId="0" fontId="18" fillId="0" borderId="9" xfId="22" applyFont="1" applyBorder="1" applyAlignment="1">
      <alignment horizontal="center" vertical="center" wrapText="1"/>
    </xf>
    <xf numFmtId="0" fontId="18" fillId="0" borderId="12" xfId="22" applyFont="1" applyBorder="1" applyAlignment="1">
      <alignment horizontal="center" vertical="center" wrapText="1"/>
    </xf>
    <xf numFmtId="0" fontId="18" fillId="0" borderId="7" xfId="22" applyFont="1" applyBorder="1" applyAlignment="1">
      <alignment horizontal="center" vertical="center"/>
    </xf>
    <xf numFmtId="0" fontId="26" fillId="0" borderId="19" xfId="22" applyFont="1" applyBorder="1" applyAlignment="1">
      <alignment horizontal="center" vertical="center"/>
    </xf>
    <xf numFmtId="0" fontId="26" fillId="0" borderId="18" xfId="22" applyFont="1" applyBorder="1" applyAlignment="1">
      <alignment horizontal="center" vertical="center"/>
    </xf>
    <xf numFmtId="0" fontId="18" fillId="0" borderId="12" xfId="22" applyFont="1" applyBorder="1" applyAlignment="1">
      <alignment horizontal="center" vertical="center"/>
    </xf>
    <xf numFmtId="0" fontId="55" fillId="0" borderId="0" xfId="0" applyFont="1" applyAlignment="1">
      <alignment vertical="center" wrapText="1"/>
    </xf>
    <xf numFmtId="0" fontId="18" fillId="0" borderId="13" xfId="21" applyFont="1" applyBorder="1" applyAlignment="1">
      <alignment horizontal="center" wrapText="1"/>
    </xf>
    <xf numFmtId="0" fontId="18" fillId="0" borderId="9" xfId="19" applyFont="1" applyBorder="1" applyAlignment="1">
      <alignment horizontal="center" vertical="center" wrapText="1"/>
    </xf>
    <xf numFmtId="0" fontId="18" fillId="0" borderId="12" xfId="19" applyFont="1" applyBorder="1" applyAlignment="1">
      <alignment horizontal="center" vertical="center" wrapText="1"/>
    </xf>
    <xf numFmtId="0" fontId="18" fillId="0" borderId="8" xfId="22" applyFont="1" applyBorder="1" applyAlignment="1">
      <alignment horizontal="center" vertical="center"/>
    </xf>
    <xf numFmtId="0" fontId="18" fillId="0" borderId="2" xfId="22" applyFont="1" applyBorder="1" applyAlignment="1">
      <alignment horizontal="center" vertical="center"/>
    </xf>
    <xf numFmtId="0" fontId="18" fillId="0" borderId="10" xfId="22" applyFont="1" applyBorder="1" applyAlignment="1">
      <alignment horizontal="center" vertical="center"/>
    </xf>
    <xf numFmtId="0" fontId="18" fillId="0" borderId="19" xfId="22" applyFont="1" applyBorder="1" applyAlignment="1">
      <alignment horizontal="center" vertical="center"/>
    </xf>
    <xf numFmtId="0" fontId="18" fillId="0" borderId="18" xfId="22" applyFont="1" applyBorder="1" applyAlignment="1">
      <alignment horizontal="center" vertical="center"/>
    </xf>
    <xf numFmtId="0" fontId="18" fillId="0" borderId="9" xfId="22" applyFont="1" applyBorder="1" applyAlignment="1">
      <alignment horizontal="center" vertical="center"/>
    </xf>
    <xf numFmtId="0" fontId="5" fillId="0" borderId="0" xfId="0" applyFont="1" applyAlignment="1" applyProtection="1">
      <alignment vertical="top" wrapText="1"/>
      <protection locked="0"/>
    </xf>
    <xf numFmtId="0" fontId="84" fillId="0" borderId="0" xfId="0" applyFont="1" applyAlignment="1" applyProtection="1">
      <alignment wrapText="1"/>
      <protection locked="0"/>
    </xf>
    <xf numFmtId="3" fontId="4" fillId="10" borderId="0" xfId="38" applyNumberFormat="1" applyFont="1" applyFill="1" applyAlignment="1">
      <alignment wrapText="1"/>
    </xf>
    <xf numFmtId="3" fontId="4" fillId="10" borderId="0" xfId="31" applyNumberFormat="1" applyFont="1" applyFill="1" applyAlignment="1">
      <alignment wrapText="1"/>
    </xf>
    <xf numFmtId="15" fontId="4" fillId="10" borderId="0" xfId="31" quotePrefix="1" applyNumberFormat="1" applyFont="1" applyFill="1" applyAlignment="1">
      <alignment vertical="center" wrapText="1"/>
    </xf>
    <xf numFmtId="15" fontId="4" fillId="10" borderId="0" xfId="31" applyNumberFormat="1" applyFont="1" applyFill="1" applyAlignment="1">
      <alignment horizontal="right" vertical="center" wrapText="1"/>
    </xf>
    <xf numFmtId="0" fontId="4" fillId="10" borderId="0" xfId="31" applyFont="1" applyFill="1" applyAlignment="1">
      <alignment horizontal="center" wrapText="1"/>
    </xf>
    <xf numFmtId="0" fontId="4" fillId="0" borderId="0" xfId="21" applyFont="1"/>
    <xf numFmtId="15" fontId="4" fillId="10" borderId="0" xfId="31" applyNumberFormat="1" applyFont="1" applyFill="1" applyAlignment="1">
      <alignment horizontal="right" wrapText="1"/>
    </xf>
    <xf numFmtId="15" fontId="4" fillId="10" borderId="1" xfId="31" quotePrefix="1" applyNumberFormat="1" applyFont="1" applyFill="1" applyBorder="1" applyAlignment="1">
      <alignment vertical="center" wrapText="1"/>
    </xf>
    <xf numFmtId="15" fontId="4" fillId="10" borderId="1" xfId="31" quotePrefix="1" applyNumberFormat="1" applyFont="1" applyFill="1" applyBorder="1" applyAlignment="1">
      <alignment horizontal="right"/>
    </xf>
    <xf numFmtId="15" fontId="4" fillId="10" borderId="1" xfId="31" quotePrefix="1" applyNumberFormat="1" applyFont="1" applyFill="1" applyBorder="1" applyAlignment="1">
      <alignment horizontal="center"/>
    </xf>
    <xf numFmtId="3" fontId="4" fillId="10" borderId="0" xfId="31" applyNumberFormat="1" applyFont="1" applyFill="1" applyAlignment="1">
      <alignment horizontal="center" vertical="top"/>
    </xf>
    <xf numFmtId="3" fontId="4" fillId="10" borderId="1" xfId="31" applyNumberFormat="1" applyFont="1" applyFill="1" applyBorder="1" applyAlignment="1">
      <alignment horizontal="center" vertical="top"/>
    </xf>
  </cellXfs>
  <cellStyles count="61">
    <cellStyle name="=C:\WINNT35\SYSTEM32\COMMAND.COM 2" xfId="3" xr:uid="{51799021-A13B-4D0A-B88C-F4682C18BB4B}"/>
    <cellStyle name="=C:\WINNT35\SYSTEM32\COMMAND.COM 2 2 2" xfId="16" xr:uid="{DCDBA04E-69C8-4430-A2E4-933068E35B56}"/>
    <cellStyle name="Comma" xfId="14" builtinId="3"/>
    <cellStyle name="Comma 10 2 2" xfId="28" xr:uid="{FA86DD0C-8A2B-4715-9334-12A27B89300C}"/>
    <cellStyle name="Comma 2" xfId="29" xr:uid="{C64D0380-97EC-4921-81CB-539DBFD18D75}"/>
    <cellStyle name="Comma 2 2" xfId="39" xr:uid="{9FA18470-BCF4-4742-9F59-53ABA3893DD1}"/>
    <cellStyle name="Comma 3" xfId="40" xr:uid="{0913E7EF-C94C-4629-9095-4E77BF2AE89E}"/>
    <cellStyle name="Comma 3 2" xfId="42" xr:uid="{A658E541-D3B1-4C2E-93C8-A54EE18916F7}"/>
    <cellStyle name="Comma 4" xfId="53" xr:uid="{59F61166-B62F-418C-9A0C-B4CCF1114AF0}"/>
    <cellStyle name="Currency 2" xfId="30" xr:uid="{6412BC21-0559-484F-9513-3CEDBF3E5273}"/>
    <cellStyle name="GPM_RowHeader" xfId="5" xr:uid="{52789621-8577-42DD-8C58-499BCF734F5A}"/>
    <cellStyle name="GPM_Selection_Accum Method" xfId="11" xr:uid="{CB2A2338-DF82-4EFD-A8E3-9545004E601D}"/>
    <cellStyle name="GPM_Selection_Period" xfId="6" xr:uid="{A5750DA7-39DB-48E7-8D66-82AAA95BFCAF}"/>
    <cellStyle name="GPM_Selection_Product" xfId="9" xr:uid="{B2F9967A-492F-4AEB-925B-589C81B343D4}"/>
    <cellStyle name="GPM_Selection_RateSet" xfId="13" xr:uid="{843EA2C0-B0E1-4978-A597-85E9A81AE2B6}"/>
    <cellStyle name="GPM_Selection_Schedule" xfId="10" xr:uid="{D88E042D-1069-44F6-9EAE-AA5D55425C62}"/>
    <cellStyle name="GPM_Selection_Unit" xfId="8" xr:uid="{F4BB7FAF-70F0-4679-9D9A-3EF4B21B5F7B}"/>
    <cellStyle name="GPM_Selection_Version" xfId="12" xr:uid="{6E8C6A77-79B4-4D63-BF8A-FA016E393421}"/>
    <cellStyle name="GPM_Selection_Year" xfId="7" xr:uid="{E07E1D5E-AFB3-42FA-8A68-51690245B2B9}"/>
    <cellStyle name="Hyperlink" xfId="2" builtinId="8"/>
    <cellStyle name="Normal" xfId="0" builtinId="0"/>
    <cellStyle name="Normal 12 2" xfId="45" xr:uid="{016477DB-A33B-4C3F-B9BE-264BB9958672}"/>
    <cellStyle name="Normal 14" xfId="32" xr:uid="{92DDCA73-AD69-4546-BD67-CC1102B99FE0}"/>
    <cellStyle name="Normal 19" xfId="18" xr:uid="{111DAE2B-9005-4E59-9927-9DD4AE34A7A8}"/>
    <cellStyle name="Normal 2" xfId="25" xr:uid="{D51598C3-4A84-40E0-96F1-B8CC5DFC3489}"/>
    <cellStyle name="Normal 2 10 2" xfId="17" xr:uid="{6178EAE8-57B5-4D73-8A25-9EAE86F738E6}"/>
    <cellStyle name="Normal 2 10 2 2" xfId="35" xr:uid="{FC1260DF-4217-4DB8-8CFB-26CCD8CC354D}"/>
    <cellStyle name="Normal 2 10 3" xfId="33" xr:uid="{7CD400DE-8463-4CD6-AC3F-0C6BC451E6F8}"/>
    <cellStyle name="Normal 2 2" xfId="38" xr:uid="{53ECB67C-B8E5-461F-9FCC-2504E2DC54F5}"/>
    <cellStyle name="Normal 2 2 2" xfId="21" xr:uid="{334FF11A-A887-40B3-B33A-914D2351C56F}"/>
    <cellStyle name="Normal 2 2 2 4" xfId="31" xr:uid="{22966D4C-FC5A-4EAE-AEFF-541F4AC6C5E7}"/>
    <cellStyle name="Normal 2 3" xfId="15" xr:uid="{43A102F3-ECDC-4353-8600-BA8DA571DEAB}"/>
    <cellStyle name="Normal 2 3 2" xfId="48" xr:uid="{E875A0B7-BF35-48B1-8EC8-55419A907DF9}"/>
    <cellStyle name="Normal 2 5 2 2" xfId="20" xr:uid="{F4A49AB8-263E-4B2A-9CF7-3FF170ADEFBB}"/>
    <cellStyle name="Normal 2 6 2" xfId="24" xr:uid="{59DD6CD7-3888-4CB3-A4E5-3ED076D985C3}"/>
    <cellStyle name="Normal 2_~0149226 2" xfId="22" xr:uid="{2F21B319-15B7-44C6-AD60-C5A0023F1743}"/>
    <cellStyle name="Normal 3" xfId="36" xr:uid="{2BB1E240-9DA2-4BCE-A010-292383224C5D}"/>
    <cellStyle name="Normal 3 17" xfId="37" xr:uid="{04C72E8A-371B-403B-ABBD-00DBD812E66D}"/>
    <cellStyle name="Normal 3 2" xfId="46" xr:uid="{FE2973DB-7177-4EC1-B45B-A9443DE4CA8B}"/>
    <cellStyle name="Normal 3 2 2" xfId="54" xr:uid="{258130FF-F4E1-4B3F-BEED-27525262EC9C}"/>
    <cellStyle name="Normal 5 28" xfId="26" xr:uid="{6E4294EC-4097-4E69-8690-5E828CE9C108}"/>
    <cellStyle name="Normal 9" xfId="19" xr:uid="{FC8C8C06-7109-4E4E-BD6D-564681FF11D6}"/>
    <cellStyle name="Normal_20 OPR" xfId="23" xr:uid="{38F7663B-3AB8-4C43-AB39-D99DD944F3E5}"/>
    <cellStyle name="Normal_2-Magnus-080204 Nordea table 2" xfId="27" xr:uid="{255F7E97-959C-4190-A2EC-1A6866F9EE3F}"/>
    <cellStyle name="Normal_Life draft" xfId="4" xr:uid="{D9945511-594D-4552-91B2-1C86CB8D47F8}"/>
    <cellStyle name="Percent" xfId="1" builtinId="5"/>
    <cellStyle name="Percent 10" xfId="52" xr:uid="{6D1176D9-24F6-4CD7-B82C-0A775822AB56}"/>
    <cellStyle name="Percent 10 2" xfId="51" xr:uid="{B62F7D01-4CEC-47CD-97C2-2923F41A3D29}"/>
    <cellStyle name="Percent 2" xfId="34" xr:uid="{48DB47B3-88A7-4053-9483-E2D9E9BD25C8}"/>
    <cellStyle name="Percent 2 2 2" xfId="44" xr:uid="{222A37E1-8F46-4A67-973D-80A319295BB2}"/>
    <cellStyle name="Percent 2 7" xfId="41" xr:uid="{9312A689-90E1-4584-8519-5DD36C784E83}"/>
    <cellStyle name="Percent 3" xfId="50" xr:uid="{8573696F-6752-4F1F-98CB-0AC6D7901E44}"/>
    <cellStyle name="Percent 3 2" xfId="47" xr:uid="{FA27F354-9A6B-46C5-8DDF-83C5F54BBDA2}"/>
    <cellStyle name="Percent 3 3" xfId="43" xr:uid="{A0DFC0E4-DA1A-4879-A8EC-3A6B51A0B428}"/>
    <cellStyle name="Percent 4" xfId="49" xr:uid="{A3A3737D-BB35-4737-801B-9B9950EC87D4}"/>
    <cellStyle name="SAPBEXchaText" xfId="55" xr:uid="{3695F3F5-50F4-4076-B3CF-80989E49508B}"/>
    <cellStyle name="SAPBEXfilterItem" xfId="56" xr:uid="{CAE81AAA-CC4C-4B79-9EA9-26F6CDF3DCC0}"/>
    <cellStyle name="SAPBEXformats" xfId="58" xr:uid="{5C419A59-E523-4499-A5F8-8160E9B500B0}"/>
    <cellStyle name="SAPBEXHLevel0" xfId="59" xr:uid="{C4E9ADC2-A41A-4B0A-9DAC-27753C76D21F}"/>
    <cellStyle name="SAPBEXstdData" xfId="60" xr:uid="{31A56D8C-D9C2-4FFE-9A96-46E0B314D7F6}"/>
    <cellStyle name="SAPBEXstdItem" xfId="57" xr:uid="{382D0541-C497-44BD-A1FA-B5D13E6D62B2}"/>
  </cellStyles>
  <dxfs count="9">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A0"/>
      <color rgb="FF074EA2"/>
      <color rgb="FF99CCFF"/>
      <color rgb="FF0070C0"/>
      <color rgb="FF003399"/>
      <color rgb="FF074EC8"/>
      <color rgb="FFFCE4D6"/>
      <color rgb="FFFFFFFF"/>
      <color rgb="FF0000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9.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12" Type="http://schemas.openxmlformats.org/officeDocument/2006/relationships/externalLink" Target="externalLinks/externalLink24.xml"/><Relationship Id="rId133"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1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4.xml"/><Relationship Id="rId123" Type="http://schemas.openxmlformats.org/officeDocument/2006/relationships/externalLink" Target="externalLinks/externalLink35.xml"/><Relationship Id="rId128"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externalLink" Target="externalLinks/externalLink2.xml"/><Relationship Id="rId95" Type="http://schemas.openxmlformats.org/officeDocument/2006/relationships/externalLink" Target="externalLinks/externalLink7.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2.xml"/><Relationship Id="rId105" Type="http://schemas.openxmlformats.org/officeDocument/2006/relationships/externalLink" Target="externalLinks/externalLink17.xml"/><Relationship Id="rId113" Type="http://schemas.openxmlformats.org/officeDocument/2006/relationships/externalLink" Target="externalLinks/externalLink25.xml"/><Relationship Id="rId118" Type="http://schemas.openxmlformats.org/officeDocument/2006/relationships/externalLink" Target="externalLinks/externalLink30.xml"/><Relationship Id="rId126" Type="http://schemas.openxmlformats.org/officeDocument/2006/relationships/externalLink" Target="externalLinks/externalLink38.xml"/><Relationship Id="rId13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5.xml"/><Relationship Id="rId98" Type="http://schemas.openxmlformats.org/officeDocument/2006/relationships/externalLink" Target="externalLinks/externalLink10.xml"/><Relationship Id="rId12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5.xml"/><Relationship Id="rId108" Type="http://schemas.openxmlformats.org/officeDocument/2006/relationships/externalLink" Target="externalLinks/externalLink20.xml"/><Relationship Id="rId116" Type="http://schemas.openxmlformats.org/officeDocument/2006/relationships/externalLink" Target="externalLinks/externalLink28.xml"/><Relationship Id="rId124" Type="http://schemas.openxmlformats.org/officeDocument/2006/relationships/externalLink" Target="externalLinks/externalLink36.xml"/><Relationship Id="rId129"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96" Type="http://schemas.openxmlformats.org/officeDocument/2006/relationships/externalLink" Target="externalLinks/externalLink8.xml"/><Relationship Id="rId111" Type="http://schemas.openxmlformats.org/officeDocument/2006/relationships/externalLink" Target="externalLinks/externalLink23.xml"/><Relationship Id="rId13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8.xml"/><Relationship Id="rId114" Type="http://schemas.openxmlformats.org/officeDocument/2006/relationships/externalLink" Target="externalLinks/externalLink26.xml"/><Relationship Id="rId119" Type="http://schemas.openxmlformats.org/officeDocument/2006/relationships/externalLink" Target="externalLinks/externalLink31.xml"/><Relationship Id="rId12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6.xml"/><Relationship Id="rId99" Type="http://schemas.openxmlformats.org/officeDocument/2006/relationships/externalLink" Target="externalLinks/externalLink11.xml"/><Relationship Id="rId101" Type="http://schemas.openxmlformats.org/officeDocument/2006/relationships/externalLink" Target="externalLinks/externalLink13.xml"/><Relationship Id="rId122" Type="http://schemas.openxmlformats.org/officeDocument/2006/relationships/externalLink" Target="externalLinks/externalLink34.xml"/><Relationship Id="rId130" Type="http://schemas.openxmlformats.org/officeDocument/2006/relationships/externalLink" Target="externalLinks/externalLink42.xml"/><Relationship Id="rId13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9.xml"/><Relationship Id="rId104" Type="http://schemas.openxmlformats.org/officeDocument/2006/relationships/externalLink" Target="externalLinks/externalLink16.xml"/><Relationship Id="rId120" Type="http://schemas.openxmlformats.org/officeDocument/2006/relationships/externalLink" Target="externalLinks/externalLink32.xml"/><Relationship Id="rId125"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2.xml"/><Relationship Id="rId115" Type="http://schemas.openxmlformats.org/officeDocument/2006/relationships/externalLink" Target="externalLinks/externalLink27.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EUR</a:t>
            </a:r>
          </a:p>
        </c:rich>
      </c:tx>
      <c:layout>
        <c:manualLayout>
          <c:xMode val="edge"/>
          <c:yMode val="edge"/>
          <c:x val="0.46725186531160356"/>
          <c:y val="0"/>
        </c:manualLayout>
      </c:layout>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0.10634346405228758"/>
          <c:y val="9.5250000000000001E-2"/>
          <c:w val="0.89365649250459744"/>
          <c:h val="0.78053055555555551"/>
        </c:manualLayout>
      </c:layout>
      <c:barChart>
        <c:barDir val="col"/>
        <c:grouping val="stacked"/>
        <c:varyColors val="0"/>
        <c:ser>
          <c:idx val="0"/>
          <c:order val="0"/>
          <c:tx>
            <c:strRef>
              <c:f>'37'!$L$10</c:f>
              <c:strCache>
                <c:ptCount val="1"/>
                <c:pt idx="0">
                  <c:v>EUR</c:v>
                </c:pt>
              </c:strCache>
            </c:strRef>
          </c:tx>
          <c:spPr>
            <a:solidFill>
              <a:srgbClr val="0000A0"/>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'37'!$M$10:$T$10</c:f>
              <c:numCache>
                <c:formatCode>#,##0</c:formatCode>
                <c:ptCount val="8"/>
              </c:numCache>
            </c:numRef>
          </c:val>
          <c:extLst>
            <c:ext xmlns:c16="http://schemas.microsoft.com/office/drawing/2014/chart" uri="{C3380CC4-5D6E-409C-BE32-E72D297353CC}">
              <c16:uniqueId val="{00000000-151B-47D7-936F-0A408760D88B}"/>
            </c:ext>
          </c:extLst>
        </c:ser>
        <c:ser>
          <c:idx val="1"/>
          <c:order val="1"/>
          <c:tx>
            <c:strRef>
              <c:f>'37'!$L$11</c:f>
              <c:strCache>
                <c:ptCount val="1"/>
                <c:pt idx="0">
                  <c:v>Cash and balances with central banks</c:v>
                </c:pt>
              </c:strCache>
            </c:strRef>
          </c:tx>
          <c:spPr>
            <a:solidFill>
              <a:srgbClr val="3399FF"/>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'37'!$M$11:$T$11</c:f>
              <c:numCache>
                <c:formatCode>#\ ##0.0</c:formatCode>
                <c:ptCount val="8"/>
                <c:pt idx="0">
                  <c:v>32.1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51B-47D7-936F-0A408760D88B}"/>
            </c:ext>
          </c:extLst>
        </c:ser>
        <c:ser>
          <c:idx val="2"/>
          <c:order val="2"/>
          <c:tx>
            <c:strRef>
              <c:f>'37'!$L$12</c:f>
              <c:strCache>
                <c:ptCount val="1"/>
                <c:pt idx="0">
                  <c:v>Loans to the public</c:v>
                </c:pt>
              </c:strCache>
            </c:strRef>
          </c:tx>
          <c:spPr>
            <a:solidFill>
              <a:srgbClr val="99CCFF"/>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'37'!$M$12:$T$12</c:f>
              <c:numCache>
                <c:formatCode>#\ ##0.0</c:formatCode>
                <c:ptCount val="8"/>
                <c:pt idx="0">
                  <c:v>9.3000000000000007</c:v>
                </c:pt>
                <c:pt idx="1">
                  <c:v>5.6</c:v>
                </c:pt>
                <c:pt idx="2">
                  <c:v>7.3</c:v>
                </c:pt>
                <c:pt idx="3">
                  <c:v>8.1999999999999993</c:v>
                </c:pt>
                <c:pt idx="4">
                  <c:v>19.5</c:v>
                </c:pt>
                <c:pt idx="5">
                  <c:v>12.9</c:v>
                </c:pt>
                <c:pt idx="6">
                  <c:v>17.899999999999999</c:v>
                </c:pt>
                <c:pt idx="7">
                  <c:v>0</c:v>
                </c:pt>
              </c:numCache>
            </c:numRef>
          </c:val>
          <c:extLst>
            <c:ext xmlns:c16="http://schemas.microsoft.com/office/drawing/2014/chart" uri="{C3380CC4-5D6E-409C-BE32-E72D297353CC}">
              <c16:uniqueId val="{00000002-151B-47D7-936F-0A408760D88B}"/>
            </c:ext>
          </c:extLst>
        </c:ser>
        <c:ser>
          <c:idx val="3"/>
          <c:order val="3"/>
          <c:tx>
            <c:strRef>
              <c:f>'37'!$L$13</c:f>
              <c:strCache>
                <c:ptCount val="1"/>
                <c:pt idx="0">
                  <c:v>Loans to credit institutions</c:v>
                </c:pt>
              </c:strCache>
            </c:strRef>
          </c:tx>
          <c:spPr>
            <a:solidFill>
              <a:srgbClr val="8B8A8D"/>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'37'!$M$13:$T$13</c:f>
              <c:numCache>
                <c:formatCode>#\ ##0.0</c:formatCode>
                <c:ptCount val="8"/>
                <c:pt idx="0">
                  <c:v>1.1000000000000001</c:v>
                </c:pt>
                <c:pt idx="1">
                  <c:v>0.1</c:v>
                </c:pt>
                <c:pt idx="2">
                  <c:v>0.1</c:v>
                </c:pt>
                <c:pt idx="3">
                  <c:v>0</c:v>
                </c:pt>
                <c:pt idx="4">
                  <c:v>0</c:v>
                </c:pt>
                <c:pt idx="5">
                  <c:v>0</c:v>
                </c:pt>
                <c:pt idx="6">
                  <c:v>0</c:v>
                </c:pt>
                <c:pt idx="7">
                  <c:v>0</c:v>
                </c:pt>
              </c:numCache>
            </c:numRef>
          </c:val>
          <c:extLst>
            <c:ext xmlns:c16="http://schemas.microsoft.com/office/drawing/2014/chart" uri="{C3380CC4-5D6E-409C-BE32-E72D297353CC}">
              <c16:uniqueId val="{00000003-151B-47D7-936F-0A408760D88B}"/>
            </c:ext>
          </c:extLst>
        </c:ser>
        <c:ser>
          <c:idx val="4"/>
          <c:order val="4"/>
          <c:tx>
            <c:strRef>
              <c:f>'37'!$L$14</c:f>
              <c:strCache>
                <c:ptCount val="1"/>
                <c:pt idx="0">
                  <c:v>Interest-bearing securities incl. Treasury bills</c:v>
                </c:pt>
              </c:strCache>
            </c:strRef>
          </c:tx>
          <c:spPr>
            <a:solidFill>
              <a:srgbClr val="C9C7C7"/>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'37'!$M$14:$T$14</c:f>
              <c:numCache>
                <c:formatCode>#\ ##0.0</c:formatCode>
                <c:ptCount val="8"/>
                <c:pt idx="0">
                  <c:v>6.8</c:v>
                </c:pt>
                <c:pt idx="1">
                  <c:v>0</c:v>
                </c:pt>
                <c:pt idx="2">
                  <c:v>0</c:v>
                </c:pt>
                <c:pt idx="3">
                  <c:v>0</c:v>
                </c:pt>
                <c:pt idx="4">
                  <c:v>0</c:v>
                </c:pt>
                <c:pt idx="5">
                  <c:v>0</c:v>
                </c:pt>
                <c:pt idx="6">
                  <c:v>0</c:v>
                </c:pt>
              </c:numCache>
            </c:numRef>
          </c:val>
          <c:extLst>
            <c:ext xmlns:c16="http://schemas.microsoft.com/office/drawing/2014/chart" uri="{C3380CC4-5D6E-409C-BE32-E72D297353CC}">
              <c16:uniqueId val="{00000004-151B-47D7-936F-0A408760D88B}"/>
            </c:ext>
          </c:extLst>
        </c:ser>
        <c:ser>
          <c:idx val="5"/>
          <c:order val="5"/>
          <c:tx>
            <c:strRef>
              <c:f>'37'!$L$15</c:f>
              <c:strCache>
                <c:ptCount val="1"/>
                <c:pt idx="0">
                  <c:v>Deposits and borrowings from the public</c:v>
                </c:pt>
              </c:strCache>
            </c:strRef>
          </c:tx>
          <c:spPr>
            <a:solidFill>
              <a:srgbClr val="474748"/>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'37'!$M$15:$T$15</c:f>
              <c:numCache>
                <c:formatCode>#\ ##0.0</c:formatCode>
                <c:ptCount val="8"/>
                <c:pt idx="0">
                  <c:v>-3</c:v>
                </c:pt>
                <c:pt idx="1">
                  <c:v>-0.9</c:v>
                </c:pt>
                <c:pt idx="2">
                  <c:v>-1.3</c:v>
                </c:pt>
                <c:pt idx="3">
                  <c:v>0</c:v>
                </c:pt>
                <c:pt idx="4">
                  <c:v>0</c:v>
                </c:pt>
                <c:pt idx="5">
                  <c:v>0</c:v>
                </c:pt>
                <c:pt idx="6">
                  <c:v>0</c:v>
                </c:pt>
                <c:pt idx="7">
                  <c:v>-63.8</c:v>
                </c:pt>
              </c:numCache>
            </c:numRef>
          </c:val>
          <c:extLst>
            <c:ext xmlns:c16="http://schemas.microsoft.com/office/drawing/2014/chart" uri="{C3380CC4-5D6E-409C-BE32-E72D297353CC}">
              <c16:uniqueId val="{00000005-151B-47D7-936F-0A408760D88B}"/>
            </c:ext>
          </c:extLst>
        </c:ser>
        <c:ser>
          <c:idx val="6"/>
          <c:order val="6"/>
          <c:tx>
            <c:strRef>
              <c:f>'37'!$L$16</c:f>
              <c:strCache>
                <c:ptCount val="1"/>
                <c:pt idx="0">
                  <c:v>Deposits by credit institutions</c:v>
                </c:pt>
              </c:strCache>
            </c:strRef>
          </c:tx>
          <c:spPr>
            <a:solidFill>
              <a:srgbClr val="FBD9CA"/>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'37'!$M$16:$T$16</c:f>
              <c:numCache>
                <c:formatCode>#\ ##0.0</c:formatCode>
                <c:ptCount val="8"/>
                <c:pt idx="0">
                  <c:v>-3</c:v>
                </c:pt>
                <c:pt idx="1">
                  <c:v>-1.1000000000000001</c:v>
                </c:pt>
                <c:pt idx="2">
                  <c:v>-0.2</c:v>
                </c:pt>
                <c:pt idx="3">
                  <c:v>-7.2</c:v>
                </c:pt>
                <c:pt idx="4">
                  <c:v>-5.0999999999999996</c:v>
                </c:pt>
                <c:pt idx="5">
                  <c:v>0</c:v>
                </c:pt>
                <c:pt idx="6">
                  <c:v>0</c:v>
                </c:pt>
                <c:pt idx="7">
                  <c:v>0</c:v>
                </c:pt>
              </c:numCache>
            </c:numRef>
          </c:val>
          <c:extLst>
            <c:ext xmlns:c16="http://schemas.microsoft.com/office/drawing/2014/chart" uri="{C3380CC4-5D6E-409C-BE32-E72D297353CC}">
              <c16:uniqueId val="{00000006-151B-47D7-936F-0A408760D88B}"/>
            </c:ext>
          </c:extLst>
        </c:ser>
        <c:ser>
          <c:idx val="7"/>
          <c:order val="7"/>
          <c:tx>
            <c:strRef>
              <c:f>'37'!$L$17</c:f>
              <c:strCache>
                <c:ptCount val="1"/>
                <c:pt idx="0">
                  <c:v>Issued CDs with original maturity less than 1 year</c:v>
                </c:pt>
              </c:strCache>
            </c:strRef>
          </c:tx>
          <c:spPr>
            <a:solidFill>
              <a:srgbClr val="A66A5D"/>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'37'!$M$17:$T$17</c:f>
              <c:numCache>
                <c:formatCode>#\ ##0.0</c:formatCode>
                <c:ptCount val="8"/>
                <c:pt idx="0">
                  <c:v>0</c:v>
                </c:pt>
                <c:pt idx="1">
                  <c:v>-0.2</c:v>
                </c:pt>
                <c:pt idx="2">
                  <c:v>-5.8</c:v>
                </c:pt>
                <c:pt idx="3">
                  <c:v>0</c:v>
                </c:pt>
                <c:pt idx="4">
                  <c:v>0</c:v>
                </c:pt>
                <c:pt idx="5">
                  <c:v>0</c:v>
                </c:pt>
                <c:pt idx="6">
                  <c:v>0</c:v>
                </c:pt>
                <c:pt idx="7">
                  <c:v>0</c:v>
                </c:pt>
              </c:numCache>
            </c:numRef>
          </c:val>
          <c:extLst>
            <c:ext xmlns:c16="http://schemas.microsoft.com/office/drawing/2014/chart" uri="{C3380CC4-5D6E-409C-BE32-E72D297353CC}">
              <c16:uniqueId val="{00000007-151B-47D7-936F-0A408760D88B}"/>
            </c:ext>
          </c:extLst>
        </c:ser>
        <c:ser>
          <c:idx val="8"/>
          <c:order val="8"/>
          <c:tx>
            <c:strRef>
              <c:f>'37'!$L$18</c:f>
              <c:strCache>
                <c:ptCount val="1"/>
                <c:pt idx="0">
                  <c:v>Issued CPs with original maturity less than 1 year</c:v>
                </c:pt>
              </c:strCache>
            </c:strRef>
          </c:tx>
          <c:spPr>
            <a:solidFill>
              <a:srgbClr val="6E3629"/>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'37'!$M$18:$T$18</c:f>
              <c:numCache>
                <c:formatCode>#\ ##0.0</c:formatCode>
                <c:ptCount val="8"/>
                <c:pt idx="0">
                  <c:v>0</c:v>
                </c:pt>
                <c:pt idx="1">
                  <c:v>-1.3</c:v>
                </c:pt>
                <c:pt idx="2">
                  <c:v>-3.5</c:v>
                </c:pt>
                <c:pt idx="3">
                  <c:v>0</c:v>
                </c:pt>
                <c:pt idx="4">
                  <c:v>0</c:v>
                </c:pt>
                <c:pt idx="5">
                  <c:v>0</c:v>
                </c:pt>
                <c:pt idx="6">
                  <c:v>0</c:v>
                </c:pt>
                <c:pt idx="7">
                  <c:v>0</c:v>
                </c:pt>
              </c:numCache>
            </c:numRef>
          </c:val>
          <c:extLst>
            <c:ext xmlns:c16="http://schemas.microsoft.com/office/drawing/2014/chart" uri="{C3380CC4-5D6E-409C-BE32-E72D297353CC}">
              <c16:uniqueId val="{00000008-151B-47D7-936F-0A408760D88B}"/>
            </c:ext>
          </c:extLst>
        </c:ser>
        <c:ser>
          <c:idx val="9"/>
          <c:order val="9"/>
          <c:tx>
            <c:strRef>
              <c:f>'37'!$L$19</c:f>
              <c:strCache>
                <c:ptCount val="1"/>
                <c:pt idx="0">
                  <c:v>Issued CD &amp; CPs with original maturity over 1 year</c:v>
                </c:pt>
              </c:strCache>
            </c:strRef>
          </c:tx>
          <c:spPr>
            <a:solidFill>
              <a:srgbClr val="BC92ED"/>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'37'!$M$19:$T$19</c:f>
              <c:numCache>
                <c:formatCode>#\ ##0.0</c:formatCode>
                <c:ptCount val="8"/>
                <c:pt idx="0">
                  <c:v>-0.5</c:v>
                </c:pt>
                <c:pt idx="1">
                  <c:v>-1.2</c:v>
                </c:pt>
                <c:pt idx="2">
                  <c:v>-1.2</c:v>
                </c:pt>
                <c:pt idx="3">
                  <c:v>-0.3</c:v>
                </c:pt>
                <c:pt idx="4">
                  <c:v>0</c:v>
                </c:pt>
                <c:pt idx="5">
                  <c:v>0</c:v>
                </c:pt>
                <c:pt idx="6">
                  <c:v>0</c:v>
                </c:pt>
                <c:pt idx="7">
                  <c:v>0</c:v>
                </c:pt>
              </c:numCache>
            </c:numRef>
          </c:val>
          <c:extLst>
            <c:ext xmlns:c16="http://schemas.microsoft.com/office/drawing/2014/chart" uri="{C3380CC4-5D6E-409C-BE32-E72D297353CC}">
              <c16:uniqueId val="{00000009-151B-47D7-936F-0A408760D88B}"/>
            </c:ext>
          </c:extLst>
        </c:ser>
        <c:ser>
          <c:idx val="10"/>
          <c:order val="10"/>
          <c:tx>
            <c:strRef>
              <c:f>'37'!$L$20</c:f>
              <c:strCache>
                <c:ptCount val="1"/>
                <c:pt idx="0">
                  <c:v>Issued covered bonds</c:v>
                </c:pt>
              </c:strCache>
            </c:strRef>
          </c:tx>
          <c:spPr>
            <a:solidFill>
              <a:srgbClr val="8548C9"/>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'37'!$M$20:$T$20</c:f>
              <c:numCache>
                <c:formatCode>#\ ##0.0</c:formatCode>
                <c:ptCount val="8"/>
                <c:pt idx="0">
                  <c:v>-1.9</c:v>
                </c:pt>
                <c:pt idx="1">
                  <c:v>0</c:v>
                </c:pt>
                <c:pt idx="2">
                  <c:v>-1.3</c:v>
                </c:pt>
                <c:pt idx="3">
                  <c:v>-2.5</c:v>
                </c:pt>
                <c:pt idx="4">
                  <c:v>-5</c:v>
                </c:pt>
                <c:pt idx="5">
                  <c:v>-2.5</c:v>
                </c:pt>
                <c:pt idx="6">
                  <c:v>-0.7</c:v>
                </c:pt>
                <c:pt idx="7">
                  <c:v>0</c:v>
                </c:pt>
              </c:numCache>
            </c:numRef>
          </c:val>
          <c:extLst>
            <c:ext xmlns:c16="http://schemas.microsoft.com/office/drawing/2014/chart" uri="{C3380CC4-5D6E-409C-BE32-E72D297353CC}">
              <c16:uniqueId val="{0000000A-151B-47D7-936F-0A408760D88B}"/>
            </c:ext>
          </c:extLst>
        </c:ser>
        <c:ser>
          <c:idx val="11"/>
          <c:order val="11"/>
          <c:tx>
            <c:strRef>
              <c:f>'37'!$L$21</c:f>
              <c:strCache>
                <c:ptCount val="1"/>
                <c:pt idx="0">
                  <c:v>Issued other bonds</c:v>
                </c:pt>
              </c:strCache>
            </c:strRef>
          </c:tx>
          <c:spPr>
            <a:solidFill>
              <a:srgbClr val="ED8EC3"/>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'37'!$M$21:$T$21</c:f>
              <c:numCache>
                <c:formatCode>#\ ##0.0</c:formatCode>
                <c:ptCount val="8"/>
                <c:pt idx="0">
                  <c:v>-0.1</c:v>
                </c:pt>
                <c:pt idx="1">
                  <c:v>-1.2</c:v>
                </c:pt>
                <c:pt idx="2">
                  <c:v>-1.8</c:v>
                </c:pt>
                <c:pt idx="3">
                  <c:v>-2.4</c:v>
                </c:pt>
                <c:pt idx="4">
                  <c:v>-3.2</c:v>
                </c:pt>
                <c:pt idx="5">
                  <c:v>-4.2</c:v>
                </c:pt>
                <c:pt idx="6">
                  <c:v>-0.2</c:v>
                </c:pt>
                <c:pt idx="7">
                  <c:v>0</c:v>
                </c:pt>
              </c:numCache>
            </c:numRef>
          </c:val>
          <c:extLst>
            <c:ext xmlns:c16="http://schemas.microsoft.com/office/drawing/2014/chart" uri="{C3380CC4-5D6E-409C-BE32-E72D297353CC}">
              <c16:uniqueId val="{0000000B-151B-47D7-936F-0A408760D88B}"/>
            </c:ext>
          </c:extLst>
        </c:ser>
        <c:ser>
          <c:idx val="12"/>
          <c:order val="12"/>
          <c:tx>
            <c:strRef>
              <c:f>'37'!$L$22</c:f>
              <c:strCache>
                <c:ptCount val="1"/>
                <c:pt idx="0">
                  <c:v>Subordinated liabilities</c:v>
                </c:pt>
              </c:strCache>
            </c:strRef>
          </c:tx>
          <c:spPr>
            <a:solidFill>
              <a:srgbClr val="D6549E"/>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'37'!$M$22:$T$22</c:f>
              <c:numCache>
                <c:formatCode>#\ ##0.0</c:formatCode>
                <c:ptCount val="8"/>
                <c:pt idx="0">
                  <c:v>0</c:v>
                </c:pt>
                <c:pt idx="1">
                  <c:v>0</c:v>
                </c:pt>
                <c:pt idx="2">
                  <c:v>0</c:v>
                </c:pt>
                <c:pt idx="3">
                  <c:v>0</c:v>
                </c:pt>
                <c:pt idx="4">
                  <c:v>0</c:v>
                </c:pt>
                <c:pt idx="5">
                  <c:v>-1.3</c:v>
                </c:pt>
                <c:pt idx="6">
                  <c:v>0</c:v>
                </c:pt>
                <c:pt idx="7">
                  <c:v>0</c:v>
                </c:pt>
              </c:numCache>
            </c:numRef>
          </c:val>
          <c:extLst>
            <c:ext xmlns:c16="http://schemas.microsoft.com/office/drawing/2014/chart" uri="{C3380CC4-5D6E-409C-BE32-E72D297353CC}">
              <c16:uniqueId val="{0000000C-151B-47D7-936F-0A408760D88B}"/>
            </c:ext>
          </c:extLst>
        </c:ser>
        <c:ser>
          <c:idx val="13"/>
          <c:order val="13"/>
          <c:tx>
            <c:strRef>
              <c:f>'37'!$L$23</c:f>
              <c:strCache>
                <c:ptCount val="1"/>
                <c:pt idx="0">
                  <c:v>Equity</c:v>
                </c:pt>
              </c:strCache>
            </c:strRef>
          </c:tx>
          <c:spPr>
            <a:solidFill>
              <a:srgbClr val="FFDA66"/>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'37'!$M$23:$T$23</c:f>
              <c:numCache>
                <c:formatCode>#\ ##0.0</c:formatCode>
                <c:ptCount val="8"/>
                <c:pt idx="0">
                  <c:v>0</c:v>
                </c:pt>
                <c:pt idx="1">
                  <c:v>0</c:v>
                </c:pt>
                <c:pt idx="2">
                  <c:v>0</c:v>
                </c:pt>
                <c:pt idx="3">
                  <c:v>0</c:v>
                </c:pt>
                <c:pt idx="4">
                  <c:v>0</c:v>
                </c:pt>
                <c:pt idx="5">
                  <c:v>0</c:v>
                </c:pt>
                <c:pt idx="6">
                  <c:v>0</c:v>
                </c:pt>
                <c:pt idx="7">
                  <c:v>-18</c:v>
                </c:pt>
              </c:numCache>
            </c:numRef>
          </c:val>
          <c:extLst>
            <c:ext xmlns:c16="http://schemas.microsoft.com/office/drawing/2014/chart" uri="{C3380CC4-5D6E-409C-BE32-E72D297353CC}">
              <c16:uniqueId val="{0000000D-151B-47D7-936F-0A408760D88B}"/>
            </c:ext>
          </c:extLst>
        </c:ser>
        <c:ser>
          <c:idx val="14"/>
          <c:order val="14"/>
          <c:tx>
            <c:strRef>
              <c:f>'37'!$L$24</c:f>
              <c:strCache>
                <c:ptCount val="1"/>
                <c:pt idx="0">
                  <c:v>Derivatives, net inflows/outflows</c:v>
                </c:pt>
              </c:strCache>
            </c:strRef>
          </c:tx>
          <c:spPr>
            <a:solidFill>
              <a:srgbClr val="FF9873"/>
            </a:solidFill>
            <a:ln w="25400">
              <a:noFill/>
            </a:ln>
            <a:effectLst/>
          </c:spPr>
          <c:invertIfNegative val="0"/>
          <c:cat>
            <c:strRef>
              <c:f>'37'!$M$9:$T$9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'37'!$M$24:$T$24</c:f>
              <c:numCache>
                <c:formatCode>#\ ##0.0</c:formatCode>
                <c:ptCount val="8"/>
                <c:pt idx="0">
                  <c:v>4.5</c:v>
                </c:pt>
                <c:pt idx="1">
                  <c:v>24.3</c:v>
                </c:pt>
                <c:pt idx="2">
                  <c:v>1.1000000000000001</c:v>
                </c:pt>
                <c:pt idx="3">
                  <c:v>1.3</c:v>
                </c:pt>
                <c:pt idx="4">
                  <c:v>4</c:v>
                </c:pt>
                <c:pt idx="5">
                  <c:v>-1.2</c:v>
                </c:pt>
                <c:pt idx="6">
                  <c:v>0.5</c:v>
                </c:pt>
                <c:pt idx="7">
                  <c:v>0</c:v>
                </c:pt>
              </c:numCache>
            </c:numRef>
          </c:val>
          <c:extLst>
            <c:ext xmlns:c16="http://schemas.microsoft.com/office/drawing/2014/chart" uri="{C3380CC4-5D6E-409C-BE32-E72D297353CC}">
              <c16:uniqueId val="{0000000E-151B-47D7-936F-0A408760D88B}"/>
            </c:ext>
          </c:extLst>
        </c:ser>
        <c:dLbls>
          <c:showLegendKey val="0"/>
          <c:showVal val="0"/>
          <c:showCatName val="0"/>
          <c:showSerName val="0"/>
          <c:showPercent val="0"/>
          <c:showBubbleSize val="0"/>
        </c:dLbls>
        <c:gapWidth val="150"/>
        <c:overlap val="100"/>
        <c:axId val="77521280"/>
        <c:axId val="77522816"/>
      </c:barChart>
      <c:catAx>
        <c:axId val="77521280"/>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522816"/>
        <c:crosses val="autoZero"/>
        <c:auto val="1"/>
        <c:lblAlgn val="ctr"/>
        <c:lblOffset val="100"/>
        <c:noMultiLvlLbl val="0"/>
      </c:catAx>
      <c:valAx>
        <c:axId val="775228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521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oddFooter>&amp;C&amp;"Palatino Linotype,Normal"&amp;9&amp;N&amp;H&amp;"Palatino Linotype,Normal"&amp;9Sida &amp;S</c:oddFooter>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USD</a:t>
            </a:r>
          </a:p>
        </c:rich>
      </c:tx>
      <c:layout>
        <c:manualLayout>
          <c:xMode val="edge"/>
          <c:yMode val="edge"/>
          <c:x val="0.46648127130116385"/>
          <c:y val="1.4098958592080215E-2"/>
        </c:manualLayout>
      </c:layout>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4.2884967320261438E-2"/>
          <c:y val="9.8777777777777784E-2"/>
          <c:w val="0.93428823529411764"/>
          <c:h val="0.77700277777777782"/>
        </c:manualLayout>
      </c:layout>
      <c:barChart>
        <c:barDir val="col"/>
        <c:grouping val="stacked"/>
        <c:varyColors val="0"/>
        <c:ser>
          <c:idx val="0"/>
          <c:order val="0"/>
          <c:tx>
            <c:strRef>
              <c:f>'37'!$L$28</c:f>
              <c:strCache>
                <c:ptCount val="1"/>
                <c:pt idx="0">
                  <c:v>USD</c:v>
                </c:pt>
              </c:strCache>
            </c:strRef>
          </c:tx>
          <c:spPr>
            <a:solidFill>
              <a:srgbClr val="0000A0"/>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'37'!$M$28:$T$28</c:f>
              <c:numCache>
                <c:formatCode>#,##0</c:formatCode>
                <c:ptCount val="8"/>
              </c:numCache>
            </c:numRef>
          </c:val>
          <c:extLst>
            <c:ext xmlns:c16="http://schemas.microsoft.com/office/drawing/2014/chart" uri="{C3380CC4-5D6E-409C-BE32-E72D297353CC}">
              <c16:uniqueId val="{00000000-9D3D-4302-96F7-F2758E989F27}"/>
            </c:ext>
          </c:extLst>
        </c:ser>
        <c:ser>
          <c:idx val="1"/>
          <c:order val="1"/>
          <c:tx>
            <c:strRef>
              <c:f>'37'!$L$29</c:f>
              <c:strCache>
                <c:ptCount val="1"/>
                <c:pt idx="0">
                  <c:v>Cash and balances with central banks</c:v>
                </c:pt>
              </c:strCache>
            </c:strRef>
          </c:tx>
          <c:spPr>
            <a:solidFill>
              <a:srgbClr val="3399FF"/>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'37'!$M$29:$T$29</c:f>
              <c:numCache>
                <c:formatCode>#\ ##0.0</c:formatCode>
                <c:ptCount val="8"/>
                <c:pt idx="0">
                  <c:v>4.9000000000000004</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D3D-4302-96F7-F2758E989F27}"/>
            </c:ext>
          </c:extLst>
        </c:ser>
        <c:ser>
          <c:idx val="2"/>
          <c:order val="2"/>
          <c:tx>
            <c:strRef>
              <c:f>'37'!$L$30</c:f>
              <c:strCache>
                <c:ptCount val="1"/>
                <c:pt idx="0">
                  <c:v>Loans to the public</c:v>
                </c:pt>
              </c:strCache>
            </c:strRef>
          </c:tx>
          <c:spPr>
            <a:solidFill>
              <a:srgbClr val="99CCFF"/>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'37'!$M$30:$T$30</c:f>
              <c:numCache>
                <c:formatCode>#\ ##0.0</c:formatCode>
                <c:ptCount val="8"/>
                <c:pt idx="0">
                  <c:v>2.2999999999999998</c:v>
                </c:pt>
                <c:pt idx="1">
                  <c:v>2</c:v>
                </c:pt>
                <c:pt idx="2">
                  <c:v>1.9</c:v>
                </c:pt>
                <c:pt idx="3">
                  <c:v>1.7</c:v>
                </c:pt>
                <c:pt idx="4">
                  <c:v>4.2</c:v>
                </c:pt>
                <c:pt idx="5">
                  <c:v>0.2</c:v>
                </c:pt>
                <c:pt idx="6">
                  <c:v>0</c:v>
                </c:pt>
                <c:pt idx="7">
                  <c:v>0</c:v>
                </c:pt>
              </c:numCache>
            </c:numRef>
          </c:val>
          <c:extLst>
            <c:ext xmlns:c16="http://schemas.microsoft.com/office/drawing/2014/chart" uri="{C3380CC4-5D6E-409C-BE32-E72D297353CC}">
              <c16:uniqueId val="{00000002-9D3D-4302-96F7-F2758E989F27}"/>
            </c:ext>
          </c:extLst>
        </c:ser>
        <c:ser>
          <c:idx val="3"/>
          <c:order val="3"/>
          <c:tx>
            <c:strRef>
              <c:f>'37'!$L$31</c:f>
              <c:strCache>
                <c:ptCount val="1"/>
                <c:pt idx="0">
                  <c:v>Loans to credit institutions</c:v>
                </c:pt>
              </c:strCache>
            </c:strRef>
          </c:tx>
          <c:spPr>
            <a:solidFill>
              <a:srgbClr val="8B8A8D"/>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'37'!$M$31:$T$31</c:f>
              <c:numCache>
                <c:formatCode>#\ ##0.0</c:formatCode>
                <c:ptCount val="8"/>
                <c:pt idx="0">
                  <c:v>0.1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9D3D-4302-96F7-F2758E989F27}"/>
            </c:ext>
          </c:extLst>
        </c:ser>
        <c:ser>
          <c:idx val="4"/>
          <c:order val="4"/>
          <c:tx>
            <c:strRef>
              <c:f>'37'!$L$32</c:f>
              <c:strCache>
                <c:ptCount val="1"/>
                <c:pt idx="0">
                  <c:v>Interest-bearing securities incl. Treasury bills</c:v>
                </c:pt>
              </c:strCache>
            </c:strRef>
          </c:tx>
          <c:spPr>
            <a:solidFill>
              <a:srgbClr val="C9C7C7"/>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'37'!$M$32:$T$32</c:f>
              <c:numCache>
                <c:formatCode>#\ ##0.0</c:formatCode>
                <c:ptCount val="8"/>
                <c:pt idx="0">
                  <c:v>8</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9D3D-4302-96F7-F2758E989F27}"/>
            </c:ext>
          </c:extLst>
        </c:ser>
        <c:ser>
          <c:idx val="5"/>
          <c:order val="5"/>
          <c:tx>
            <c:strRef>
              <c:f>'37'!$L$33</c:f>
              <c:strCache>
                <c:ptCount val="1"/>
                <c:pt idx="0">
                  <c:v>Deposits and borrowings from the public</c:v>
                </c:pt>
              </c:strCache>
            </c:strRef>
          </c:tx>
          <c:spPr>
            <a:solidFill>
              <a:srgbClr val="474748"/>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'37'!$M$33:$T$33</c:f>
              <c:numCache>
                <c:formatCode>#\ ##0.0</c:formatCode>
                <c:ptCount val="8"/>
                <c:pt idx="0">
                  <c:v>-3.8</c:v>
                </c:pt>
                <c:pt idx="1">
                  <c:v>-0.1</c:v>
                </c:pt>
                <c:pt idx="2">
                  <c:v>-0.3</c:v>
                </c:pt>
                <c:pt idx="3">
                  <c:v>-0.1</c:v>
                </c:pt>
                <c:pt idx="4">
                  <c:v>-0.1</c:v>
                </c:pt>
                <c:pt idx="5">
                  <c:v>0</c:v>
                </c:pt>
                <c:pt idx="6">
                  <c:v>0</c:v>
                </c:pt>
                <c:pt idx="7">
                  <c:v>-8.1999999999999993</c:v>
                </c:pt>
              </c:numCache>
            </c:numRef>
          </c:val>
          <c:extLst>
            <c:ext xmlns:c16="http://schemas.microsoft.com/office/drawing/2014/chart" uri="{C3380CC4-5D6E-409C-BE32-E72D297353CC}">
              <c16:uniqueId val="{00000005-9D3D-4302-96F7-F2758E989F27}"/>
            </c:ext>
          </c:extLst>
        </c:ser>
        <c:ser>
          <c:idx val="6"/>
          <c:order val="6"/>
          <c:tx>
            <c:strRef>
              <c:f>'37'!$L$34</c:f>
              <c:strCache>
                <c:ptCount val="1"/>
                <c:pt idx="0">
                  <c:v>Deposits by credit institutions</c:v>
                </c:pt>
              </c:strCache>
            </c:strRef>
          </c:tx>
          <c:spPr>
            <a:solidFill>
              <a:srgbClr val="FBD9CA"/>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'37'!$M$34:$T$34</c:f>
              <c:numCache>
                <c:formatCode>#\ ##0.0</c:formatCode>
                <c:ptCount val="8"/>
                <c:pt idx="0">
                  <c:v>-0.2</c:v>
                </c:pt>
                <c:pt idx="1">
                  <c:v>-1</c:v>
                </c:pt>
                <c:pt idx="2">
                  <c:v>-0.3</c:v>
                </c:pt>
                <c:pt idx="3">
                  <c:v>-0.1</c:v>
                </c:pt>
                <c:pt idx="4">
                  <c:v>-0.2</c:v>
                </c:pt>
                <c:pt idx="5">
                  <c:v>0</c:v>
                </c:pt>
                <c:pt idx="6">
                  <c:v>0</c:v>
                </c:pt>
                <c:pt idx="7">
                  <c:v>0</c:v>
                </c:pt>
              </c:numCache>
            </c:numRef>
          </c:val>
          <c:extLst>
            <c:ext xmlns:c16="http://schemas.microsoft.com/office/drawing/2014/chart" uri="{C3380CC4-5D6E-409C-BE32-E72D297353CC}">
              <c16:uniqueId val="{00000006-9D3D-4302-96F7-F2758E989F27}"/>
            </c:ext>
          </c:extLst>
        </c:ser>
        <c:ser>
          <c:idx val="7"/>
          <c:order val="7"/>
          <c:tx>
            <c:strRef>
              <c:f>'37'!$L$35</c:f>
              <c:strCache>
                <c:ptCount val="1"/>
                <c:pt idx="0">
                  <c:v>Issued CDs with original maturity less than 1 year</c:v>
                </c:pt>
              </c:strCache>
            </c:strRef>
          </c:tx>
          <c:spPr>
            <a:solidFill>
              <a:srgbClr val="A66A5D"/>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'37'!$M$35:$T$35</c:f>
              <c:numCache>
                <c:formatCode>#\ ##0.0</c:formatCode>
                <c:ptCount val="8"/>
                <c:pt idx="0">
                  <c:v>0</c:v>
                </c:pt>
                <c:pt idx="1">
                  <c:v>-2.2000000000000002</c:v>
                </c:pt>
                <c:pt idx="2">
                  <c:v>-1.9</c:v>
                </c:pt>
                <c:pt idx="3">
                  <c:v>0</c:v>
                </c:pt>
                <c:pt idx="4">
                  <c:v>0</c:v>
                </c:pt>
                <c:pt idx="5">
                  <c:v>0</c:v>
                </c:pt>
                <c:pt idx="6">
                  <c:v>0</c:v>
                </c:pt>
                <c:pt idx="7">
                  <c:v>0</c:v>
                </c:pt>
              </c:numCache>
            </c:numRef>
          </c:val>
          <c:extLst>
            <c:ext xmlns:c16="http://schemas.microsoft.com/office/drawing/2014/chart" uri="{C3380CC4-5D6E-409C-BE32-E72D297353CC}">
              <c16:uniqueId val="{00000007-9D3D-4302-96F7-F2758E989F27}"/>
            </c:ext>
          </c:extLst>
        </c:ser>
        <c:ser>
          <c:idx val="8"/>
          <c:order val="8"/>
          <c:tx>
            <c:strRef>
              <c:f>'37'!$L$36</c:f>
              <c:strCache>
                <c:ptCount val="1"/>
                <c:pt idx="0">
                  <c:v>Issued CPs with original maturity less than 1 year</c:v>
                </c:pt>
              </c:strCache>
            </c:strRef>
          </c:tx>
          <c:spPr>
            <a:solidFill>
              <a:srgbClr val="6E3629"/>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'37'!$M$36:$T$36</c:f>
              <c:numCache>
                <c:formatCode>#\ ##0.0</c:formatCode>
                <c:ptCount val="8"/>
                <c:pt idx="0">
                  <c:v>0</c:v>
                </c:pt>
                <c:pt idx="1">
                  <c:v>-3.1</c:v>
                </c:pt>
                <c:pt idx="2">
                  <c:v>-1.5</c:v>
                </c:pt>
                <c:pt idx="3">
                  <c:v>0</c:v>
                </c:pt>
                <c:pt idx="4">
                  <c:v>0</c:v>
                </c:pt>
                <c:pt idx="5">
                  <c:v>0</c:v>
                </c:pt>
                <c:pt idx="6">
                  <c:v>0</c:v>
                </c:pt>
                <c:pt idx="7">
                  <c:v>0</c:v>
                </c:pt>
              </c:numCache>
            </c:numRef>
          </c:val>
          <c:extLst>
            <c:ext xmlns:c16="http://schemas.microsoft.com/office/drawing/2014/chart" uri="{C3380CC4-5D6E-409C-BE32-E72D297353CC}">
              <c16:uniqueId val="{00000008-9D3D-4302-96F7-F2758E989F27}"/>
            </c:ext>
          </c:extLst>
        </c:ser>
        <c:ser>
          <c:idx val="9"/>
          <c:order val="9"/>
          <c:tx>
            <c:strRef>
              <c:f>'37'!$L$37</c:f>
              <c:strCache>
                <c:ptCount val="1"/>
                <c:pt idx="0">
                  <c:v>Issued CD &amp; CPs with original maturity over 1 year</c:v>
                </c:pt>
              </c:strCache>
            </c:strRef>
          </c:tx>
          <c:spPr>
            <a:solidFill>
              <a:srgbClr val="BC92ED"/>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'37'!$M$37:$T$37</c:f>
              <c:numCache>
                <c:formatCode>#\ ##0.0</c:formatCode>
                <c:ptCount val="8"/>
                <c:pt idx="0">
                  <c:v>-0.7</c:v>
                </c:pt>
                <c:pt idx="1">
                  <c:v>-2.1</c:v>
                </c:pt>
                <c:pt idx="2">
                  <c:v>-3.4</c:v>
                </c:pt>
                <c:pt idx="3">
                  <c:v>-0.3</c:v>
                </c:pt>
                <c:pt idx="4">
                  <c:v>0</c:v>
                </c:pt>
                <c:pt idx="5">
                  <c:v>0</c:v>
                </c:pt>
                <c:pt idx="6">
                  <c:v>0</c:v>
                </c:pt>
                <c:pt idx="7">
                  <c:v>0</c:v>
                </c:pt>
              </c:numCache>
            </c:numRef>
          </c:val>
          <c:extLst>
            <c:ext xmlns:c16="http://schemas.microsoft.com/office/drawing/2014/chart" uri="{C3380CC4-5D6E-409C-BE32-E72D297353CC}">
              <c16:uniqueId val="{00000009-9D3D-4302-96F7-F2758E989F27}"/>
            </c:ext>
          </c:extLst>
        </c:ser>
        <c:ser>
          <c:idx val="10"/>
          <c:order val="10"/>
          <c:tx>
            <c:strRef>
              <c:f>'37'!$L$38</c:f>
              <c:strCache>
                <c:ptCount val="1"/>
                <c:pt idx="0">
                  <c:v>Issued covered bonds</c:v>
                </c:pt>
              </c:strCache>
            </c:strRef>
          </c:tx>
          <c:spPr>
            <a:solidFill>
              <a:srgbClr val="8548C9"/>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'37'!$M$38:$T$38</c:f>
              <c:numCache>
                <c:formatCode>#\ ##0.0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9D3D-4302-96F7-F2758E989F27}"/>
            </c:ext>
          </c:extLst>
        </c:ser>
        <c:ser>
          <c:idx val="11"/>
          <c:order val="11"/>
          <c:tx>
            <c:strRef>
              <c:f>'37'!$L$39</c:f>
              <c:strCache>
                <c:ptCount val="1"/>
                <c:pt idx="0">
                  <c:v>Issued other bonds</c:v>
                </c:pt>
              </c:strCache>
            </c:strRef>
          </c:tx>
          <c:spPr>
            <a:solidFill>
              <a:srgbClr val="ED8EC3"/>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'37'!$M$39:$T$39</c:f>
              <c:numCache>
                <c:formatCode>#\ ##0.0</c:formatCode>
                <c:ptCount val="8"/>
                <c:pt idx="0">
                  <c:v>0</c:v>
                </c:pt>
                <c:pt idx="1">
                  <c:v>0</c:v>
                </c:pt>
                <c:pt idx="2">
                  <c:v>0</c:v>
                </c:pt>
                <c:pt idx="3">
                  <c:v>-1.8</c:v>
                </c:pt>
                <c:pt idx="4">
                  <c:v>-3.5</c:v>
                </c:pt>
                <c:pt idx="5">
                  <c:v>-0.1</c:v>
                </c:pt>
                <c:pt idx="6">
                  <c:v>0</c:v>
                </c:pt>
                <c:pt idx="7">
                  <c:v>0</c:v>
                </c:pt>
              </c:numCache>
            </c:numRef>
          </c:val>
          <c:extLst>
            <c:ext xmlns:c16="http://schemas.microsoft.com/office/drawing/2014/chart" uri="{C3380CC4-5D6E-409C-BE32-E72D297353CC}">
              <c16:uniqueId val="{0000000B-9D3D-4302-96F7-F2758E989F27}"/>
            </c:ext>
          </c:extLst>
        </c:ser>
        <c:ser>
          <c:idx val="12"/>
          <c:order val="12"/>
          <c:tx>
            <c:strRef>
              <c:f>'37'!$L$40</c:f>
              <c:strCache>
                <c:ptCount val="1"/>
                <c:pt idx="0">
                  <c:v>Subordinated liabilities</c:v>
                </c:pt>
              </c:strCache>
            </c:strRef>
          </c:tx>
          <c:spPr>
            <a:solidFill>
              <a:srgbClr val="D6549E"/>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'37'!$M$40:$T$40</c:f>
              <c:numCache>
                <c:formatCode>#\ ##0.0</c:formatCode>
                <c:ptCount val="8"/>
                <c:pt idx="0">
                  <c:v>0</c:v>
                </c:pt>
                <c:pt idx="1">
                  <c:v>0</c:v>
                </c:pt>
                <c:pt idx="2">
                  <c:v>-0.9</c:v>
                </c:pt>
                <c:pt idx="3">
                  <c:v>0</c:v>
                </c:pt>
                <c:pt idx="4">
                  <c:v>0</c:v>
                </c:pt>
                <c:pt idx="5">
                  <c:v>0</c:v>
                </c:pt>
                <c:pt idx="6">
                  <c:v>-0.4</c:v>
                </c:pt>
                <c:pt idx="7">
                  <c:v>-2.4</c:v>
                </c:pt>
              </c:numCache>
            </c:numRef>
          </c:val>
          <c:extLst>
            <c:ext xmlns:c16="http://schemas.microsoft.com/office/drawing/2014/chart" uri="{C3380CC4-5D6E-409C-BE32-E72D297353CC}">
              <c16:uniqueId val="{0000000C-9D3D-4302-96F7-F2758E989F27}"/>
            </c:ext>
          </c:extLst>
        </c:ser>
        <c:ser>
          <c:idx val="13"/>
          <c:order val="13"/>
          <c:tx>
            <c:strRef>
              <c:f>'37'!$L$41</c:f>
              <c:strCache>
                <c:ptCount val="1"/>
                <c:pt idx="0">
                  <c:v>Equity</c:v>
                </c:pt>
              </c:strCache>
            </c:strRef>
          </c:tx>
          <c:spPr>
            <a:solidFill>
              <a:srgbClr val="FFDA66"/>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'37'!$M$41:$T$41</c:f>
              <c:numCache>
                <c:formatCode>#\ ##0.0</c:formatCode>
                <c:ptCount val="8"/>
                <c:pt idx="0">
                  <c:v>0</c:v>
                </c:pt>
                <c:pt idx="1">
                  <c:v>0</c:v>
                </c:pt>
                <c:pt idx="2">
                  <c:v>0</c:v>
                </c:pt>
                <c:pt idx="3">
                  <c:v>0</c:v>
                </c:pt>
                <c:pt idx="4">
                  <c:v>0</c:v>
                </c:pt>
                <c:pt idx="5">
                  <c:v>0</c:v>
                </c:pt>
                <c:pt idx="6">
                  <c:v>0</c:v>
                </c:pt>
                <c:pt idx="7">
                  <c:v>-0.1</c:v>
                </c:pt>
              </c:numCache>
            </c:numRef>
          </c:val>
          <c:extLst>
            <c:ext xmlns:c16="http://schemas.microsoft.com/office/drawing/2014/chart" uri="{C3380CC4-5D6E-409C-BE32-E72D297353CC}">
              <c16:uniqueId val="{0000000D-9D3D-4302-96F7-F2758E989F27}"/>
            </c:ext>
          </c:extLst>
        </c:ser>
        <c:ser>
          <c:idx val="14"/>
          <c:order val="14"/>
          <c:tx>
            <c:strRef>
              <c:f>'37'!$L$42</c:f>
              <c:strCache>
                <c:ptCount val="1"/>
                <c:pt idx="0">
                  <c:v>Derivatives, net inflows/outflows</c:v>
                </c:pt>
              </c:strCache>
            </c:strRef>
          </c:tx>
          <c:spPr>
            <a:solidFill>
              <a:srgbClr val="FF9873"/>
            </a:solidFill>
            <a:ln w="25400">
              <a:noFill/>
            </a:ln>
            <a:effectLst/>
          </c:spPr>
          <c:invertIfNegative val="0"/>
          <c:cat>
            <c:strRef>
              <c:f>'37'!$M$27:$T$27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'37'!$M$42:$T$42</c:f>
              <c:numCache>
                <c:formatCode>#\ ##0.0</c:formatCode>
                <c:ptCount val="8"/>
                <c:pt idx="0">
                  <c:v>9</c:v>
                </c:pt>
                <c:pt idx="1">
                  <c:v>10</c:v>
                </c:pt>
                <c:pt idx="2">
                  <c:v>0</c:v>
                </c:pt>
                <c:pt idx="3">
                  <c:v>2.2000000000000002</c:v>
                </c:pt>
                <c:pt idx="4">
                  <c:v>-6.4</c:v>
                </c:pt>
                <c:pt idx="5">
                  <c:v>1.5</c:v>
                </c:pt>
                <c:pt idx="6">
                  <c:v>0.9</c:v>
                </c:pt>
                <c:pt idx="7">
                  <c:v>0</c:v>
                </c:pt>
              </c:numCache>
            </c:numRef>
          </c:val>
          <c:extLst>
            <c:ext xmlns:c16="http://schemas.microsoft.com/office/drawing/2014/chart" uri="{C3380CC4-5D6E-409C-BE32-E72D297353CC}">
              <c16:uniqueId val="{0000000E-9D3D-4302-96F7-F2758E989F27}"/>
            </c:ext>
          </c:extLst>
        </c:ser>
        <c:dLbls>
          <c:showLegendKey val="0"/>
          <c:showVal val="0"/>
          <c:showCatName val="0"/>
          <c:showSerName val="0"/>
          <c:showPercent val="0"/>
          <c:showBubbleSize val="0"/>
        </c:dLbls>
        <c:gapWidth val="150"/>
        <c:overlap val="100"/>
        <c:axId val="77414784"/>
        <c:axId val="77416320"/>
      </c:barChart>
      <c:catAx>
        <c:axId val="77414784"/>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416320"/>
        <c:crosses val="autoZero"/>
        <c:auto val="1"/>
        <c:lblAlgn val="ctr"/>
        <c:lblOffset val="100"/>
        <c:noMultiLvlLbl val="0"/>
      </c:catAx>
      <c:valAx>
        <c:axId val="774163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414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SEK</a:t>
            </a:r>
          </a:p>
        </c:rich>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4.3188770682661533E-2"/>
          <c:y val="0.1049298810272359"/>
          <c:w val="0.93382272357021201"/>
          <c:h val="0.76766421754303393"/>
        </c:manualLayout>
      </c:layout>
      <c:barChart>
        <c:barDir val="col"/>
        <c:grouping val="stacked"/>
        <c:varyColors val="0"/>
        <c:ser>
          <c:idx val="0"/>
          <c:order val="0"/>
          <c:tx>
            <c:strRef>
              <c:f>'37'!$L$46</c:f>
              <c:strCache>
                <c:ptCount val="1"/>
                <c:pt idx="0">
                  <c:v>SEK</c:v>
                </c:pt>
              </c:strCache>
            </c:strRef>
          </c:tx>
          <c:spPr>
            <a:solidFill>
              <a:srgbClr val="0000A0"/>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'37'!$M$46:$T$46</c:f>
              <c:numCache>
                <c:formatCode>#,##0</c:formatCode>
                <c:ptCount val="8"/>
              </c:numCache>
            </c:numRef>
          </c:val>
          <c:extLst>
            <c:ext xmlns:c16="http://schemas.microsoft.com/office/drawing/2014/chart" uri="{C3380CC4-5D6E-409C-BE32-E72D297353CC}">
              <c16:uniqueId val="{00000000-7DD5-435D-BD77-E7D2B1297BB7}"/>
            </c:ext>
          </c:extLst>
        </c:ser>
        <c:ser>
          <c:idx val="1"/>
          <c:order val="1"/>
          <c:tx>
            <c:strRef>
              <c:f>'37'!$L$47</c:f>
              <c:strCache>
                <c:ptCount val="1"/>
                <c:pt idx="0">
                  <c:v>Cash and balances with central banks</c:v>
                </c:pt>
              </c:strCache>
            </c:strRef>
          </c:tx>
          <c:spPr>
            <a:solidFill>
              <a:srgbClr val="3399FF"/>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'37'!$M$47:$T$47</c:f>
              <c:numCache>
                <c:formatCode>_-* #\ ##0.0_-;\-* #\ ##0.0_-;_-* "-"??_-;_-@_-</c:formatCode>
                <c:ptCount val="8"/>
                <c:pt idx="0">
                  <c:v>4.5</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DD5-435D-BD77-E7D2B1297BB7}"/>
            </c:ext>
          </c:extLst>
        </c:ser>
        <c:ser>
          <c:idx val="2"/>
          <c:order val="2"/>
          <c:tx>
            <c:strRef>
              <c:f>'37'!$L$48</c:f>
              <c:strCache>
                <c:ptCount val="1"/>
                <c:pt idx="0">
                  <c:v>Loans to the public</c:v>
                </c:pt>
              </c:strCache>
            </c:strRef>
          </c:tx>
          <c:spPr>
            <a:solidFill>
              <a:srgbClr val="99CCFF"/>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'37'!$M$48:$T$48</c:f>
              <c:numCache>
                <c:formatCode>_-* #\ ##0.0_-;\-* #\ ##0.0_-;_-* "-"??_-;_-@_-</c:formatCode>
                <c:ptCount val="8"/>
                <c:pt idx="0">
                  <c:v>7.2</c:v>
                </c:pt>
                <c:pt idx="1">
                  <c:v>3.6</c:v>
                </c:pt>
                <c:pt idx="2">
                  <c:v>9.5</c:v>
                </c:pt>
                <c:pt idx="3">
                  <c:v>7.9</c:v>
                </c:pt>
                <c:pt idx="4">
                  <c:v>14.4</c:v>
                </c:pt>
                <c:pt idx="5">
                  <c:v>5.6</c:v>
                </c:pt>
                <c:pt idx="6">
                  <c:v>43.6</c:v>
                </c:pt>
                <c:pt idx="7">
                  <c:v>0</c:v>
                </c:pt>
              </c:numCache>
            </c:numRef>
          </c:val>
          <c:extLst>
            <c:ext xmlns:c16="http://schemas.microsoft.com/office/drawing/2014/chart" uri="{C3380CC4-5D6E-409C-BE32-E72D297353CC}">
              <c16:uniqueId val="{00000002-7DD5-435D-BD77-E7D2B1297BB7}"/>
            </c:ext>
          </c:extLst>
        </c:ser>
        <c:ser>
          <c:idx val="3"/>
          <c:order val="3"/>
          <c:tx>
            <c:strRef>
              <c:f>'37'!$L$49</c:f>
              <c:strCache>
                <c:ptCount val="1"/>
                <c:pt idx="0">
                  <c:v>Loans to credit institutions</c:v>
                </c:pt>
              </c:strCache>
            </c:strRef>
          </c:tx>
          <c:spPr>
            <a:solidFill>
              <a:srgbClr val="8B8A8D"/>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'37'!$M$49:$T$49</c:f>
              <c:numCache>
                <c:formatCode>_-* #\ ##0.0_-;\-* #\ ##0.0_-;_-* "-"??_-;_-@_-</c:formatCode>
                <c:ptCount val="8"/>
                <c:pt idx="0">
                  <c:v>0.1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7DD5-435D-BD77-E7D2B1297BB7}"/>
            </c:ext>
          </c:extLst>
        </c:ser>
        <c:ser>
          <c:idx val="4"/>
          <c:order val="4"/>
          <c:tx>
            <c:strRef>
              <c:f>'37'!$L$50</c:f>
              <c:strCache>
                <c:ptCount val="1"/>
                <c:pt idx="0">
                  <c:v>Interest-bearing securities incl. Treasury bills</c:v>
                </c:pt>
              </c:strCache>
            </c:strRef>
          </c:tx>
          <c:spPr>
            <a:solidFill>
              <a:srgbClr val="C9C7C7"/>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'37'!$M$50:$T$50</c:f>
              <c:numCache>
                <c:formatCode>_-* #\ ##0.0_-;\-* #\ ##0.0_-;_-* "-"??_-;_-@_-</c:formatCode>
                <c:ptCount val="8"/>
                <c:pt idx="0">
                  <c:v>20.2</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7DD5-435D-BD77-E7D2B1297BB7}"/>
            </c:ext>
          </c:extLst>
        </c:ser>
        <c:ser>
          <c:idx val="5"/>
          <c:order val="5"/>
          <c:tx>
            <c:strRef>
              <c:f>'37'!$L$51</c:f>
              <c:strCache>
                <c:ptCount val="1"/>
                <c:pt idx="0">
                  <c:v>Deposits and borrowings from the public</c:v>
                </c:pt>
              </c:strCache>
            </c:strRef>
          </c:tx>
          <c:spPr>
            <a:solidFill>
              <a:srgbClr val="474748"/>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'37'!$M$51:$T$51</c:f>
              <c:numCache>
                <c:formatCode>_-* #\ ##0.0_-;\-* #\ ##0.0_-;_-* "-"??_-;_-@_-</c:formatCode>
                <c:ptCount val="8"/>
                <c:pt idx="0">
                  <c:v>-0.6</c:v>
                </c:pt>
                <c:pt idx="1">
                  <c:v>-0.7</c:v>
                </c:pt>
                <c:pt idx="2">
                  <c:v>-0.2</c:v>
                </c:pt>
                <c:pt idx="3">
                  <c:v>0</c:v>
                </c:pt>
                <c:pt idx="4">
                  <c:v>0</c:v>
                </c:pt>
                <c:pt idx="5">
                  <c:v>0</c:v>
                </c:pt>
                <c:pt idx="6">
                  <c:v>0</c:v>
                </c:pt>
                <c:pt idx="7">
                  <c:v>-57.2</c:v>
                </c:pt>
              </c:numCache>
            </c:numRef>
          </c:val>
          <c:extLst>
            <c:ext xmlns:c16="http://schemas.microsoft.com/office/drawing/2014/chart" uri="{C3380CC4-5D6E-409C-BE32-E72D297353CC}">
              <c16:uniqueId val="{00000005-7DD5-435D-BD77-E7D2B1297BB7}"/>
            </c:ext>
          </c:extLst>
        </c:ser>
        <c:ser>
          <c:idx val="6"/>
          <c:order val="6"/>
          <c:tx>
            <c:strRef>
              <c:f>'37'!$L$52</c:f>
              <c:strCache>
                <c:ptCount val="1"/>
                <c:pt idx="0">
                  <c:v>Deposits by credit institutions</c:v>
                </c:pt>
              </c:strCache>
            </c:strRef>
          </c:tx>
          <c:spPr>
            <a:solidFill>
              <a:srgbClr val="FBD9CA"/>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'37'!$M$52:$T$52</c:f>
              <c:numCache>
                <c:formatCode>_-* #\ ##0.0_-;\-* #\ ##0.0_-;_-* "-"??_-;_-@_-</c:formatCode>
                <c:ptCount val="8"/>
                <c:pt idx="0">
                  <c:v>-1.5</c:v>
                </c:pt>
                <c:pt idx="1">
                  <c:v>-0.6</c:v>
                </c:pt>
                <c:pt idx="2">
                  <c:v>0</c:v>
                </c:pt>
                <c:pt idx="3">
                  <c:v>0</c:v>
                </c:pt>
                <c:pt idx="4">
                  <c:v>0</c:v>
                </c:pt>
                <c:pt idx="5">
                  <c:v>0</c:v>
                </c:pt>
                <c:pt idx="6">
                  <c:v>0</c:v>
                </c:pt>
                <c:pt idx="7">
                  <c:v>0</c:v>
                </c:pt>
              </c:numCache>
            </c:numRef>
          </c:val>
          <c:extLst>
            <c:ext xmlns:c16="http://schemas.microsoft.com/office/drawing/2014/chart" uri="{C3380CC4-5D6E-409C-BE32-E72D297353CC}">
              <c16:uniqueId val="{00000006-7DD5-435D-BD77-E7D2B1297BB7}"/>
            </c:ext>
          </c:extLst>
        </c:ser>
        <c:ser>
          <c:idx val="7"/>
          <c:order val="7"/>
          <c:tx>
            <c:strRef>
              <c:f>'37'!$L$53</c:f>
              <c:strCache>
                <c:ptCount val="1"/>
                <c:pt idx="0">
                  <c:v>Issued CDs with original maturity less than 1 year</c:v>
                </c:pt>
              </c:strCache>
            </c:strRef>
          </c:tx>
          <c:spPr>
            <a:solidFill>
              <a:srgbClr val="A66A5D"/>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'37'!$M$53:$T$53</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7DD5-435D-BD77-E7D2B1297BB7}"/>
            </c:ext>
          </c:extLst>
        </c:ser>
        <c:ser>
          <c:idx val="8"/>
          <c:order val="8"/>
          <c:tx>
            <c:strRef>
              <c:f>'37'!$L$54</c:f>
              <c:strCache>
                <c:ptCount val="1"/>
                <c:pt idx="0">
                  <c:v>Issued CPs with original maturity less than 1 year</c:v>
                </c:pt>
              </c:strCache>
            </c:strRef>
          </c:tx>
          <c:spPr>
            <a:solidFill>
              <a:srgbClr val="6E3629"/>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'37'!$M$54:$T$54</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7DD5-435D-BD77-E7D2B1297BB7}"/>
            </c:ext>
          </c:extLst>
        </c:ser>
        <c:ser>
          <c:idx val="9"/>
          <c:order val="9"/>
          <c:tx>
            <c:strRef>
              <c:f>'37'!$L$55</c:f>
              <c:strCache>
                <c:ptCount val="1"/>
                <c:pt idx="0">
                  <c:v>Issued CD &amp; CPs with original maturity over 1 year</c:v>
                </c:pt>
              </c:strCache>
            </c:strRef>
          </c:tx>
          <c:spPr>
            <a:solidFill>
              <a:srgbClr val="BC92ED"/>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'37'!$M$55:$T$55</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7DD5-435D-BD77-E7D2B1297BB7}"/>
            </c:ext>
          </c:extLst>
        </c:ser>
        <c:ser>
          <c:idx val="10"/>
          <c:order val="10"/>
          <c:tx>
            <c:strRef>
              <c:f>'37'!$L$56</c:f>
              <c:strCache>
                <c:ptCount val="1"/>
                <c:pt idx="0">
                  <c:v>Issued covered bonds</c:v>
                </c:pt>
              </c:strCache>
            </c:strRef>
          </c:tx>
          <c:spPr>
            <a:solidFill>
              <a:srgbClr val="8548C9"/>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'37'!$M$56:$T$56</c:f>
              <c:numCache>
                <c:formatCode>_-* #\ ##0.0_-;\-* #\ ##0.0_-;_-* "-"??_-;_-@_-</c:formatCode>
                <c:ptCount val="8"/>
                <c:pt idx="0">
                  <c:v>0</c:v>
                </c:pt>
                <c:pt idx="1">
                  <c:v>0</c:v>
                </c:pt>
                <c:pt idx="2">
                  <c:v>-7.1</c:v>
                </c:pt>
                <c:pt idx="3">
                  <c:v>-6.7</c:v>
                </c:pt>
                <c:pt idx="4">
                  <c:v>-17</c:v>
                </c:pt>
                <c:pt idx="5">
                  <c:v>-0.2</c:v>
                </c:pt>
                <c:pt idx="6">
                  <c:v>-0.1</c:v>
                </c:pt>
                <c:pt idx="7">
                  <c:v>0</c:v>
                </c:pt>
              </c:numCache>
            </c:numRef>
          </c:val>
          <c:extLst>
            <c:ext xmlns:c16="http://schemas.microsoft.com/office/drawing/2014/chart" uri="{C3380CC4-5D6E-409C-BE32-E72D297353CC}">
              <c16:uniqueId val="{0000000A-7DD5-435D-BD77-E7D2B1297BB7}"/>
            </c:ext>
          </c:extLst>
        </c:ser>
        <c:ser>
          <c:idx val="11"/>
          <c:order val="11"/>
          <c:tx>
            <c:strRef>
              <c:f>'37'!$L$57</c:f>
              <c:strCache>
                <c:ptCount val="1"/>
                <c:pt idx="0">
                  <c:v>Issued other bonds</c:v>
                </c:pt>
              </c:strCache>
            </c:strRef>
          </c:tx>
          <c:spPr>
            <a:solidFill>
              <a:srgbClr val="ED8EC3"/>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'37'!$M$57:$T$57</c:f>
              <c:numCache>
                <c:formatCode>_-* #\ ##0.0_-;\-* #\ ##0.0_-;_-* "-"??_-;_-@_-</c:formatCode>
                <c:ptCount val="8"/>
                <c:pt idx="0">
                  <c:v>0</c:v>
                </c:pt>
                <c:pt idx="1">
                  <c:v>-0.1</c:v>
                </c:pt>
                <c:pt idx="2">
                  <c:v>-1.9</c:v>
                </c:pt>
                <c:pt idx="3">
                  <c:v>-0.5</c:v>
                </c:pt>
                <c:pt idx="4">
                  <c:v>-0.4</c:v>
                </c:pt>
                <c:pt idx="5">
                  <c:v>0</c:v>
                </c:pt>
                <c:pt idx="6">
                  <c:v>0</c:v>
                </c:pt>
                <c:pt idx="7">
                  <c:v>0</c:v>
                </c:pt>
              </c:numCache>
            </c:numRef>
          </c:val>
          <c:extLst>
            <c:ext xmlns:c16="http://schemas.microsoft.com/office/drawing/2014/chart" uri="{C3380CC4-5D6E-409C-BE32-E72D297353CC}">
              <c16:uniqueId val="{0000000B-7DD5-435D-BD77-E7D2B1297BB7}"/>
            </c:ext>
          </c:extLst>
        </c:ser>
        <c:ser>
          <c:idx val="12"/>
          <c:order val="12"/>
          <c:tx>
            <c:strRef>
              <c:f>'37'!$L$58</c:f>
              <c:strCache>
                <c:ptCount val="1"/>
                <c:pt idx="0">
                  <c:v>Subordinated liabilities</c:v>
                </c:pt>
              </c:strCache>
            </c:strRef>
          </c:tx>
          <c:spPr>
            <a:solidFill>
              <a:srgbClr val="D6549E"/>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'37'!$M$58:$T$58</c:f>
              <c:numCache>
                <c:formatCode>_-* #\ ##0.0_-;\-* #\ ##0.0_-;_-* "-"??_-;_-@_-</c:formatCode>
                <c:ptCount val="8"/>
                <c:pt idx="0">
                  <c:v>0</c:v>
                </c:pt>
                <c:pt idx="1">
                  <c:v>0</c:v>
                </c:pt>
                <c:pt idx="2">
                  <c:v>0</c:v>
                </c:pt>
                <c:pt idx="3">
                  <c:v>0</c:v>
                </c:pt>
                <c:pt idx="4">
                  <c:v>0</c:v>
                </c:pt>
                <c:pt idx="5">
                  <c:v>-0.6</c:v>
                </c:pt>
                <c:pt idx="6">
                  <c:v>0</c:v>
                </c:pt>
                <c:pt idx="7">
                  <c:v>0</c:v>
                </c:pt>
              </c:numCache>
            </c:numRef>
          </c:val>
          <c:extLst>
            <c:ext xmlns:c16="http://schemas.microsoft.com/office/drawing/2014/chart" uri="{C3380CC4-5D6E-409C-BE32-E72D297353CC}">
              <c16:uniqueId val="{0000000C-7DD5-435D-BD77-E7D2B1297BB7}"/>
            </c:ext>
          </c:extLst>
        </c:ser>
        <c:ser>
          <c:idx val="13"/>
          <c:order val="13"/>
          <c:tx>
            <c:strRef>
              <c:f>'37'!$L$59</c:f>
              <c:strCache>
                <c:ptCount val="1"/>
                <c:pt idx="0">
                  <c:v>Equity</c:v>
                </c:pt>
              </c:strCache>
            </c:strRef>
          </c:tx>
          <c:spPr>
            <a:solidFill>
              <a:srgbClr val="FFDA66"/>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'37'!$M$59:$T$59</c:f>
              <c:numCache>
                <c:formatCode>_-* #\ ##0.0_-;\-* #\ ##0.0_-;_-* "-"??_-;_-@_-</c:formatCode>
                <c:ptCount val="8"/>
                <c:pt idx="0">
                  <c:v>0</c:v>
                </c:pt>
                <c:pt idx="1">
                  <c:v>0</c:v>
                </c:pt>
                <c:pt idx="2">
                  <c:v>0</c:v>
                </c:pt>
                <c:pt idx="3">
                  <c:v>0</c:v>
                </c:pt>
                <c:pt idx="4">
                  <c:v>0</c:v>
                </c:pt>
                <c:pt idx="5">
                  <c:v>0</c:v>
                </c:pt>
                <c:pt idx="6">
                  <c:v>0</c:v>
                </c:pt>
                <c:pt idx="7">
                  <c:v>-5.3</c:v>
                </c:pt>
              </c:numCache>
            </c:numRef>
          </c:val>
          <c:extLst>
            <c:ext xmlns:c16="http://schemas.microsoft.com/office/drawing/2014/chart" uri="{C3380CC4-5D6E-409C-BE32-E72D297353CC}">
              <c16:uniqueId val="{0000000D-7DD5-435D-BD77-E7D2B1297BB7}"/>
            </c:ext>
          </c:extLst>
        </c:ser>
        <c:ser>
          <c:idx val="14"/>
          <c:order val="14"/>
          <c:tx>
            <c:strRef>
              <c:f>'37'!$L$60</c:f>
              <c:strCache>
                <c:ptCount val="1"/>
                <c:pt idx="0">
                  <c:v>Derivatives, net inflows/outflows</c:v>
                </c:pt>
              </c:strCache>
            </c:strRef>
          </c:tx>
          <c:spPr>
            <a:solidFill>
              <a:srgbClr val="FF9873"/>
            </a:solidFill>
            <a:ln w="25400">
              <a:noFill/>
            </a:ln>
            <a:effectLst/>
          </c:spPr>
          <c:invertIfNegative val="0"/>
          <c:cat>
            <c:strRef>
              <c:f>'37'!$M$45:$T$45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'37'!$M$60:$T$60</c:f>
              <c:numCache>
                <c:formatCode>_-* #\ ##0.0_-;\-* #\ ##0.0_-;_-* "-"??_-;_-@_-</c:formatCode>
                <c:ptCount val="8"/>
                <c:pt idx="0">
                  <c:v>-4.5999999999999996</c:v>
                </c:pt>
                <c:pt idx="1">
                  <c:v>-12.1</c:v>
                </c:pt>
                <c:pt idx="2">
                  <c:v>-0.4</c:v>
                </c:pt>
                <c:pt idx="3">
                  <c:v>-0.8</c:v>
                </c:pt>
                <c:pt idx="4">
                  <c:v>1.9</c:v>
                </c:pt>
                <c:pt idx="5">
                  <c:v>-1.4</c:v>
                </c:pt>
                <c:pt idx="6">
                  <c:v>0.2</c:v>
                </c:pt>
                <c:pt idx="7">
                  <c:v>0</c:v>
                </c:pt>
              </c:numCache>
            </c:numRef>
          </c:val>
          <c:extLst>
            <c:ext xmlns:c16="http://schemas.microsoft.com/office/drawing/2014/chart" uri="{C3380CC4-5D6E-409C-BE32-E72D297353CC}">
              <c16:uniqueId val="{0000000E-7DD5-435D-BD77-E7D2B1297BB7}"/>
            </c:ext>
          </c:extLst>
        </c:ser>
        <c:dLbls>
          <c:showLegendKey val="0"/>
          <c:showVal val="0"/>
          <c:showCatName val="0"/>
          <c:showSerName val="0"/>
          <c:showPercent val="0"/>
          <c:showBubbleSize val="0"/>
        </c:dLbls>
        <c:gapWidth val="150"/>
        <c:overlap val="100"/>
        <c:axId val="77533184"/>
        <c:axId val="77534720"/>
      </c:barChart>
      <c:catAx>
        <c:axId val="77533184"/>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534720"/>
        <c:crosses val="autoZero"/>
        <c:auto val="1"/>
        <c:lblAlgn val="ctr"/>
        <c:lblOffset val="100"/>
        <c:noMultiLvlLbl val="0"/>
      </c:catAx>
      <c:valAx>
        <c:axId val="775347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533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DKK </a:t>
            </a:r>
          </a:p>
        </c:rich>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4.312118970688119E-2"/>
          <c:y val="8.6021494586465908E-2"/>
          <c:w val="0.93392627652726357"/>
          <c:h val="0.80179433462286143"/>
        </c:manualLayout>
      </c:layout>
      <c:barChart>
        <c:barDir val="col"/>
        <c:grouping val="stacked"/>
        <c:varyColors val="0"/>
        <c:ser>
          <c:idx val="0"/>
          <c:order val="0"/>
          <c:tx>
            <c:strRef>
              <c:f>'37'!$L$64</c:f>
              <c:strCache>
                <c:ptCount val="1"/>
                <c:pt idx="0">
                  <c:v>DKK</c:v>
                </c:pt>
              </c:strCache>
            </c:strRef>
          </c:tx>
          <c:spPr>
            <a:solidFill>
              <a:srgbClr val="0000A0"/>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'37'!$M$64:$T$64</c:f>
              <c:numCache>
                <c:formatCode>#,##0</c:formatCode>
                <c:ptCount val="8"/>
              </c:numCache>
            </c:numRef>
          </c:val>
          <c:extLst>
            <c:ext xmlns:c16="http://schemas.microsoft.com/office/drawing/2014/chart" uri="{C3380CC4-5D6E-409C-BE32-E72D297353CC}">
              <c16:uniqueId val="{00000000-9313-41AB-98F3-E01A836C5A54}"/>
            </c:ext>
          </c:extLst>
        </c:ser>
        <c:ser>
          <c:idx val="1"/>
          <c:order val="1"/>
          <c:tx>
            <c:strRef>
              <c:f>'37'!$L$65</c:f>
              <c:strCache>
                <c:ptCount val="1"/>
                <c:pt idx="0">
                  <c:v>Cash and balances with central banks</c:v>
                </c:pt>
              </c:strCache>
            </c:strRef>
          </c:tx>
          <c:spPr>
            <a:solidFill>
              <a:srgbClr val="3399FF"/>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'37'!$M$65:$T$65</c:f>
              <c:numCache>
                <c:formatCode>_-* #\ ##0.0_-;\-* #\ ##0.0_-;_-* "-"??_-;_-@_-</c:formatCode>
                <c:ptCount val="8"/>
                <c:pt idx="0">
                  <c:v>6.1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313-41AB-98F3-E01A836C5A54}"/>
            </c:ext>
          </c:extLst>
        </c:ser>
        <c:ser>
          <c:idx val="2"/>
          <c:order val="2"/>
          <c:tx>
            <c:strRef>
              <c:f>'37'!$L$66</c:f>
              <c:strCache>
                <c:ptCount val="1"/>
                <c:pt idx="0">
                  <c:v>Loans to the public</c:v>
                </c:pt>
              </c:strCache>
            </c:strRef>
          </c:tx>
          <c:spPr>
            <a:solidFill>
              <a:srgbClr val="99CCFF"/>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'37'!$M$66:$T$66</c:f>
              <c:numCache>
                <c:formatCode>_-* #\ ##0.0_-;\-* #\ ##0.0_-;_-* "-"??_-;_-@_-</c:formatCode>
                <c:ptCount val="8"/>
                <c:pt idx="0">
                  <c:v>18.600000000000001</c:v>
                </c:pt>
                <c:pt idx="1">
                  <c:v>2.2000000000000002</c:v>
                </c:pt>
                <c:pt idx="2">
                  <c:v>2.1</c:v>
                </c:pt>
                <c:pt idx="3">
                  <c:v>2.8</c:v>
                </c:pt>
                <c:pt idx="4">
                  <c:v>7.9</c:v>
                </c:pt>
                <c:pt idx="5">
                  <c:v>11</c:v>
                </c:pt>
                <c:pt idx="6">
                  <c:v>44.4</c:v>
                </c:pt>
                <c:pt idx="7">
                  <c:v>0</c:v>
                </c:pt>
              </c:numCache>
            </c:numRef>
          </c:val>
          <c:extLst>
            <c:ext xmlns:c16="http://schemas.microsoft.com/office/drawing/2014/chart" uri="{C3380CC4-5D6E-409C-BE32-E72D297353CC}">
              <c16:uniqueId val="{00000002-9313-41AB-98F3-E01A836C5A54}"/>
            </c:ext>
          </c:extLst>
        </c:ser>
        <c:ser>
          <c:idx val="3"/>
          <c:order val="3"/>
          <c:tx>
            <c:strRef>
              <c:f>'37'!$L$67</c:f>
              <c:strCache>
                <c:ptCount val="1"/>
                <c:pt idx="0">
                  <c:v>Loans to credit institutions</c:v>
                </c:pt>
              </c:strCache>
            </c:strRef>
          </c:tx>
          <c:spPr>
            <a:solidFill>
              <a:srgbClr val="8B8A8D"/>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'37'!$M$67:$T$67</c:f>
              <c:numCache>
                <c:formatCode>_-* #\ ##0.0_-;\-* #\ ##0.0_-;_-* "-"??_-;_-@_-</c:formatCode>
                <c:ptCount val="8"/>
                <c:pt idx="0">
                  <c:v>0.1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9313-41AB-98F3-E01A836C5A54}"/>
            </c:ext>
          </c:extLst>
        </c:ser>
        <c:ser>
          <c:idx val="4"/>
          <c:order val="4"/>
          <c:tx>
            <c:strRef>
              <c:f>'37'!$L$68</c:f>
              <c:strCache>
                <c:ptCount val="1"/>
                <c:pt idx="0">
                  <c:v>Interest-bearing securities incl. Treasury bills</c:v>
                </c:pt>
              </c:strCache>
            </c:strRef>
          </c:tx>
          <c:spPr>
            <a:solidFill>
              <a:srgbClr val="C9C7C7"/>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'37'!$M$68:$T$68</c:f>
              <c:numCache>
                <c:formatCode>_-* #\ ##0.0_-;\-* #\ ##0.0_-;_-* "-"??_-;_-@_-</c:formatCode>
                <c:ptCount val="8"/>
                <c:pt idx="0">
                  <c:v>14.7</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9313-41AB-98F3-E01A836C5A54}"/>
            </c:ext>
          </c:extLst>
        </c:ser>
        <c:ser>
          <c:idx val="5"/>
          <c:order val="5"/>
          <c:tx>
            <c:strRef>
              <c:f>'37'!$L$69</c:f>
              <c:strCache>
                <c:ptCount val="1"/>
                <c:pt idx="0">
                  <c:v>Deposits and borrowings from the public</c:v>
                </c:pt>
              </c:strCache>
            </c:strRef>
          </c:tx>
          <c:spPr>
            <a:solidFill>
              <a:srgbClr val="474748"/>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'37'!$M$69:$T$69</c:f>
              <c:numCache>
                <c:formatCode>_-* #\ ##0.0_-;\-* #\ ##0.0_-;_-* "-"??_-;_-@_-</c:formatCode>
                <c:ptCount val="8"/>
                <c:pt idx="0">
                  <c:v>-0.9</c:v>
                </c:pt>
                <c:pt idx="1">
                  <c:v>0</c:v>
                </c:pt>
                <c:pt idx="2">
                  <c:v>-0.1</c:v>
                </c:pt>
                <c:pt idx="3">
                  <c:v>0</c:v>
                </c:pt>
                <c:pt idx="4">
                  <c:v>0</c:v>
                </c:pt>
                <c:pt idx="5">
                  <c:v>0</c:v>
                </c:pt>
                <c:pt idx="6">
                  <c:v>0</c:v>
                </c:pt>
                <c:pt idx="7">
                  <c:v>-34.1</c:v>
                </c:pt>
              </c:numCache>
            </c:numRef>
          </c:val>
          <c:extLst>
            <c:ext xmlns:c16="http://schemas.microsoft.com/office/drawing/2014/chart" uri="{C3380CC4-5D6E-409C-BE32-E72D297353CC}">
              <c16:uniqueId val="{00000005-9313-41AB-98F3-E01A836C5A54}"/>
            </c:ext>
          </c:extLst>
        </c:ser>
        <c:ser>
          <c:idx val="6"/>
          <c:order val="6"/>
          <c:tx>
            <c:strRef>
              <c:f>'37'!$L$70</c:f>
              <c:strCache>
                <c:ptCount val="1"/>
                <c:pt idx="0">
                  <c:v>Deposits by credit institutions</c:v>
                </c:pt>
              </c:strCache>
            </c:strRef>
          </c:tx>
          <c:spPr>
            <a:solidFill>
              <a:srgbClr val="FBD9CA"/>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'37'!$M$70:$T$70</c:f>
              <c:numCache>
                <c:formatCode>_-* #\ ##0.0_-;\-* #\ ##0.0_-;_-* "-"??_-;_-@_-</c:formatCode>
                <c:ptCount val="8"/>
                <c:pt idx="0">
                  <c:v>-0.9</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9313-41AB-98F3-E01A836C5A54}"/>
            </c:ext>
          </c:extLst>
        </c:ser>
        <c:ser>
          <c:idx val="7"/>
          <c:order val="7"/>
          <c:tx>
            <c:strRef>
              <c:f>'37'!$L$71</c:f>
              <c:strCache>
                <c:ptCount val="1"/>
                <c:pt idx="0">
                  <c:v>Issued CDs with original maturity less than 1 year</c:v>
                </c:pt>
              </c:strCache>
            </c:strRef>
          </c:tx>
          <c:spPr>
            <a:solidFill>
              <a:srgbClr val="A66A5D"/>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'37'!$M$71:$T$71</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9313-41AB-98F3-E01A836C5A54}"/>
            </c:ext>
          </c:extLst>
        </c:ser>
        <c:ser>
          <c:idx val="8"/>
          <c:order val="8"/>
          <c:tx>
            <c:strRef>
              <c:f>'37'!$L$72</c:f>
              <c:strCache>
                <c:ptCount val="1"/>
                <c:pt idx="0">
                  <c:v>Issued CPs with original maturity less than 1 year</c:v>
                </c:pt>
              </c:strCache>
            </c:strRef>
          </c:tx>
          <c:spPr>
            <a:solidFill>
              <a:srgbClr val="6E3629"/>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'37'!$M$72:$T$72</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9313-41AB-98F3-E01A836C5A54}"/>
            </c:ext>
          </c:extLst>
        </c:ser>
        <c:ser>
          <c:idx val="9"/>
          <c:order val="9"/>
          <c:tx>
            <c:strRef>
              <c:f>'37'!$L$73</c:f>
              <c:strCache>
                <c:ptCount val="1"/>
                <c:pt idx="0">
                  <c:v>Issued CD &amp; CPs with original maturity over 1 year</c:v>
                </c:pt>
              </c:strCache>
            </c:strRef>
          </c:tx>
          <c:spPr>
            <a:solidFill>
              <a:srgbClr val="BC92ED"/>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'37'!$M$73:$T$73</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9313-41AB-98F3-E01A836C5A54}"/>
            </c:ext>
          </c:extLst>
        </c:ser>
        <c:ser>
          <c:idx val="10"/>
          <c:order val="10"/>
          <c:tx>
            <c:strRef>
              <c:f>'37'!$L$74</c:f>
              <c:strCache>
                <c:ptCount val="1"/>
                <c:pt idx="0">
                  <c:v>Issued covered bonds</c:v>
                </c:pt>
              </c:strCache>
            </c:strRef>
          </c:tx>
          <c:spPr>
            <a:solidFill>
              <a:srgbClr val="8548C9"/>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'37'!$M$74:$T$74</c:f>
              <c:numCache>
                <c:formatCode>_-* #\ ##0.0_-;\-* #\ ##0.0_-;_-* "-"??_-;_-@_-</c:formatCode>
                <c:ptCount val="8"/>
                <c:pt idx="0">
                  <c:v>-1.4</c:v>
                </c:pt>
                <c:pt idx="1">
                  <c:v>0</c:v>
                </c:pt>
                <c:pt idx="2">
                  <c:v>-9</c:v>
                </c:pt>
                <c:pt idx="3">
                  <c:v>-6.5</c:v>
                </c:pt>
                <c:pt idx="4">
                  <c:v>-12.1</c:v>
                </c:pt>
                <c:pt idx="5">
                  <c:v>-0.5</c:v>
                </c:pt>
                <c:pt idx="6">
                  <c:v>-26.1</c:v>
                </c:pt>
                <c:pt idx="7">
                  <c:v>0</c:v>
                </c:pt>
              </c:numCache>
            </c:numRef>
          </c:val>
          <c:extLst>
            <c:ext xmlns:c16="http://schemas.microsoft.com/office/drawing/2014/chart" uri="{C3380CC4-5D6E-409C-BE32-E72D297353CC}">
              <c16:uniqueId val="{0000000A-9313-41AB-98F3-E01A836C5A54}"/>
            </c:ext>
          </c:extLst>
        </c:ser>
        <c:ser>
          <c:idx val="11"/>
          <c:order val="11"/>
          <c:tx>
            <c:strRef>
              <c:f>'37'!$L$75</c:f>
              <c:strCache>
                <c:ptCount val="1"/>
                <c:pt idx="0">
                  <c:v>Issued other bonds</c:v>
                </c:pt>
              </c:strCache>
            </c:strRef>
          </c:tx>
          <c:spPr>
            <a:solidFill>
              <a:srgbClr val="ED8EC3"/>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'37'!$M$75:$T$75</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B-9313-41AB-98F3-E01A836C5A54}"/>
            </c:ext>
          </c:extLst>
        </c:ser>
        <c:ser>
          <c:idx val="12"/>
          <c:order val="12"/>
          <c:tx>
            <c:strRef>
              <c:f>'37'!$L$76</c:f>
              <c:strCache>
                <c:ptCount val="1"/>
                <c:pt idx="0">
                  <c:v>Subordinated liabilities</c:v>
                </c:pt>
              </c:strCache>
            </c:strRef>
          </c:tx>
          <c:spPr>
            <a:solidFill>
              <a:srgbClr val="D6549E"/>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'37'!$M$76:$T$76</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9313-41AB-98F3-E01A836C5A54}"/>
            </c:ext>
          </c:extLst>
        </c:ser>
        <c:ser>
          <c:idx val="13"/>
          <c:order val="13"/>
          <c:tx>
            <c:strRef>
              <c:f>'37'!$L$77</c:f>
              <c:strCache>
                <c:ptCount val="1"/>
                <c:pt idx="0">
                  <c:v>Equity</c:v>
                </c:pt>
              </c:strCache>
            </c:strRef>
          </c:tx>
          <c:spPr>
            <a:solidFill>
              <a:srgbClr val="FFDA66"/>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'37'!$M$77:$T$77</c:f>
              <c:numCache>
                <c:formatCode>_-* #\ ##0.0_-;\-* #\ ##0.0_-;_-* "-"??_-;_-@_-</c:formatCode>
                <c:ptCount val="8"/>
                <c:pt idx="0">
                  <c:v>0</c:v>
                </c:pt>
                <c:pt idx="1">
                  <c:v>0</c:v>
                </c:pt>
                <c:pt idx="2">
                  <c:v>0</c:v>
                </c:pt>
                <c:pt idx="3">
                  <c:v>0</c:v>
                </c:pt>
                <c:pt idx="4">
                  <c:v>0</c:v>
                </c:pt>
                <c:pt idx="5">
                  <c:v>0</c:v>
                </c:pt>
                <c:pt idx="6">
                  <c:v>0</c:v>
                </c:pt>
                <c:pt idx="7">
                  <c:v>-5.5</c:v>
                </c:pt>
              </c:numCache>
            </c:numRef>
          </c:val>
          <c:extLst>
            <c:ext xmlns:c16="http://schemas.microsoft.com/office/drawing/2014/chart" uri="{C3380CC4-5D6E-409C-BE32-E72D297353CC}">
              <c16:uniqueId val="{0000000D-9313-41AB-98F3-E01A836C5A54}"/>
            </c:ext>
          </c:extLst>
        </c:ser>
        <c:ser>
          <c:idx val="14"/>
          <c:order val="14"/>
          <c:tx>
            <c:strRef>
              <c:f>'37'!$L$78</c:f>
              <c:strCache>
                <c:ptCount val="1"/>
                <c:pt idx="0">
                  <c:v>Derivatives, net inflows/outflows</c:v>
                </c:pt>
              </c:strCache>
            </c:strRef>
          </c:tx>
          <c:spPr>
            <a:solidFill>
              <a:srgbClr val="FF9873"/>
            </a:solidFill>
            <a:ln w="25400">
              <a:noFill/>
            </a:ln>
            <a:effectLst/>
          </c:spPr>
          <c:invertIfNegative val="0"/>
          <c:cat>
            <c:strRef>
              <c:f>'37'!$M$63:$T$63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'37'!$M$78:$T$78</c:f>
              <c:numCache>
                <c:formatCode>_-* #\ ##0.0_-;\-* #\ ##0.0_-;_-* "-"??_-;_-@_-</c:formatCode>
                <c:ptCount val="8"/>
                <c:pt idx="0">
                  <c:v>-4.0999999999999996</c:v>
                </c:pt>
                <c:pt idx="1">
                  <c:v>-5.7</c:v>
                </c:pt>
                <c:pt idx="2">
                  <c:v>-3.3</c:v>
                </c:pt>
                <c:pt idx="3">
                  <c:v>-0.5</c:v>
                </c:pt>
                <c:pt idx="4">
                  <c:v>0.2</c:v>
                </c:pt>
                <c:pt idx="5">
                  <c:v>1.4</c:v>
                </c:pt>
                <c:pt idx="6">
                  <c:v>0</c:v>
                </c:pt>
                <c:pt idx="7">
                  <c:v>0</c:v>
                </c:pt>
              </c:numCache>
            </c:numRef>
          </c:val>
          <c:extLst>
            <c:ext xmlns:c16="http://schemas.microsoft.com/office/drawing/2014/chart" uri="{C3380CC4-5D6E-409C-BE32-E72D297353CC}">
              <c16:uniqueId val="{0000000E-9313-41AB-98F3-E01A836C5A54}"/>
            </c:ext>
          </c:extLst>
        </c:ser>
        <c:dLbls>
          <c:showLegendKey val="0"/>
          <c:showVal val="0"/>
          <c:showCatName val="0"/>
          <c:showSerName val="0"/>
          <c:showPercent val="0"/>
          <c:showBubbleSize val="0"/>
        </c:dLbls>
        <c:gapWidth val="150"/>
        <c:overlap val="100"/>
        <c:axId val="77684736"/>
        <c:axId val="77686272"/>
      </c:barChart>
      <c:catAx>
        <c:axId val="77684736"/>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686272"/>
        <c:crosses val="autoZero"/>
        <c:auto val="1"/>
        <c:lblAlgn val="ctr"/>
        <c:lblOffset val="100"/>
        <c:noMultiLvlLbl val="0"/>
      </c:catAx>
      <c:valAx>
        <c:axId val="7768627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68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NOK</a:t>
            </a:r>
          </a:p>
        </c:rich>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4.3053805774278218E-2"/>
          <c:y val="9.609608311176196E-2"/>
          <c:w val="0.93402952755905511"/>
          <c:h val="0.78305687693675086"/>
        </c:manualLayout>
      </c:layout>
      <c:barChart>
        <c:barDir val="col"/>
        <c:grouping val="stacked"/>
        <c:varyColors val="0"/>
        <c:ser>
          <c:idx val="0"/>
          <c:order val="0"/>
          <c:tx>
            <c:strRef>
              <c:f>'37'!$L$82</c:f>
              <c:strCache>
                <c:ptCount val="1"/>
                <c:pt idx="0">
                  <c:v>NOK</c:v>
                </c:pt>
              </c:strCache>
            </c:strRef>
          </c:tx>
          <c:spPr>
            <a:solidFill>
              <a:srgbClr val="0000A0"/>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'37'!$M$82:$T$82</c:f>
              <c:numCache>
                <c:formatCode>#,##0</c:formatCode>
                <c:ptCount val="8"/>
              </c:numCache>
            </c:numRef>
          </c:val>
          <c:extLst>
            <c:ext xmlns:c16="http://schemas.microsoft.com/office/drawing/2014/chart" uri="{C3380CC4-5D6E-409C-BE32-E72D297353CC}">
              <c16:uniqueId val="{00000000-9BC5-4FCD-BCA6-A39EBEA7AE58}"/>
            </c:ext>
          </c:extLst>
        </c:ser>
        <c:ser>
          <c:idx val="1"/>
          <c:order val="1"/>
          <c:tx>
            <c:strRef>
              <c:f>'37'!$L$83</c:f>
              <c:strCache>
                <c:ptCount val="1"/>
                <c:pt idx="0">
                  <c:v>Cash and balances with central banks</c:v>
                </c:pt>
              </c:strCache>
            </c:strRef>
          </c:tx>
          <c:spPr>
            <a:solidFill>
              <a:srgbClr val="3399FF"/>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'37'!$M$83:$T$83</c:f>
              <c:numCache>
                <c:formatCode>_-* #\ ##0.0_-;\-* #\ ##0.0_-;_-* "-"??_-;_-@_-</c:formatCode>
                <c:ptCount val="8"/>
                <c:pt idx="0">
                  <c:v>0.3</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BC5-4FCD-BCA6-A39EBEA7AE58}"/>
            </c:ext>
          </c:extLst>
        </c:ser>
        <c:ser>
          <c:idx val="2"/>
          <c:order val="2"/>
          <c:tx>
            <c:strRef>
              <c:f>'37'!$L$84</c:f>
              <c:strCache>
                <c:ptCount val="1"/>
                <c:pt idx="0">
                  <c:v>Loans to the public</c:v>
                </c:pt>
              </c:strCache>
            </c:strRef>
          </c:tx>
          <c:spPr>
            <a:solidFill>
              <a:srgbClr val="99CCFF"/>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'37'!$M$84:$T$84</c:f>
              <c:numCache>
                <c:formatCode>_-* #\ ##0.0_-;\-* #\ ##0.0_-;_-* "-"??_-;_-@_-</c:formatCode>
                <c:ptCount val="8"/>
                <c:pt idx="0">
                  <c:v>4.4000000000000004</c:v>
                </c:pt>
                <c:pt idx="1">
                  <c:v>2.8</c:v>
                </c:pt>
                <c:pt idx="2">
                  <c:v>5.9</c:v>
                </c:pt>
                <c:pt idx="3">
                  <c:v>7.8</c:v>
                </c:pt>
                <c:pt idx="4">
                  <c:v>15.6</c:v>
                </c:pt>
                <c:pt idx="5">
                  <c:v>16.5</c:v>
                </c:pt>
                <c:pt idx="6">
                  <c:v>16.3</c:v>
                </c:pt>
                <c:pt idx="7">
                  <c:v>0</c:v>
                </c:pt>
              </c:numCache>
            </c:numRef>
          </c:val>
          <c:extLst>
            <c:ext xmlns:c16="http://schemas.microsoft.com/office/drawing/2014/chart" uri="{C3380CC4-5D6E-409C-BE32-E72D297353CC}">
              <c16:uniqueId val="{00000002-9BC5-4FCD-BCA6-A39EBEA7AE58}"/>
            </c:ext>
          </c:extLst>
        </c:ser>
        <c:ser>
          <c:idx val="3"/>
          <c:order val="3"/>
          <c:tx>
            <c:strRef>
              <c:f>'37'!$L$85</c:f>
              <c:strCache>
                <c:ptCount val="1"/>
                <c:pt idx="0">
                  <c:v>Loans to credit institutions</c:v>
                </c:pt>
              </c:strCache>
            </c:strRef>
          </c:tx>
          <c:spPr>
            <a:solidFill>
              <a:srgbClr val="8B8A8D"/>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'37'!$M$85:$T$85</c:f>
              <c:numCache>
                <c:formatCode>_-* #\ ##0.0_-;\-* #\ ##0.0_-;_-* "-"??_-;_-@_-</c:formatCode>
                <c:ptCount val="8"/>
                <c:pt idx="0">
                  <c:v>0.1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9BC5-4FCD-BCA6-A39EBEA7AE58}"/>
            </c:ext>
          </c:extLst>
        </c:ser>
        <c:ser>
          <c:idx val="4"/>
          <c:order val="4"/>
          <c:tx>
            <c:strRef>
              <c:f>'37'!$L$86</c:f>
              <c:strCache>
                <c:ptCount val="1"/>
                <c:pt idx="0">
                  <c:v>Interest-bearing securities incl. Treasury bills</c:v>
                </c:pt>
              </c:strCache>
            </c:strRef>
          </c:tx>
          <c:spPr>
            <a:solidFill>
              <a:srgbClr val="C9C7C7"/>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'37'!$M$86:$T$86</c:f>
              <c:numCache>
                <c:formatCode>_-* #\ ##0.0_-;\-* #\ ##0.0_-;_-* "-"??_-;_-@_-</c:formatCode>
                <c:ptCount val="8"/>
                <c:pt idx="0">
                  <c:v>7.8</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9BC5-4FCD-BCA6-A39EBEA7AE58}"/>
            </c:ext>
          </c:extLst>
        </c:ser>
        <c:ser>
          <c:idx val="5"/>
          <c:order val="5"/>
          <c:tx>
            <c:strRef>
              <c:f>'37'!$L$87</c:f>
              <c:strCache>
                <c:ptCount val="1"/>
                <c:pt idx="0">
                  <c:v>Deposits and borrowings from the public</c:v>
                </c:pt>
              </c:strCache>
            </c:strRef>
          </c:tx>
          <c:spPr>
            <a:solidFill>
              <a:srgbClr val="474748"/>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'37'!$M$87:$T$87</c:f>
              <c:numCache>
                <c:formatCode>_-* #\ ##0.0_-;\-* #\ ##0.0_-;_-* "-"??_-;_-@_-</c:formatCode>
                <c:ptCount val="8"/>
                <c:pt idx="0">
                  <c:v>-0.9</c:v>
                </c:pt>
                <c:pt idx="1">
                  <c:v>-0.9</c:v>
                </c:pt>
                <c:pt idx="2">
                  <c:v>-0.2</c:v>
                </c:pt>
                <c:pt idx="3">
                  <c:v>0</c:v>
                </c:pt>
                <c:pt idx="4">
                  <c:v>-0.1</c:v>
                </c:pt>
                <c:pt idx="5">
                  <c:v>-0.1</c:v>
                </c:pt>
                <c:pt idx="6">
                  <c:v>0</c:v>
                </c:pt>
                <c:pt idx="7">
                  <c:v>-25.9</c:v>
                </c:pt>
              </c:numCache>
            </c:numRef>
          </c:val>
          <c:extLst>
            <c:ext xmlns:c16="http://schemas.microsoft.com/office/drawing/2014/chart" uri="{C3380CC4-5D6E-409C-BE32-E72D297353CC}">
              <c16:uniqueId val="{00000005-9BC5-4FCD-BCA6-A39EBEA7AE58}"/>
            </c:ext>
          </c:extLst>
        </c:ser>
        <c:ser>
          <c:idx val="6"/>
          <c:order val="6"/>
          <c:tx>
            <c:strRef>
              <c:f>'37'!$L$88</c:f>
              <c:strCache>
                <c:ptCount val="1"/>
                <c:pt idx="0">
                  <c:v>Deposits by credit institutions</c:v>
                </c:pt>
              </c:strCache>
            </c:strRef>
          </c:tx>
          <c:spPr>
            <a:solidFill>
              <a:srgbClr val="FBD9CA"/>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'37'!$M$88:$T$88</c:f>
              <c:numCache>
                <c:formatCode>_-* #\ ##0.0_-;\-* #\ ##0.0_-;_-* "-"??_-;_-@_-</c:formatCode>
                <c:ptCount val="8"/>
                <c:pt idx="0">
                  <c:v>2.7</c:v>
                </c:pt>
                <c:pt idx="1">
                  <c:v>-1.8</c:v>
                </c:pt>
                <c:pt idx="2">
                  <c:v>0</c:v>
                </c:pt>
                <c:pt idx="3">
                  <c:v>0</c:v>
                </c:pt>
                <c:pt idx="4">
                  <c:v>-0.1</c:v>
                </c:pt>
                <c:pt idx="5">
                  <c:v>-0.1</c:v>
                </c:pt>
                <c:pt idx="6">
                  <c:v>0</c:v>
                </c:pt>
                <c:pt idx="7">
                  <c:v>0</c:v>
                </c:pt>
              </c:numCache>
            </c:numRef>
          </c:val>
          <c:extLst>
            <c:ext xmlns:c16="http://schemas.microsoft.com/office/drawing/2014/chart" uri="{C3380CC4-5D6E-409C-BE32-E72D297353CC}">
              <c16:uniqueId val="{00000006-9BC5-4FCD-BCA6-A39EBEA7AE58}"/>
            </c:ext>
          </c:extLst>
        </c:ser>
        <c:ser>
          <c:idx val="7"/>
          <c:order val="7"/>
          <c:tx>
            <c:strRef>
              <c:f>'37'!$L$89</c:f>
              <c:strCache>
                <c:ptCount val="1"/>
                <c:pt idx="0">
                  <c:v>Issued CDs with original maturity less than 1 year</c:v>
                </c:pt>
              </c:strCache>
            </c:strRef>
          </c:tx>
          <c:spPr>
            <a:solidFill>
              <a:srgbClr val="A66A5D"/>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'37'!$M$89:$T$89</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9BC5-4FCD-BCA6-A39EBEA7AE58}"/>
            </c:ext>
          </c:extLst>
        </c:ser>
        <c:ser>
          <c:idx val="8"/>
          <c:order val="8"/>
          <c:tx>
            <c:strRef>
              <c:f>'37'!$L$90</c:f>
              <c:strCache>
                <c:ptCount val="1"/>
                <c:pt idx="0">
                  <c:v>Issued CPs with original maturity less than 1 year</c:v>
                </c:pt>
              </c:strCache>
            </c:strRef>
          </c:tx>
          <c:spPr>
            <a:solidFill>
              <a:srgbClr val="6E3629"/>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'37'!$M$90:$T$90</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9BC5-4FCD-BCA6-A39EBEA7AE58}"/>
            </c:ext>
          </c:extLst>
        </c:ser>
        <c:ser>
          <c:idx val="9"/>
          <c:order val="9"/>
          <c:tx>
            <c:strRef>
              <c:f>'37'!$L$91</c:f>
              <c:strCache>
                <c:ptCount val="1"/>
                <c:pt idx="0">
                  <c:v>Issued CD &amp; CPs with original maturity over 1 year</c:v>
                </c:pt>
              </c:strCache>
            </c:strRef>
          </c:tx>
          <c:spPr>
            <a:solidFill>
              <a:srgbClr val="BC92ED"/>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'37'!$M$91:$T$91</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9BC5-4FCD-BCA6-A39EBEA7AE58}"/>
            </c:ext>
          </c:extLst>
        </c:ser>
        <c:ser>
          <c:idx val="10"/>
          <c:order val="10"/>
          <c:tx>
            <c:strRef>
              <c:f>'37'!$L$92</c:f>
              <c:strCache>
                <c:ptCount val="1"/>
                <c:pt idx="0">
                  <c:v>Issued covered bonds</c:v>
                </c:pt>
              </c:strCache>
            </c:strRef>
          </c:tx>
          <c:spPr>
            <a:solidFill>
              <a:srgbClr val="8548C9"/>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'37'!$M$92:$T$92</c:f>
              <c:numCache>
                <c:formatCode>_-* #\ ##0.0_-;\-* #\ ##0.0_-;_-* "-"??_-;_-@_-</c:formatCode>
                <c:ptCount val="8"/>
                <c:pt idx="0">
                  <c:v>0</c:v>
                </c:pt>
                <c:pt idx="1">
                  <c:v>0</c:v>
                </c:pt>
                <c:pt idx="2">
                  <c:v>-1.9</c:v>
                </c:pt>
                <c:pt idx="3">
                  <c:v>-1.9</c:v>
                </c:pt>
                <c:pt idx="4">
                  <c:v>-6.3</c:v>
                </c:pt>
                <c:pt idx="5">
                  <c:v>-0.1</c:v>
                </c:pt>
                <c:pt idx="6">
                  <c:v>-0.1</c:v>
                </c:pt>
                <c:pt idx="7">
                  <c:v>0</c:v>
                </c:pt>
              </c:numCache>
            </c:numRef>
          </c:val>
          <c:extLst>
            <c:ext xmlns:c16="http://schemas.microsoft.com/office/drawing/2014/chart" uri="{C3380CC4-5D6E-409C-BE32-E72D297353CC}">
              <c16:uniqueId val="{0000000A-9BC5-4FCD-BCA6-A39EBEA7AE58}"/>
            </c:ext>
          </c:extLst>
        </c:ser>
        <c:ser>
          <c:idx val="11"/>
          <c:order val="11"/>
          <c:tx>
            <c:strRef>
              <c:f>'37'!$L$93</c:f>
              <c:strCache>
                <c:ptCount val="1"/>
                <c:pt idx="0">
                  <c:v>Issued other bonds</c:v>
                </c:pt>
              </c:strCache>
            </c:strRef>
          </c:tx>
          <c:spPr>
            <a:solidFill>
              <a:srgbClr val="ED8EC3"/>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'37'!$M$93:$T$93</c:f>
              <c:numCache>
                <c:formatCode>_-* #\ ##0.0_-;\-* #\ ##0.0_-;_-* "-"??_-;_-@_-</c:formatCode>
                <c:ptCount val="8"/>
                <c:pt idx="0">
                  <c:v>0</c:v>
                </c:pt>
                <c:pt idx="1">
                  <c:v>-0.2</c:v>
                </c:pt>
                <c:pt idx="2">
                  <c:v>-0.6</c:v>
                </c:pt>
                <c:pt idx="3">
                  <c:v>-0.6</c:v>
                </c:pt>
                <c:pt idx="4">
                  <c:v>-1.2</c:v>
                </c:pt>
                <c:pt idx="5">
                  <c:v>-0.2</c:v>
                </c:pt>
                <c:pt idx="6">
                  <c:v>0</c:v>
                </c:pt>
                <c:pt idx="7">
                  <c:v>0</c:v>
                </c:pt>
              </c:numCache>
            </c:numRef>
          </c:val>
          <c:extLst>
            <c:ext xmlns:c16="http://schemas.microsoft.com/office/drawing/2014/chart" uri="{C3380CC4-5D6E-409C-BE32-E72D297353CC}">
              <c16:uniqueId val="{0000000B-9BC5-4FCD-BCA6-A39EBEA7AE58}"/>
            </c:ext>
          </c:extLst>
        </c:ser>
        <c:ser>
          <c:idx val="12"/>
          <c:order val="12"/>
          <c:tx>
            <c:strRef>
              <c:f>'37'!$L$94</c:f>
              <c:strCache>
                <c:ptCount val="1"/>
                <c:pt idx="0">
                  <c:v>Subordinated liabilities</c:v>
                </c:pt>
              </c:strCache>
            </c:strRef>
          </c:tx>
          <c:spPr>
            <a:solidFill>
              <a:srgbClr val="D6549E"/>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'37'!$M$94:$T$94</c:f>
              <c:numCache>
                <c:formatCode>_-* #\ ##0.0_-;\-* #\ ##0.0_-;_-* "-"??_-;_-@_-</c:formatCode>
                <c:ptCount val="8"/>
                <c:pt idx="0">
                  <c:v>0</c:v>
                </c:pt>
                <c:pt idx="1">
                  <c:v>0</c:v>
                </c:pt>
                <c:pt idx="2">
                  <c:v>0</c:v>
                </c:pt>
                <c:pt idx="3">
                  <c:v>0</c:v>
                </c:pt>
                <c:pt idx="4">
                  <c:v>0</c:v>
                </c:pt>
                <c:pt idx="5">
                  <c:v>-0.1</c:v>
                </c:pt>
                <c:pt idx="6">
                  <c:v>0</c:v>
                </c:pt>
                <c:pt idx="7">
                  <c:v>0</c:v>
                </c:pt>
              </c:numCache>
            </c:numRef>
          </c:val>
          <c:extLst>
            <c:ext xmlns:c16="http://schemas.microsoft.com/office/drawing/2014/chart" uri="{C3380CC4-5D6E-409C-BE32-E72D297353CC}">
              <c16:uniqueId val="{0000000C-9BC5-4FCD-BCA6-A39EBEA7AE58}"/>
            </c:ext>
          </c:extLst>
        </c:ser>
        <c:ser>
          <c:idx val="13"/>
          <c:order val="13"/>
          <c:tx>
            <c:strRef>
              <c:f>'37'!$L$95</c:f>
              <c:strCache>
                <c:ptCount val="1"/>
                <c:pt idx="0">
                  <c:v>Equity</c:v>
                </c:pt>
              </c:strCache>
            </c:strRef>
          </c:tx>
          <c:spPr>
            <a:solidFill>
              <a:srgbClr val="FFDA66"/>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'37'!$M$95:$T$95</c:f>
              <c:numCache>
                <c:formatCode>_-* #\ ##0.0_-;\-* #\ ##0.0_-;_-* "-"??_-;_-@_-</c:formatCode>
                <c:ptCount val="8"/>
                <c:pt idx="0">
                  <c:v>0</c:v>
                </c:pt>
                <c:pt idx="1">
                  <c:v>0</c:v>
                </c:pt>
                <c:pt idx="2">
                  <c:v>0</c:v>
                </c:pt>
                <c:pt idx="3">
                  <c:v>0</c:v>
                </c:pt>
                <c:pt idx="4">
                  <c:v>0</c:v>
                </c:pt>
                <c:pt idx="5">
                  <c:v>0</c:v>
                </c:pt>
                <c:pt idx="6">
                  <c:v>0</c:v>
                </c:pt>
                <c:pt idx="7">
                  <c:v>-4.3</c:v>
                </c:pt>
              </c:numCache>
            </c:numRef>
          </c:val>
          <c:extLst>
            <c:ext xmlns:c16="http://schemas.microsoft.com/office/drawing/2014/chart" uri="{C3380CC4-5D6E-409C-BE32-E72D297353CC}">
              <c16:uniqueId val="{0000000D-9BC5-4FCD-BCA6-A39EBEA7AE58}"/>
            </c:ext>
          </c:extLst>
        </c:ser>
        <c:ser>
          <c:idx val="14"/>
          <c:order val="14"/>
          <c:tx>
            <c:strRef>
              <c:f>'37'!$L$96</c:f>
              <c:strCache>
                <c:ptCount val="1"/>
                <c:pt idx="0">
                  <c:v>Derivatives, net inflows/outflows</c:v>
                </c:pt>
              </c:strCache>
            </c:strRef>
          </c:tx>
          <c:spPr>
            <a:solidFill>
              <a:srgbClr val="FF9873"/>
            </a:solidFill>
            <a:ln w="25400">
              <a:noFill/>
            </a:ln>
            <a:effectLst/>
          </c:spPr>
          <c:invertIfNegative val="0"/>
          <c:cat>
            <c:strRef>
              <c:f>'37'!$M$81:$T$81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'37'!$M$96:$T$96</c:f>
              <c:numCache>
                <c:formatCode>_-* #\ ##0.0_-;\-* #\ ##0.0_-;_-* "-"??_-;_-@_-</c:formatCode>
                <c:ptCount val="8"/>
                <c:pt idx="0">
                  <c:v>-2.7</c:v>
                </c:pt>
                <c:pt idx="1">
                  <c:v>-22.7</c:v>
                </c:pt>
                <c:pt idx="2">
                  <c:v>-2.8</c:v>
                </c:pt>
                <c:pt idx="3">
                  <c:v>-0.5</c:v>
                </c:pt>
                <c:pt idx="4">
                  <c:v>-2.2999999999999998</c:v>
                </c:pt>
                <c:pt idx="5">
                  <c:v>0.1</c:v>
                </c:pt>
                <c:pt idx="6">
                  <c:v>-0.5</c:v>
                </c:pt>
                <c:pt idx="7">
                  <c:v>0</c:v>
                </c:pt>
              </c:numCache>
            </c:numRef>
          </c:val>
          <c:extLst>
            <c:ext xmlns:c16="http://schemas.microsoft.com/office/drawing/2014/chart" uri="{C3380CC4-5D6E-409C-BE32-E72D297353CC}">
              <c16:uniqueId val="{0000000E-9BC5-4FCD-BCA6-A39EBEA7AE58}"/>
            </c:ext>
          </c:extLst>
        </c:ser>
        <c:dLbls>
          <c:showLegendKey val="0"/>
          <c:showVal val="0"/>
          <c:showCatName val="0"/>
          <c:showSerName val="0"/>
          <c:showPercent val="0"/>
          <c:showBubbleSize val="0"/>
        </c:dLbls>
        <c:gapWidth val="150"/>
        <c:overlap val="100"/>
        <c:axId val="77757824"/>
        <c:axId val="77763712"/>
      </c:barChart>
      <c:catAx>
        <c:axId val="77757824"/>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763712"/>
        <c:crosses val="autoZero"/>
        <c:auto val="1"/>
        <c:lblAlgn val="ctr"/>
        <c:lblOffset val="100"/>
        <c:noMultiLvlLbl val="0"/>
      </c:catAx>
      <c:valAx>
        <c:axId val="7776371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75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25" r="0.25"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Other currencies</a:t>
            </a:r>
          </a:p>
        </c:rich>
      </c:tx>
      <c:layout>
        <c:manualLayout>
          <c:xMode val="edge"/>
          <c:yMode val="edge"/>
          <c:x val="0.42139993288665362"/>
          <c:y val="5.8239837830916371E-3"/>
        </c:manualLayout>
      </c:layout>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manualLayout>
          <c:layoutTarget val="inner"/>
          <c:xMode val="edge"/>
          <c:yMode val="edge"/>
          <c:x val="9.4114284839067211E-2"/>
          <c:y val="5.8972592487055511E-2"/>
          <c:w val="0.88157105103399114"/>
          <c:h val="0.54901178214661228"/>
        </c:manualLayout>
      </c:layout>
      <c:barChart>
        <c:barDir val="col"/>
        <c:grouping val="stacked"/>
        <c:varyColors val="0"/>
        <c:ser>
          <c:idx val="0"/>
          <c:order val="0"/>
          <c:tx>
            <c:strRef>
              <c:f>'37'!$L$100</c:f>
              <c:strCache>
                <c:ptCount val="1"/>
                <c:pt idx="0">
                  <c:v>Other currencies</c:v>
                </c:pt>
              </c:strCache>
            </c:strRef>
          </c:tx>
          <c:spPr>
            <a:solidFill>
              <a:srgbClr val="0000A0"/>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'37'!$M$100:$T$100</c:f>
              <c:numCache>
                <c:formatCode>#,##0</c:formatCode>
                <c:ptCount val="8"/>
              </c:numCache>
            </c:numRef>
          </c:val>
          <c:extLst>
            <c:ext xmlns:c16="http://schemas.microsoft.com/office/drawing/2014/chart" uri="{C3380CC4-5D6E-409C-BE32-E72D297353CC}">
              <c16:uniqueId val="{00000000-39B6-4462-BBFE-FA5CB7021A61}"/>
            </c:ext>
          </c:extLst>
        </c:ser>
        <c:ser>
          <c:idx val="1"/>
          <c:order val="1"/>
          <c:tx>
            <c:strRef>
              <c:f>'37'!$L$101</c:f>
              <c:strCache>
                <c:ptCount val="1"/>
                <c:pt idx="0">
                  <c:v>Cash and balances with central banks</c:v>
                </c:pt>
              </c:strCache>
            </c:strRef>
          </c:tx>
          <c:spPr>
            <a:solidFill>
              <a:srgbClr val="3399FF"/>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'37'!$M$101:$T$101</c:f>
              <c:numCache>
                <c:formatCode>_-* #\ ##0.0_-;\-* #\ ##0.0_-;_-* "-"??_-;_-@_-</c:formatCode>
                <c:ptCount val="8"/>
                <c:pt idx="0">
                  <c:v>0.1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9B6-4462-BBFE-FA5CB7021A61}"/>
            </c:ext>
          </c:extLst>
        </c:ser>
        <c:ser>
          <c:idx val="2"/>
          <c:order val="2"/>
          <c:tx>
            <c:strRef>
              <c:f>'37'!$L$102</c:f>
              <c:strCache>
                <c:ptCount val="1"/>
                <c:pt idx="0">
                  <c:v>Loans to the public</c:v>
                </c:pt>
              </c:strCache>
            </c:strRef>
          </c:tx>
          <c:spPr>
            <a:solidFill>
              <a:srgbClr val="99CCFF"/>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'37'!$M$102:$T$102</c:f>
              <c:numCache>
                <c:formatCode>_-* #\ ##0.0_-;\-* #\ ##0.0_-;_-* "-"??_-;_-@_-</c:formatCode>
                <c:ptCount val="8"/>
                <c:pt idx="0">
                  <c:v>1.1000000000000001</c:v>
                </c:pt>
                <c:pt idx="1">
                  <c:v>0.5</c:v>
                </c:pt>
                <c:pt idx="2">
                  <c:v>0.4</c:v>
                </c:pt>
                <c:pt idx="3">
                  <c:v>0.1</c:v>
                </c:pt>
                <c:pt idx="4">
                  <c:v>0.1</c:v>
                </c:pt>
                <c:pt idx="5">
                  <c:v>0</c:v>
                </c:pt>
                <c:pt idx="6">
                  <c:v>0</c:v>
                </c:pt>
                <c:pt idx="7">
                  <c:v>0</c:v>
                </c:pt>
              </c:numCache>
            </c:numRef>
          </c:val>
          <c:extLst>
            <c:ext xmlns:c16="http://schemas.microsoft.com/office/drawing/2014/chart" uri="{C3380CC4-5D6E-409C-BE32-E72D297353CC}">
              <c16:uniqueId val="{00000002-39B6-4462-BBFE-FA5CB7021A61}"/>
            </c:ext>
          </c:extLst>
        </c:ser>
        <c:ser>
          <c:idx val="3"/>
          <c:order val="3"/>
          <c:tx>
            <c:strRef>
              <c:f>'37'!$L$103</c:f>
              <c:strCache>
                <c:ptCount val="1"/>
                <c:pt idx="0">
                  <c:v>Loans to credit institutions</c:v>
                </c:pt>
              </c:strCache>
            </c:strRef>
          </c:tx>
          <c:spPr>
            <a:solidFill>
              <a:srgbClr val="8B8A8D"/>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'37'!$M$103:$T$103</c:f>
              <c:numCache>
                <c:formatCode>_-* #\ ##0.0_-;\-* #\ ##0.0_-;_-* "-"??_-;_-@_-</c:formatCode>
                <c:ptCount val="8"/>
                <c:pt idx="0">
                  <c:v>0.2</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39B6-4462-BBFE-FA5CB7021A61}"/>
            </c:ext>
          </c:extLst>
        </c:ser>
        <c:ser>
          <c:idx val="4"/>
          <c:order val="4"/>
          <c:tx>
            <c:strRef>
              <c:f>'37'!$L$104</c:f>
              <c:strCache>
                <c:ptCount val="1"/>
                <c:pt idx="0">
                  <c:v>Interest-bearing securities incl. Treasury bills</c:v>
                </c:pt>
              </c:strCache>
            </c:strRef>
          </c:tx>
          <c:spPr>
            <a:solidFill>
              <a:srgbClr val="C9C7C7"/>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'37'!$M$104:$T$104</c:f>
              <c:numCache>
                <c:formatCode>_-* #\ ##0.0_-;\-* #\ ##0.0_-;_-*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39B6-4462-BBFE-FA5CB7021A61}"/>
            </c:ext>
          </c:extLst>
        </c:ser>
        <c:ser>
          <c:idx val="5"/>
          <c:order val="5"/>
          <c:tx>
            <c:strRef>
              <c:f>'37'!$L$105</c:f>
              <c:strCache>
                <c:ptCount val="1"/>
                <c:pt idx="0">
                  <c:v>Deposits and borrowings from the public</c:v>
                </c:pt>
              </c:strCache>
            </c:strRef>
          </c:tx>
          <c:spPr>
            <a:solidFill>
              <a:srgbClr val="474748"/>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'37'!$M$105:$T$105</c:f>
              <c:numCache>
                <c:formatCode>_-* #\ ##0.0_-;\-* #\ ##0.0_-;_-* "-"??_-;_-@_-</c:formatCode>
                <c:ptCount val="8"/>
                <c:pt idx="0">
                  <c:v>0</c:v>
                </c:pt>
                <c:pt idx="1">
                  <c:v>0</c:v>
                </c:pt>
                <c:pt idx="2">
                  <c:v>0</c:v>
                </c:pt>
                <c:pt idx="3">
                  <c:v>0</c:v>
                </c:pt>
                <c:pt idx="4">
                  <c:v>0</c:v>
                </c:pt>
                <c:pt idx="5">
                  <c:v>0</c:v>
                </c:pt>
                <c:pt idx="6">
                  <c:v>0</c:v>
                </c:pt>
                <c:pt idx="7">
                  <c:v>-2.2999999999999998</c:v>
                </c:pt>
              </c:numCache>
            </c:numRef>
          </c:val>
          <c:extLst>
            <c:ext xmlns:c16="http://schemas.microsoft.com/office/drawing/2014/chart" uri="{C3380CC4-5D6E-409C-BE32-E72D297353CC}">
              <c16:uniqueId val="{00000005-39B6-4462-BBFE-FA5CB7021A61}"/>
            </c:ext>
          </c:extLst>
        </c:ser>
        <c:ser>
          <c:idx val="6"/>
          <c:order val="6"/>
          <c:tx>
            <c:strRef>
              <c:f>'37'!$L$106</c:f>
              <c:strCache>
                <c:ptCount val="1"/>
                <c:pt idx="0">
                  <c:v>Deposits by credit institutions</c:v>
                </c:pt>
              </c:strCache>
            </c:strRef>
          </c:tx>
          <c:spPr>
            <a:solidFill>
              <a:srgbClr val="FBD9CA"/>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'37'!$M$106:$T$106</c:f>
              <c:numCache>
                <c:formatCode>_-* #\ ##0.0_-;\-* #\ ##0.0_-;_-* "-"??_-;_-@_-</c:formatCode>
                <c:ptCount val="8"/>
                <c:pt idx="0">
                  <c:v>-0.6</c:v>
                </c:pt>
                <c:pt idx="1">
                  <c:v>-0.1</c:v>
                </c:pt>
                <c:pt idx="2">
                  <c:v>0</c:v>
                </c:pt>
                <c:pt idx="3">
                  <c:v>0</c:v>
                </c:pt>
                <c:pt idx="4">
                  <c:v>0</c:v>
                </c:pt>
                <c:pt idx="5">
                  <c:v>0</c:v>
                </c:pt>
                <c:pt idx="6">
                  <c:v>0</c:v>
                </c:pt>
                <c:pt idx="7">
                  <c:v>0</c:v>
                </c:pt>
              </c:numCache>
            </c:numRef>
          </c:val>
          <c:extLst>
            <c:ext xmlns:c16="http://schemas.microsoft.com/office/drawing/2014/chart" uri="{C3380CC4-5D6E-409C-BE32-E72D297353CC}">
              <c16:uniqueId val="{00000006-39B6-4462-BBFE-FA5CB7021A61}"/>
            </c:ext>
          </c:extLst>
        </c:ser>
        <c:ser>
          <c:idx val="7"/>
          <c:order val="7"/>
          <c:tx>
            <c:strRef>
              <c:f>'37'!$L$107</c:f>
              <c:strCache>
                <c:ptCount val="1"/>
                <c:pt idx="0">
                  <c:v>Issued CDs with original maturity less than 1 year</c:v>
                </c:pt>
              </c:strCache>
            </c:strRef>
          </c:tx>
          <c:spPr>
            <a:solidFill>
              <a:srgbClr val="A66A5D"/>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'37'!$M$107:$T$107</c:f>
              <c:numCache>
                <c:formatCode>_-* #\ ##0.0_-;\-* #\ ##0.0_-;_-* "-"??_-;_-@_-</c:formatCode>
                <c:ptCount val="8"/>
                <c:pt idx="0">
                  <c:v>-0.2</c:v>
                </c:pt>
                <c:pt idx="1">
                  <c:v>-3.2</c:v>
                </c:pt>
                <c:pt idx="2">
                  <c:v>-2.2000000000000002</c:v>
                </c:pt>
                <c:pt idx="3">
                  <c:v>0</c:v>
                </c:pt>
                <c:pt idx="4">
                  <c:v>0</c:v>
                </c:pt>
                <c:pt idx="5">
                  <c:v>0</c:v>
                </c:pt>
                <c:pt idx="6">
                  <c:v>0</c:v>
                </c:pt>
                <c:pt idx="7">
                  <c:v>0</c:v>
                </c:pt>
              </c:numCache>
            </c:numRef>
          </c:val>
          <c:extLst>
            <c:ext xmlns:c16="http://schemas.microsoft.com/office/drawing/2014/chart" uri="{C3380CC4-5D6E-409C-BE32-E72D297353CC}">
              <c16:uniqueId val="{00000007-39B6-4462-BBFE-FA5CB7021A61}"/>
            </c:ext>
          </c:extLst>
        </c:ser>
        <c:ser>
          <c:idx val="8"/>
          <c:order val="8"/>
          <c:tx>
            <c:strRef>
              <c:f>'37'!$L$108</c:f>
              <c:strCache>
                <c:ptCount val="1"/>
                <c:pt idx="0">
                  <c:v>Issued CPs with original maturity less than 1 year</c:v>
                </c:pt>
              </c:strCache>
            </c:strRef>
          </c:tx>
          <c:spPr>
            <a:solidFill>
              <a:srgbClr val="6E3629"/>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'37'!$M$108:$T$108</c:f>
              <c:numCache>
                <c:formatCode>_-* #\ ##0.0_-;\-* #\ ##0.0_-;_-* "-"??_-;_-@_-</c:formatCode>
                <c:ptCount val="8"/>
                <c:pt idx="0">
                  <c:v>0</c:v>
                </c:pt>
                <c:pt idx="1">
                  <c:v>-1.1000000000000001</c:v>
                </c:pt>
                <c:pt idx="2">
                  <c:v>-0.7</c:v>
                </c:pt>
                <c:pt idx="3">
                  <c:v>0</c:v>
                </c:pt>
                <c:pt idx="4">
                  <c:v>0</c:v>
                </c:pt>
                <c:pt idx="5">
                  <c:v>0</c:v>
                </c:pt>
                <c:pt idx="6">
                  <c:v>0</c:v>
                </c:pt>
                <c:pt idx="7">
                  <c:v>0</c:v>
                </c:pt>
              </c:numCache>
            </c:numRef>
          </c:val>
          <c:extLst>
            <c:ext xmlns:c16="http://schemas.microsoft.com/office/drawing/2014/chart" uri="{C3380CC4-5D6E-409C-BE32-E72D297353CC}">
              <c16:uniqueId val="{00000008-39B6-4462-BBFE-FA5CB7021A61}"/>
            </c:ext>
          </c:extLst>
        </c:ser>
        <c:ser>
          <c:idx val="9"/>
          <c:order val="9"/>
          <c:tx>
            <c:strRef>
              <c:f>'37'!$L$109</c:f>
              <c:strCache>
                <c:ptCount val="1"/>
                <c:pt idx="0">
                  <c:v>Issued CD &amp; CPs with original maturity over 1 year</c:v>
                </c:pt>
              </c:strCache>
            </c:strRef>
          </c:tx>
          <c:spPr>
            <a:solidFill>
              <a:srgbClr val="BC92ED"/>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'37'!$M$109:$T$109</c:f>
              <c:numCache>
                <c:formatCode>_-* #\ ##0.0_-;\-* #\ ##0.0_-;_-* "-"??_-;_-@_-</c:formatCode>
                <c:ptCount val="8"/>
                <c:pt idx="0">
                  <c:v>0</c:v>
                </c:pt>
                <c:pt idx="1">
                  <c:v>-0.6</c:v>
                </c:pt>
                <c:pt idx="2">
                  <c:v>-1</c:v>
                </c:pt>
                <c:pt idx="3">
                  <c:v>0</c:v>
                </c:pt>
                <c:pt idx="4">
                  <c:v>0</c:v>
                </c:pt>
                <c:pt idx="5">
                  <c:v>0</c:v>
                </c:pt>
                <c:pt idx="6">
                  <c:v>0</c:v>
                </c:pt>
                <c:pt idx="7">
                  <c:v>0</c:v>
                </c:pt>
              </c:numCache>
            </c:numRef>
          </c:val>
          <c:extLst>
            <c:ext xmlns:c16="http://schemas.microsoft.com/office/drawing/2014/chart" uri="{C3380CC4-5D6E-409C-BE32-E72D297353CC}">
              <c16:uniqueId val="{00000009-39B6-4462-BBFE-FA5CB7021A61}"/>
            </c:ext>
          </c:extLst>
        </c:ser>
        <c:ser>
          <c:idx val="10"/>
          <c:order val="10"/>
          <c:tx>
            <c:strRef>
              <c:f>'37'!$L$110</c:f>
              <c:strCache>
                <c:ptCount val="1"/>
                <c:pt idx="0">
                  <c:v>Issued covered bonds</c:v>
                </c:pt>
              </c:strCache>
            </c:strRef>
          </c:tx>
          <c:spPr>
            <a:solidFill>
              <a:srgbClr val="8548C9"/>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'37'!$M$110:$T$110</c:f>
              <c:numCache>
                <c:formatCode>_-* #\ ##0.0_-;\-* #\ ##0.0_-;_-* "-"??_-;_-@_-</c:formatCode>
                <c:ptCount val="8"/>
                <c:pt idx="0">
                  <c:v>0</c:v>
                </c:pt>
                <c:pt idx="1">
                  <c:v>0</c:v>
                </c:pt>
                <c:pt idx="2">
                  <c:v>0</c:v>
                </c:pt>
                <c:pt idx="3">
                  <c:v>-0.4</c:v>
                </c:pt>
                <c:pt idx="4">
                  <c:v>0</c:v>
                </c:pt>
                <c:pt idx="5">
                  <c:v>0</c:v>
                </c:pt>
                <c:pt idx="6">
                  <c:v>0</c:v>
                </c:pt>
                <c:pt idx="7">
                  <c:v>0</c:v>
                </c:pt>
              </c:numCache>
            </c:numRef>
          </c:val>
          <c:extLst>
            <c:ext xmlns:c16="http://schemas.microsoft.com/office/drawing/2014/chart" uri="{C3380CC4-5D6E-409C-BE32-E72D297353CC}">
              <c16:uniqueId val="{0000000A-39B6-4462-BBFE-FA5CB7021A61}"/>
            </c:ext>
          </c:extLst>
        </c:ser>
        <c:ser>
          <c:idx val="11"/>
          <c:order val="11"/>
          <c:tx>
            <c:strRef>
              <c:f>'37'!$L$111</c:f>
              <c:strCache>
                <c:ptCount val="1"/>
                <c:pt idx="0">
                  <c:v>Issued other bonds</c:v>
                </c:pt>
              </c:strCache>
            </c:strRef>
          </c:tx>
          <c:spPr>
            <a:solidFill>
              <a:srgbClr val="ED8EC3"/>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'37'!$M$111:$T$111</c:f>
              <c:numCache>
                <c:formatCode>_-* #\ ##0.0_-;\-* #\ ##0.0_-;_-* "-"??_-;_-@_-</c:formatCode>
                <c:ptCount val="8"/>
                <c:pt idx="0">
                  <c:v>0</c:v>
                </c:pt>
                <c:pt idx="1">
                  <c:v>0</c:v>
                </c:pt>
                <c:pt idx="2">
                  <c:v>-0.7</c:v>
                </c:pt>
                <c:pt idx="3">
                  <c:v>-0.3</c:v>
                </c:pt>
                <c:pt idx="4">
                  <c:v>-1.2</c:v>
                </c:pt>
                <c:pt idx="5">
                  <c:v>0</c:v>
                </c:pt>
                <c:pt idx="6">
                  <c:v>0</c:v>
                </c:pt>
                <c:pt idx="7">
                  <c:v>0</c:v>
                </c:pt>
              </c:numCache>
            </c:numRef>
          </c:val>
          <c:extLst>
            <c:ext xmlns:c16="http://schemas.microsoft.com/office/drawing/2014/chart" uri="{C3380CC4-5D6E-409C-BE32-E72D297353CC}">
              <c16:uniqueId val="{0000000B-39B6-4462-BBFE-FA5CB7021A61}"/>
            </c:ext>
          </c:extLst>
        </c:ser>
        <c:ser>
          <c:idx val="12"/>
          <c:order val="12"/>
          <c:tx>
            <c:strRef>
              <c:f>'37'!$L$112</c:f>
              <c:strCache>
                <c:ptCount val="1"/>
                <c:pt idx="0">
                  <c:v>Subordinated liabilities</c:v>
                </c:pt>
              </c:strCache>
            </c:strRef>
          </c:tx>
          <c:spPr>
            <a:solidFill>
              <a:srgbClr val="D6549E"/>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'37'!$M$112:$T$112</c:f>
              <c:numCache>
                <c:formatCode>_-* #\ ##0.0_-;\-* #\ ##0.0_-;_-* "-"??_-;_-@_-</c:formatCode>
                <c:ptCount val="8"/>
                <c:pt idx="0">
                  <c:v>0</c:v>
                </c:pt>
                <c:pt idx="1">
                  <c:v>0</c:v>
                </c:pt>
                <c:pt idx="2">
                  <c:v>0</c:v>
                </c:pt>
                <c:pt idx="3">
                  <c:v>0</c:v>
                </c:pt>
                <c:pt idx="4">
                  <c:v>-0.1</c:v>
                </c:pt>
                <c:pt idx="5">
                  <c:v>-0.6</c:v>
                </c:pt>
                <c:pt idx="6">
                  <c:v>-0.3</c:v>
                </c:pt>
                <c:pt idx="7">
                  <c:v>0</c:v>
                </c:pt>
              </c:numCache>
            </c:numRef>
          </c:val>
          <c:extLst>
            <c:ext xmlns:c16="http://schemas.microsoft.com/office/drawing/2014/chart" uri="{C3380CC4-5D6E-409C-BE32-E72D297353CC}">
              <c16:uniqueId val="{0000000C-39B6-4462-BBFE-FA5CB7021A61}"/>
            </c:ext>
          </c:extLst>
        </c:ser>
        <c:ser>
          <c:idx val="13"/>
          <c:order val="13"/>
          <c:tx>
            <c:strRef>
              <c:f>'37'!$L$113</c:f>
              <c:strCache>
                <c:ptCount val="1"/>
                <c:pt idx="0">
                  <c:v>Equity</c:v>
                </c:pt>
              </c:strCache>
            </c:strRef>
          </c:tx>
          <c:spPr>
            <a:solidFill>
              <a:srgbClr val="FFDA66"/>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'37'!$M$113:$T$113</c:f>
              <c:numCache>
                <c:formatCode>_-* #\ ##0.0_-;\-* #\ ##0.0_-;_-* "-"??_-;_-@_-</c:formatCode>
                <c:ptCount val="8"/>
                <c:pt idx="0">
                  <c:v>0</c:v>
                </c:pt>
                <c:pt idx="1">
                  <c:v>0</c:v>
                </c:pt>
                <c:pt idx="2">
                  <c:v>0</c:v>
                </c:pt>
                <c:pt idx="3">
                  <c:v>0</c:v>
                </c:pt>
                <c:pt idx="4">
                  <c:v>0</c:v>
                </c:pt>
                <c:pt idx="5">
                  <c:v>0</c:v>
                </c:pt>
                <c:pt idx="6">
                  <c:v>0</c:v>
                </c:pt>
                <c:pt idx="7">
                  <c:v>-0.3</c:v>
                </c:pt>
              </c:numCache>
            </c:numRef>
          </c:val>
          <c:extLst>
            <c:ext xmlns:c16="http://schemas.microsoft.com/office/drawing/2014/chart" uri="{C3380CC4-5D6E-409C-BE32-E72D297353CC}">
              <c16:uniqueId val="{0000000D-39B6-4462-BBFE-FA5CB7021A61}"/>
            </c:ext>
          </c:extLst>
        </c:ser>
        <c:ser>
          <c:idx val="14"/>
          <c:order val="14"/>
          <c:tx>
            <c:strRef>
              <c:f>'37'!$L$114</c:f>
              <c:strCache>
                <c:ptCount val="1"/>
                <c:pt idx="0">
                  <c:v>Derivatives, net inflows/outflows</c:v>
                </c:pt>
              </c:strCache>
            </c:strRef>
          </c:tx>
          <c:spPr>
            <a:solidFill>
              <a:srgbClr val="FF9873"/>
            </a:solidFill>
            <a:ln w="25400">
              <a:noFill/>
            </a:ln>
            <a:effectLst/>
          </c:spPr>
          <c:invertIfNegative val="0"/>
          <c:cat>
            <c:strRef>
              <c:f>'37'!$M$99:$T$99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'37'!$M$114:$T$114</c:f>
              <c:numCache>
                <c:formatCode>_-* #\ ##0.0_-;\-* #\ ##0.0_-;_-* "-"??_-;_-@_-</c:formatCode>
                <c:ptCount val="8"/>
                <c:pt idx="0">
                  <c:v>-1.9</c:v>
                </c:pt>
                <c:pt idx="1">
                  <c:v>6.8</c:v>
                </c:pt>
                <c:pt idx="2">
                  <c:v>5.3</c:v>
                </c:pt>
                <c:pt idx="3">
                  <c:v>-1</c:v>
                </c:pt>
                <c:pt idx="4">
                  <c:v>2.8</c:v>
                </c:pt>
                <c:pt idx="5">
                  <c:v>0.6</c:v>
                </c:pt>
                <c:pt idx="6">
                  <c:v>-0.3</c:v>
                </c:pt>
                <c:pt idx="7">
                  <c:v>0</c:v>
                </c:pt>
              </c:numCache>
            </c:numRef>
          </c:val>
          <c:extLst>
            <c:ext xmlns:c16="http://schemas.microsoft.com/office/drawing/2014/chart" uri="{C3380CC4-5D6E-409C-BE32-E72D297353CC}">
              <c16:uniqueId val="{0000000E-39B6-4462-BBFE-FA5CB7021A61}"/>
            </c:ext>
          </c:extLst>
        </c:ser>
        <c:dLbls>
          <c:showLegendKey val="0"/>
          <c:showVal val="0"/>
          <c:showCatName val="0"/>
          <c:showSerName val="0"/>
          <c:showPercent val="0"/>
          <c:showBubbleSize val="0"/>
        </c:dLbls>
        <c:gapWidth val="150"/>
        <c:overlap val="100"/>
        <c:axId val="77899648"/>
        <c:axId val="77901184"/>
      </c:barChart>
      <c:catAx>
        <c:axId val="77899648"/>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901184"/>
        <c:crosses val="autoZero"/>
        <c:auto val="1"/>
        <c:lblAlgn val="ctr"/>
        <c:lblOffset val="100"/>
        <c:noMultiLvlLbl val="0"/>
      </c:catAx>
      <c:valAx>
        <c:axId val="779011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77899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Palatino Linotype" panose="02040502050505030304" pitchFamily="18" charset="0"/>
                <a:ea typeface="+mn-ea"/>
                <a:cs typeface="+mn-cs"/>
              </a:defRPr>
            </a:pPr>
            <a:r>
              <a:rPr lang="da-DK" sz="900" b="1" i="0" baseline="0"/>
              <a:t>EURm</a:t>
            </a:r>
          </a:p>
        </c:rich>
      </c:tx>
      <c:layout>
        <c:manualLayout>
          <c:xMode val="edge"/>
          <c:yMode val="edge"/>
          <c:x val="5.7816718282258485E-4"/>
          <c:y val="1.2609497244060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alatino Linotype" panose="02040502050505030304" pitchFamily="18" charset="0"/>
              <a:ea typeface="+mn-ea"/>
              <a:cs typeface="+mn-cs"/>
            </a:defRPr>
          </a:pPr>
          <a:endParaRPr lang="sv-SE"/>
        </a:p>
      </c:txPr>
    </c:title>
    <c:autoTitleDeleted val="0"/>
    <c:plotArea>
      <c:layout>
        <c:manualLayout>
          <c:layoutTarget val="inner"/>
          <c:xMode val="edge"/>
          <c:yMode val="edge"/>
          <c:x val="3.8720486784284094E-2"/>
          <c:y val="8.5715201441403988E-2"/>
          <c:w val="0.93955504078677099"/>
          <c:h val="0.64183231905873539"/>
        </c:manualLayout>
      </c:layout>
      <c:barChart>
        <c:barDir val="col"/>
        <c:grouping val="clustered"/>
        <c:varyColors val="0"/>
        <c:ser>
          <c:idx val="0"/>
          <c:order val="0"/>
          <c:tx>
            <c:strRef>
              <c:f>'42'!$K$1</c:f>
              <c:strCache>
                <c:ptCount val="1"/>
                <c:pt idx="0">
                  <c:v>Hypothetical P&amp;L</c:v>
                </c:pt>
              </c:strCache>
            </c:strRef>
          </c:tx>
          <c:spPr>
            <a:solidFill>
              <a:schemeClr val="accent1"/>
            </a:solidFill>
            <a:ln>
              <a:noFill/>
            </a:ln>
            <a:effectLst/>
          </c:spPr>
          <c:invertIfNegative val="0"/>
          <c:cat>
            <c:numRef>
              <c:f>'42'!$J$3:$J$258</c:f>
              <c:numCache>
                <c:formatCode>m/d/yyyy</c:formatCode>
                <c:ptCount val="256"/>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44292</c:v>
                </c:pt>
                <c:pt idx="65">
                  <c:v>44293</c:v>
                </c:pt>
                <c:pt idx="66">
                  <c:v>44294</c:v>
                </c:pt>
                <c:pt idx="67">
                  <c:v>44295</c:v>
                </c:pt>
                <c:pt idx="68">
                  <c:v>44298</c:v>
                </c:pt>
                <c:pt idx="69">
                  <c:v>44299</c:v>
                </c:pt>
                <c:pt idx="70">
                  <c:v>44300</c:v>
                </c:pt>
                <c:pt idx="71">
                  <c:v>44301</c:v>
                </c:pt>
                <c:pt idx="72">
                  <c:v>44302</c:v>
                </c:pt>
                <c:pt idx="73">
                  <c:v>44305</c:v>
                </c:pt>
                <c:pt idx="74">
                  <c:v>44306</c:v>
                </c:pt>
                <c:pt idx="75">
                  <c:v>44307</c:v>
                </c:pt>
                <c:pt idx="76">
                  <c:v>44308</c:v>
                </c:pt>
                <c:pt idx="77">
                  <c:v>44309</c:v>
                </c:pt>
                <c:pt idx="78">
                  <c:v>44312</c:v>
                </c:pt>
                <c:pt idx="79">
                  <c:v>44313</c:v>
                </c:pt>
                <c:pt idx="80">
                  <c:v>44314</c:v>
                </c:pt>
                <c:pt idx="81">
                  <c:v>44315</c:v>
                </c:pt>
                <c:pt idx="82">
                  <c:v>44316</c:v>
                </c:pt>
                <c:pt idx="83">
                  <c:v>44319</c:v>
                </c:pt>
                <c:pt idx="84">
                  <c:v>44320</c:v>
                </c:pt>
                <c:pt idx="85">
                  <c:v>44321</c:v>
                </c:pt>
                <c:pt idx="86">
                  <c:v>44322</c:v>
                </c:pt>
                <c:pt idx="87">
                  <c:v>44323</c:v>
                </c:pt>
                <c:pt idx="88">
                  <c:v>44326</c:v>
                </c:pt>
                <c:pt idx="89">
                  <c:v>44327</c:v>
                </c:pt>
                <c:pt idx="90">
                  <c:v>44328</c:v>
                </c:pt>
                <c:pt idx="91">
                  <c:v>44330</c:v>
                </c:pt>
                <c:pt idx="92">
                  <c:v>44333</c:v>
                </c:pt>
                <c:pt idx="93">
                  <c:v>44334</c:v>
                </c:pt>
                <c:pt idx="94">
                  <c:v>44335</c:v>
                </c:pt>
                <c:pt idx="95">
                  <c:v>44336</c:v>
                </c:pt>
                <c:pt idx="96">
                  <c:v>44337</c:v>
                </c:pt>
                <c:pt idx="97">
                  <c:v>44340</c:v>
                </c:pt>
                <c:pt idx="98">
                  <c:v>44341</c:v>
                </c:pt>
                <c:pt idx="99">
                  <c:v>44342</c:v>
                </c:pt>
                <c:pt idx="100">
                  <c:v>44343</c:v>
                </c:pt>
                <c:pt idx="101">
                  <c:v>44344</c:v>
                </c:pt>
                <c:pt idx="102">
                  <c:v>44347</c:v>
                </c:pt>
                <c:pt idx="103">
                  <c:v>44348</c:v>
                </c:pt>
                <c:pt idx="104">
                  <c:v>44349</c:v>
                </c:pt>
                <c:pt idx="105">
                  <c:v>44350</c:v>
                </c:pt>
                <c:pt idx="106">
                  <c:v>44351</c:v>
                </c:pt>
                <c:pt idx="107">
                  <c:v>44354</c:v>
                </c:pt>
                <c:pt idx="108">
                  <c:v>44355</c:v>
                </c:pt>
                <c:pt idx="109">
                  <c:v>44356</c:v>
                </c:pt>
                <c:pt idx="110">
                  <c:v>44357</c:v>
                </c:pt>
                <c:pt idx="111">
                  <c:v>44358</c:v>
                </c:pt>
                <c:pt idx="112">
                  <c:v>44361</c:v>
                </c:pt>
                <c:pt idx="113">
                  <c:v>44362</c:v>
                </c:pt>
                <c:pt idx="114">
                  <c:v>44363</c:v>
                </c:pt>
                <c:pt idx="115">
                  <c:v>44364</c:v>
                </c:pt>
                <c:pt idx="116">
                  <c:v>44365</c:v>
                </c:pt>
                <c:pt idx="117">
                  <c:v>44368</c:v>
                </c:pt>
                <c:pt idx="118">
                  <c:v>44369</c:v>
                </c:pt>
                <c:pt idx="119">
                  <c:v>44370</c:v>
                </c:pt>
                <c:pt idx="120">
                  <c:v>44371</c:v>
                </c:pt>
                <c:pt idx="121">
                  <c:v>44372</c:v>
                </c:pt>
                <c:pt idx="122">
                  <c:v>44375</c:v>
                </c:pt>
                <c:pt idx="123">
                  <c:v>44376</c:v>
                </c:pt>
                <c:pt idx="124">
                  <c:v>44377</c:v>
                </c:pt>
                <c:pt idx="125">
                  <c:v>44378</c:v>
                </c:pt>
                <c:pt idx="126">
                  <c:v>44379</c:v>
                </c:pt>
                <c:pt idx="127">
                  <c:v>44382</c:v>
                </c:pt>
                <c:pt idx="128">
                  <c:v>44383</c:v>
                </c:pt>
                <c:pt idx="129">
                  <c:v>44384</c:v>
                </c:pt>
                <c:pt idx="130">
                  <c:v>44385</c:v>
                </c:pt>
                <c:pt idx="131">
                  <c:v>44386</c:v>
                </c:pt>
                <c:pt idx="132">
                  <c:v>44389</c:v>
                </c:pt>
                <c:pt idx="133">
                  <c:v>44390</c:v>
                </c:pt>
                <c:pt idx="134">
                  <c:v>44391</c:v>
                </c:pt>
                <c:pt idx="135">
                  <c:v>44392</c:v>
                </c:pt>
                <c:pt idx="136">
                  <c:v>44393</c:v>
                </c:pt>
                <c:pt idx="137">
                  <c:v>44396</c:v>
                </c:pt>
                <c:pt idx="138">
                  <c:v>44397</c:v>
                </c:pt>
                <c:pt idx="139">
                  <c:v>44398</c:v>
                </c:pt>
                <c:pt idx="140">
                  <c:v>44399</c:v>
                </c:pt>
                <c:pt idx="141">
                  <c:v>44400</c:v>
                </c:pt>
                <c:pt idx="142">
                  <c:v>44403</c:v>
                </c:pt>
                <c:pt idx="143">
                  <c:v>44404</c:v>
                </c:pt>
                <c:pt idx="144">
                  <c:v>44405</c:v>
                </c:pt>
                <c:pt idx="145">
                  <c:v>44406</c:v>
                </c:pt>
                <c:pt idx="146">
                  <c:v>44407</c:v>
                </c:pt>
                <c:pt idx="147">
                  <c:v>44410</c:v>
                </c:pt>
                <c:pt idx="148">
                  <c:v>44411</c:v>
                </c:pt>
                <c:pt idx="149">
                  <c:v>44412</c:v>
                </c:pt>
                <c:pt idx="150">
                  <c:v>44413</c:v>
                </c:pt>
                <c:pt idx="151">
                  <c:v>44414</c:v>
                </c:pt>
                <c:pt idx="152">
                  <c:v>44417</c:v>
                </c:pt>
                <c:pt idx="153">
                  <c:v>44418</c:v>
                </c:pt>
                <c:pt idx="154">
                  <c:v>44419</c:v>
                </c:pt>
                <c:pt idx="155">
                  <c:v>44420</c:v>
                </c:pt>
                <c:pt idx="156">
                  <c:v>44421</c:v>
                </c:pt>
                <c:pt idx="157">
                  <c:v>44424</c:v>
                </c:pt>
                <c:pt idx="158">
                  <c:v>44425</c:v>
                </c:pt>
                <c:pt idx="159">
                  <c:v>44426</c:v>
                </c:pt>
                <c:pt idx="160">
                  <c:v>44427</c:v>
                </c:pt>
                <c:pt idx="161">
                  <c:v>44428</c:v>
                </c:pt>
                <c:pt idx="162">
                  <c:v>44431</c:v>
                </c:pt>
                <c:pt idx="163">
                  <c:v>44432</c:v>
                </c:pt>
                <c:pt idx="164">
                  <c:v>44433</c:v>
                </c:pt>
                <c:pt idx="165">
                  <c:v>44434</c:v>
                </c:pt>
                <c:pt idx="166">
                  <c:v>44435</c:v>
                </c:pt>
                <c:pt idx="167">
                  <c:v>44438</c:v>
                </c:pt>
                <c:pt idx="168">
                  <c:v>44439</c:v>
                </c:pt>
                <c:pt idx="169">
                  <c:v>44440</c:v>
                </c:pt>
                <c:pt idx="170">
                  <c:v>44441</c:v>
                </c:pt>
                <c:pt idx="171">
                  <c:v>44442</c:v>
                </c:pt>
                <c:pt idx="172">
                  <c:v>44445</c:v>
                </c:pt>
                <c:pt idx="173">
                  <c:v>44446</c:v>
                </c:pt>
                <c:pt idx="174">
                  <c:v>44447</c:v>
                </c:pt>
                <c:pt idx="175">
                  <c:v>44448</c:v>
                </c:pt>
                <c:pt idx="176">
                  <c:v>44449</c:v>
                </c:pt>
                <c:pt idx="177">
                  <c:v>44452</c:v>
                </c:pt>
                <c:pt idx="178">
                  <c:v>44453</c:v>
                </c:pt>
                <c:pt idx="179">
                  <c:v>44454</c:v>
                </c:pt>
                <c:pt idx="180">
                  <c:v>44455</c:v>
                </c:pt>
                <c:pt idx="181">
                  <c:v>44456</c:v>
                </c:pt>
                <c:pt idx="182">
                  <c:v>44459</c:v>
                </c:pt>
                <c:pt idx="183">
                  <c:v>44460</c:v>
                </c:pt>
                <c:pt idx="184">
                  <c:v>44461</c:v>
                </c:pt>
                <c:pt idx="185">
                  <c:v>44462</c:v>
                </c:pt>
                <c:pt idx="186">
                  <c:v>44463</c:v>
                </c:pt>
                <c:pt idx="187">
                  <c:v>44466</c:v>
                </c:pt>
                <c:pt idx="188">
                  <c:v>44467</c:v>
                </c:pt>
                <c:pt idx="189">
                  <c:v>44468</c:v>
                </c:pt>
                <c:pt idx="190">
                  <c:v>44469</c:v>
                </c:pt>
                <c:pt idx="191">
                  <c:v>44470</c:v>
                </c:pt>
                <c:pt idx="192">
                  <c:v>44473</c:v>
                </c:pt>
                <c:pt idx="193">
                  <c:v>44474</c:v>
                </c:pt>
                <c:pt idx="194">
                  <c:v>44475</c:v>
                </c:pt>
                <c:pt idx="195">
                  <c:v>44476</c:v>
                </c:pt>
                <c:pt idx="196">
                  <c:v>44477</c:v>
                </c:pt>
                <c:pt idx="197">
                  <c:v>44480</c:v>
                </c:pt>
                <c:pt idx="198">
                  <c:v>44481</c:v>
                </c:pt>
                <c:pt idx="199">
                  <c:v>44482</c:v>
                </c:pt>
                <c:pt idx="200">
                  <c:v>44483</c:v>
                </c:pt>
                <c:pt idx="201">
                  <c:v>44484</c:v>
                </c:pt>
                <c:pt idx="202">
                  <c:v>44487</c:v>
                </c:pt>
                <c:pt idx="203">
                  <c:v>44488</c:v>
                </c:pt>
                <c:pt idx="204">
                  <c:v>44489</c:v>
                </c:pt>
                <c:pt idx="205">
                  <c:v>44490</c:v>
                </c:pt>
                <c:pt idx="206">
                  <c:v>44491</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44557</c:v>
                </c:pt>
                <c:pt idx="252">
                  <c:v>44558</c:v>
                </c:pt>
                <c:pt idx="253">
                  <c:v>44559</c:v>
                </c:pt>
                <c:pt idx="254">
                  <c:v>44560</c:v>
                </c:pt>
                <c:pt idx="255">
                  <c:v>44561</c:v>
                </c:pt>
              </c:numCache>
            </c:numRef>
          </c:cat>
          <c:val>
            <c:numRef>
              <c:f>'42'!$K$3:$K$258</c:f>
              <c:numCache>
                <c:formatCode>#,##0</c:formatCode>
                <c:ptCount val="256"/>
                <c:pt idx="0">
                  <c:v>3887638.72509189</c:v>
                </c:pt>
                <c:pt idx="1">
                  <c:v>3476642.0737213399</c:v>
                </c:pt>
                <c:pt idx="2">
                  <c:v>383277.885421913</c:v>
                </c:pt>
                <c:pt idx="3">
                  <c:v>-45433.787661993898</c:v>
                </c:pt>
                <c:pt idx="4">
                  <c:v>2411580.20869517</c:v>
                </c:pt>
                <c:pt idx="5">
                  <c:v>-8732.8189618209708</c:v>
                </c:pt>
                <c:pt idx="6">
                  <c:v>780029.69142531604</c:v>
                </c:pt>
                <c:pt idx="7">
                  <c:v>-32519.075707956901</c:v>
                </c:pt>
                <c:pt idx="8">
                  <c:v>2773222.5071714199</c:v>
                </c:pt>
                <c:pt idx="9">
                  <c:v>946110.27668252203</c:v>
                </c:pt>
                <c:pt idx="10">
                  <c:v>2373256.37057174</c:v>
                </c:pt>
                <c:pt idx="11">
                  <c:v>-1006489.59306526</c:v>
                </c:pt>
                <c:pt idx="12">
                  <c:v>267904.91639365099</c:v>
                </c:pt>
                <c:pt idx="13">
                  <c:v>-680348.07266237005</c:v>
                </c:pt>
                <c:pt idx="14">
                  <c:v>5350117.2351646097</c:v>
                </c:pt>
                <c:pt idx="15">
                  <c:v>780639.79380388104</c:v>
                </c:pt>
                <c:pt idx="16">
                  <c:v>59459.829494455298</c:v>
                </c:pt>
                <c:pt idx="17">
                  <c:v>1393731.43054134</c:v>
                </c:pt>
                <c:pt idx="18">
                  <c:v>1085004.32915585</c:v>
                </c:pt>
                <c:pt idx="19">
                  <c:v>-440497.19900564698</c:v>
                </c:pt>
                <c:pt idx="20">
                  <c:v>1880156.63554168</c:v>
                </c:pt>
                <c:pt idx="21">
                  <c:v>1614927.26513043</c:v>
                </c:pt>
                <c:pt idx="22">
                  <c:v>-151061.668592576</c:v>
                </c:pt>
                <c:pt idx="23">
                  <c:v>-734207.07129917596</c:v>
                </c:pt>
                <c:pt idx="24">
                  <c:v>-18744.653332915099</c:v>
                </c:pt>
                <c:pt idx="25">
                  <c:v>111426.270556765</c:v>
                </c:pt>
                <c:pt idx="26">
                  <c:v>148826.408399156</c:v>
                </c:pt>
                <c:pt idx="27">
                  <c:v>-1285434.86275945</c:v>
                </c:pt>
                <c:pt idx="28">
                  <c:v>-695551.04056543706</c:v>
                </c:pt>
                <c:pt idx="29">
                  <c:v>-1364204.7785279599</c:v>
                </c:pt>
                <c:pt idx="30">
                  <c:v>-1373993.13451302</c:v>
                </c:pt>
                <c:pt idx="31">
                  <c:v>386286.81673623802</c:v>
                </c:pt>
                <c:pt idx="32">
                  <c:v>862720.25917858502</c:v>
                </c:pt>
                <c:pt idx="33">
                  <c:v>-1919249.1719526299</c:v>
                </c:pt>
                <c:pt idx="34">
                  <c:v>1126866.64774049</c:v>
                </c:pt>
                <c:pt idx="35">
                  <c:v>708968.73911897896</c:v>
                </c:pt>
                <c:pt idx="36">
                  <c:v>-917509.92428206897</c:v>
                </c:pt>
                <c:pt idx="37">
                  <c:v>169816.02519765499</c:v>
                </c:pt>
                <c:pt idx="38">
                  <c:v>4183873.42650788</c:v>
                </c:pt>
                <c:pt idx="39">
                  <c:v>-2969407.6095117601</c:v>
                </c:pt>
                <c:pt idx="40">
                  <c:v>411372.61446690198</c:v>
                </c:pt>
                <c:pt idx="41">
                  <c:v>-422297.67389675701</c:v>
                </c:pt>
                <c:pt idx="42">
                  <c:v>-3216584.1934863501</c:v>
                </c:pt>
                <c:pt idx="43">
                  <c:v>5238176.8954359302</c:v>
                </c:pt>
                <c:pt idx="44">
                  <c:v>155383.13102626699</c:v>
                </c:pt>
                <c:pt idx="45">
                  <c:v>2688137.3225606801</c:v>
                </c:pt>
                <c:pt idx="46">
                  <c:v>-1705367.4855833901</c:v>
                </c:pt>
                <c:pt idx="47">
                  <c:v>-2495647.5677989</c:v>
                </c:pt>
                <c:pt idx="48">
                  <c:v>-1256846.53775961</c:v>
                </c:pt>
                <c:pt idx="49">
                  <c:v>-18125.865551040199</c:v>
                </c:pt>
                <c:pt idx="50">
                  <c:v>-421494.344694331</c:v>
                </c:pt>
                <c:pt idx="51">
                  <c:v>1684353.2138412099</c:v>
                </c:pt>
                <c:pt idx="52">
                  <c:v>-1632082.11217826</c:v>
                </c:pt>
                <c:pt idx="53">
                  <c:v>-215620.23593786501</c:v>
                </c:pt>
                <c:pt idx="54">
                  <c:v>-1709359.31569093</c:v>
                </c:pt>
                <c:pt idx="55">
                  <c:v>4539546.1193941096</c:v>
                </c:pt>
                <c:pt idx="56">
                  <c:v>-430413.22487465502</c:v>
                </c:pt>
                <c:pt idx="57">
                  <c:v>1095745.8950425901</c:v>
                </c:pt>
                <c:pt idx="58">
                  <c:v>1812597.8025225301</c:v>
                </c:pt>
                <c:pt idx="59">
                  <c:v>-778778.61410485301</c:v>
                </c:pt>
                <c:pt idx="60">
                  <c:v>2934818.9684355599</c:v>
                </c:pt>
                <c:pt idx="61">
                  <c:v>-3315862.03090483</c:v>
                </c:pt>
                <c:pt idx="62">
                  <c:v>-2759305.8202688601</c:v>
                </c:pt>
                <c:pt idx="63">
                  <c:v>2169992.5506772902</c:v>
                </c:pt>
                <c:pt idx="64">
                  <c:v>1624392.7311448599</c:v>
                </c:pt>
                <c:pt idx="65">
                  <c:v>-676453.50946994603</c:v>
                </c:pt>
                <c:pt idx="66">
                  <c:v>1560612.9831509499</c:v>
                </c:pt>
                <c:pt idx="67">
                  <c:v>-1623101.8856522799</c:v>
                </c:pt>
                <c:pt idx="68">
                  <c:v>-147627.05604221101</c:v>
                </c:pt>
                <c:pt idx="69">
                  <c:v>676054.88455674006</c:v>
                </c:pt>
                <c:pt idx="70">
                  <c:v>951383.63165986596</c:v>
                </c:pt>
                <c:pt idx="71">
                  <c:v>784969.957304916</c:v>
                </c:pt>
                <c:pt idx="72">
                  <c:v>465804.63014356903</c:v>
                </c:pt>
                <c:pt idx="73">
                  <c:v>-953765.63849703595</c:v>
                </c:pt>
                <c:pt idx="74">
                  <c:v>1828765.44446584</c:v>
                </c:pt>
                <c:pt idx="75">
                  <c:v>1113190.23781448</c:v>
                </c:pt>
                <c:pt idx="76">
                  <c:v>152860.24936965399</c:v>
                </c:pt>
                <c:pt idx="77">
                  <c:v>-1259383.43707774</c:v>
                </c:pt>
                <c:pt idx="78">
                  <c:v>-743108.12765225896</c:v>
                </c:pt>
                <c:pt idx="79">
                  <c:v>2153125.4392292998</c:v>
                </c:pt>
                <c:pt idx="80">
                  <c:v>-1213793.93321976</c:v>
                </c:pt>
                <c:pt idx="81">
                  <c:v>-296918.42442571901</c:v>
                </c:pt>
                <c:pt idx="82">
                  <c:v>1402522.3894904901</c:v>
                </c:pt>
                <c:pt idx="83">
                  <c:v>-3319067.1114964299</c:v>
                </c:pt>
                <c:pt idx="84">
                  <c:v>3063355.6121585001</c:v>
                </c:pt>
                <c:pt idx="85">
                  <c:v>-772006.67066670896</c:v>
                </c:pt>
                <c:pt idx="86">
                  <c:v>190537.10409398499</c:v>
                </c:pt>
                <c:pt idx="87">
                  <c:v>866242.91832795599</c:v>
                </c:pt>
                <c:pt idx="88">
                  <c:v>2287873.43929704</c:v>
                </c:pt>
                <c:pt idx="89">
                  <c:v>940524.72470594198</c:v>
                </c:pt>
                <c:pt idx="90">
                  <c:v>-2045966.9009879499</c:v>
                </c:pt>
                <c:pt idx="91">
                  <c:v>-1093888.4543836</c:v>
                </c:pt>
                <c:pt idx="92">
                  <c:v>-1992529.78624413</c:v>
                </c:pt>
                <c:pt idx="93">
                  <c:v>4594669.5734481504</c:v>
                </c:pt>
                <c:pt idx="94">
                  <c:v>12828.3601153945</c:v>
                </c:pt>
                <c:pt idx="95">
                  <c:v>-323028.32245213003</c:v>
                </c:pt>
                <c:pt idx="96">
                  <c:v>-2355245.0328284502</c:v>
                </c:pt>
                <c:pt idx="97">
                  <c:v>-848658.39142426499</c:v>
                </c:pt>
                <c:pt idx="98">
                  <c:v>-1697918.0747402101</c:v>
                </c:pt>
                <c:pt idx="99">
                  <c:v>9340291.5751290396</c:v>
                </c:pt>
                <c:pt idx="100">
                  <c:v>-4035033.5295742499</c:v>
                </c:pt>
                <c:pt idx="101">
                  <c:v>-241781.15407231101</c:v>
                </c:pt>
                <c:pt idx="102">
                  <c:v>102987.579565165</c:v>
                </c:pt>
                <c:pt idx="103">
                  <c:v>-819001.54621347797</c:v>
                </c:pt>
                <c:pt idx="104">
                  <c:v>69923.639952837999</c:v>
                </c:pt>
                <c:pt idx="105">
                  <c:v>-2572322.5969734001</c:v>
                </c:pt>
                <c:pt idx="106">
                  <c:v>-124385.378344171</c:v>
                </c:pt>
                <c:pt idx="107">
                  <c:v>-1337887.9334816399</c:v>
                </c:pt>
                <c:pt idx="108">
                  <c:v>-123147.77859877401</c:v>
                </c:pt>
                <c:pt idx="109">
                  <c:v>432173.12631084002</c:v>
                </c:pt>
                <c:pt idx="110">
                  <c:v>-1392672.9602185499</c:v>
                </c:pt>
                <c:pt idx="111">
                  <c:v>2500823.5965210199</c:v>
                </c:pt>
                <c:pt idx="112">
                  <c:v>1315096.1517775201</c:v>
                </c:pt>
                <c:pt idx="113">
                  <c:v>-803226.46701543103</c:v>
                </c:pt>
                <c:pt idx="114">
                  <c:v>6859707.9617854403</c:v>
                </c:pt>
                <c:pt idx="115">
                  <c:v>-4946259.9932508599</c:v>
                </c:pt>
                <c:pt idx="116">
                  <c:v>4860599.9731343295</c:v>
                </c:pt>
                <c:pt idx="117">
                  <c:v>-4226641.7531332104</c:v>
                </c:pt>
                <c:pt idx="118">
                  <c:v>-587711.50843093696</c:v>
                </c:pt>
                <c:pt idx="119">
                  <c:v>-1575515.47914125</c:v>
                </c:pt>
                <c:pt idx="120">
                  <c:v>-73146.622342336195</c:v>
                </c:pt>
                <c:pt idx="121">
                  <c:v>-7755.9878548201395</c:v>
                </c:pt>
                <c:pt idx="122">
                  <c:v>-505281.94525952899</c:v>
                </c:pt>
                <c:pt idx="123">
                  <c:v>-901600.851354716</c:v>
                </c:pt>
                <c:pt idx="124">
                  <c:v>1519245.6164247801</c:v>
                </c:pt>
                <c:pt idx="125">
                  <c:v>-1813179.6095322501</c:v>
                </c:pt>
                <c:pt idx="126">
                  <c:v>2608982.2673275499</c:v>
                </c:pt>
                <c:pt idx="127">
                  <c:v>-3302554.0945313</c:v>
                </c:pt>
                <c:pt idx="128">
                  <c:v>100798.925105066</c:v>
                </c:pt>
                <c:pt idx="129">
                  <c:v>-1740814.2338743301</c:v>
                </c:pt>
                <c:pt idx="130">
                  <c:v>4838486.8217764096</c:v>
                </c:pt>
                <c:pt idx="131">
                  <c:v>-2279428.7229549401</c:v>
                </c:pt>
                <c:pt idx="132">
                  <c:v>208592.236168298</c:v>
                </c:pt>
                <c:pt idx="133">
                  <c:v>-1703.47038524302</c:v>
                </c:pt>
                <c:pt idx="134">
                  <c:v>-837710.62451084296</c:v>
                </c:pt>
                <c:pt idx="135">
                  <c:v>-829860.12781685498</c:v>
                </c:pt>
                <c:pt idx="136">
                  <c:v>-2375604.5687152101</c:v>
                </c:pt>
                <c:pt idx="137">
                  <c:v>-196564.351898539</c:v>
                </c:pt>
                <c:pt idx="138">
                  <c:v>2919437.79023341</c:v>
                </c:pt>
                <c:pt idx="139">
                  <c:v>-1959819.2028415899</c:v>
                </c:pt>
                <c:pt idx="140">
                  <c:v>672832.41255327698</c:v>
                </c:pt>
                <c:pt idx="141">
                  <c:v>62358.857753550998</c:v>
                </c:pt>
                <c:pt idx="142">
                  <c:v>-1238304.5897452801</c:v>
                </c:pt>
                <c:pt idx="143">
                  <c:v>-463973.08672472101</c:v>
                </c:pt>
                <c:pt idx="144">
                  <c:v>669215.44805461203</c:v>
                </c:pt>
                <c:pt idx="145">
                  <c:v>-897632.01384522603</c:v>
                </c:pt>
                <c:pt idx="146">
                  <c:v>-1351118.39460537</c:v>
                </c:pt>
                <c:pt idx="147">
                  <c:v>-606660.048168618</c:v>
                </c:pt>
                <c:pt idx="148">
                  <c:v>767022.70447232504</c:v>
                </c:pt>
                <c:pt idx="149">
                  <c:v>114301.122009948</c:v>
                </c:pt>
                <c:pt idx="150">
                  <c:v>2510777.0218219198</c:v>
                </c:pt>
                <c:pt idx="151">
                  <c:v>-876807.81528757105</c:v>
                </c:pt>
                <c:pt idx="152">
                  <c:v>226695.055326929</c:v>
                </c:pt>
                <c:pt idx="153">
                  <c:v>-1543029.89482907</c:v>
                </c:pt>
                <c:pt idx="154">
                  <c:v>-227443.581723732</c:v>
                </c:pt>
                <c:pt idx="155">
                  <c:v>-1035549.9434216</c:v>
                </c:pt>
                <c:pt idx="156">
                  <c:v>887162.01460252202</c:v>
                </c:pt>
                <c:pt idx="157">
                  <c:v>159103.145578959</c:v>
                </c:pt>
                <c:pt idx="158">
                  <c:v>-2488426.0882359901</c:v>
                </c:pt>
                <c:pt idx="159">
                  <c:v>-1750928.34799346</c:v>
                </c:pt>
                <c:pt idx="160">
                  <c:v>-45874.217697722401</c:v>
                </c:pt>
                <c:pt idx="161">
                  <c:v>1560450.78167241</c:v>
                </c:pt>
                <c:pt idx="162">
                  <c:v>898211.97594798601</c:v>
                </c:pt>
                <c:pt idx="163">
                  <c:v>2132918.6594301998</c:v>
                </c:pt>
                <c:pt idx="164">
                  <c:v>1121587.8645281701</c:v>
                </c:pt>
                <c:pt idx="165">
                  <c:v>-2729475.7184886499</c:v>
                </c:pt>
                <c:pt idx="166">
                  <c:v>642937.26153570996</c:v>
                </c:pt>
                <c:pt idx="167">
                  <c:v>1779823.74402012</c:v>
                </c:pt>
                <c:pt idx="168">
                  <c:v>-394442.01298062399</c:v>
                </c:pt>
                <c:pt idx="169">
                  <c:v>77518.790588179807</c:v>
                </c:pt>
                <c:pt idx="170">
                  <c:v>100839.070559555</c:v>
                </c:pt>
                <c:pt idx="171">
                  <c:v>1122281.1392347801</c:v>
                </c:pt>
                <c:pt idx="172">
                  <c:v>3746005.97145672</c:v>
                </c:pt>
                <c:pt idx="173">
                  <c:v>-445530.35636799497</c:v>
                </c:pt>
                <c:pt idx="174">
                  <c:v>-1021339.6273489</c:v>
                </c:pt>
                <c:pt idx="175">
                  <c:v>2066897.62336669</c:v>
                </c:pt>
                <c:pt idx="176">
                  <c:v>-671705.58649181796</c:v>
                </c:pt>
                <c:pt idx="177">
                  <c:v>-1388002.8326009901</c:v>
                </c:pt>
                <c:pt idx="178">
                  <c:v>1175448.0322517101</c:v>
                </c:pt>
                <c:pt idx="179">
                  <c:v>1073031.72548911</c:v>
                </c:pt>
                <c:pt idx="180">
                  <c:v>1293550.85366377</c:v>
                </c:pt>
                <c:pt idx="181">
                  <c:v>-445946.50515383802</c:v>
                </c:pt>
                <c:pt idx="182">
                  <c:v>615324.704179383</c:v>
                </c:pt>
                <c:pt idx="183">
                  <c:v>414353.65493464901</c:v>
                </c:pt>
                <c:pt idx="184">
                  <c:v>2150350.3985041701</c:v>
                </c:pt>
                <c:pt idx="185">
                  <c:v>-107126.270159251</c:v>
                </c:pt>
                <c:pt idx="186">
                  <c:v>-961602.50762674003</c:v>
                </c:pt>
                <c:pt idx="187">
                  <c:v>1069554.0867958399</c:v>
                </c:pt>
                <c:pt idx="188">
                  <c:v>-1179485.76430342</c:v>
                </c:pt>
                <c:pt idx="189">
                  <c:v>3629960.8800876001</c:v>
                </c:pt>
                <c:pt idx="190">
                  <c:v>-6149649.8279561801</c:v>
                </c:pt>
                <c:pt idx="191">
                  <c:v>1891743.4629511901</c:v>
                </c:pt>
                <c:pt idx="192">
                  <c:v>-1409218.01666419</c:v>
                </c:pt>
                <c:pt idx="193">
                  <c:v>583982.35332351399</c:v>
                </c:pt>
                <c:pt idx="194">
                  <c:v>3450513.3014555299</c:v>
                </c:pt>
                <c:pt idx="195">
                  <c:v>1938609.0753580299</c:v>
                </c:pt>
                <c:pt idx="196">
                  <c:v>747259.61499908497</c:v>
                </c:pt>
                <c:pt idx="197">
                  <c:v>-845554.21210361796</c:v>
                </c:pt>
                <c:pt idx="198">
                  <c:v>1374361.14857537</c:v>
                </c:pt>
                <c:pt idx="199">
                  <c:v>469785.23524498002</c:v>
                </c:pt>
                <c:pt idx="200">
                  <c:v>1248434.0357755499</c:v>
                </c:pt>
                <c:pt idx="201">
                  <c:v>2425972.836323</c:v>
                </c:pt>
                <c:pt idx="202">
                  <c:v>-3830287.65952361</c:v>
                </c:pt>
                <c:pt idx="203">
                  <c:v>-3379327.7059639501</c:v>
                </c:pt>
                <c:pt idx="204">
                  <c:v>1651884.7373496001</c:v>
                </c:pt>
                <c:pt idx="205">
                  <c:v>-2913076.9221495502</c:v>
                </c:pt>
                <c:pt idx="206">
                  <c:v>1057898.27711166</c:v>
                </c:pt>
                <c:pt idx="207">
                  <c:v>-1428988.3521423</c:v>
                </c:pt>
                <c:pt idx="208">
                  <c:v>-1878141.7845080199</c:v>
                </c:pt>
                <c:pt idx="209">
                  <c:v>-8850915.8835465107</c:v>
                </c:pt>
                <c:pt idx="210">
                  <c:v>-16749783.622299099</c:v>
                </c:pt>
                <c:pt idx="211">
                  <c:v>538670.85390000395</c:v>
                </c:pt>
                <c:pt idx="212">
                  <c:v>5897691.7618833696</c:v>
                </c:pt>
                <c:pt idx="213">
                  <c:v>6077360.9924157402</c:v>
                </c:pt>
                <c:pt idx="214">
                  <c:v>350615.23687227699</c:v>
                </c:pt>
                <c:pt idx="215">
                  <c:v>4918577.0038076201</c:v>
                </c:pt>
                <c:pt idx="216">
                  <c:v>2663761.0848463699</c:v>
                </c:pt>
                <c:pt idx="217">
                  <c:v>-3317573.5726284301</c:v>
                </c:pt>
                <c:pt idx="218">
                  <c:v>1628220.2432858399</c:v>
                </c:pt>
                <c:pt idx="219">
                  <c:v>-4571349.0646273503</c:v>
                </c:pt>
                <c:pt idx="220">
                  <c:v>-5333782.0008592997</c:v>
                </c:pt>
                <c:pt idx="221">
                  <c:v>1124726.1544768501</c:v>
                </c:pt>
                <c:pt idx="222">
                  <c:v>-669415.74058653996</c:v>
                </c:pt>
                <c:pt idx="223">
                  <c:v>-481727.20717892097</c:v>
                </c:pt>
                <c:pt idx="224">
                  <c:v>3918006.0996198901</c:v>
                </c:pt>
                <c:pt idx="225">
                  <c:v>1894835.0203912701</c:v>
                </c:pt>
                <c:pt idx="226">
                  <c:v>3112945.2100576698</c:v>
                </c:pt>
                <c:pt idx="227">
                  <c:v>-5618430.2990427501</c:v>
                </c:pt>
                <c:pt idx="228">
                  <c:v>-1512159.45921835</c:v>
                </c:pt>
                <c:pt idx="229">
                  <c:v>-390824.14335687697</c:v>
                </c:pt>
                <c:pt idx="230">
                  <c:v>9026813.0932022501</c:v>
                </c:pt>
                <c:pt idx="231">
                  <c:v>6042717.9824839197</c:v>
                </c:pt>
                <c:pt idx="232">
                  <c:v>-889621.44844373502</c:v>
                </c:pt>
                <c:pt idx="233">
                  <c:v>3264708.7585870698</c:v>
                </c:pt>
                <c:pt idx="234">
                  <c:v>-1905124.8649474301</c:v>
                </c:pt>
                <c:pt idx="235">
                  <c:v>1515553.85514781</c:v>
                </c:pt>
                <c:pt idx="236">
                  <c:v>-1747978.69805797</c:v>
                </c:pt>
                <c:pt idx="237">
                  <c:v>1916017.06237163</c:v>
                </c:pt>
                <c:pt idx="238">
                  <c:v>-81094.412194286298</c:v>
                </c:pt>
                <c:pt idx="239">
                  <c:v>-657904.40245666599</c:v>
                </c:pt>
                <c:pt idx="240">
                  <c:v>324256.79778444499</c:v>
                </c:pt>
                <c:pt idx="241">
                  <c:v>-256269.404822916</c:v>
                </c:pt>
                <c:pt idx="242">
                  <c:v>90001.647239134298</c:v>
                </c:pt>
                <c:pt idx="243">
                  <c:v>-3956270.3999429801</c:v>
                </c:pt>
                <c:pt idx="244">
                  <c:v>-1718007.59173436</c:v>
                </c:pt>
                <c:pt idx="245">
                  <c:v>5688288.21200768</c:v>
                </c:pt>
                <c:pt idx="246">
                  <c:v>3474106.2191313598</c:v>
                </c:pt>
                <c:pt idx="247">
                  <c:v>-2290693.01379616</c:v>
                </c:pt>
                <c:pt idx="248">
                  <c:v>-5385393.1291851299</c:v>
                </c:pt>
                <c:pt idx="249">
                  <c:v>-4463615.2401841702</c:v>
                </c:pt>
                <c:pt idx="250">
                  <c:v>-199575.26987485299</c:v>
                </c:pt>
                <c:pt idx="251">
                  <c:v>-957220.44915920903</c:v>
                </c:pt>
                <c:pt idx="252">
                  <c:v>-9014597.93586215</c:v>
                </c:pt>
                <c:pt idx="253">
                  <c:v>235631.22287010201</c:v>
                </c:pt>
                <c:pt idx="254">
                  <c:v>-317533.93316495902</c:v>
                </c:pt>
                <c:pt idx="255">
                  <c:v>-2304324.8508034302</c:v>
                </c:pt>
              </c:numCache>
            </c:numRef>
          </c:val>
          <c:extLst>
            <c:ext xmlns:c16="http://schemas.microsoft.com/office/drawing/2014/chart" uri="{C3380CC4-5D6E-409C-BE32-E72D297353CC}">
              <c16:uniqueId val="{00000000-65E7-4D61-8A44-90793F762F34}"/>
            </c:ext>
          </c:extLst>
        </c:ser>
        <c:ser>
          <c:idx val="2"/>
          <c:order val="2"/>
          <c:tx>
            <c:strRef>
              <c:f>'42'!$M$1</c:f>
              <c:strCache>
                <c:ptCount val="1"/>
                <c:pt idx="0">
                  <c:v>Actual P&amp;L</c:v>
                </c:pt>
              </c:strCache>
            </c:strRef>
          </c:tx>
          <c:spPr>
            <a:solidFill>
              <a:schemeClr val="accent3"/>
            </a:solidFill>
            <a:ln>
              <a:noFill/>
            </a:ln>
            <a:effectLst/>
          </c:spPr>
          <c:invertIfNegative val="0"/>
          <c:cat>
            <c:numRef>
              <c:f>'42'!$J$3:$J$258</c:f>
              <c:numCache>
                <c:formatCode>m/d/yyyy</c:formatCode>
                <c:ptCount val="256"/>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44292</c:v>
                </c:pt>
                <c:pt idx="65">
                  <c:v>44293</c:v>
                </c:pt>
                <c:pt idx="66">
                  <c:v>44294</c:v>
                </c:pt>
                <c:pt idx="67">
                  <c:v>44295</c:v>
                </c:pt>
                <c:pt idx="68">
                  <c:v>44298</c:v>
                </c:pt>
                <c:pt idx="69">
                  <c:v>44299</c:v>
                </c:pt>
                <c:pt idx="70">
                  <c:v>44300</c:v>
                </c:pt>
                <c:pt idx="71">
                  <c:v>44301</c:v>
                </c:pt>
                <c:pt idx="72">
                  <c:v>44302</c:v>
                </c:pt>
                <c:pt idx="73">
                  <c:v>44305</c:v>
                </c:pt>
                <c:pt idx="74">
                  <c:v>44306</c:v>
                </c:pt>
                <c:pt idx="75">
                  <c:v>44307</c:v>
                </c:pt>
                <c:pt idx="76">
                  <c:v>44308</c:v>
                </c:pt>
                <c:pt idx="77">
                  <c:v>44309</c:v>
                </c:pt>
                <c:pt idx="78">
                  <c:v>44312</c:v>
                </c:pt>
                <c:pt idx="79">
                  <c:v>44313</c:v>
                </c:pt>
                <c:pt idx="80">
                  <c:v>44314</c:v>
                </c:pt>
                <c:pt idx="81">
                  <c:v>44315</c:v>
                </c:pt>
                <c:pt idx="82">
                  <c:v>44316</c:v>
                </c:pt>
                <c:pt idx="83">
                  <c:v>44319</c:v>
                </c:pt>
                <c:pt idx="84">
                  <c:v>44320</c:v>
                </c:pt>
                <c:pt idx="85">
                  <c:v>44321</c:v>
                </c:pt>
                <c:pt idx="86">
                  <c:v>44322</c:v>
                </c:pt>
                <c:pt idx="87">
                  <c:v>44323</c:v>
                </c:pt>
                <c:pt idx="88">
                  <c:v>44326</c:v>
                </c:pt>
                <c:pt idx="89">
                  <c:v>44327</c:v>
                </c:pt>
                <c:pt idx="90">
                  <c:v>44328</c:v>
                </c:pt>
                <c:pt idx="91">
                  <c:v>44330</c:v>
                </c:pt>
                <c:pt idx="92">
                  <c:v>44333</c:v>
                </c:pt>
                <c:pt idx="93">
                  <c:v>44334</c:v>
                </c:pt>
                <c:pt idx="94">
                  <c:v>44335</c:v>
                </c:pt>
                <c:pt idx="95">
                  <c:v>44336</c:v>
                </c:pt>
                <c:pt idx="96">
                  <c:v>44337</c:v>
                </c:pt>
                <c:pt idx="97">
                  <c:v>44340</c:v>
                </c:pt>
                <c:pt idx="98">
                  <c:v>44341</c:v>
                </c:pt>
                <c:pt idx="99">
                  <c:v>44342</c:v>
                </c:pt>
                <c:pt idx="100">
                  <c:v>44343</c:v>
                </c:pt>
                <c:pt idx="101">
                  <c:v>44344</c:v>
                </c:pt>
                <c:pt idx="102">
                  <c:v>44347</c:v>
                </c:pt>
                <c:pt idx="103">
                  <c:v>44348</c:v>
                </c:pt>
                <c:pt idx="104">
                  <c:v>44349</c:v>
                </c:pt>
                <c:pt idx="105">
                  <c:v>44350</c:v>
                </c:pt>
                <c:pt idx="106">
                  <c:v>44351</c:v>
                </c:pt>
                <c:pt idx="107">
                  <c:v>44354</c:v>
                </c:pt>
                <c:pt idx="108">
                  <c:v>44355</c:v>
                </c:pt>
                <c:pt idx="109">
                  <c:v>44356</c:v>
                </c:pt>
                <c:pt idx="110">
                  <c:v>44357</c:v>
                </c:pt>
                <c:pt idx="111">
                  <c:v>44358</c:v>
                </c:pt>
                <c:pt idx="112">
                  <c:v>44361</c:v>
                </c:pt>
                <c:pt idx="113">
                  <c:v>44362</c:v>
                </c:pt>
                <c:pt idx="114">
                  <c:v>44363</c:v>
                </c:pt>
                <c:pt idx="115">
                  <c:v>44364</c:v>
                </c:pt>
                <c:pt idx="116">
                  <c:v>44365</c:v>
                </c:pt>
                <c:pt idx="117">
                  <c:v>44368</c:v>
                </c:pt>
                <c:pt idx="118">
                  <c:v>44369</c:v>
                </c:pt>
                <c:pt idx="119">
                  <c:v>44370</c:v>
                </c:pt>
                <c:pt idx="120">
                  <c:v>44371</c:v>
                </c:pt>
                <c:pt idx="121">
                  <c:v>44372</c:v>
                </c:pt>
                <c:pt idx="122">
                  <c:v>44375</c:v>
                </c:pt>
                <c:pt idx="123">
                  <c:v>44376</c:v>
                </c:pt>
                <c:pt idx="124">
                  <c:v>44377</c:v>
                </c:pt>
                <c:pt idx="125">
                  <c:v>44378</c:v>
                </c:pt>
                <c:pt idx="126">
                  <c:v>44379</c:v>
                </c:pt>
                <c:pt idx="127">
                  <c:v>44382</c:v>
                </c:pt>
                <c:pt idx="128">
                  <c:v>44383</c:v>
                </c:pt>
                <c:pt idx="129">
                  <c:v>44384</c:v>
                </c:pt>
                <c:pt idx="130">
                  <c:v>44385</c:v>
                </c:pt>
                <c:pt idx="131">
                  <c:v>44386</c:v>
                </c:pt>
                <c:pt idx="132">
                  <c:v>44389</c:v>
                </c:pt>
                <c:pt idx="133">
                  <c:v>44390</c:v>
                </c:pt>
                <c:pt idx="134">
                  <c:v>44391</c:v>
                </c:pt>
                <c:pt idx="135">
                  <c:v>44392</c:v>
                </c:pt>
                <c:pt idx="136">
                  <c:v>44393</c:v>
                </c:pt>
                <c:pt idx="137">
                  <c:v>44396</c:v>
                </c:pt>
                <c:pt idx="138">
                  <c:v>44397</c:v>
                </c:pt>
                <c:pt idx="139">
                  <c:v>44398</c:v>
                </c:pt>
                <c:pt idx="140">
                  <c:v>44399</c:v>
                </c:pt>
                <c:pt idx="141">
                  <c:v>44400</c:v>
                </c:pt>
                <c:pt idx="142">
                  <c:v>44403</c:v>
                </c:pt>
                <c:pt idx="143">
                  <c:v>44404</c:v>
                </c:pt>
                <c:pt idx="144">
                  <c:v>44405</c:v>
                </c:pt>
                <c:pt idx="145">
                  <c:v>44406</c:v>
                </c:pt>
                <c:pt idx="146">
                  <c:v>44407</c:v>
                </c:pt>
                <c:pt idx="147">
                  <c:v>44410</c:v>
                </c:pt>
                <c:pt idx="148">
                  <c:v>44411</c:v>
                </c:pt>
                <c:pt idx="149">
                  <c:v>44412</c:v>
                </c:pt>
                <c:pt idx="150">
                  <c:v>44413</c:v>
                </c:pt>
                <c:pt idx="151">
                  <c:v>44414</c:v>
                </c:pt>
                <c:pt idx="152">
                  <c:v>44417</c:v>
                </c:pt>
                <c:pt idx="153">
                  <c:v>44418</c:v>
                </c:pt>
                <c:pt idx="154">
                  <c:v>44419</c:v>
                </c:pt>
                <c:pt idx="155">
                  <c:v>44420</c:v>
                </c:pt>
                <c:pt idx="156">
                  <c:v>44421</c:v>
                </c:pt>
                <c:pt idx="157">
                  <c:v>44424</c:v>
                </c:pt>
                <c:pt idx="158">
                  <c:v>44425</c:v>
                </c:pt>
                <c:pt idx="159">
                  <c:v>44426</c:v>
                </c:pt>
                <c:pt idx="160">
                  <c:v>44427</c:v>
                </c:pt>
                <c:pt idx="161">
                  <c:v>44428</c:v>
                </c:pt>
                <c:pt idx="162">
                  <c:v>44431</c:v>
                </c:pt>
                <c:pt idx="163">
                  <c:v>44432</c:v>
                </c:pt>
                <c:pt idx="164">
                  <c:v>44433</c:v>
                </c:pt>
                <c:pt idx="165">
                  <c:v>44434</c:v>
                </c:pt>
                <c:pt idx="166">
                  <c:v>44435</c:v>
                </c:pt>
                <c:pt idx="167">
                  <c:v>44438</c:v>
                </c:pt>
                <c:pt idx="168">
                  <c:v>44439</c:v>
                </c:pt>
                <c:pt idx="169">
                  <c:v>44440</c:v>
                </c:pt>
                <c:pt idx="170">
                  <c:v>44441</c:v>
                </c:pt>
                <c:pt idx="171">
                  <c:v>44442</c:v>
                </c:pt>
                <c:pt idx="172">
                  <c:v>44445</c:v>
                </c:pt>
                <c:pt idx="173">
                  <c:v>44446</c:v>
                </c:pt>
                <c:pt idx="174">
                  <c:v>44447</c:v>
                </c:pt>
                <c:pt idx="175">
                  <c:v>44448</c:v>
                </c:pt>
                <c:pt idx="176">
                  <c:v>44449</c:v>
                </c:pt>
                <c:pt idx="177">
                  <c:v>44452</c:v>
                </c:pt>
                <c:pt idx="178">
                  <c:v>44453</c:v>
                </c:pt>
                <c:pt idx="179">
                  <c:v>44454</c:v>
                </c:pt>
                <c:pt idx="180">
                  <c:v>44455</c:v>
                </c:pt>
                <c:pt idx="181">
                  <c:v>44456</c:v>
                </c:pt>
                <c:pt idx="182">
                  <c:v>44459</c:v>
                </c:pt>
                <c:pt idx="183">
                  <c:v>44460</c:v>
                </c:pt>
                <c:pt idx="184">
                  <c:v>44461</c:v>
                </c:pt>
                <c:pt idx="185">
                  <c:v>44462</c:v>
                </c:pt>
                <c:pt idx="186">
                  <c:v>44463</c:v>
                </c:pt>
                <c:pt idx="187">
                  <c:v>44466</c:v>
                </c:pt>
                <c:pt idx="188">
                  <c:v>44467</c:v>
                </c:pt>
                <c:pt idx="189">
                  <c:v>44468</c:v>
                </c:pt>
                <c:pt idx="190">
                  <c:v>44469</c:v>
                </c:pt>
                <c:pt idx="191">
                  <c:v>44470</c:v>
                </c:pt>
                <c:pt idx="192">
                  <c:v>44473</c:v>
                </c:pt>
                <c:pt idx="193">
                  <c:v>44474</c:v>
                </c:pt>
                <c:pt idx="194">
                  <c:v>44475</c:v>
                </c:pt>
                <c:pt idx="195">
                  <c:v>44476</c:v>
                </c:pt>
                <c:pt idx="196">
                  <c:v>44477</c:v>
                </c:pt>
                <c:pt idx="197">
                  <c:v>44480</c:v>
                </c:pt>
                <c:pt idx="198">
                  <c:v>44481</c:v>
                </c:pt>
                <c:pt idx="199">
                  <c:v>44482</c:v>
                </c:pt>
                <c:pt idx="200">
                  <c:v>44483</c:v>
                </c:pt>
                <c:pt idx="201">
                  <c:v>44484</c:v>
                </c:pt>
                <c:pt idx="202">
                  <c:v>44487</c:v>
                </c:pt>
                <c:pt idx="203">
                  <c:v>44488</c:v>
                </c:pt>
                <c:pt idx="204">
                  <c:v>44489</c:v>
                </c:pt>
                <c:pt idx="205">
                  <c:v>44490</c:v>
                </c:pt>
                <c:pt idx="206">
                  <c:v>44491</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44557</c:v>
                </c:pt>
                <c:pt idx="252">
                  <c:v>44558</c:v>
                </c:pt>
                <c:pt idx="253">
                  <c:v>44559</c:v>
                </c:pt>
                <c:pt idx="254">
                  <c:v>44560</c:v>
                </c:pt>
                <c:pt idx="255">
                  <c:v>44561</c:v>
                </c:pt>
              </c:numCache>
            </c:numRef>
          </c:cat>
          <c:val>
            <c:numRef>
              <c:f>'42'!$M$3:$M$258</c:f>
              <c:numCache>
                <c:formatCode>#,##0</c:formatCode>
                <c:ptCount val="256"/>
                <c:pt idx="0">
                  <c:v>7381669.7503450001</c:v>
                </c:pt>
                <c:pt idx="1">
                  <c:v>6154870.0514869997</c:v>
                </c:pt>
                <c:pt idx="2">
                  <c:v>512485.30279300001</c:v>
                </c:pt>
                <c:pt idx="3">
                  <c:v>1137040.6239819999</c:v>
                </c:pt>
                <c:pt idx="4">
                  <c:v>3568418.1950619998</c:v>
                </c:pt>
                <c:pt idx="5">
                  <c:v>-990607.983305</c:v>
                </c:pt>
                <c:pt idx="6">
                  <c:v>8491844.0971850008</c:v>
                </c:pt>
                <c:pt idx="7">
                  <c:v>2651278.1261829999</c:v>
                </c:pt>
                <c:pt idx="8">
                  <c:v>3555627.4434659998</c:v>
                </c:pt>
                <c:pt idx="9">
                  <c:v>3723221.2663039998</c:v>
                </c:pt>
                <c:pt idx="10">
                  <c:v>-1546147.990921</c:v>
                </c:pt>
                <c:pt idx="11">
                  <c:v>974950.45856499998</c:v>
                </c:pt>
                <c:pt idx="12">
                  <c:v>-76366.581141000002</c:v>
                </c:pt>
                <c:pt idx="13">
                  <c:v>2077730.2621490001</c:v>
                </c:pt>
                <c:pt idx="14">
                  <c:v>7550540.4002090003</c:v>
                </c:pt>
                <c:pt idx="15">
                  <c:v>1178372.1901080001</c:v>
                </c:pt>
                <c:pt idx="16">
                  <c:v>6557684.3462859998</c:v>
                </c:pt>
                <c:pt idx="17">
                  <c:v>-111548.509469</c:v>
                </c:pt>
                <c:pt idx="18">
                  <c:v>2441815.9569600001</c:v>
                </c:pt>
                <c:pt idx="19">
                  <c:v>-2687822.5216489998</c:v>
                </c:pt>
                <c:pt idx="20">
                  <c:v>3673413.2149880002</c:v>
                </c:pt>
                <c:pt idx="21">
                  <c:v>-493721.26825700002</c:v>
                </c:pt>
                <c:pt idx="22">
                  <c:v>643384.90150299994</c:v>
                </c:pt>
                <c:pt idx="23">
                  <c:v>164527.399221</c:v>
                </c:pt>
                <c:pt idx="24">
                  <c:v>249514.923568</c:v>
                </c:pt>
                <c:pt idx="25">
                  <c:v>905535.40767400002</c:v>
                </c:pt>
                <c:pt idx="26">
                  <c:v>2338858.9839670002</c:v>
                </c:pt>
                <c:pt idx="27">
                  <c:v>-1847745.927016</c:v>
                </c:pt>
                <c:pt idx="28">
                  <c:v>-1877240.0950480001</c:v>
                </c:pt>
                <c:pt idx="29">
                  <c:v>-2457002.397357</c:v>
                </c:pt>
                <c:pt idx="30">
                  <c:v>-281005.41459499998</c:v>
                </c:pt>
                <c:pt idx="31">
                  <c:v>3877662.6002059998</c:v>
                </c:pt>
                <c:pt idx="32">
                  <c:v>19884.129751</c:v>
                </c:pt>
                <c:pt idx="33">
                  <c:v>-1001942.77437</c:v>
                </c:pt>
                <c:pt idx="34">
                  <c:v>2296598.2116319998</c:v>
                </c:pt>
                <c:pt idx="35">
                  <c:v>-1845442.8025100001</c:v>
                </c:pt>
                <c:pt idx="36">
                  <c:v>-3971016.6790800001</c:v>
                </c:pt>
                <c:pt idx="37">
                  <c:v>882488.44517900003</c:v>
                </c:pt>
                <c:pt idx="38">
                  <c:v>9311897.1148230005</c:v>
                </c:pt>
                <c:pt idx="39">
                  <c:v>2246219.1420080001</c:v>
                </c:pt>
                <c:pt idx="40">
                  <c:v>-3268773.20132</c:v>
                </c:pt>
                <c:pt idx="41">
                  <c:v>994487.02230199997</c:v>
                </c:pt>
                <c:pt idx="42">
                  <c:v>-971773.73911199998</c:v>
                </c:pt>
                <c:pt idx="43">
                  <c:v>5110801.7884830004</c:v>
                </c:pt>
                <c:pt idx="44">
                  <c:v>1265569.680925</c:v>
                </c:pt>
                <c:pt idx="45">
                  <c:v>3617825.1834180001</c:v>
                </c:pt>
                <c:pt idx="46">
                  <c:v>-614370.46657599998</c:v>
                </c:pt>
                <c:pt idx="47">
                  <c:v>-1924426.4832230001</c:v>
                </c:pt>
                <c:pt idx="48">
                  <c:v>-1680586.116499</c:v>
                </c:pt>
                <c:pt idx="49">
                  <c:v>5331084.3575240001</c:v>
                </c:pt>
                <c:pt idx="50">
                  <c:v>735816.26950199995</c:v>
                </c:pt>
                <c:pt idx="51">
                  <c:v>-91463.039531999995</c:v>
                </c:pt>
                <c:pt idx="52">
                  <c:v>2646882.0736790001</c:v>
                </c:pt>
                <c:pt idx="53">
                  <c:v>941193.28815100004</c:v>
                </c:pt>
                <c:pt idx="54">
                  <c:v>1978210.1802360001</c:v>
                </c:pt>
                <c:pt idx="55">
                  <c:v>-2169342.751743</c:v>
                </c:pt>
                <c:pt idx="56">
                  <c:v>-1850197.1995029999</c:v>
                </c:pt>
                <c:pt idx="57">
                  <c:v>1211665.232607</c:v>
                </c:pt>
                <c:pt idx="58">
                  <c:v>-2829061.0492739999</c:v>
                </c:pt>
                <c:pt idx="59">
                  <c:v>549253.59964899998</c:v>
                </c:pt>
                <c:pt idx="60">
                  <c:v>-2316679.1148450002</c:v>
                </c:pt>
                <c:pt idx="61">
                  <c:v>16403403.947964</c:v>
                </c:pt>
                <c:pt idx="62">
                  <c:v>-1265525.357666</c:v>
                </c:pt>
                <c:pt idx="63">
                  <c:v>277450.79584400001</c:v>
                </c:pt>
                <c:pt idx="64">
                  <c:v>718522.68792399997</c:v>
                </c:pt>
                <c:pt idx="65">
                  <c:v>3842093.8158539999</c:v>
                </c:pt>
                <c:pt idx="66">
                  <c:v>-1422222.7982369999</c:v>
                </c:pt>
                <c:pt idx="67">
                  <c:v>707028.30120600003</c:v>
                </c:pt>
                <c:pt idx="68">
                  <c:v>280489.62862199999</c:v>
                </c:pt>
                <c:pt idx="69">
                  <c:v>643722.83762400004</c:v>
                </c:pt>
                <c:pt idx="70">
                  <c:v>1151749.1446469999</c:v>
                </c:pt>
                <c:pt idx="71">
                  <c:v>1482249.3724420001</c:v>
                </c:pt>
                <c:pt idx="72">
                  <c:v>-68391.260057000007</c:v>
                </c:pt>
                <c:pt idx="73">
                  <c:v>2488075.245929</c:v>
                </c:pt>
                <c:pt idx="74">
                  <c:v>3561636.8744060001</c:v>
                </c:pt>
                <c:pt idx="75">
                  <c:v>2134981.9529590001</c:v>
                </c:pt>
                <c:pt idx="76">
                  <c:v>-421126.86040399998</c:v>
                </c:pt>
                <c:pt idx="77">
                  <c:v>-666696.02068900003</c:v>
                </c:pt>
                <c:pt idx="78">
                  <c:v>1211238.0445679999</c:v>
                </c:pt>
                <c:pt idx="79">
                  <c:v>1786702.038068</c:v>
                </c:pt>
                <c:pt idx="80">
                  <c:v>236.98125999999999</c:v>
                </c:pt>
                <c:pt idx="81">
                  <c:v>-4884235.9221599996</c:v>
                </c:pt>
                <c:pt idx="82">
                  <c:v>34670.171875</c:v>
                </c:pt>
                <c:pt idx="83">
                  <c:v>2164769.4864889998</c:v>
                </c:pt>
                <c:pt idx="84">
                  <c:v>57517.234874000002</c:v>
                </c:pt>
                <c:pt idx="85">
                  <c:v>6992617.8416293999</c:v>
                </c:pt>
                <c:pt idx="86">
                  <c:v>-3066332.7591762501</c:v>
                </c:pt>
                <c:pt idx="87">
                  <c:v>-924083.27036156994</c:v>
                </c:pt>
                <c:pt idx="88">
                  <c:v>1424499.899002</c:v>
                </c:pt>
                <c:pt idx="89">
                  <c:v>-3700376.0575977899</c:v>
                </c:pt>
                <c:pt idx="90">
                  <c:v>-4236570.554056</c:v>
                </c:pt>
                <c:pt idx="91">
                  <c:v>-457945.451683191</c:v>
                </c:pt>
                <c:pt idx="92">
                  <c:v>1789524.9403297601</c:v>
                </c:pt>
                <c:pt idx="93">
                  <c:v>1580335.73747888</c:v>
                </c:pt>
                <c:pt idx="94">
                  <c:v>567347.95035874005</c:v>
                </c:pt>
                <c:pt idx="95">
                  <c:v>900475.56848128699</c:v>
                </c:pt>
                <c:pt idx="96">
                  <c:v>-3124531.23521095</c:v>
                </c:pt>
                <c:pt idx="97">
                  <c:v>-377341.69480471598</c:v>
                </c:pt>
                <c:pt idx="98">
                  <c:v>-315065.828566471</c:v>
                </c:pt>
                <c:pt idx="99">
                  <c:v>-4327769.5093410704</c:v>
                </c:pt>
                <c:pt idx="100">
                  <c:v>-2437063.3961480702</c:v>
                </c:pt>
                <c:pt idx="101">
                  <c:v>7485031.69945182</c:v>
                </c:pt>
                <c:pt idx="102">
                  <c:v>549219.67547475302</c:v>
                </c:pt>
                <c:pt idx="103">
                  <c:v>1319512.83634064</c:v>
                </c:pt>
                <c:pt idx="104">
                  <c:v>1396880.9792729099</c:v>
                </c:pt>
                <c:pt idx="105">
                  <c:v>-1650429.4355287801</c:v>
                </c:pt>
                <c:pt idx="106">
                  <c:v>484497.70659862598</c:v>
                </c:pt>
                <c:pt idx="107">
                  <c:v>-517094.42123568302</c:v>
                </c:pt>
                <c:pt idx="108">
                  <c:v>2294480.9898115098</c:v>
                </c:pt>
                <c:pt idx="109">
                  <c:v>-834103.21184335998</c:v>
                </c:pt>
                <c:pt idx="110">
                  <c:v>1722014.5592789899</c:v>
                </c:pt>
                <c:pt idx="111">
                  <c:v>-310856.27729347901</c:v>
                </c:pt>
                <c:pt idx="112">
                  <c:v>2605329.1802711599</c:v>
                </c:pt>
                <c:pt idx="113">
                  <c:v>189379.23105970601</c:v>
                </c:pt>
                <c:pt idx="114">
                  <c:v>7056525.25164345</c:v>
                </c:pt>
                <c:pt idx="115">
                  <c:v>-387687.11090243101</c:v>
                </c:pt>
                <c:pt idx="116">
                  <c:v>4305549.0011034301</c:v>
                </c:pt>
                <c:pt idx="117">
                  <c:v>-22405.854145663801</c:v>
                </c:pt>
                <c:pt idx="118">
                  <c:v>-202302.11677965801</c:v>
                </c:pt>
                <c:pt idx="119">
                  <c:v>-1150391.5210549</c:v>
                </c:pt>
                <c:pt idx="120">
                  <c:v>-658004.49166744098</c:v>
                </c:pt>
                <c:pt idx="121">
                  <c:v>-1118758.9851516299</c:v>
                </c:pt>
                <c:pt idx="122">
                  <c:v>1752153.9190500099</c:v>
                </c:pt>
                <c:pt idx="123">
                  <c:v>2200278.55190349</c:v>
                </c:pt>
                <c:pt idx="124">
                  <c:v>2113534.8879130101</c:v>
                </c:pt>
                <c:pt idx="125">
                  <c:v>104218.999843003</c:v>
                </c:pt>
                <c:pt idx="126">
                  <c:v>-63965.93654635</c:v>
                </c:pt>
                <c:pt idx="127">
                  <c:v>-1696728.91732597</c:v>
                </c:pt>
                <c:pt idx="128">
                  <c:v>1122978.62587387</c:v>
                </c:pt>
                <c:pt idx="129">
                  <c:v>7948017.6362514002</c:v>
                </c:pt>
                <c:pt idx="130">
                  <c:v>1666366.6027500499</c:v>
                </c:pt>
                <c:pt idx="131">
                  <c:v>-1354410.59748217</c:v>
                </c:pt>
                <c:pt idx="132">
                  <c:v>435867.46324397897</c:v>
                </c:pt>
                <c:pt idx="133">
                  <c:v>-372004.007682533</c:v>
                </c:pt>
                <c:pt idx="134">
                  <c:v>-127138.823353489</c:v>
                </c:pt>
                <c:pt idx="135">
                  <c:v>-68693.520773450393</c:v>
                </c:pt>
                <c:pt idx="136">
                  <c:v>-1223115.4739296101</c:v>
                </c:pt>
                <c:pt idx="137">
                  <c:v>1539291.81517665</c:v>
                </c:pt>
                <c:pt idx="138">
                  <c:v>-1188397.25210325</c:v>
                </c:pt>
                <c:pt idx="139">
                  <c:v>399903.17026219598</c:v>
                </c:pt>
                <c:pt idx="140">
                  <c:v>341740.483400041</c:v>
                </c:pt>
                <c:pt idx="141">
                  <c:v>-631290.180982686</c:v>
                </c:pt>
                <c:pt idx="142">
                  <c:v>-1501430.8598418599</c:v>
                </c:pt>
                <c:pt idx="143">
                  <c:v>209693.30981536201</c:v>
                </c:pt>
                <c:pt idx="144">
                  <c:v>1553039.2421341499</c:v>
                </c:pt>
                <c:pt idx="145">
                  <c:v>-3750086.6250752001</c:v>
                </c:pt>
                <c:pt idx="146">
                  <c:v>356907.16175774299</c:v>
                </c:pt>
                <c:pt idx="147">
                  <c:v>-1303930.93321544</c:v>
                </c:pt>
                <c:pt idx="148">
                  <c:v>751280.48607730796</c:v>
                </c:pt>
                <c:pt idx="149">
                  <c:v>91242.741343316899</c:v>
                </c:pt>
                <c:pt idx="150">
                  <c:v>1074787.1806097501</c:v>
                </c:pt>
                <c:pt idx="151">
                  <c:v>-533017.67299123399</c:v>
                </c:pt>
                <c:pt idx="152">
                  <c:v>552873.67428050796</c:v>
                </c:pt>
                <c:pt idx="153">
                  <c:v>1315864.13015173</c:v>
                </c:pt>
                <c:pt idx="154">
                  <c:v>86252.469295197196</c:v>
                </c:pt>
                <c:pt idx="155">
                  <c:v>-990266.58908543002</c:v>
                </c:pt>
                <c:pt idx="156">
                  <c:v>2779263.81058688</c:v>
                </c:pt>
                <c:pt idx="157">
                  <c:v>151193.268832028</c:v>
                </c:pt>
                <c:pt idx="158">
                  <c:v>133986.01397094101</c:v>
                </c:pt>
                <c:pt idx="159">
                  <c:v>936266.89413743105</c:v>
                </c:pt>
                <c:pt idx="160">
                  <c:v>-128002.241140285</c:v>
                </c:pt>
                <c:pt idx="161">
                  <c:v>768544.573843983</c:v>
                </c:pt>
                <c:pt idx="162">
                  <c:v>1062729.9111069599</c:v>
                </c:pt>
                <c:pt idx="163">
                  <c:v>-513505.12116526498</c:v>
                </c:pt>
                <c:pt idx="164">
                  <c:v>515935.31244179799</c:v>
                </c:pt>
                <c:pt idx="165">
                  <c:v>-995457.94137111399</c:v>
                </c:pt>
                <c:pt idx="166">
                  <c:v>2041630.7229099299</c:v>
                </c:pt>
                <c:pt idx="167">
                  <c:v>-1803515.9196390901</c:v>
                </c:pt>
                <c:pt idx="168">
                  <c:v>970341.30274141894</c:v>
                </c:pt>
                <c:pt idx="169">
                  <c:v>3548640.6958056199</c:v>
                </c:pt>
                <c:pt idx="170">
                  <c:v>29354.246372027799</c:v>
                </c:pt>
                <c:pt idx="171">
                  <c:v>516701.22343571403</c:v>
                </c:pt>
                <c:pt idx="172">
                  <c:v>279097.15903385199</c:v>
                </c:pt>
                <c:pt idx="173">
                  <c:v>790031.77562251897</c:v>
                </c:pt>
                <c:pt idx="174">
                  <c:v>881898.17792827403</c:v>
                </c:pt>
                <c:pt idx="175">
                  <c:v>1659693.87487859</c:v>
                </c:pt>
                <c:pt idx="176">
                  <c:v>56695.128188441697</c:v>
                </c:pt>
                <c:pt idx="177">
                  <c:v>-985764.85907671996</c:v>
                </c:pt>
                <c:pt idx="178">
                  <c:v>1996544.06582721</c:v>
                </c:pt>
                <c:pt idx="179">
                  <c:v>1751374.80708321</c:v>
                </c:pt>
                <c:pt idx="180">
                  <c:v>759868.89966640295</c:v>
                </c:pt>
                <c:pt idx="181">
                  <c:v>2671767.59023005</c:v>
                </c:pt>
                <c:pt idx="182">
                  <c:v>-1379184.5885836501</c:v>
                </c:pt>
                <c:pt idx="183">
                  <c:v>-904336.89171857201</c:v>
                </c:pt>
                <c:pt idx="184">
                  <c:v>946162.48391516297</c:v>
                </c:pt>
                <c:pt idx="185">
                  <c:v>3127210.3047874901</c:v>
                </c:pt>
                <c:pt idx="186">
                  <c:v>960141.85877289495</c:v>
                </c:pt>
                <c:pt idx="187">
                  <c:v>-13023.7154423022</c:v>
                </c:pt>
                <c:pt idx="188">
                  <c:v>2708076.11959157</c:v>
                </c:pt>
                <c:pt idx="189">
                  <c:v>4314027.1665284904</c:v>
                </c:pt>
                <c:pt idx="190">
                  <c:v>158310.22031280099</c:v>
                </c:pt>
                <c:pt idx="191">
                  <c:v>-2501651.26444331</c:v>
                </c:pt>
                <c:pt idx="192">
                  <c:v>975520.61450993898</c:v>
                </c:pt>
                <c:pt idx="193">
                  <c:v>2553674.4702188401</c:v>
                </c:pt>
                <c:pt idx="194">
                  <c:v>76047.045522727698</c:v>
                </c:pt>
                <c:pt idx="195">
                  <c:v>3249862.55906987</c:v>
                </c:pt>
                <c:pt idx="196">
                  <c:v>2145700.8273332999</c:v>
                </c:pt>
                <c:pt idx="197">
                  <c:v>2410706.54679807</c:v>
                </c:pt>
                <c:pt idx="198">
                  <c:v>1951797.2071104399</c:v>
                </c:pt>
                <c:pt idx="199">
                  <c:v>3064522.5811778698</c:v>
                </c:pt>
                <c:pt idx="200">
                  <c:v>1224151.6554094399</c:v>
                </c:pt>
                <c:pt idx="201">
                  <c:v>1267814.3215181001</c:v>
                </c:pt>
                <c:pt idx="202">
                  <c:v>-2309248.2705894401</c:v>
                </c:pt>
                <c:pt idx="203">
                  <c:v>641511.82691222196</c:v>
                </c:pt>
                <c:pt idx="204">
                  <c:v>133150.994301169</c:v>
                </c:pt>
                <c:pt idx="205">
                  <c:v>-246952.46429602901</c:v>
                </c:pt>
                <c:pt idx="206">
                  <c:v>-564483.18798418401</c:v>
                </c:pt>
                <c:pt idx="207">
                  <c:v>-1649122.30767215</c:v>
                </c:pt>
                <c:pt idx="208">
                  <c:v>-3321607.08004421</c:v>
                </c:pt>
                <c:pt idx="209">
                  <c:v>-5699127.1527167801</c:v>
                </c:pt>
                <c:pt idx="210">
                  <c:v>-17343951.045905501</c:v>
                </c:pt>
                <c:pt idx="211">
                  <c:v>4525987.7151765795</c:v>
                </c:pt>
                <c:pt idx="212">
                  <c:v>5716075.1742183203</c:v>
                </c:pt>
                <c:pt idx="213">
                  <c:v>1518116.2937403701</c:v>
                </c:pt>
                <c:pt idx="214">
                  <c:v>2590098.9280160898</c:v>
                </c:pt>
                <c:pt idx="215">
                  <c:v>-783096.59036865598</c:v>
                </c:pt>
                <c:pt idx="216">
                  <c:v>1777989.6216350701</c:v>
                </c:pt>
                <c:pt idx="217">
                  <c:v>-3488443.7165149199</c:v>
                </c:pt>
                <c:pt idx="218">
                  <c:v>3795093.1638966398</c:v>
                </c:pt>
                <c:pt idx="219">
                  <c:v>-5299748.3622441599</c:v>
                </c:pt>
                <c:pt idx="220">
                  <c:v>-1637712.0807402299</c:v>
                </c:pt>
                <c:pt idx="221">
                  <c:v>-2464725.0144805298</c:v>
                </c:pt>
                <c:pt idx="222">
                  <c:v>-1515080.02172588</c:v>
                </c:pt>
                <c:pt idx="223">
                  <c:v>-360347.147950952</c:v>
                </c:pt>
                <c:pt idx="224">
                  <c:v>2740524.5303605502</c:v>
                </c:pt>
                <c:pt idx="225">
                  <c:v>2531445.1745104399</c:v>
                </c:pt>
                <c:pt idx="226">
                  <c:v>-1285283.5274897299</c:v>
                </c:pt>
                <c:pt idx="227">
                  <c:v>-2573066.5134730302</c:v>
                </c:pt>
                <c:pt idx="228">
                  <c:v>216895.57982611901</c:v>
                </c:pt>
                <c:pt idx="229">
                  <c:v>229907.835842345</c:v>
                </c:pt>
                <c:pt idx="230">
                  <c:v>2219427.8457876402</c:v>
                </c:pt>
                <c:pt idx="231">
                  <c:v>1967222.62323851</c:v>
                </c:pt>
                <c:pt idx="232">
                  <c:v>-1482471.1034174301</c:v>
                </c:pt>
                <c:pt idx="233">
                  <c:v>570398.60181721696</c:v>
                </c:pt>
                <c:pt idx="234">
                  <c:v>1795342.9377694901</c:v>
                </c:pt>
                <c:pt idx="235">
                  <c:v>-1265579.69015523</c:v>
                </c:pt>
                <c:pt idx="236">
                  <c:v>3158279.1600556499</c:v>
                </c:pt>
                <c:pt idx="237">
                  <c:v>-1623965.0773889299</c:v>
                </c:pt>
                <c:pt idx="238">
                  <c:v>859302.05472169805</c:v>
                </c:pt>
                <c:pt idx="239">
                  <c:v>2995255.7220083</c:v>
                </c:pt>
                <c:pt idx="240">
                  <c:v>-3027654.2454943098</c:v>
                </c:pt>
                <c:pt idx="241">
                  <c:v>-628942.51950626902</c:v>
                </c:pt>
                <c:pt idx="242">
                  <c:v>-1752760.43870814</c:v>
                </c:pt>
                <c:pt idx="243">
                  <c:v>-859838.96704649401</c:v>
                </c:pt>
                <c:pt idx="244">
                  <c:v>-1331487.5716202401</c:v>
                </c:pt>
                <c:pt idx="245">
                  <c:v>4132772.7618655702</c:v>
                </c:pt>
                <c:pt idx="246">
                  <c:v>-947605.62570048601</c:v>
                </c:pt>
                <c:pt idx="247">
                  <c:v>-2533726.1533453702</c:v>
                </c:pt>
                <c:pt idx="248">
                  <c:v>-3902995.7044487898</c:v>
                </c:pt>
                <c:pt idx="249">
                  <c:v>-2216735.2173059699</c:v>
                </c:pt>
                <c:pt idx="250">
                  <c:v>70105.122586450598</c:v>
                </c:pt>
                <c:pt idx="251">
                  <c:v>1574315.5149366099</c:v>
                </c:pt>
                <c:pt idx="252">
                  <c:v>-7627906.9206679501</c:v>
                </c:pt>
                <c:pt idx="253">
                  <c:v>-5493669.8676889203</c:v>
                </c:pt>
                <c:pt idx="254">
                  <c:v>7437517.4149936801</c:v>
                </c:pt>
                <c:pt idx="255">
                  <c:v>2498842.19</c:v>
                </c:pt>
              </c:numCache>
            </c:numRef>
          </c:val>
          <c:extLst>
            <c:ext xmlns:c16="http://schemas.microsoft.com/office/drawing/2014/chart" uri="{C3380CC4-5D6E-409C-BE32-E72D297353CC}">
              <c16:uniqueId val="{00000001-65E7-4D61-8A44-90793F762F34}"/>
            </c:ext>
          </c:extLst>
        </c:ser>
        <c:dLbls>
          <c:showLegendKey val="0"/>
          <c:showVal val="0"/>
          <c:showCatName val="0"/>
          <c:showSerName val="0"/>
          <c:showPercent val="0"/>
          <c:showBubbleSize val="0"/>
        </c:dLbls>
        <c:gapWidth val="219"/>
        <c:axId val="474903440"/>
        <c:axId val="474906064"/>
      </c:barChart>
      <c:lineChart>
        <c:grouping val="standard"/>
        <c:varyColors val="0"/>
        <c:ser>
          <c:idx val="1"/>
          <c:order val="1"/>
          <c:tx>
            <c:strRef>
              <c:f>'42'!$L$1</c:f>
              <c:strCache>
                <c:ptCount val="1"/>
                <c:pt idx="0">
                  <c:v>1 day VaR</c:v>
                </c:pt>
              </c:strCache>
            </c:strRef>
          </c:tx>
          <c:spPr>
            <a:ln w="28575" cap="rnd">
              <a:solidFill>
                <a:srgbClr val="4472C4"/>
              </a:solidFill>
              <a:round/>
            </a:ln>
            <a:effectLst/>
          </c:spPr>
          <c:marker>
            <c:symbol val="none"/>
          </c:marker>
          <c:cat>
            <c:numRef>
              <c:f>'42'!$J$3:$J$258</c:f>
              <c:numCache>
                <c:formatCode>m/d/yyyy</c:formatCode>
                <c:ptCount val="256"/>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44292</c:v>
                </c:pt>
                <c:pt idx="65">
                  <c:v>44293</c:v>
                </c:pt>
                <c:pt idx="66">
                  <c:v>44294</c:v>
                </c:pt>
                <c:pt idx="67">
                  <c:v>44295</c:v>
                </c:pt>
                <c:pt idx="68">
                  <c:v>44298</c:v>
                </c:pt>
                <c:pt idx="69">
                  <c:v>44299</c:v>
                </c:pt>
                <c:pt idx="70">
                  <c:v>44300</c:v>
                </c:pt>
                <c:pt idx="71">
                  <c:v>44301</c:v>
                </c:pt>
                <c:pt idx="72">
                  <c:v>44302</c:v>
                </c:pt>
                <c:pt idx="73">
                  <c:v>44305</c:v>
                </c:pt>
                <c:pt idx="74">
                  <c:v>44306</c:v>
                </c:pt>
                <c:pt idx="75">
                  <c:v>44307</c:v>
                </c:pt>
                <c:pt idx="76">
                  <c:v>44308</c:v>
                </c:pt>
                <c:pt idx="77">
                  <c:v>44309</c:v>
                </c:pt>
                <c:pt idx="78">
                  <c:v>44312</c:v>
                </c:pt>
                <c:pt idx="79">
                  <c:v>44313</c:v>
                </c:pt>
                <c:pt idx="80">
                  <c:v>44314</c:v>
                </c:pt>
                <c:pt idx="81">
                  <c:v>44315</c:v>
                </c:pt>
                <c:pt idx="82">
                  <c:v>44316</c:v>
                </c:pt>
                <c:pt idx="83">
                  <c:v>44319</c:v>
                </c:pt>
                <c:pt idx="84">
                  <c:v>44320</c:v>
                </c:pt>
                <c:pt idx="85">
                  <c:v>44321</c:v>
                </c:pt>
                <c:pt idx="86">
                  <c:v>44322</c:v>
                </c:pt>
                <c:pt idx="87">
                  <c:v>44323</c:v>
                </c:pt>
                <c:pt idx="88">
                  <c:v>44326</c:v>
                </c:pt>
                <c:pt idx="89">
                  <c:v>44327</c:v>
                </c:pt>
                <c:pt idx="90">
                  <c:v>44328</c:v>
                </c:pt>
                <c:pt idx="91">
                  <c:v>44330</c:v>
                </c:pt>
                <c:pt idx="92">
                  <c:v>44333</c:v>
                </c:pt>
                <c:pt idx="93">
                  <c:v>44334</c:v>
                </c:pt>
                <c:pt idx="94">
                  <c:v>44335</c:v>
                </c:pt>
                <c:pt idx="95">
                  <c:v>44336</c:v>
                </c:pt>
                <c:pt idx="96">
                  <c:v>44337</c:v>
                </c:pt>
                <c:pt idx="97">
                  <c:v>44340</c:v>
                </c:pt>
                <c:pt idx="98">
                  <c:v>44341</c:v>
                </c:pt>
                <c:pt idx="99">
                  <c:v>44342</c:v>
                </c:pt>
                <c:pt idx="100">
                  <c:v>44343</c:v>
                </c:pt>
                <c:pt idx="101">
                  <c:v>44344</c:v>
                </c:pt>
                <c:pt idx="102">
                  <c:v>44347</c:v>
                </c:pt>
                <c:pt idx="103">
                  <c:v>44348</c:v>
                </c:pt>
                <c:pt idx="104">
                  <c:v>44349</c:v>
                </c:pt>
                <c:pt idx="105">
                  <c:v>44350</c:v>
                </c:pt>
                <c:pt idx="106">
                  <c:v>44351</c:v>
                </c:pt>
                <c:pt idx="107">
                  <c:v>44354</c:v>
                </c:pt>
                <c:pt idx="108">
                  <c:v>44355</c:v>
                </c:pt>
                <c:pt idx="109">
                  <c:v>44356</c:v>
                </c:pt>
                <c:pt idx="110">
                  <c:v>44357</c:v>
                </c:pt>
                <c:pt idx="111">
                  <c:v>44358</c:v>
                </c:pt>
                <c:pt idx="112">
                  <c:v>44361</c:v>
                </c:pt>
                <c:pt idx="113">
                  <c:v>44362</c:v>
                </c:pt>
                <c:pt idx="114">
                  <c:v>44363</c:v>
                </c:pt>
                <c:pt idx="115">
                  <c:v>44364</c:v>
                </c:pt>
                <c:pt idx="116">
                  <c:v>44365</c:v>
                </c:pt>
                <c:pt idx="117">
                  <c:v>44368</c:v>
                </c:pt>
                <c:pt idx="118">
                  <c:v>44369</c:v>
                </c:pt>
                <c:pt idx="119">
                  <c:v>44370</c:v>
                </c:pt>
                <c:pt idx="120">
                  <c:v>44371</c:v>
                </c:pt>
                <c:pt idx="121">
                  <c:v>44372</c:v>
                </c:pt>
                <c:pt idx="122">
                  <c:v>44375</c:v>
                </c:pt>
                <c:pt idx="123">
                  <c:v>44376</c:v>
                </c:pt>
                <c:pt idx="124">
                  <c:v>44377</c:v>
                </c:pt>
                <c:pt idx="125">
                  <c:v>44378</c:v>
                </c:pt>
                <c:pt idx="126">
                  <c:v>44379</c:v>
                </c:pt>
                <c:pt idx="127">
                  <c:v>44382</c:v>
                </c:pt>
                <c:pt idx="128">
                  <c:v>44383</c:v>
                </c:pt>
                <c:pt idx="129">
                  <c:v>44384</c:v>
                </c:pt>
                <c:pt idx="130">
                  <c:v>44385</c:v>
                </c:pt>
                <c:pt idx="131">
                  <c:v>44386</c:v>
                </c:pt>
                <c:pt idx="132">
                  <c:v>44389</c:v>
                </c:pt>
                <c:pt idx="133">
                  <c:v>44390</c:v>
                </c:pt>
                <c:pt idx="134">
                  <c:v>44391</c:v>
                </c:pt>
                <c:pt idx="135">
                  <c:v>44392</c:v>
                </c:pt>
                <c:pt idx="136">
                  <c:v>44393</c:v>
                </c:pt>
                <c:pt idx="137">
                  <c:v>44396</c:v>
                </c:pt>
                <c:pt idx="138">
                  <c:v>44397</c:v>
                </c:pt>
                <c:pt idx="139">
                  <c:v>44398</c:v>
                </c:pt>
                <c:pt idx="140">
                  <c:v>44399</c:v>
                </c:pt>
                <c:pt idx="141">
                  <c:v>44400</c:v>
                </c:pt>
                <c:pt idx="142">
                  <c:v>44403</c:v>
                </c:pt>
                <c:pt idx="143">
                  <c:v>44404</c:v>
                </c:pt>
                <c:pt idx="144">
                  <c:v>44405</c:v>
                </c:pt>
                <c:pt idx="145">
                  <c:v>44406</c:v>
                </c:pt>
                <c:pt idx="146">
                  <c:v>44407</c:v>
                </c:pt>
                <c:pt idx="147">
                  <c:v>44410</c:v>
                </c:pt>
                <c:pt idx="148">
                  <c:v>44411</c:v>
                </c:pt>
                <c:pt idx="149">
                  <c:v>44412</c:v>
                </c:pt>
                <c:pt idx="150">
                  <c:v>44413</c:v>
                </c:pt>
                <c:pt idx="151">
                  <c:v>44414</c:v>
                </c:pt>
                <c:pt idx="152">
                  <c:v>44417</c:v>
                </c:pt>
                <c:pt idx="153">
                  <c:v>44418</c:v>
                </c:pt>
                <c:pt idx="154">
                  <c:v>44419</c:v>
                </c:pt>
                <c:pt idx="155">
                  <c:v>44420</c:v>
                </c:pt>
                <c:pt idx="156">
                  <c:v>44421</c:v>
                </c:pt>
                <c:pt idx="157">
                  <c:v>44424</c:v>
                </c:pt>
                <c:pt idx="158">
                  <c:v>44425</c:v>
                </c:pt>
                <c:pt idx="159">
                  <c:v>44426</c:v>
                </c:pt>
                <c:pt idx="160">
                  <c:v>44427</c:v>
                </c:pt>
                <c:pt idx="161">
                  <c:v>44428</c:v>
                </c:pt>
                <c:pt idx="162">
                  <c:v>44431</c:v>
                </c:pt>
                <c:pt idx="163">
                  <c:v>44432</c:v>
                </c:pt>
                <c:pt idx="164">
                  <c:v>44433</c:v>
                </c:pt>
                <c:pt idx="165">
                  <c:v>44434</c:v>
                </c:pt>
                <c:pt idx="166">
                  <c:v>44435</c:v>
                </c:pt>
                <c:pt idx="167">
                  <c:v>44438</c:v>
                </c:pt>
                <c:pt idx="168">
                  <c:v>44439</c:v>
                </c:pt>
                <c:pt idx="169">
                  <c:v>44440</c:v>
                </c:pt>
                <c:pt idx="170">
                  <c:v>44441</c:v>
                </c:pt>
                <c:pt idx="171">
                  <c:v>44442</c:v>
                </c:pt>
                <c:pt idx="172">
                  <c:v>44445</c:v>
                </c:pt>
                <c:pt idx="173">
                  <c:v>44446</c:v>
                </c:pt>
                <c:pt idx="174">
                  <c:v>44447</c:v>
                </c:pt>
                <c:pt idx="175">
                  <c:v>44448</c:v>
                </c:pt>
                <c:pt idx="176">
                  <c:v>44449</c:v>
                </c:pt>
                <c:pt idx="177">
                  <c:v>44452</c:v>
                </c:pt>
                <c:pt idx="178">
                  <c:v>44453</c:v>
                </c:pt>
                <c:pt idx="179">
                  <c:v>44454</c:v>
                </c:pt>
                <c:pt idx="180">
                  <c:v>44455</c:v>
                </c:pt>
                <c:pt idx="181">
                  <c:v>44456</c:v>
                </c:pt>
                <c:pt idx="182">
                  <c:v>44459</c:v>
                </c:pt>
                <c:pt idx="183">
                  <c:v>44460</c:v>
                </c:pt>
                <c:pt idx="184">
                  <c:v>44461</c:v>
                </c:pt>
                <c:pt idx="185">
                  <c:v>44462</c:v>
                </c:pt>
                <c:pt idx="186">
                  <c:v>44463</c:v>
                </c:pt>
                <c:pt idx="187">
                  <c:v>44466</c:v>
                </c:pt>
                <c:pt idx="188">
                  <c:v>44467</c:v>
                </c:pt>
                <c:pt idx="189">
                  <c:v>44468</c:v>
                </c:pt>
                <c:pt idx="190">
                  <c:v>44469</c:v>
                </c:pt>
                <c:pt idx="191">
                  <c:v>44470</c:v>
                </c:pt>
                <c:pt idx="192">
                  <c:v>44473</c:v>
                </c:pt>
                <c:pt idx="193">
                  <c:v>44474</c:v>
                </c:pt>
                <c:pt idx="194">
                  <c:v>44475</c:v>
                </c:pt>
                <c:pt idx="195">
                  <c:v>44476</c:v>
                </c:pt>
                <c:pt idx="196">
                  <c:v>44477</c:v>
                </c:pt>
                <c:pt idx="197">
                  <c:v>44480</c:v>
                </c:pt>
                <c:pt idx="198">
                  <c:v>44481</c:v>
                </c:pt>
                <c:pt idx="199">
                  <c:v>44482</c:v>
                </c:pt>
                <c:pt idx="200">
                  <c:v>44483</c:v>
                </c:pt>
                <c:pt idx="201">
                  <c:v>44484</c:v>
                </c:pt>
                <c:pt idx="202">
                  <c:v>44487</c:v>
                </c:pt>
                <c:pt idx="203">
                  <c:v>44488</c:v>
                </c:pt>
                <c:pt idx="204">
                  <c:v>44489</c:v>
                </c:pt>
                <c:pt idx="205">
                  <c:v>44490</c:v>
                </c:pt>
                <c:pt idx="206">
                  <c:v>44491</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44557</c:v>
                </c:pt>
                <c:pt idx="252">
                  <c:v>44558</c:v>
                </c:pt>
                <c:pt idx="253">
                  <c:v>44559</c:v>
                </c:pt>
                <c:pt idx="254">
                  <c:v>44560</c:v>
                </c:pt>
                <c:pt idx="255">
                  <c:v>44561</c:v>
                </c:pt>
              </c:numCache>
            </c:numRef>
          </c:cat>
          <c:val>
            <c:numRef>
              <c:f>'42'!$L$3:$L$258</c:f>
              <c:numCache>
                <c:formatCode>#,##0</c:formatCode>
                <c:ptCount val="256"/>
                <c:pt idx="0">
                  <c:v>-5532940.9886579597</c:v>
                </c:pt>
                <c:pt idx="1">
                  <c:v>-4905373.1949065002</c:v>
                </c:pt>
                <c:pt idx="2">
                  <c:v>-4750406.3481195597</c:v>
                </c:pt>
                <c:pt idx="3">
                  <c:v>-4914163.1255719298</c:v>
                </c:pt>
                <c:pt idx="4">
                  <c:v>-6173171.6878510099</c:v>
                </c:pt>
                <c:pt idx="5">
                  <c:v>-6601371.4610887896</c:v>
                </c:pt>
                <c:pt idx="6">
                  <c:v>-8493497.1624390408</c:v>
                </c:pt>
                <c:pt idx="7">
                  <c:v>-5769782.3529016702</c:v>
                </c:pt>
                <c:pt idx="8">
                  <c:v>-6636132.6612827303</c:v>
                </c:pt>
                <c:pt idx="9">
                  <c:v>-5410283.8413493196</c:v>
                </c:pt>
                <c:pt idx="10">
                  <c:v>-5800167.5323981903</c:v>
                </c:pt>
                <c:pt idx="11">
                  <c:v>-5615397.71468814</c:v>
                </c:pt>
                <c:pt idx="12">
                  <c:v>-5844364.53559855</c:v>
                </c:pt>
                <c:pt idx="13">
                  <c:v>-8215551.2117141802</c:v>
                </c:pt>
                <c:pt idx="14">
                  <c:v>-6946673.2376622604</c:v>
                </c:pt>
                <c:pt idx="15">
                  <c:v>-5211583.8525097696</c:v>
                </c:pt>
                <c:pt idx="16">
                  <c:v>-7508531.7360417703</c:v>
                </c:pt>
                <c:pt idx="17">
                  <c:v>-5946641.66549668</c:v>
                </c:pt>
                <c:pt idx="18">
                  <c:v>-6520395.63140932</c:v>
                </c:pt>
                <c:pt idx="19">
                  <c:v>-8022305.3922544597</c:v>
                </c:pt>
                <c:pt idx="20">
                  <c:v>-7582258.8245237796</c:v>
                </c:pt>
                <c:pt idx="21">
                  <c:v>-11229682.7817584</c:v>
                </c:pt>
                <c:pt idx="22">
                  <c:v>-11214673.091543701</c:v>
                </c:pt>
                <c:pt idx="23">
                  <c:v>-10985995.8635487</c:v>
                </c:pt>
                <c:pt idx="24">
                  <c:v>-10019587.994678</c:v>
                </c:pt>
                <c:pt idx="25">
                  <c:v>-9263793.3003896605</c:v>
                </c:pt>
                <c:pt idx="26">
                  <c:v>-14590531.073749799</c:v>
                </c:pt>
                <c:pt idx="27">
                  <c:v>-10833556.2039629</c:v>
                </c:pt>
                <c:pt idx="28">
                  <c:v>-13411383.173434701</c:v>
                </c:pt>
                <c:pt idx="29">
                  <c:v>-9474788.2852388192</c:v>
                </c:pt>
                <c:pt idx="30">
                  <c:v>-11256080.867334099</c:v>
                </c:pt>
                <c:pt idx="31">
                  <c:v>-12256441.6879564</c:v>
                </c:pt>
                <c:pt idx="32">
                  <c:v>-9144182.4722720198</c:v>
                </c:pt>
                <c:pt idx="33">
                  <c:v>-11762216.220846601</c:v>
                </c:pt>
                <c:pt idx="34">
                  <c:v>-11785317.333789799</c:v>
                </c:pt>
                <c:pt idx="35">
                  <c:v>-13030766.0173358</c:v>
                </c:pt>
                <c:pt idx="36">
                  <c:v>-12797074.613133</c:v>
                </c:pt>
                <c:pt idx="37">
                  <c:v>-10254725.2692958</c:v>
                </c:pt>
                <c:pt idx="38">
                  <c:v>-11214690.4132482</c:v>
                </c:pt>
                <c:pt idx="39">
                  <c:v>-12627234.1591969</c:v>
                </c:pt>
                <c:pt idx="40">
                  <c:v>-10710045.0795104</c:v>
                </c:pt>
                <c:pt idx="41">
                  <c:v>-9036556.0078611299</c:v>
                </c:pt>
                <c:pt idx="42">
                  <c:v>-10038962.506231301</c:v>
                </c:pt>
                <c:pt idx="43">
                  <c:v>-9956492.3640548997</c:v>
                </c:pt>
                <c:pt idx="44">
                  <c:v>-9298702.2901574392</c:v>
                </c:pt>
                <c:pt idx="45">
                  <c:v>-9905372.9536109194</c:v>
                </c:pt>
                <c:pt idx="46">
                  <c:v>-9817456.7296713497</c:v>
                </c:pt>
                <c:pt idx="47">
                  <c:v>-9873901.5314671006</c:v>
                </c:pt>
                <c:pt idx="48">
                  <c:v>-9023751.77968546</c:v>
                </c:pt>
                <c:pt idx="49">
                  <c:v>-9537117.5134078395</c:v>
                </c:pt>
                <c:pt idx="50">
                  <c:v>-8316348.7654374205</c:v>
                </c:pt>
                <c:pt idx="51">
                  <c:v>-7918731.4536379902</c:v>
                </c:pt>
                <c:pt idx="52">
                  <c:v>-8534940.5011526495</c:v>
                </c:pt>
                <c:pt idx="53">
                  <c:v>-9693072.0278020408</c:v>
                </c:pt>
                <c:pt idx="54">
                  <c:v>-9417423.6209817901</c:v>
                </c:pt>
                <c:pt idx="55">
                  <c:v>-9298329.3840225004</c:v>
                </c:pt>
                <c:pt idx="56">
                  <c:v>-7967261.5790226301</c:v>
                </c:pt>
                <c:pt idx="57">
                  <c:v>-9447964.8654281795</c:v>
                </c:pt>
                <c:pt idx="58">
                  <c:v>-8685437.59485198</c:v>
                </c:pt>
                <c:pt idx="59">
                  <c:v>-9512713.3175892197</c:v>
                </c:pt>
                <c:pt idx="60">
                  <c:v>-8690704.8495660909</c:v>
                </c:pt>
                <c:pt idx="61">
                  <c:v>-8744886.3778771404</c:v>
                </c:pt>
                <c:pt idx="62">
                  <c:v>-8439370.2106211707</c:v>
                </c:pt>
                <c:pt idx="63">
                  <c:v>-7713873.4206007803</c:v>
                </c:pt>
                <c:pt idx="64">
                  <c:v>-6018857.9816704802</c:v>
                </c:pt>
                <c:pt idx="65">
                  <c:v>-6295784.43389358</c:v>
                </c:pt>
                <c:pt idx="66">
                  <c:v>-6247570.7170628197</c:v>
                </c:pt>
                <c:pt idx="67">
                  <c:v>-7692357.1493963404</c:v>
                </c:pt>
                <c:pt idx="68">
                  <c:v>-8098727.4263110496</c:v>
                </c:pt>
                <c:pt idx="69">
                  <c:v>-9547972.1785051692</c:v>
                </c:pt>
                <c:pt idx="70">
                  <c:v>-10529684.4556833</c:v>
                </c:pt>
                <c:pt idx="71">
                  <c:v>-8074308.6556094</c:v>
                </c:pt>
                <c:pt idx="72">
                  <c:v>-7101789.3601871803</c:v>
                </c:pt>
                <c:pt idx="73">
                  <c:v>-8993545.4182332195</c:v>
                </c:pt>
                <c:pt idx="74">
                  <c:v>-8934298.9003875405</c:v>
                </c:pt>
                <c:pt idx="75">
                  <c:v>-6343447.7545314701</c:v>
                </c:pt>
                <c:pt idx="76">
                  <c:v>-7964181.6147878096</c:v>
                </c:pt>
                <c:pt idx="77">
                  <c:v>-7349423.4425574001</c:v>
                </c:pt>
                <c:pt idx="78">
                  <c:v>-6475486.8373878896</c:v>
                </c:pt>
                <c:pt idx="79">
                  <c:v>-8160963.7117216196</c:v>
                </c:pt>
                <c:pt idx="80">
                  <c:v>-6707785.7590131303</c:v>
                </c:pt>
                <c:pt idx="81">
                  <c:v>-7144376.84201016</c:v>
                </c:pt>
                <c:pt idx="82">
                  <c:v>-7426534.8262346396</c:v>
                </c:pt>
                <c:pt idx="83">
                  <c:v>-6565018.4678962398</c:v>
                </c:pt>
                <c:pt idx="84">
                  <c:v>-6050929.4090543902</c:v>
                </c:pt>
                <c:pt idx="85">
                  <c:v>-6457379.4988562604</c:v>
                </c:pt>
                <c:pt idx="86">
                  <c:v>-7776080.9723578198</c:v>
                </c:pt>
                <c:pt idx="87">
                  <c:v>-7080114.1443793997</c:v>
                </c:pt>
                <c:pt idx="88">
                  <c:v>-6781228.0618413296</c:v>
                </c:pt>
                <c:pt idx="89">
                  <c:v>-6996001.9080906296</c:v>
                </c:pt>
                <c:pt idx="90">
                  <c:v>-6861668.3431822304</c:v>
                </c:pt>
                <c:pt idx="91">
                  <c:v>-8492697.1770812199</c:v>
                </c:pt>
                <c:pt idx="92">
                  <c:v>-6402723.0248297201</c:v>
                </c:pt>
                <c:pt idx="93">
                  <c:v>-8602622.97529535</c:v>
                </c:pt>
                <c:pt idx="94">
                  <c:v>-8091117.4784353897</c:v>
                </c:pt>
                <c:pt idx="95">
                  <c:v>-6955181.3970759502</c:v>
                </c:pt>
                <c:pt idx="96">
                  <c:v>-7935568.2357262196</c:v>
                </c:pt>
                <c:pt idx="97">
                  <c:v>-6169196.6181317</c:v>
                </c:pt>
                <c:pt idx="98">
                  <c:v>-5233518.3386106901</c:v>
                </c:pt>
                <c:pt idx="99">
                  <c:v>-5602964.3243149696</c:v>
                </c:pt>
                <c:pt idx="100">
                  <c:v>-5937552.2485986203</c:v>
                </c:pt>
                <c:pt idx="101">
                  <c:v>-5835496.4214366302</c:v>
                </c:pt>
                <c:pt idx="102">
                  <c:v>-5027668.7536075804</c:v>
                </c:pt>
                <c:pt idx="103">
                  <c:v>-5667772.7727813404</c:v>
                </c:pt>
                <c:pt idx="104">
                  <c:v>-5879377.3825141201</c:v>
                </c:pt>
                <c:pt idx="105">
                  <c:v>-6109410.4490621602</c:v>
                </c:pt>
                <c:pt idx="106">
                  <c:v>-5852465.9962756</c:v>
                </c:pt>
                <c:pt idx="107">
                  <c:v>-5409303.1574996896</c:v>
                </c:pt>
                <c:pt idx="108">
                  <c:v>-6785088.33420779</c:v>
                </c:pt>
                <c:pt idx="109">
                  <c:v>-5935654.7611660901</c:v>
                </c:pt>
                <c:pt idx="110">
                  <c:v>-6990003.47008589</c:v>
                </c:pt>
                <c:pt idx="111">
                  <c:v>-7309677.7913818499</c:v>
                </c:pt>
                <c:pt idx="112">
                  <c:v>-7130389.0584234204</c:v>
                </c:pt>
                <c:pt idx="113">
                  <c:v>-6710435.81013232</c:v>
                </c:pt>
                <c:pt idx="114">
                  <c:v>-6917433.7026078301</c:v>
                </c:pt>
                <c:pt idx="115">
                  <c:v>-7119246.2674500998</c:v>
                </c:pt>
                <c:pt idx="116">
                  <c:v>-5770410.3814157601</c:v>
                </c:pt>
                <c:pt idx="117">
                  <c:v>-6422819.2736491598</c:v>
                </c:pt>
                <c:pt idx="118">
                  <c:v>-8320110.1375488201</c:v>
                </c:pt>
                <c:pt idx="119">
                  <c:v>-8300050.2251591301</c:v>
                </c:pt>
                <c:pt idx="120">
                  <c:v>-8270877.5819838997</c:v>
                </c:pt>
                <c:pt idx="121">
                  <c:v>-8165976.48182829</c:v>
                </c:pt>
                <c:pt idx="122">
                  <c:v>-7021713.6444218596</c:v>
                </c:pt>
                <c:pt idx="123">
                  <c:v>-6924071.3986147298</c:v>
                </c:pt>
                <c:pt idx="124">
                  <c:v>-5931389.4133337103</c:v>
                </c:pt>
                <c:pt idx="125">
                  <c:v>-6000580.4912471203</c:v>
                </c:pt>
                <c:pt idx="126">
                  <c:v>-6214260.9700576803</c:v>
                </c:pt>
                <c:pt idx="127">
                  <c:v>-5785877.2804645104</c:v>
                </c:pt>
                <c:pt idx="128">
                  <c:v>-6022589.5708336905</c:v>
                </c:pt>
                <c:pt idx="129">
                  <c:v>-5368310.2275736397</c:v>
                </c:pt>
                <c:pt idx="130">
                  <c:v>-4974260.6729236702</c:v>
                </c:pt>
                <c:pt idx="131">
                  <c:v>-5424423.0590731502</c:v>
                </c:pt>
                <c:pt idx="132">
                  <c:v>-5475406.74046777</c:v>
                </c:pt>
                <c:pt idx="133">
                  <c:v>-5464712.1388159497</c:v>
                </c:pt>
                <c:pt idx="134">
                  <c:v>-5817820.1120128501</c:v>
                </c:pt>
                <c:pt idx="135">
                  <c:v>-5355828.1441893401</c:v>
                </c:pt>
                <c:pt idx="136">
                  <c:v>-5821350.9699246502</c:v>
                </c:pt>
                <c:pt idx="137">
                  <c:v>-5390712.1175813098</c:v>
                </c:pt>
                <c:pt idx="138">
                  <c:v>-5879348.3914838498</c:v>
                </c:pt>
                <c:pt idx="139">
                  <c:v>-5674579.5094941501</c:v>
                </c:pt>
                <c:pt idx="140">
                  <c:v>-6109095.2759485701</c:v>
                </c:pt>
                <c:pt idx="141">
                  <c:v>-6002222.3333080197</c:v>
                </c:pt>
                <c:pt idx="142">
                  <c:v>-6177530.0065701297</c:v>
                </c:pt>
                <c:pt idx="143">
                  <c:v>-5215839.6399382297</c:v>
                </c:pt>
                <c:pt idx="144">
                  <c:v>-5469720.4160955101</c:v>
                </c:pt>
                <c:pt idx="145">
                  <c:v>-5360699.3799390104</c:v>
                </c:pt>
                <c:pt idx="146">
                  <c:v>-5200257.4402888296</c:v>
                </c:pt>
                <c:pt idx="147">
                  <c:v>-5209529.3320583403</c:v>
                </c:pt>
                <c:pt idx="148">
                  <c:v>-4970791.2476081103</c:v>
                </c:pt>
                <c:pt idx="149">
                  <c:v>-4686086.6524467999</c:v>
                </c:pt>
                <c:pt idx="150">
                  <c:v>-5159940.0100461002</c:v>
                </c:pt>
                <c:pt idx="151">
                  <c:v>-4968820.9836752303</c:v>
                </c:pt>
                <c:pt idx="152">
                  <c:v>-4692036.2860706504</c:v>
                </c:pt>
                <c:pt idx="153">
                  <c:v>-4729311.1356695304</c:v>
                </c:pt>
                <c:pt idx="154">
                  <c:v>-5165995.8559420304</c:v>
                </c:pt>
                <c:pt idx="155">
                  <c:v>-5351974.2846867703</c:v>
                </c:pt>
                <c:pt idx="156">
                  <c:v>-5750508.8321423801</c:v>
                </c:pt>
                <c:pt idx="157">
                  <c:v>-6197071.02188964</c:v>
                </c:pt>
                <c:pt idx="158">
                  <c:v>-6410496.0472640097</c:v>
                </c:pt>
                <c:pt idx="159">
                  <c:v>-6998820.7598212799</c:v>
                </c:pt>
                <c:pt idx="160">
                  <c:v>-7455908.2315666797</c:v>
                </c:pt>
                <c:pt idx="161">
                  <c:v>-6123882.8593822904</c:v>
                </c:pt>
                <c:pt idx="162">
                  <c:v>-5188409.02156711</c:v>
                </c:pt>
                <c:pt idx="163">
                  <c:v>-5729175.6119867498</c:v>
                </c:pt>
                <c:pt idx="164">
                  <c:v>-6633473.6835957998</c:v>
                </c:pt>
                <c:pt idx="165">
                  <c:v>-5971731.42071498</c:v>
                </c:pt>
                <c:pt idx="166">
                  <c:v>-6409295.4559132298</c:v>
                </c:pt>
                <c:pt idx="167">
                  <c:v>-6764133.1296012802</c:v>
                </c:pt>
                <c:pt idx="168">
                  <c:v>-6981734.7838555602</c:v>
                </c:pt>
                <c:pt idx="169">
                  <c:v>-6122867.5032875799</c:v>
                </c:pt>
                <c:pt idx="170">
                  <c:v>-7023293.7874664702</c:v>
                </c:pt>
                <c:pt idx="171">
                  <c:v>-7052504.8804567596</c:v>
                </c:pt>
                <c:pt idx="172">
                  <c:v>-6589769.2825413998</c:v>
                </c:pt>
                <c:pt idx="173">
                  <c:v>-6460247.2673055604</c:v>
                </c:pt>
                <c:pt idx="174">
                  <c:v>-6695918.0358752199</c:v>
                </c:pt>
                <c:pt idx="175">
                  <c:v>-6258770.8531687995</c:v>
                </c:pt>
                <c:pt idx="176">
                  <c:v>-6793839.6201455304</c:v>
                </c:pt>
                <c:pt idx="177">
                  <c:v>-6704641.9060029704</c:v>
                </c:pt>
                <c:pt idx="178">
                  <c:v>-7469956.3616358703</c:v>
                </c:pt>
                <c:pt idx="179">
                  <c:v>-8161350.7461716803</c:v>
                </c:pt>
                <c:pt idx="180">
                  <c:v>-8067788.7203640398</c:v>
                </c:pt>
                <c:pt idx="181">
                  <c:v>-7332056.4929610696</c:v>
                </c:pt>
                <c:pt idx="182">
                  <c:v>-6527443.3964451402</c:v>
                </c:pt>
                <c:pt idx="183">
                  <c:v>-5744114.2283387203</c:v>
                </c:pt>
                <c:pt idx="184">
                  <c:v>-6688056.5916626798</c:v>
                </c:pt>
                <c:pt idx="185">
                  <c:v>-7990736.0404468803</c:v>
                </c:pt>
                <c:pt idx="186">
                  <c:v>-8703236.7987050992</c:v>
                </c:pt>
                <c:pt idx="187">
                  <c:v>-9194778.4466740992</c:v>
                </c:pt>
                <c:pt idx="188">
                  <c:v>-9669401.3942854907</c:v>
                </c:pt>
                <c:pt idx="189">
                  <c:v>-8367608.01154669</c:v>
                </c:pt>
                <c:pt idx="190">
                  <c:v>-9496903.5447883904</c:v>
                </c:pt>
                <c:pt idx="191">
                  <c:v>-7860258.34449198</c:v>
                </c:pt>
                <c:pt idx="192">
                  <c:v>-8435195.2001982592</c:v>
                </c:pt>
                <c:pt idx="193">
                  <c:v>-7698840.0747603402</c:v>
                </c:pt>
                <c:pt idx="194">
                  <c:v>-7451595.9730997402</c:v>
                </c:pt>
                <c:pt idx="195">
                  <c:v>-7008046.5577466302</c:v>
                </c:pt>
                <c:pt idx="196">
                  <c:v>-7006757.4427205604</c:v>
                </c:pt>
                <c:pt idx="197">
                  <c:v>-7031067.3374112695</c:v>
                </c:pt>
                <c:pt idx="198">
                  <c:v>-9786059.6942306608</c:v>
                </c:pt>
                <c:pt idx="199">
                  <c:v>-6721745.6413756702</c:v>
                </c:pt>
                <c:pt idx="200">
                  <c:v>-6179213.9080368802</c:v>
                </c:pt>
                <c:pt idx="201">
                  <c:v>-6839816.6616978096</c:v>
                </c:pt>
                <c:pt idx="202">
                  <c:v>-8193257.9324480901</c:v>
                </c:pt>
                <c:pt idx="203">
                  <c:v>-8409146.36425565</c:v>
                </c:pt>
                <c:pt idx="204">
                  <c:v>-7756347.8645183397</c:v>
                </c:pt>
                <c:pt idx="205">
                  <c:v>-8552416.64526885</c:v>
                </c:pt>
                <c:pt idx="206">
                  <c:v>-10349517.687992901</c:v>
                </c:pt>
                <c:pt idx="207">
                  <c:v>-10114888.0812582</c:v>
                </c:pt>
                <c:pt idx="208">
                  <c:v>-9475628.4796180502</c:v>
                </c:pt>
                <c:pt idx="209">
                  <c:v>-7060276.4373327401</c:v>
                </c:pt>
                <c:pt idx="210">
                  <c:v>-9303156.1615036204</c:v>
                </c:pt>
                <c:pt idx="211">
                  <c:v>-11787404.1131952</c:v>
                </c:pt>
                <c:pt idx="212">
                  <c:v>-11990968.4269908</c:v>
                </c:pt>
                <c:pt idx="213">
                  <c:v>-8716081.1795521304</c:v>
                </c:pt>
                <c:pt idx="214">
                  <c:v>-7720822.22189542</c:v>
                </c:pt>
                <c:pt idx="215">
                  <c:v>-7435952.8716391698</c:v>
                </c:pt>
                <c:pt idx="216">
                  <c:v>-7193926.4718660498</c:v>
                </c:pt>
                <c:pt idx="217">
                  <c:v>-6547789.2625224404</c:v>
                </c:pt>
                <c:pt idx="218">
                  <c:v>-6866335.5063479701</c:v>
                </c:pt>
                <c:pt idx="219">
                  <c:v>-8388377.7647283599</c:v>
                </c:pt>
                <c:pt idx="220">
                  <c:v>-8595463.1974319592</c:v>
                </c:pt>
                <c:pt idx="221">
                  <c:v>-9607262.2976544593</c:v>
                </c:pt>
                <c:pt idx="222">
                  <c:v>-7074285.4512518803</c:v>
                </c:pt>
                <c:pt idx="223">
                  <c:v>-8612081.6339643393</c:v>
                </c:pt>
                <c:pt idx="224">
                  <c:v>-9607809.9092362393</c:v>
                </c:pt>
                <c:pt idx="225">
                  <c:v>-10499479.9865069</c:v>
                </c:pt>
                <c:pt idx="226">
                  <c:v>-10403092.0939536</c:v>
                </c:pt>
                <c:pt idx="227">
                  <c:v>-10906419.1036902</c:v>
                </c:pt>
                <c:pt idx="228">
                  <c:v>-11407706.9332793</c:v>
                </c:pt>
                <c:pt idx="229">
                  <c:v>-9437381.0400742702</c:v>
                </c:pt>
                <c:pt idx="230">
                  <c:v>-10861574.0478228</c:v>
                </c:pt>
                <c:pt idx="231">
                  <c:v>-10064916.8636306</c:v>
                </c:pt>
                <c:pt idx="232">
                  <c:v>-9899730.5794808101</c:v>
                </c:pt>
                <c:pt idx="233">
                  <c:v>-8343853.7476934604</c:v>
                </c:pt>
                <c:pt idx="234">
                  <c:v>-8637774.3790023699</c:v>
                </c:pt>
                <c:pt idx="235">
                  <c:v>-8146095.6134016505</c:v>
                </c:pt>
                <c:pt idx="236">
                  <c:v>-9784698.6990131494</c:v>
                </c:pt>
                <c:pt idx="237">
                  <c:v>-10711061.6638785</c:v>
                </c:pt>
                <c:pt idx="238">
                  <c:v>-9156764.6372983903</c:v>
                </c:pt>
                <c:pt idx="239">
                  <c:v>-8409921.1322511807</c:v>
                </c:pt>
                <c:pt idx="240">
                  <c:v>-8075054.6084557502</c:v>
                </c:pt>
                <c:pt idx="241">
                  <c:v>-8177535.9034134801</c:v>
                </c:pt>
                <c:pt idx="242">
                  <c:v>-8831619.8378533702</c:v>
                </c:pt>
                <c:pt idx="243">
                  <c:v>-9866769.3182311393</c:v>
                </c:pt>
                <c:pt idx="244">
                  <c:v>-9497641.0472818203</c:v>
                </c:pt>
                <c:pt idx="245">
                  <c:v>-9802744.8156523798</c:v>
                </c:pt>
                <c:pt idx="246">
                  <c:v>-10291857.749551499</c:v>
                </c:pt>
                <c:pt idx="247">
                  <c:v>-10337154.421402801</c:v>
                </c:pt>
                <c:pt idx="248">
                  <c:v>-10949514.925642099</c:v>
                </c:pt>
                <c:pt idx="249">
                  <c:v>-10843091.089523099</c:v>
                </c:pt>
                <c:pt idx="250">
                  <c:v>-10945135.096212501</c:v>
                </c:pt>
                <c:pt idx="251">
                  <c:v>-10007091.133723401</c:v>
                </c:pt>
                <c:pt idx="252">
                  <c:v>-10520188.7795015</c:v>
                </c:pt>
                <c:pt idx="253">
                  <c:v>-11794515.3826684</c:v>
                </c:pt>
                <c:pt idx="254">
                  <c:v>-11082418.805463299</c:v>
                </c:pt>
                <c:pt idx="255">
                  <c:v>-11118549.8407025</c:v>
                </c:pt>
              </c:numCache>
            </c:numRef>
          </c:val>
          <c:smooth val="0"/>
          <c:extLst>
            <c:ext xmlns:c16="http://schemas.microsoft.com/office/drawing/2014/chart" uri="{C3380CC4-5D6E-409C-BE32-E72D297353CC}">
              <c16:uniqueId val="{00000002-65E7-4D61-8A44-90793F762F34}"/>
            </c:ext>
          </c:extLst>
        </c:ser>
        <c:dLbls>
          <c:showLegendKey val="0"/>
          <c:showVal val="0"/>
          <c:showCatName val="0"/>
          <c:showSerName val="0"/>
          <c:showPercent val="0"/>
          <c:showBubbleSize val="0"/>
        </c:dLbls>
        <c:marker val="1"/>
        <c:smooth val="0"/>
        <c:axId val="474903440"/>
        <c:axId val="474906064"/>
      </c:lineChart>
      <c:catAx>
        <c:axId val="474903440"/>
        <c:scaling>
          <c:orientation val="minMax"/>
        </c:scaling>
        <c:delete val="0"/>
        <c:axPos val="b"/>
        <c:numFmt formatCode="mmm\ 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sv-SE"/>
          </a:p>
        </c:txPr>
        <c:crossAx val="474906064"/>
        <c:crosses val="autoZero"/>
        <c:auto val="0"/>
        <c:lblAlgn val="ctr"/>
        <c:lblOffset val="100"/>
        <c:tickLblSkip val="22"/>
        <c:noMultiLvlLbl val="0"/>
      </c:catAx>
      <c:valAx>
        <c:axId val="474906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sv-SE"/>
          </a:p>
        </c:txPr>
        <c:crossAx val="474903440"/>
        <c:crosses val="autoZero"/>
        <c:crossBetween val="between"/>
        <c:dispUnits>
          <c:builtInUnit val="millions"/>
        </c:dispUnits>
      </c:valAx>
      <c:spPr>
        <a:noFill/>
        <a:ln>
          <a:noFill/>
        </a:ln>
        <a:effectLst/>
      </c:spPr>
    </c:plotArea>
    <c:legend>
      <c:legendPos val="b"/>
      <c:layout>
        <c:manualLayout>
          <c:xMode val="edge"/>
          <c:yMode val="edge"/>
          <c:x val="0.18432054812969717"/>
          <c:y val="0.92552187262319163"/>
          <c:w val="0.6399974016486607"/>
          <c:h val="5.83037312166864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sv-SE"/>
        </a:p>
      </c:txPr>
    </c:legend>
    <c:plotVisOnly val="1"/>
    <c:dispBlanksAs val="gap"/>
    <c:showDLblsOverMax val="0"/>
    <c:extLst/>
  </c:chart>
  <c:spPr>
    <a:solidFill>
      <a:schemeClr val="bg1"/>
    </a:solidFill>
    <a:ln w="9525" cap="flat" cmpd="sng" algn="ctr">
      <a:solidFill>
        <a:schemeClr val="bg1"/>
      </a:solidFill>
      <a:round/>
    </a:ln>
    <a:effectLst/>
  </c:spPr>
  <c:txPr>
    <a:bodyPr/>
    <a:lstStyle/>
    <a:p>
      <a:pPr>
        <a:defRPr>
          <a:latin typeface="Palatino Linotype" panose="02040502050505030304" pitchFamily="18" charset="0"/>
        </a:defRPr>
      </a:pPr>
      <a:endParaRPr lang="sv-SE"/>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'71'!$Q$3</c:f>
              <c:strCache>
                <c:ptCount val="1"/>
                <c:pt idx="0">
                  <c:v>Norway </c:v>
                </c:pt>
              </c:strCache>
            </c:strRef>
          </c:tx>
          <c:spPr>
            <a:ln w="28575" cap="rnd" cmpd="sng" algn="ctr">
              <a:solidFill>
                <a:schemeClr val="accent2">
                  <a:shade val="95000"/>
                  <a:satMod val="105000"/>
                </a:schemeClr>
              </a:solidFill>
              <a:prstDash val="solid"/>
              <a:round/>
            </a:ln>
            <a:effectLst/>
          </c:spPr>
          <c:marker>
            <c:symbol val="none"/>
          </c:marker>
          <c:cat>
            <c:strRef>
              <c:f>'71'!$R$2:$AD$2</c:f>
              <c:strCache>
                <c:ptCount val="13"/>
                <c:pt idx="0">
                  <c:v>Dec 2020</c:v>
                </c:pt>
                <c:pt idx="1">
                  <c:v>Jan</c:v>
                </c:pt>
                <c:pt idx="2">
                  <c:v>Feb</c:v>
                </c:pt>
                <c:pt idx="3">
                  <c:v>Mar</c:v>
                </c:pt>
                <c:pt idx="4">
                  <c:v>Apr</c:v>
                </c:pt>
                <c:pt idx="5">
                  <c:v>May</c:v>
                </c:pt>
                <c:pt idx="6">
                  <c:v>Jun</c:v>
                </c:pt>
                <c:pt idx="7">
                  <c:v>Jul</c:v>
                </c:pt>
                <c:pt idx="8">
                  <c:v>Aug</c:v>
                </c:pt>
                <c:pt idx="9">
                  <c:v>Sep</c:v>
                </c:pt>
                <c:pt idx="10">
                  <c:v>Oct</c:v>
                </c:pt>
                <c:pt idx="11">
                  <c:v>Nov</c:v>
                </c:pt>
                <c:pt idx="12">
                  <c:v>Dec 2021</c:v>
                </c:pt>
              </c:strCache>
            </c:strRef>
          </c:cat>
          <c:val>
            <c:numRef>
              <c:f>'71'!$R$3:$AD$3</c:f>
              <c:numCache>
                <c:formatCode>0.0%</c:formatCode>
                <c:ptCount val="13"/>
                <c:pt idx="0">
                  <c:v>0.10504289444901437</c:v>
                </c:pt>
                <c:pt idx="1">
                  <c:v>0.1048638244356975</c:v>
                </c:pt>
                <c:pt idx="2">
                  <c:v>9.9280044571152332E-2</c:v>
                </c:pt>
                <c:pt idx="3">
                  <c:v>0.10299272641807231</c:v>
                </c:pt>
                <c:pt idx="4">
                  <c:v>0.10564321341119252</c:v>
                </c:pt>
                <c:pt idx="5">
                  <c:v>0.10673821062001114</c:v>
                </c:pt>
                <c:pt idx="6">
                  <c:v>0.10610135178995977</c:v>
                </c:pt>
                <c:pt idx="7">
                  <c:v>0.10727297013642825</c:v>
                </c:pt>
                <c:pt idx="8">
                  <c:v>0.11359280624599759</c:v>
                </c:pt>
                <c:pt idx="9">
                  <c:v>0.11333292714058252</c:v>
                </c:pt>
                <c:pt idx="10">
                  <c:v>0.11645085025270184</c:v>
                </c:pt>
                <c:pt idx="11">
                  <c:v>0.12134228922598646</c:v>
                </c:pt>
                <c:pt idx="12">
                  <c:v>0.15365642797328849</c:v>
                </c:pt>
              </c:numCache>
            </c:numRef>
          </c:val>
          <c:smooth val="0"/>
          <c:extLst>
            <c:ext xmlns:c16="http://schemas.microsoft.com/office/drawing/2014/chart" uri="{C3380CC4-5D6E-409C-BE32-E72D297353CC}">
              <c16:uniqueId val="{00000000-9C0B-4EEA-9608-F915D234E53E}"/>
            </c:ext>
          </c:extLst>
        </c:ser>
        <c:ser>
          <c:idx val="2"/>
          <c:order val="1"/>
          <c:tx>
            <c:strRef>
              <c:f>'71'!$Q$4</c:f>
              <c:strCache>
                <c:ptCount val="1"/>
                <c:pt idx="0">
                  <c:v>Finland </c:v>
                </c:pt>
              </c:strCache>
            </c:strRef>
          </c:tx>
          <c:spPr>
            <a:ln w="28575" cap="rnd" cmpd="sng" algn="ctr">
              <a:solidFill>
                <a:schemeClr val="accent3">
                  <a:shade val="95000"/>
                  <a:satMod val="105000"/>
                </a:schemeClr>
              </a:solidFill>
              <a:prstDash val="solid"/>
              <a:round/>
            </a:ln>
            <a:effectLst/>
          </c:spPr>
          <c:marker>
            <c:symbol val="none"/>
          </c:marker>
          <c:cat>
            <c:strRef>
              <c:f>'71'!$R$2:$AD$2</c:f>
              <c:strCache>
                <c:ptCount val="13"/>
                <c:pt idx="0">
                  <c:v>Dec 2020</c:v>
                </c:pt>
                <c:pt idx="1">
                  <c:v>Jan</c:v>
                </c:pt>
                <c:pt idx="2">
                  <c:v>Feb</c:v>
                </c:pt>
                <c:pt idx="3">
                  <c:v>Mar</c:v>
                </c:pt>
                <c:pt idx="4">
                  <c:v>Apr</c:v>
                </c:pt>
                <c:pt idx="5">
                  <c:v>May</c:v>
                </c:pt>
                <c:pt idx="6">
                  <c:v>Jun</c:v>
                </c:pt>
                <c:pt idx="7">
                  <c:v>Jul</c:v>
                </c:pt>
                <c:pt idx="8">
                  <c:v>Aug</c:v>
                </c:pt>
                <c:pt idx="9">
                  <c:v>Sep</c:v>
                </c:pt>
                <c:pt idx="10">
                  <c:v>Oct</c:v>
                </c:pt>
                <c:pt idx="11">
                  <c:v>Nov</c:v>
                </c:pt>
                <c:pt idx="12">
                  <c:v>Dec 2021</c:v>
                </c:pt>
              </c:strCache>
            </c:strRef>
          </c:cat>
          <c:val>
            <c:numRef>
              <c:f>'71'!$R$4:$AD$4</c:f>
              <c:numCache>
                <c:formatCode>0.0%</c:formatCode>
                <c:ptCount val="13"/>
                <c:pt idx="0">
                  <c:v>0.42520181840440135</c:v>
                </c:pt>
                <c:pt idx="1">
                  <c:v>0.4122907546926643</c:v>
                </c:pt>
                <c:pt idx="2">
                  <c:v>0.43733007464713958</c:v>
                </c:pt>
                <c:pt idx="3">
                  <c:v>0.55552554026652468</c:v>
                </c:pt>
                <c:pt idx="4">
                  <c:v>0.58082070095845872</c:v>
                </c:pt>
                <c:pt idx="5">
                  <c:v>0.59256391243502005</c:v>
                </c:pt>
                <c:pt idx="6">
                  <c:v>0.62329460721906016</c:v>
                </c:pt>
                <c:pt idx="7">
                  <c:v>0.60841779182486344</c:v>
                </c:pt>
                <c:pt idx="8">
                  <c:v>0.61649166148069234</c:v>
                </c:pt>
                <c:pt idx="9">
                  <c:v>0.62617055612661843</c:v>
                </c:pt>
                <c:pt idx="10">
                  <c:v>0.62298097500039951</c:v>
                </c:pt>
                <c:pt idx="11">
                  <c:v>0.61881502691650581</c:v>
                </c:pt>
                <c:pt idx="12">
                  <c:v>0.64438734248060214</c:v>
                </c:pt>
              </c:numCache>
            </c:numRef>
          </c:val>
          <c:smooth val="0"/>
          <c:extLst>
            <c:ext xmlns:c16="http://schemas.microsoft.com/office/drawing/2014/chart" uri="{C3380CC4-5D6E-409C-BE32-E72D297353CC}">
              <c16:uniqueId val="{00000001-9C0B-4EEA-9608-F915D234E53E}"/>
            </c:ext>
          </c:extLst>
        </c:ser>
        <c:ser>
          <c:idx val="3"/>
          <c:order val="2"/>
          <c:tx>
            <c:strRef>
              <c:f>'71'!$Q$5</c:f>
              <c:strCache>
                <c:ptCount val="1"/>
                <c:pt idx="0">
                  <c:v>Sweden </c:v>
                </c:pt>
              </c:strCache>
            </c:strRef>
          </c:tx>
          <c:spPr>
            <a:ln w="28575" cap="rnd" cmpd="sng" algn="ctr">
              <a:solidFill>
                <a:schemeClr val="accent4">
                  <a:shade val="95000"/>
                  <a:satMod val="105000"/>
                </a:schemeClr>
              </a:solidFill>
              <a:prstDash val="solid"/>
              <a:round/>
            </a:ln>
            <a:effectLst/>
          </c:spPr>
          <c:marker>
            <c:symbol val="none"/>
          </c:marker>
          <c:cat>
            <c:strRef>
              <c:f>'71'!$R$2:$AD$2</c:f>
              <c:strCache>
                <c:ptCount val="13"/>
                <c:pt idx="0">
                  <c:v>Dec 2020</c:v>
                </c:pt>
                <c:pt idx="1">
                  <c:v>Jan</c:v>
                </c:pt>
                <c:pt idx="2">
                  <c:v>Feb</c:v>
                </c:pt>
                <c:pt idx="3">
                  <c:v>Mar</c:v>
                </c:pt>
                <c:pt idx="4">
                  <c:v>Apr</c:v>
                </c:pt>
                <c:pt idx="5">
                  <c:v>May</c:v>
                </c:pt>
                <c:pt idx="6">
                  <c:v>Jun</c:v>
                </c:pt>
                <c:pt idx="7">
                  <c:v>Jul</c:v>
                </c:pt>
                <c:pt idx="8">
                  <c:v>Aug</c:v>
                </c:pt>
                <c:pt idx="9">
                  <c:v>Sep</c:v>
                </c:pt>
                <c:pt idx="10">
                  <c:v>Oct</c:v>
                </c:pt>
                <c:pt idx="11">
                  <c:v>Nov</c:v>
                </c:pt>
                <c:pt idx="12">
                  <c:v>Dec 2021</c:v>
                </c:pt>
              </c:strCache>
            </c:strRef>
          </c:cat>
          <c:val>
            <c:numRef>
              <c:f>'71'!$R$5:$AD$5</c:f>
              <c:numCache>
                <c:formatCode>0.0%</c:formatCode>
                <c:ptCount val="13"/>
                <c:pt idx="0">
                  <c:v>0.48522965635613763</c:v>
                </c:pt>
                <c:pt idx="1">
                  <c:v>0.49573132867483349</c:v>
                </c:pt>
                <c:pt idx="2">
                  <c:v>0.54004366657865988</c:v>
                </c:pt>
                <c:pt idx="3">
                  <c:v>0.57567457479330142</c:v>
                </c:pt>
                <c:pt idx="4">
                  <c:v>0.5887045337828396</c:v>
                </c:pt>
                <c:pt idx="5">
                  <c:v>0.60354010829784188</c:v>
                </c:pt>
                <c:pt idx="6">
                  <c:v>0.60617618901429993</c:v>
                </c:pt>
                <c:pt idx="7">
                  <c:v>0.60437299339015671</c:v>
                </c:pt>
                <c:pt idx="8">
                  <c:v>0.62902474211853754</c:v>
                </c:pt>
                <c:pt idx="9">
                  <c:v>0.63705801594527711</c:v>
                </c:pt>
                <c:pt idx="10">
                  <c:v>0.66275201533997441</c:v>
                </c:pt>
                <c:pt idx="11">
                  <c:v>0.66528027441937865</c:v>
                </c:pt>
                <c:pt idx="12">
                  <c:v>0.7054113675174325</c:v>
                </c:pt>
              </c:numCache>
            </c:numRef>
          </c:val>
          <c:smooth val="0"/>
          <c:extLst>
            <c:ext xmlns:c16="http://schemas.microsoft.com/office/drawing/2014/chart" uri="{C3380CC4-5D6E-409C-BE32-E72D297353CC}">
              <c16:uniqueId val="{00000002-9C0B-4EEA-9608-F915D234E53E}"/>
            </c:ext>
          </c:extLst>
        </c:ser>
        <c:dLbls>
          <c:showLegendKey val="0"/>
          <c:showVal val="0"/>
          <c:showCatName val="0"/>
          <c:showSerName val="0"/>
          <c:showPercent val="0"/>
          <c:showBubbleSize val="0"/>
        </c:dLbls>
        <c:smooth val="0"/>
        <c:axId val="254354560"/>
        <c:axId val="151998464"/>
      </c:lineChart>
      <c:catAx>
        <c:axId val="2543545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Palatino Linotype" panose="02040502050505030304" pitchFamily="18" charset="0"/>
                <a:ea typeface="+mn-ea"/>
                <a:cs typeface="+mn-cs"/>
              </a:defRPr>
            </a:pPr>
            <a:endParaRPr lang="sv-SE"/>
          </a:p>
        </c:txPr>
        <c:crossAx val="151998464"/>
        <c:crosses val="autoZero"/>
        <c:auto val="1"/>
        <c:lblAlgn val="ctr"/>
        <c:lblOffset val="100"/>
        <c:noMultiLvlLbl val="0"/>
      </c:catAx>
      <c:valAx>
        <c:axId val="15199846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Palatino Linotype" panose="02040502050505030304" pitchFamily="18" charset="0"/>
                <a:ea typeface="+mn-ea"/>
                <a:cs typeface="+mn-cs"/>
              </a:defRPr>
            </a:pPr>
            <a:endParaRPr lang="sv-SE"/>
          </a:p>
        </c:txPr>
        <c:crossAx val="254354560"/>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4</xdr:row>
      <xdr:rowOff>94138</xdr:rowOff>
    </xdr:from>
    <xdr:to>
      <xdr:col>11</xdr:col>
      <xdr:colOff>4330</xdr:colOff>
      <xdr:row>23</xdr:row>
      <xdr:rowOff>103909</xdr:rowOff>
    </xdr:to>
    <xdr:graphicFrame macro="">
      <xdr:nvGraphicFramePr>
        <xdr:cNvPr id="2" name="Diagram 1">
          <a:extLst>
            <a:ext uri="{FF2B5EF4-FFF2-40B4-BE49-F238E27FC236}">
              <a16:creationId xmlns:a16="http://schemas.microsoft.com/office/drawing/2014/main" id="{469EE170-FCB2-4B03-ABF7-8ADE0ED4B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194787</xdr:colOff>
      <xdr:row>24</xdr:row>
      <xdr:rowOff>92868</xdr:rowOff>
    </xdr:from>
    <xdr:to>
      <xdr:col>10</xdr:col>
      <xdr:colOff>920094</xdr:colOff>
      <xdr:row>43</xdr:row>
      <xdr:rowOff>37647</xdr:rowOff>
    </xdr:to>
    <xdr:graphicFrame macro="">
      <xdr:nvGraphicFramePr>
        <xdr:cNvPr id="3" name="Diagram 2">
          <a:extLst>
            <a:ext uri="{FF2B5EF4-FFF2-40B4-BE49-F238E27FC236}">
              <a16:creationId xmlns:a16="http://schemas.microsoft.com/office/drawing/2014/main" id="{C7CE4AB7-CDDC-413B-A5FF-D4261F76E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188580</xdr:colOff>
      <xdr:row>44</xdr:row>
      <xdr:rowOff>78064</xdr:rowOff>
    </xdr:from>
    <xdr:to>
      <xdr:col>10</xdr:col>
      <xdr:colOff>892968</xdr:colOff>
      <xdr:row>63</xdr:row>
      <xdr:rowOff>59530</xdr:rowOff>
    </xdr:to>
    <xdr:graphicFrame macro="">
      <xdr:nvGraphicFramePr>
        <xdr:cNvPr id="4" name="Diagram 3">
          <a:extLst>
            <a:ext uri="{FF2B5EF4-FFF2-40B4-BE49-F238E27FC236}">
              <a16:creationId xmlns:a16="http://schemas.microsoft.com/office/drawing/2014/main" id="{B004DB07-D1FD-44A6-9BD3-07D8D3CF1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202406</xdr:colOff>
      <xdr:row>63</xdr:row>
      <xdr:rowOff>167641</xdr:rowOff>
    </xdr:from>
    <xdr:to>
      <xdr:col>10</xdr:col>
      <xdr:colOff>906780</xdr:colOff>
      <xdr:row>82</xdr:row>
      <xdr:rowOff>45721</xdr:rowOff>
    </xdr:to>
    <xdr:graphicFrame macro="">
      <xdr:nvGraphicFramePr>
        <xdr:cNvPr id="5" name="Diagram 4">
          <a:extLst>
            <a:ext uri="{FF2B5EF4-FFF2-40B4-BE49-F238E27FC236}">
              <a16:creationId xmlns:a16="http://schemas.microsoft.com/office/drawing/2014/main" id="{3DEADA56-E5A1-4DB2-B2D9-B6F177BFA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190500</xdr:colOff>
      <xdr:row>83</xdr:row>
      <xdr:rowOff>74128</xdr:rowOff>
    </xdr:from>
    <xdr:to>
      <xdr:col>10</xdr:col>
      <xdr:colOff>928686</xdr:colOff>
      <xdr:row>102</xdr:row>
      <xdr:rowOff>112228</xdr:rowOff>
    </xdr:to>
    <xdr:graphicFrame macro="">
      <xdr:nvGraphicFramePr>
        <xdr:cNvPr id="6" name="Diagram 5">
          <a:extLst>
            <a:ext uri="{FF2B5EF4-FFF2-40B4-BE49-F238E27FC236}">
              <a16:creationId xmlns:a16="http://schemas.microsoft.com/office/drawing/2014/main" id="{514C8710-1A5E-49F0-95EE-55D5BC8EB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103</xdr:row>
      <xdr:rowOff>114300</xdr:rowOff>
    </xdr:from>
    <xdr:to>
      <xdr:col>10</xdr:col>
      <xdr:colOff>940592</xdr:colOff>
      <xdr:row>133</xdr:row>
      <xdr:rowOff>45178</xdr:rowOff>
    </xdr:to>
    <xdr:graphicFrame macro="">
      <xdr:nvGraphicFramePr>
        <xdr:cNvPr id="7" name="Diagram 6">
          <a:extLst>
            <a:ext uri="{FF2B5EF4-FFF2-40B4-BE49-F238E27FC236}">
              <a16:creationId xmlns:a16="http://schemas.microsoft.com/office/drawing/2014/main" id="{8E831684-9095-47B6-96CC-B3F950F05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8E080BFE-2FBF-4308-92B8-F7CCD92E5A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X83A0T</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0.05222</cdr:x>
      <cdr:y>0</cdr:y>
    </cdr:from>
    <cdr:to>
      <cdr:x>0.20163</cdr:x>
      <cdr:y>0.254</cdr:y>
    </cdr:to>
    <cdr:sp macro="" textlink="">
      <cdr:nvSpPr>
        <cdr:cNvPr id="2" name="textruta 1"/>
        <cdr:cNvSpPr txBox="1"/>
      </cdr:nvSpPr>
      <cdr:spPr>
        <a:xfrm xmlns:a="http://schemas.openxmlformats.org/drawingml/2006/main">
          <a:off x="460887" y="0"/>
          <a:ext cx="1318629" cy="919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latin typeface="Palatino Linotype" panose="02040502050505030304" pitchFamily="18" charset="0"/>
            </a:rPr>
            <a:t>EURbn</a:t>
          </a:r>
        </a:p>
      </cdr:txBody>
    </cdr:sp>
  </cdr:relSizeAnchor>
</c:userShapes>
</file>

<file path=xl/drawings/drawing4.xml><?xml version="1.0" encoding="utf-8"?>
<c:userShapes xmlns:c="http://schemas.openxmlformats.org/drawingml/2006/chart">
  <cdr:relSizeAnchor xmlns:cdr="http://schemas.openxmlformats.org/drawingml/2006/chartDrawing">
    <cdr:from>
      <cdr:x>0.0083</cdr:x>
      <cdr:y>0.01411</cdr:y>
    </cdr:from>
    <cdr:to>
      <cdr:x>0.15771</cdr:x>
      <cdr:y>0.26811</cdr:y>
    </cdr:to>
    <cdr:sp macro="" textlink="">
      <cdr:nvSpPr>
        <cdr:cNvPr id="2" name="textruta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5.xml><?xml version="1.0" encoding="utf-8"?>
<c:userShapes xmlns:c="http://schemas.openxmlformats.org/drawingml/2006/chart">
  <cdr:relSizeAnchor xmlns:cdr="http://schemas.openxmlformats.org/drawingml/2006/chartDrawing">
    <cdr:from>
      <cdr:x>0.00225</cdr:x>
      <cdr:y>0.01161</cdr:y>
    </cdr:from>
    <cdr:to>
      <cdr:x>0.15272</cdr:x>
      <cdr:y>0.27213</cdr:y>
    </cdr:to>
    <cdr:sp macro="" textlink="">
      <cdr:nvSpPr>
        <cdr:cNvPr id="2" name="textruta 1"/>
        <cdr:cNvSpPr txBox="1"/>
      </cdr:nvSpPr>
      <cdr:spPr>
        <a:xfrm xmlns:a="http://schemas.openxmlformats.org/drawingml/2006/main">
          <a:off x="18911" y="41556"/>
          <a:ext cx="1262098" cy="9325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6.xml><?xml version="1.0" encoding="utf-8"?>
<c:userShapes xmlns:c="http://schemas.openxmlformats.org/drawingml/2006/chart">
  <cdr:relSizeAnchor xmlns:cdr="http://schemas.openxmlformats.org/drawingml/2006/chartDrawing">
    <cdr:from>
      <cdr:x>0.00835</cdr:x>
      <cdr:y>0.01274</cdr:y>
    </cdr:from>
    <cdr:to>
      <cdr:x>0.15858</cdr:x>
      <cdr:y>0.24213</cdr:y>
    </cdr:to>
    <cdr:sp macro="" textlink="">
      <cdr:nvSpPr>
        <cdr:cNvPr id="2" name="textruta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7.xml><?xml version="1.0" encoding="utf-8"?>
<c:userShapes xmlns:c="http://schemas.openxmlformats.org/drawingml/2006/chart">
  <cdr:relSizeAnchor xmlns:cdr="http://schemas.openxmlformats.org/drawingml/2006/chartDrawing">
    <cdr:from>
      <cdr:x>0.00215</cdr:x>
      <cdr:y>0.01373</cdr:y>
    </cdr:from>
    <cdr:to>
      <cdr:x>0.15215</cdr:x>
      <cdr:y>0.26083</cdr:y>
    </cdr:to>
    <cdr:sp macro="" textlink="">
      <cdr:nvSpPr>
        <cdr:cNvPr id="2" name="textruta 1"/>
        <cdr:cNvSpPr txBox="1"/>
      </cdr:nvSpPr>
      <cdr:spPr>
        <a:xfrm xmlns:a="http://schemas.openxmlformats.org/drawingml/2006/main">
          <a:off x="17763" y="51288"/>
          <a:ext cx="1242002" cy="9230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8.xml><?xml version="1.0" encoding="utf-8"?>
<c:userShapes xmlns:c="http://schemas.openxmlformats.org/drawingml/2006/chart">
  <cdr:relSizeAnchor xmlns:cdr="http://schemas.openxmlformats.org/drawingml/2006/chartDrawing">
    <cdr:from>
      <cdr:x>0.00884</cdr:x>
      <cdr:y>0.00916</cdr:y>
    </cdr:from>
    <cdr:to>
      <cdr:x>0.15961</cdr:x>
      <cdr:y>0.17364</cdr:y>
    </cdr:to>
    <cdr:sp macro="" textlink="">
      <cdr:nvSpPr>
        <cdr:cNvPr id="2" name="textruta 1">
          <a:extLst xmlns:a="http://schemas.openxmlformats.org/drawingml/2006/main">
            <a:ext uri="{FF2B5EF4-FFF2-40B4-BE49-F238E27FC236}">
              <a16:creationId xmlns:a16="http://schemas.microsoft.com/office/drawing/2014/main" id="{4E2DC418-75AE-49D5-A114-B943217647DF}"/>
            </a:ext>
          </a:extLst>
        </cdr:cNvPr>
        <cdr:cNvSpPr txBox="1"/>
      </cdr:nvSpPr>
      <cdr:spPr>
        <a:xfrm xmlns:a="http://schemas.openxmlformats.org/drawingml/2006/main">
          <a:off x="50800" y="50800"/>
          <a:ext cx="866251" cy="9119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EURbn</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3175</xdr:colOff>
      <xdr:row>0</xdr:row>
      <xdr:rowOff>0</xdr:rowOff>
    </xdr:from>
    <xdr:to>
      <xdr:col>0</xdr:col>
      <xdr:colOff>66675</xdr:colOff>
      <xdr:row>0</xdr:row>
      <xdr:rowOff>102592</xdr:rowOff>
    </xdr:to>
    <xdr:sp macro="" textlink="">
      <xdr:nvSpPr>
        <xdr:cNvPr id="2" name="TextBox 1">
          <a:extLst>
            <a:ext uri="{FF2B5EF4-FFF2-40B4-BE49-F238E27FC236}">
              <a16:creationId xmlns:a16="http://schemas.microsoft.com/office/drawing/2014/main" id="{00000000-0008-0000-2F00-000002000000}"/>
            </a:ext>
          </a:extLst>
        </xdr:cNvPr>
        <xdr:cNvSpPr txBox="1"/>
      </xdr:nvSpPr>
      <xdr:spPr>
        <a:xfrm>
          <a:off x="3175"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X62A0T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3175</xdr:colOff>
      <xdr:row>0</xdr:row>
      <xdr:rowOff>3175</xdr:rowOff>
    </xdr:from>
    <xdr:to>
      <xdr:col>1</xdr:col>
      <xdr:colOff>66675</xdr:colOff>
      <xdr:row>0</xdr:row>
      <xdr:rowOff>105767</xdr:rowOff>
    </xdr:to>
    <xdr:sp macro="" textlink="">
      <xdr:nvSpPr>
        <xdr:cNvPr id="2" name="TextBox 1">
          <a:extLst>
            <a:ext uri="{FF2B5EF4-FFF2-40B4-BE49-F238E27FC236}">
              <a16:creationId xmlns:a16="http://schemas.microsoft.com/office/drawing/2014/main" id="{00000000-0008-0000-3000-000002000000}"/>
            </a:ext>
          </a:extLst>
        </xdr:cNvPr>
        <xdr:cNvSpPr txBox="1"/>
      </xdr:nvSpPr>
      <xdr:spPr>
        <a:xfrm>
          <a:off x="222250"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31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X64A0T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32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X65A0T</a:t>
          </a:r>
        </a:p>
      </xdr:txBody>
    </xdr:sp>
    <xdr:clientData/>
  </xdr:twoCellAnchor>
  <xdr:twoCellAnchor>
    <xdr:from>
      <xdr:col>0</xdr:col>
      <xdr:colOff>0</xdr:colOff>
      <xdr:row>3</xdr:row>
      <xdr:rowOff>0</xdr:rowOff>
    </xdr:from>
    <xdr:to>
      <xdr:col>6</xdr:col>
      <xdr:colOff>1189546</xdr:colOff>
      <xdr:row>24</xdr:row>
      <xdr:rowOff>35732</xdr:rowOff>
    </xdr:to>
    <xdr:graphicFrame macro="">
      <xdr:nvGraphicFramePr>
        <xdr:cNvPr id="3" name="Chart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3175</xdr:colOff>
      <xdr:row>0</xdr:row>
      <xdr:rowOff>3175</xdr:rowOff>
    </xdr:from>
    <xdr:to>
      <xdr:col>1</xdr:col>
      <xdr:colOff>66675</xdr:colOff>
      <xdr:row>0</xdr:row>
      <xdr:rowOff>105767</xdr:rowOff>
    </xdr:to>
    <xdr:sp macro="" textlink="">
      <xdr:nvSpPr>
        <xdr:cNvPr id="2" name="TextBox 1">
          <a:extLst>
            <a:ext uri="{FF2B5EF4-FFF2-40B4-BE49-F238E27FC236}">
              <a16:creationId xmlns:a16="http://schemas.microsoft.com/office/drawing/2014/main" id="{00000000-0008-0000-33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X66A0T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36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X70A0T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3D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3E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3F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43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X95A0T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252894</xdr:colOff>
      <xdr:row>1</xdr:row>
      <xdr:rowOff>48917</xdr:rowOff>
    </xdr:from>
    <xdr:to>
      <xdr:col>11</xdr:col>
      <xdr:colOff>225425</xdr:colOff>
      <xdr:row>19</xdr:row>
      <xdr:rowOff>32326</xdr:rowOff>
    </xdr:to>
    <xdr:graphicFrame macro="">
      <xdr:nvGraphicFramePr>
        <xdr:cNvPr id="19" name="Diagram 1">
          <a:extLst>
            <a:ext uri="{FF2B5EF4-FFF2-40B4-BE49-F238E27FC236}">
              <a16:creationId xmlns:a16="http://schemas.microsoft.com/office/drawing/2014/main" id="{00000000-0008-0000-5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_FRA_S62A2B7_DOK_F&#198;L_9220\Team%20CIB\Add3_ACTUALRATE\ADD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489530\AppData\Local\Microsoft\Windows\INetCache\Content.Outlook\LLNVWC68\AGU_COREP_OF_v300_i1_C08.03_5000G_EUR_12.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upport%20Material\2017\Team%20folders\Liquidity%20Reporting\Asset%20Encumbrance\Asset%20Encumbrance%20data%20from%20TALM\Asset%20Encumbrance\REPORTING%202017%20Q4\EBA%20AE%20Reports\Group\Input\Group_EBA_AE_2017-12-30_SE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D02CB-EVS01\Regulatory%20Reporting\Standing%20Committees\Regulation%20and%20Policy\Sub%20Groups\TF%20Leverage%20Ratio\TFLR%20Meeting%2015%20March%202012\Basel%20III%20implementation%20monitoring%20reporting%20template%20v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D02CB-EVS01\Regulatory%20Reporting\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TEMP\1998\19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p040400\My%20Documents\Region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Liquidity%20Production\2018\03\AE\AE_Master_File_EUR%20v2%20_%20Q1%202018%20-%20pre%20FINREP%20-proxy-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p040400\My%20Documents\Cockpit%20JR%209%20j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d02cb-evs01\Regulatory%20Reporting\Capital%20Production\2018\12\Pillar%20III\Production\Working%20files%205000G\EZ%20working%20files\Key%20risks\REA%20on%20CRU.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apital%20Production\2018\12\Pillar%20III\Production\Working%20files%205000G\EZ%20working%20files\Key%20risks\REA%20on%20CRU.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Rolling%20Financial%20Forecast\September%202005\Regional%20banks\RFF%20Sep%202005%202109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G35591\Local%20Settings\Temporary%20Internet%20Files\OLKF8\Investment%20and%20Au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KT03\SYS\DATA\FONDS\EXCEL\JERRIK\SM&#197;_OPG\INDEKS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DATA\XLS\BUDJETTI\KK-raportti\NPB%20Report%2012%20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Pillar%203\2017\2.%20Quarter\Legal%20Entity\Group\Nordea%20Capital%20and%20Risk%20Management%20report%202017%20Q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arch%202009\Interim%20report\NB%20tables%20Q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nordea.sharepoint.com/sites/CreditRiskInfrastructure/Shared%20Documents/01%20Priorities/LSP%202/RCD62%20ECB%20Guidance%20on%20NPL/ECB%20guidance%20GAP%20Analysis%20as%20per%202018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September%202008\Interim%20report\NB%20tables%20Q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Reporting%202002\02%20July\AM&amp;L%20consolidatio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WINNT\Profiles\Z173401\Temporary%20Internet%20Files\OLK3E\PB%20Swe%2001%20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WINNT\Profiles\z105826\Temporary%20Internet%20Files\OLK16\Income%20development%201997-2001%20ver101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Annual%20Report%202001\figures%20for%20annual%20report%20ver4%20incl%20changed%20PBDK%20figures%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Liquidity%20Production\2018\09\AE\Pillar%20III%20disclosures\AE_Master_File_Q3%202018_181023_v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Capital%20Production\2021\12\Leverage%20Ratio\Legal%20Entity\GROUP\3%204eye\LR%20tool%20new%20CRR%20template%20v2%204eye%205000G%20excl%20profit.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D02CB-EVS01\Regulatory%20Reporting\Capital%20Analysis%20&amp;%20Development\ReportingTeams\GSBAC\Own%20funds\2014%20Q3_03\CA1_CA5\5000%20Group\Ownfunds%20-%20CA%205000G%20Q32014_28Oct_EUR.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MERI\VAHO\2741\YKSIKKO\HALLINTO\LASKENTA\BUDJETTI\1998\B2F4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d02cb-evs01\Regulatory%20Reporting\Capital%20Production\2018\03\Monthly%20TALM%20presentation\Waterfalls\Copy%20of%20Waterfall_03.2018_V2.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Capital%20Production\2018\03\Monthly%20TALM%20presentation\Waterfalls\Copy%20of%20Waterfall_03.2018_V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kap\Asset%20Management\MNB%20lux%201Q%2019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OKONOMI\liv-skade\Liv\Liv%20Vesta%20Liv%20koncernen\RFF%20NOK%20Skemakontrol%20Vesta%20Liv%20koncerner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Reporting%202003\RFF%2003%20Q4\Life\EC%2031-03-2003%20RFF%20ver.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N514960\Desktop\Pillar%203%20and%20Annual%20Report\planning\Reconciliation\2018%20Q2%20-%20Pillar%20III%20-%20GFIR%20tables%20-%20Delivery%201.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Timeline%20with%20milestones%20(yellow)1"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Liquidity%20Production\2018\09\AE\Pillar%20III%20disclosures\Materials\Covered%20Bonds\AE%20-%20Covered%20Bonds%20-%20Input%20to%20Master%20Data%20-%2018033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Capital%20Production\2021\06\Own%20Funds\CA1-CA5\Legal%20Entity\5000G\2021-06_Own%20funds_5000G_excluding%20profit_EUR%20v4.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CD02CB-EVS01\Regulatory%20Reporting\Users\N514960\Desktop\Pillar%203%20and%20Annual%20Report\planning\Reconciliation\2018%20Q2%20-%20Pillar%20III%20-%20GFIR%20tables%20-%20Delivery%20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CD02CB-EVS01\Regulatory%20Reporting\Capital%20Production\2017\12\Own%20Funds\OF%20material\Legal%20Entity\5000GROUP\2017-12_Blue%20report_Capital%20base%20overview_Bridge_5000G_v.4.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z982224\Local%20Settings\Temporary%20Internet%20Files\OLK6B\3.2%20Monthly%20%20quarterly%20reporting%20pack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_01.00"/>
      <sheetName val="C_02.00"/>
      <sheetName val="C_03.00"/>
      <sheetName val="C_04.00"/>
      <sheetName val="C_05.01"/>
      <sheetName val="C_05.02"/>
      <sheetName val="C_06.01"/>
      <sheetName val="C_06.02"/>
      <sheetName val="C_07.00Invisible"/>
      <sheetName val="C_07.00.2Invisible"/>
      <sheetName val="C_08.01Invisible"/>
      <sheetName val="C_08.02Invisible"/>
      <sheetName val="C_08.03--0001"/>
      <sheetName val="C_08.03--0002"/>
      <sheetName val="C_08.03--0003"/>
      <sheetName val="C_08.03--0004"/>
      <sheetName val="C_08.03--0005"/>
      <sheetName val="C_08.03--0006"/>
      <sheetName val="C_08.03--0007"/>
      <sheetName val="C_08.03--0008"/>
      <sheetName val="C_08.03--0009"/>
      <sheetName val="C_08.03--0010"/>
      <sheetName val="C_08.03--0011"/>
      <sheetName val="C_08.03--0012"/>
      <sheetName val="C_08.03--0013"/>
      <sheetName val="C_08.03--0014"/>
      <sheetName val="C_08.03--0015"/>
      <sheetName val="C_08.03--0016"/>
      <sheetName val="C_08.03--0017"/>
      <sheetName val="C_08.03Invisible"/>
      <sheetName val="C_08.04"/>
      <sheetName val="C_08.05.1.aInvisible"/>
      <sheetName val="C_08.05.1.bInvisible"/>
      <sheetName val="C_08.05Invisible"/>
      <sheetName val="C_08.06Invisible"/>
      <sheetName val="C_08.07"/>
      <sheetName val="C_09.01Invisible"/>
      <sheetName val="C_09.02Invisible"/>
      <sheetName val="C_09.04Invisible"/>
      <sheetName val="C_10.01"/>
      <sheetName val="C_10.02"/>
      <sheetName val="C_11.00"/>
      <sheetName val="C_13.01"/>
      <sheetName val="C_14.00"/>
      <sheetName val="C_14.01Invisible"/>
      <sheetName val="C_15.00Invisible"/>
      <sheetName val="C_16.00"/>
      <sheetName val="C_17.01"/>
      <sheetName val="C_17.02"/>
      <sheetName val="C_18.00Invisible"/>
      <sheetName val="C_19.00"/>
      <sheetName val="C_20.00"/>
      <sheetName val="C_21.00Invisible"/>
      <sheetName val="C_22.00"/>
      <sheetName val="C_23.00"/>
      <sheetName val="C_24.00"/>
      <sheetName val="C_25.00"/>
      <sheetName val="C_32.01"/>
      <sheetName val="C_32.02.a"/>
      <sheetName val="C_32.02.b"/>
      <sheetName val="C_32.02.c"/>
      <sheetName val="C_32.03"/>
      <sheetName val="C_32.04"/>
      <sheetName val="C_33.00Invisible"/>
      <sheetName val="C_34.01"/>
      <sheetName val="C_34.02Invisible"/>
      <sheetName val="C_34.03Invisible"/>
      <sheetName val="C_34.04"/>
      <sheetName val="C_34.05"/>
      <sheetName val="C_34.06"/>
      <sheetName val="C_34.07Invisible"/>
      <sheetName val="C_34.08"/>
      <sheetName val="C_34.09"/>
      <sheetName val="C_34.10"/>
      <sheetName val="C_34.11"/>
      <sheetName val="C_35.01"/>
      <sheetName val="C_35.02"/>
      <sheetName val="C_35.03"/>
    </sheetNames>
    <sheetDataSet>
      <sheetData sheetId="0">
        <row r="3">
          <cell r="A3" t="str">
            <v>LEI code type</v>
          </cell>
        </row>
        <row r="4">
          <cell r="A4" t="str">
            <v>National code type</v>
          </cell>
        </row>
        <row r="6">
          <cell r="A6" t="str">
            <v>true</v>
          </cell>
        </row>
        <row r="7">
          <cell r="A7" t="str">
            <v>false</v>
          </cell>
        </row>
        <row r="9">
          <cell r="A9" t="str">
            <v>(Mixed) financial holding company</v>
          </cell>
        </row>
        <row r="10">
          <cell r="A10" t="str">
            <v>Ancillary services undertaking</v>
          </cell>
        </row>
        <row r="11">
          <cell r="A11" t="str">
            <v>Covered bond company</v>
          </cell>
        </row>
        <row r="12">
          <cell r="A12" t="str">
            <v>Credit institution</v>
          </cell>
        </row>
        <row r="13">
          <cell r="A13" t="str">
            <v>Financial institution (excluding holdings)</v>
          </cell>
        </row>
        <row r="14">
          <cell r="A14" t="str">
            <v>Financial institution (other)</v>
          </cell>
        </row>
        <row r="15">
          <cell r="A15" t="str">
            <v>Insurance companies</v>
          </cell>
        </row>
        <row r="16">
          <cell r="A16" t="str">
            <v>Investment firm</v>
          </cell>
        </row>
        <row r="17">
          <cell r="A17" t="str">
            <v>Investment firm.Initial capital according to Article 28 (2) of Directive 2013/36/EU</v>
          </cell>
        </row>
        <row r="18">
          <cell r="A18" t="str">
            <v>Investment firm.Initial capital other than according to Article 28 (2) of Directive 2013/36/EU</v>
          </cell>
        </row>
        <row r="19">
          <cell r="A19" t="str">
            <v>Other type of entity</v>
          </cell>
        </row>
        <row r="20">
          <cell r="A20" t="str">
            <v>Securitisation special purpose entity (SSPE)</v>
          </cell>
        </row>
        <row r="21">
          <cell r="A21" t="str">
            <v>Type of entity other than credit institutions and investment firms</v>
          </cell>
        </row>
        <row r="22">
          <cell r="A22" t="str">
            <v>Type of entity other than institution, financial institution and insurance company</v>
          </cell>
        </row>
        <row r="24">
          <cell r="A24" t="str">
            <v>ADC (Andean Development Corporation)</v>
          </cell>
        </row>
        <row r="25">
          <cell r="A25" t="str">
            <v>AfDB (African Development Bank)</v>
          </cell>
        </row>
        <row r="26">
          <cell r="A26" t="str">
            <v>AFGHANISTAN</v>
          </cell>
        </row>
        <row r="27">
          <cell r="A27" t="str">
            <v>AFREXIMBANK (African Export-Import Bank)</v>
          </cell>
        </row>
        <row r="28">
          <cell r="A28" t="str">
            <v>African Development Fund</v>
          </cell>
        </row>
        <row r="29">
          <cell r="A29" t="str">
            <v>ÅLAND ISLANDS</v>
          </cell>
        </row>
        <row r="30">
          <cell r="A30" t="str">
            <v>ALBANIA</v>
          </cell>
        </row>
        <row r="31">
          <cell r="A31" t="str">
            <v>ALGERIA</v>
          </cell>
        </row>
        <row r="32">
          <cell r="A32" t="str">
            <v>All European Community Institutions, Organs and Organisms, including ECB and ESM</v>
          </cell>
        </row>
        <row r="33">
          <cell r="A33" t="str">
            <v>All the European Union Institutions excluding the institutions of the euro area</v>
          </cell>
        </row>
        <row r="34">
          <cell r="A34" t="str">
            <v>All the European Union Institutions financed via the EU Budget</v>
          </cell>
        </row>
        <row r="35">
          <cell r="A35" t="str">
            <v>All the European Union Institutions not financed via the EU Budget</v>
          </cell>
        </row>
        <row r="36">
          <cell r="A36" t="str">
            <v>AMERICAN SAMOA</v>
          </cell>
        </row>
        <row r="37">
          <cell r="A37" t="str">
            <v>AMF (Arab Monetary Fund)</v>
          </cell>
        </row>
        <row r="38">
          <cell r="A38" t="str">
            <v>ANDORRA</v>
          </cell>
        </row>
        <row r="39">
          <cell r="A39" t="str">
            <v>ANGOLA</v>
          </cell>
        </row>
        <row r="40">
          <cell r="A40" t="str">
            <v>ANGUILLA</v>
          </cell>
        </row>
        <row r="41">
          <cell r="A41" t="str">
            <v>ANTARCTICA</v>
          </cell>
        </row>
        <row r="42">
          <cell r="A42" t="str">
            <v>ANTIGUA AND BARBUDA</v>
          </cell>
        </row>
        <row r="43">
          <cell r="A43" t="str">
            <v>ARGENTINA</v>
          </cell>
        </row>
        <row r="44">
          <cell r="A44" t="str">
            <v>ARMENIA</v>
          </cell>
        </row>
        <row r="45">
          <cell r="A45" t="str">
            <v>ARUBA</v>
          </cell>
        </row>
        <row r="46">
          <cell r="A46" t="str">
            <v>AsDB (Asian Development Bank)</v>
          </cell>
        </row>
        <row r="47">
          <cell r="A47" t="str">
            <v>Asian Development Fund</v>
          </cell>
        </row>
        <row r="48">
          <cell r="A48" t="str">
            <v>AUSTRALIA</v>
          </cell>
        </row>
        <row r="49">
          <cell r="A49" t="str">
            <v>AUSTRIA</v>
          </cell>
        </row>
        <row r="50">
          <cell r="A50" t="str">
            <v>AZERBAIJAN</v>
          </cell>
        </row>
        <row r="51">
          <cell r="A51" t="str">
            <v>BADEA (Banque arabe pour le développement économique en Afrique)</v>
          </cell>
        </row>
        <row r="52">
          <cell r="A52" t="str">
            <v>BAHAMAS</v>
          </cell>
        </row>
        <row r="53">
          <cell r="A53" t="str">
            <v>BAHRAIN</v>
          </cell>
        </row>
        <row r="54">
          <cell r="A54" t="str">
            <v>BANGLADESH</v>
          </cell>
        </row>
        <row r="55">
          <cell r="A55" t="str">
            <v>BARBADOS</v>
          </cell>
        </row>
        <row r="56">
          <cell r="A56" t="str">
            <v>BCEAO (Banque Centrale des Etats de l'Afrique de l'Ouest)</v>
          </cell>
        </row>
        <row r="57">
          <cell r="A57" t="str">
            <v>BEAC (Banque des Etats de l'Afrique Centrale)</v>
          </cell>
        </row>
        <row r="58">
          <cell r="A58" t="str">
            <v>BELARUS</v>
          </cell>
        </row>
        <row r="59">
          <cell r="A59" t="str">
            <v>BELGIUM</v>
          </cell>
        </row>
        <row r="60">
          <cell r="A60" t="str">
            <v>BELIZE</v>
          </cell>
        </row>
        <row r="61">
          <cell r="A61" t="str">
            <v>BENIN</v>
          </cell>
        </row>
        <row r="62">
          <cell r="A62" t="str">
            <v>BERMUDA</v>
          </cell>
        </row>
        <row r="63">
          <cell r="A63" t="str">
            <v>BHUTAN</v>
          </cell>
        </row>
        <row r="64">
          <cell r="A64" t="str">
            <v>BIS (Bank for International Settlements)</v>
          </cell>
        </row>
        <row r="65">
          <cell r="A65" t="str">
            <v>Black Sea Trade and Development Banks</v>
          </cell>
        </row>
        <row r="66">
          <cell r="A66" t="str">
            <v>BLADEX (Banco Latino Americano De Comercio Exterior)</v>
          </cell>
        </row>
        <row r="67">
          <cell r="A67" t="str">
            <v>BOLIVIA, PLURINATIONAL STATE OF</v>
          </cell>
        </row>
        <row r="68">
          <cell r="A68" t="str">
            <v>BONAIRE, SINT EUSTATIUS AND SABA</v>
          </cell>
        </row>
        <row r="69">
          <cell r="A69" t="str">
            <v>BOSNIA AND HERZEGOVINA</v>
          </cell>
        </row>
        <row r="70">
          <cell r="A70" t="str">
            <v>BOTSWANA</v>
          </cell>
        </row>
        <row r="71">
          <cell r="A71" t="str">
            <v>BOUVET ISLAND</v>
          </cell>
        </row>
        <row r="72">
          <cell r="A72" t="str">
            <v>BRAZIL</v>
          </cell>
        </row>
        <row r="73">
          <cell r="A73" t="str">
            <v>BRITISH INDIAN OCEAN TERRITORY</v>
          </cell>
        </row>
        <row r="74">
          <cell r="A74" t="str">
            <v>BRUNEI DARUSSALAM</v>
          </cell>
        </row>
        <row r="75">
          <cell r="A75" t="str">
            <v>BULGARIA</v>
          </cell>
        </row>
        <row r="76">
          <cell r="A76" t="str">
            <v>BURKINA FASO</v>
          </cell>
        </row>
        <row r="77">
          <cell r="A77" t="str">
            <v>BURUNDI</v>
          </cell>
        </row>
        <row r="78">
          <cell r="A78" t="str">
            <v>CABEI (Central American Bank for Economic Integration)</v>
          </cell>
        </row>
        <row r="79">
          <cell r="A79" t="str">
            <v>CAMBODIA</v>
          </cell>
        </row>
        <row r="80">
          <cell r="A80" t="str">
            <v>CAMEROON</v>
          </cell>
        </row>
        <row r="81">
          <cell r="A81" t="str">
            <v>CANADA</v>
          </cell>
        </row>
        <row r="82">
          <cell r="A82" t="str">
            <v>CAPE VERDE</v>
          </cell>
        </row>
        <row r="83">
          <cell r="A83" t="str">
            <v>CASDB (Central African States Development Bank)</v>
          </cell>
        </row>
        <row r="84">
          <cell r="A84" t="str">
            <v>CAYMAN ISLANDS</v>
          </cell>
        </row>
        <row r="85">
          <cell r="A85" t="str">
            <v>CDB (Caribbean Development Bank)</v>
          </cell>
        </row>
        <row r="86">
          <cell r="A86" t="str">
            <v>CEB (Council of Europe Development Bank)</v>
          </cell>
        </row>
        <row r="87">
          <cell r="A87" t="str">
            <v>CEMAC (Communauté Économique et Monétaire de l'Afrique Centrale)</v>
          </cell>
        </row>
        <row r="88">
          <cell r="A88" t="str">
            <v>CENTRAL AFRICAN REPUBLIC</v>
          </cell>
        </row>
        <row r="89">
          <cell r="A89" t="str">
            <v>CERN (European Organisation for Nuclear Research)</v>
          </cell>
        </row>
        <row r="90">
          <cell r="A90" t="str">
            <v>CHAD</v>
          </cell>
        </row>
        <row r="91">
          <cell r="A91" t="str">
            <v>CHILE</v>
          </cell>
        </row>
        <row r="92">
          <cell r="A92" t="str">
            <v>CHINA</v>
          </cell>
        </row>
        <row r="93">
          <cell r="A93" t="str">
            <v>CHRISTMAS ISLAND</v>
          </cell>
        </row>
        <row r="94">
          <cell r="A94" t="str">
            <v>COCOS (KEELING) ISLANDS</v>
          </cell>
        </row>
        <row r="95">
          <cell r="A95" t="str">
            <v>COLOMBIA</v>
          </cell>
        </row>
        <row r="96">
          <cell r="A96" t="str">
            <v>Committee of the Regions</v>
          </cell>
        </row>
        <row r="97">
          <cell r="A97" t="str">
            <v>COMOROS</v>
          </cell>
        </row>
        <row r="98">
          <cell r="A98" t="str">
            <v>CONGO</v>
          </cell>
        </row>
        <row r="99">
          <cell r="A99" t="str">
            <v>CONGO, THE DEMOCRATIC REPUBLIC OF THE</v>
          </cell>
        </row>
        <row r="100">
          <cell r="A100" t="str">
            <v>COOK ISLANDS</v>
          </cell>
        </row>
        <row r="101">
          <cell r="A101" t="str">
            <v>COSTA RICA</v>
          </cell>
        </row>
        <row r="102">
          <cell r="A102" t="str">
            <v>CÔTE D'IVOIRE</v>
          </cell>
        </row>
        <row r="103">
          <cell r="A103" t="str">
            <v>Council of Europe</v>
          </cell>
        </row>
        <row r="104">
          <cell r="A104" t="str">
            <v>Council of the European Union</v>
          </cell>
        </row>
        <row r="105">
          <cell r="A105" t="str">
            <v>Court of Auditors</v>
          </cell>
        </row>
        <row r="106">
          <cell r="A106" t="str">
            <v>Court of Justice</v>
          </cell>
        </row>
        <row r="107">
          <cell r="A107" t="str">
            <v>CROATIA</v>
          </cell>
        </row>
        <row r="108">
          <cell r="A108" t="str">
            <v>CUBA</v>
          </cell>
        </row>
        <row r="109">
          <cell r="A109" t="str">
            <v>CURAÇAO</v>
          </cell>
        </row>
        <row r="110">
          <cell r="A110" t="str">
            <v>CYPRUS</v>
          </cell>
        </row>
        <row r="111">
          <cell r="A111" t="str">
            <v>CZECH REPUBLIC</v>
          </cell>
        </row>
        <row r="112">
          <cell r="A112" t="str">
            <v>DENMARK</v>
          </cell>
        </row>
        <row r="113">
          <cell r="A113" t="str">
            <v>DJIBOUTI</v>
          </cell>
        </row>
        <row r="114">
          <cell r="A114" t="str">
            <v>DOMINICA</v>
          </cell>
        </row>
        <row r="115">
          <cell r="A115" t="str">
            <v>DOMINICAN REPUBLIC</v>
          </cell>
        </row>
        <row r="116">
          <cell r="A116" t="str">
            <v>EBRD (European Bank for Reconstruction and Development)</v>
          </cell>
        </row>
        <row r="117">
          <cell r="A117" t="str">
            <v>EBU/UER (European Broadcasting Union/Union européenne de radio-télévision)</v>
          </cell>
        </row>
        <row r="118">
          <cell r="A118" t="str">
            <v>EC (European Commission)</v>
          </cell>
        </row>
        <row r="119">
          <cell r="A119" t="str">
            <v>ECB (European Central Bank)</v>
          </cell>
        </row>
        <row r="120">
          <cell r="A120" t="str">
            <v>ECCB (Eastern Caribbean Central Bank)</v>
          </cell>
        </row>
        <row r="121">
          <cell r="A121" t="str">
            <v>ECCU (Eastern Caribbean Currency Union)</v>
          </cell>
        </row>
        <row r="122">
          <cell r="A122" t="str">
            <v>ECMWF (European Centre for Medium-Range Weather Forecasts)</v>
          </cell>
        </row>
        <row r="123">
          <cell r="A123" t="str">
            <v>Economic and Social Committee</v>
          </cell>
        </row>
        <row r="124">
          <cell r="A124" t="str">
            <v>ECSC (European Coal and Steel Community)</v>
          </cell>
        </row>
        <row r="125">
          <cell r="A125" t="str">
            <v>ECUADOR</v>
          </cell>
        </row>
        <row r="126">
          <cell r="A126" t="str">
            <v>EDB (Eurasian Development Bank)</v>
          </cell>
        </row>
        <row r="127">
          <cell r="A127" t="str">
            <v>EDF (European Development Fund)</v>
          </cell>
        </row>
        <row r="128">
          <cell r="A128" t="str">
            <v>EGYPT</v>
          </cell>
        </row>
        <row r="129">
          <cell r="A129" t="str">
            <v>EIB (European Investment Bank)</v>
          </cell>
        </row>
        <row r="130">
          <cell r="A130" t="str">
            <v>EIF (European Investment Fund)</v>
          </cell>
        </row>
        <row r="131">
          <cell r="A131" t="str">
            <v>EL SALVADOR</v>
          </cell>
        </row>
        <row r="132">
          <cell r="A132" t="str">
            <v>EMBL (European Molecular Biology Laboratory)</v>
          </cell>
        </row>
        <row r="133">
          <cell r="A133" t="str">
            <v>EMS (European Monetary System)</v>
          </cell>
        </row>
        <row r="134">
          <cell r="A134" t="str">
            <v>EPO (European Patent Office)</v>
          </cell>
        </row>
        <row r="135">
          <cell r="A135" t="str">
            <v>EQUATORIAL GUINEA</v>
          </cell>
        </row>
        <row r="136">
          <cell r="A136" t="str">
            <v>ERITREA</v>
          </cell>
        </row>
        <row r="137">
          <cell r="A137" t="str">
            <v>ESA (European Space Agency)</v>
          </cell>
        </row>
        <row r="138">
          <cell r="A138" t="str">
            <v>ESM (European Stability Mechanism)</v>
          </cell>
        </row>
        <row r="139">
          <cell r="A139" t="str">
            <v>ESO (European Southern Observatory)</v>
          </cell>
        </row>
        <row r="140">
          <cell r="A140" t="str">
            <v>ESTONIA</v>
          </cell>
        </row>
        <row r="141">
          <cell r="A141" t="str">
            <v>ETHIOPIA</v>
          </cell>
        </row>
        <row r="142">
          <cell r="A142" t="str">
            <v>EU-Africa Infrastructure Trust Fund</v>
          </cell>
        </row>
        <row r="143">
          <cell r="A143" t="str">
            <v>EUMETSAT (European Organisation for the Exploitation of Meteorological Satellites)</v>
          </cell>
        </row>
        <row r="144">
          <cell r="A144" t="str">
            <v>EURATOM</v>
          </cell>
        </row>
        <row r="145">
          <cell r="A145" t="str">
            <v>EUROCONTROL (European Organisation for the Safety of Air Navigation)</v>
          </cell>
        </row>
        <row r="146">
          <cell r="A146" t="str">
            <v>EUROFIMA (European Company for the Financing of Railroad Rolling Stock)</v>
          </cell>
        </row>
        <row r="147">
          <cell r="A147" t="str">
            <v>European Council</v>
          </cell>
        </row>
        <row r="148">
          <cell r="A148" t="str">
            <v>European Financial Stability Facility (EFSF)</v>
          </cell>
        </row>
        <row r="149">
          <cell r="A149" t="str">
            <v>European Parliament</v>
          </cell>
        </row>
        <row r="150">
          <cell r="A150" t="str">
            <v>EUTELSAT (European Telecommunications Satellite Organisation)</v>
          </cell>
        </row>
        <row r="151">
          <cell r="A151" t="str">
            <v>FALKLAND ISLANDS (MALVINAS)</v>
          </cell>
        </row>
        <row r="152">
          <cell r="A152" t="str">
            <v>FAO (Food and Agriculture Organisation)</v>
          </cell>
        </row>
        <row r="153">
          <cell r="A153" t="str">
            <v>FAROE ISLANDS</v>
          </cell>
        </row>
        <row r="154">
          <cell r="A154" t="str">
            <v>FEMIP (Facility for Euro-Mediterranean Investment and Partnership)</v>
          </cell>
        </row>
        <row r="155">
          <cell r="A155" t="str">
            <v>FIJI</v>
          </cell>
        </row>
        <row r="156">
          <cell r="A156" t="str">
            <v>FINLAND</v>
          </cell>
        </row>
        <row r="157">
          <cell r="A157" t="str">
            <v>FLAR (Fondo Latino Americano de Reservas)</v>
          </cell>
        </row>
        <row r="158">
          <cell r="A158" t="str">
            <v>Fonds Belgo-Congolais d'Amortissement et de Gestion</v>
          </cell>
        </row>
        <row r="159">
          <cell r="A159" t="str">
            <v>Fonds spécial unifié de développement</v>
          </cell>
        </row>
        <row r="160">
          <cell r="A160" t="str">
            <v>FRANCE</v>
          </cell>
        </row>
        <row r="161">
          <cell r="A161" t="str">
            <v>FRENCH GUIANA</v>
          </cell>
        </row>
        <row r="162">
          <cell r="A162" t="str">
            <v>FRENCH POLYNESIA</v>
          </cell>
        </row>
        <row r="163">
          <cell r="A163" t="str">
            <v>FRENCH SOUTHERN TERRITORIES</v>
          </cell>
        </row>
        <row r="164">
          <cell r="A164" t="str">
            <v>GABON</v>
          </cell>
        </row>
        <row r="165">
          <cell r="A165" t="str">
            <v>GAMBIA</v>
          </cell>
        </row>
        <row r="166">
          <cell r="A166" t="str">
            <v>GEORGIA</v>
          </cell>
        </row>
        <row r="167">
          <cell r="A167" t="str">
            <v>GERMANY</v>
          </cell>
        </row>
        <row r="168">
          <cell r="A168" t="str">
            <v>GHANA</v>
          </cell>
        </row>
        <row r="169">
          <cell r="A169" t="str">
            <v>GIBRALTAR</v>
          </cell>
        </row>
        <row r="170">
          <cell r="A170" t="str">
            <v>GREECE</v>
          </cell>
        </row>
        <row r="171">
          <cell r="A171" t="str">
            <v>GREENLAND</v>
          </cell>
        </row>
        <row r="172">
          <cell r="A172" t="str">
            <v>GRENADA</v>
          </cell>
        </row>
        <row r="173">
          <cell r="A173" t="str">
            <v>GUADELOUPE</v>
          </cell>
        </row>
        <row r="174">
          <cell r="A174" t="str">
            <v>GUAM</v>
          </cell>
        </row>
        <row r="175">
          <cell r="A175" t="str">
            <v>GUATEMALA</v>
          </cell>
        </row>
        <row r="176">
          <cell r="A176" t="str">
            <v>GUERNSEY</v>
          </cell>
        </row>
        <row r="177">
          <cell r="A177" t="str">
            <v>GUINEA</v>
          </cell>
        </row>
        <row r="178">
          <cell r="A178" t="str">
            <v>GUINEA-BISSAU</v>
          </cell>
        </row>
        <row r="179">
          <cell r="A179" t="str">
            <v>GUYANA</v>
          </cell>
        </row>
        <row r="180">
          <cell r="A180" t="str">
            <v>HAITI</v>
          </cell>
        </row>
        <row r="181">
          <cell r="A181" t="str">
            <v>HEARD ISLAND AND MCDONALD ISLANDS</v>
          </cell>
        </row>
        <row r="182">
          <cell r="A182" t="str">
            <v>HOLY SEE (VATICAN CITY STATE)</v>
          </cell>
        </row>
        <row r="183">
          <cell r="A183" t="str">
            <v>HONDURAS</v>
          </cell>
        </row>
        <row r="184">
          <cell r="A184" t="str">
            <v>HONG KONG</v>
          </cell>
        </row>
        <row r="185">
          <cell r="A185" t="str">
            <v>HUNGARY</v>
          </cell>
        </row>
        <row r="186">
          <cell r="A186" t="str">
            <v>IADB (Inter-American Development Bank)</v>
          </cell>
        </row>
        <row r="187">
          <cell r="A187" t="str">
            <v>IAEA (International Atomic Energy Agency)</v>
          </cell>
        </row>
        <row r="188">
          <cell r="A188" t="str">
            <v>IBEC (International Bank for Economic Co-operation)</v>
          </cell>
        </row>
        <row r="189">
          <cell r="A189" t="str">
            <v>IBRD (International Bank for Reconstruction and Development)</v>
          </cell>
        </row>
        <row r="190">
          <cell r="A190" t="str">
            <v>ICELAND</v>
          </cell>
        </row>
        <row r="191">
          <cell r="A191" t="str">
            <v>ICRC (International Committee of the Red Cross)</v>
          </cell>
        </row>
        <row r="192">
          <cell r="A192" t="str">
            <v>ICSID (International Centre for Settlement of Investment Disputes)</v>
          </cell>
        </row>
        <row r="193">
          <cell r="A193" t="str">
            <v>IDA (International Development Association)</v>
          </cell>
        </row>
        <row r="194">
          <cell r="A194" t="str">
            <v>IDB (Islamic Development Bank)</v>
          </cell>
        </row>
        <row r="195">
          <cell r="A195" t="str">
            <v>IFAD (International Fund for Agricultural Development)</v>
          </cell>
        </row>
        <row r="196">
          <cell r="A196" t="str">
            <v>IFC (International Finance Corporation)</v>
          </cell>
        </row>
        <row r="197">
          <cell r="A197" t="str">
            <v>IFFIm (International Finance Facility for Immunisation)</v>
          </cell>
        </row>
        <row r="198">
          <cell r="A198" t="str">
            <v>IIB (International Investment Bank)</v>
          </cell>
        </row>
        <row r="199">
          <cell r="A199" t="str">
            <v>IIC (Inter-American Investment Corporation)</v>
          </cell>
        </row>
        <row r="200">
          <cell r="A200" t="str">
            <v>ILO (International Labour Organisation)</v>
          </cell>
        </row>
        <row r="201">
          <cell r="A201" t="str">
            <v>IMF (International Monetary Fund)</v>
          </cell>
        </row>
        <row r="202">
          <cell r="A202" t="str">
            <v>INDIA</v>
          </cell>
        </row>
        <row r="203">
          <cell r="A203" t="str">
            <v>INDONESIA</v>
          </cell>
        </row>
        <row r="204">
          <cell r="A204" t="str">
            <v>INTELSAT (International Telecommunications Satellite Organisation)</v>
          </cell>
        </row>
        <row r="205">
          <cell r="A205" t="str">
            <v>International organisations (as pseudo geographic area)</v>
          </cell>
        </row>
        <row r="206">
          <cell r="A206" t="str">
            <v>International Organisations excluding European Union Institutions</v>
          </cell>
        </row>
        <row r="207">
          <cell r="A207" t="str">
            <v>International organization excluding the BIS and the IMF</v>
          </cell>
        </row>
        <row r="208">
          <cell r="A208" t="str">
            <v>International Union of Credit and Investment Insurers</v>
          </cell>
        </row>
        <row r="209">
          <cell r="A209" t="str">
            <v>IOM (International Organisation for Migration)</v>
          </cell>
        </row>
        <row r="210">
          <cell r="A210" t="str">
            <v>IRAN, ISLAMIC REPUBLIC OF</v>
          </cell>
        </row>
        <row r="211">
          <cell r="A211" t="str">
            <v>IRAQ</v>
          </cell>
        </row>
        <row r="212">
          <cell r="A212" t="str">
            <v>IRELAND</v>
          </cell>
        </row>
        <row r="213">
          <cell r="A213" t="str">
            <v>ISLE OF MAN</v>
          </cell>
        </row>
        <row r="214">
          <cell r="A214" t="str">
            <v>ISRAEL</v>
          </cell>
        </row>
        <row r="215">
          <cell r="A215" t="str">
            <v>ITALY</v>
          </cell>
        </row>
        <row r="216">
          <cell r="A216" t="str">
            <v>ITU (International Telecommunication Union)</v>
          </cell>
        </row>
        <row r="217">
          <cell r="A217" t="str">
            <v>JAMAICA</v>
          </cell>
        </row>
        <row r="218">
          <cell r="A218" t="str">
            <v>JAPAN</v>
          </cell>
        </row>
        <row r="219">
          <cell r="A219" t="str">
            <v>JERSEY</v>
          </cell>
        </row>
        <row r="220">
          <cell r="A220" t="str">
            <v>Joint Committee of the European Supervisory Authorities (ESAs)</v>
          </cell>
        </row>
        <row r="221">
          <cell r="A221" t="str">
            <v>JORDAN</v>
          </cell>
        </row>
        <row r="222">
          <cell r="A222" t="str">
            <v>KAZAKHSTAN</v>
          </cell>
        </row>
        <row r="223">
          <cell r="A223" t="str">
            <v>KENYA</v>
          </cell>
        </row>
        <row r="224">
          <cell r="A224" t="str">
            <v>KIRIBATI</v>
          </cell>
        </row>
        <row r="225">
          <cell r="A225" t="str">
            <v>KOREA, DEMOCRATIC PEOPLE'S REPUBLIC OF</v>
          </cell>
        </row>
        <row r="226">
          <cell r="A226" t="str">
            <v>KOREA, REPUBLIC OF</v>
          </cell>
        </row>
        <row r="227">
          <cell r="A227" t="str">
            <v>KOSOVO</v>
          </cell>
        </row>
        <row r="228">
          <cell r="A228" t="str">
            <v>KUWAIT</v>
          </cell>
        </row>
        <row r="229">
          <cell r="A229" t="str">
            <v>KYRGYZSTAN</v>
          </cell>
        </row>
        <row r="230">
          <cell r="A230" t="str">
            <v>LAO PEOPLE'S DEMOCRATIC REPUBLIC</v>
          </cell>
        </row>
        <row r="231">
          <cell r="A231" t="str">
            <v>LATVIA</v>
          </cell>
        </row>
        <row r="232">
          <cell r="A232" t="str">
            <v>LEBANON</v>
          </cell>
        </row>
        <row r="233">
          <cell r="A233" t="str">
            <v>LESOTHO</v>
          </cell>
        </row>
        <row r="234">
          <cell r="A234" t="str">
            <v>LIBERIA</v>
          </cell>
        </row>
        <row r="235">
          <cell r="A235" t="str">
            <v>LIBYA</v>
          </cell>
        </row>
        <row r="236">
          <cell r="A236" t="str">
            <v>LIECHTENSTEIN</v>
          </cell>
        </row>
        <row r="237">
          <cell r="A237" t="str">
            <v>LITHUANIA</v>
          </cell>
        </row>
        <row r="238">
          <cell r="A238" t="str">
            <v>LUXEMBOURG</v>
          </cell>
        </row>
        <row r="239">
          <cell r="A239" t="str">
            <v>MACAO</v>
          </cell>
        </row>
        <row r="240">
          <cell r="A240" t="str">
            <v>MADAGASCAR</v>
          </cell>
        </row>
        <row r="241">
          <cell r="A241" t="str">
            <v>MALAWI</v>
          </cell>
        </row>
        <row r="242">
          <cell r="A242" t="str">
            <v>MALAYSIA</v>
          </cell>
        </row>
        <row r="243">
          <cell r="A243" t="str">
            <v>MALDIVES</v>
          </cell>
        </row>
        <row r="244">
          <cell r="A244" t="str">
            <v>MALI</v>
          </cell>
        </row>
        <row r="245">
          <cell r="A245" t="str">
            <v>MALTA</v>
          </cell>
        </row>
        <row r="246">
          <cell r="A246" t="str">
            <v>MARSHALL ISLANDS</v>
          </cell>
        </row>
        <row r="247">
          <cell r="A247" t="str">
            <v>MARTINIQUE</v>
          </cell>
        </row>
        <row r="248">
          <cell r="A248" t="str">
            <v>MAURITANIA</v>
          </cell>
        </row>
        <row r="249">
          <cell r="A249" t="str">
            <v>MAURITIUS</v>
          </cell>
        </row>
        <row r="250">
          <cell r="A250" t="str">
            <v>MAYOTTE</v>
          </cell>
        </row>
        <row r="251">
          <cell r="A251" t="str">
            <v>MEXICO</v>
          </cell>
        </row>
        <row r="252">
          <cell r="A252" t="str">
            <v>MICRONESIA, FEDERATED STATES OF</v>
          </cell>
        </row>
        <row r="253">
          <cell r="A253" t="str">
            <v>MIGA (Multilateral Investment Guarantee Agency)</v>
          </cell>
        </row>
        <row r="254">
          <cell r="A254" t="str">
            <v>MOLDOVA, REPUBLIC OF</v>
          </cell>
        </row>
        <row r="255">
          <cell r="A255" t="str">
            <v>MONACO</v>
          </cell>
        </row>
        <row r="256">
          <cell r="A256" t="str">
            <v>MONGOLIA</v>
          </cell>
        </row>
        <row r="257">
          <cell r="A257" t="str">
            <v>MONTENEGRO</v>
          </cell>
        </row>
        <row r="258">
          <cell r="A258" t="str">
            <v>MONTSERRAT</v>
          </cell>
        </row>
        <row r="259">
          <cell r="A259" t="str">
            <v>MOROCCO</v>
          </cell>
        </row>
        <row r="260">
          <cell r="A260" t="str">
            <v>MOZAMBIQUE</v>
          </cell>
        </row>
        <row r="261">
          <cell r="A261" t="str">
            <v>Multilateral Lending Agencies</v>
          </cell>
        </row>
        <row r="262">
          <cell r="A262" t="str">
            <v>MYANMAR</v>
          </cell>
        </row>
        <row r="263">
          <cell r="A263" t="str">
            <v>NAMIBIA</v>
          </cell>
        </row>
        <row r="264">
          <cell r="A264" t="str">
            <v>NATO (North Atlantic Treaty Organisation)</v>
          </cell>
        </row>
        <row r="265">
          <cell r="A265" t="str">
            <v>NAURU</v>
          </cell>
        </row>
        <row r="266">
          <cell r="A266" t="str">
            <v>Neighbourhood Investment Facility</v>
          </cell>
        </row>
        <row r="267">
          <cell r="A267" t="str">
            <v>NEPAL</v>
          </cell>
        </row>
        <row r="268">
          <cell r="A268" t="str">
            <v>NETHERLANDS</v>
          </cell>
        </row>
        <row r="269">
          <cell r="A269" t="str">
            <v>NEW CALEDONIA</v>
          </cell>
        </row>
        <row r="270">
          <cell r="A270" t="str">
            <v>NEW ZEALAND</v>
          </cell>
        </row>
        <row r="271">
          <cell r="A271" t="str">
            <v>NIB (Nordic Investment Bank)</v>
          </cell>
        </row>
        <row r="272">
          <cell r="A272" t="str">
            <v>NICARAGUA</v>
          </cell>
        </row>
        <row r="273">
          <cell r="A273" t="str">
            <v>NIGER</v>
          </cell>
        </row>
        <row r="274">
          <cell r="A274" t="str">
            <v>NIGERIA</v>
          </cell>
        </row>
        <row r="275">
          <cell r="A275" t="str">
            <v>NIUE</v>
          </cell>
        </row>
        <row r="276">
          <cell r="A276" t="str">
            <v>NORFOLK ISLAND</v>
          </cell>
        </row>
        <row r="277">
          <cell r="A277" t="str">
            <v>NORTH MACEDONIA</v>
          </cell>
        </row>
        <row r="278">
          <cell r="A278" t="str">
            <v>NORTHERN MARIANA ISLANDS</v>
          </cell>
        </row>
        <row r="279">
          <cell r="A279" t="str">
            <v>NORWAY</v>
          </cell>
        </row>
        <row r="280">
          <cell r="A280" t="str">
            <v>OECD (Organisation for Economic Co-operation and Development)</v>
          </cell>
        </row>
        <row r="281">
          <cell r="A281" t="str">
            <v>OMAN</v>
          </cell>
        </row>
        <row r="282">
          <cell r="A282" t="str">
            <v>Other Countries</v>
          </cell>
        </row>
        <row r="283">
          <cell r="A283" t="str">
            <v>Other European Union Institutions, Organs and Organisms covered by General budget</v>
          </cell>
        </row>
        <row r="284">
          <cell r="A284" t="str">
            <v>Other International Financial Organisations</v>
          </cell>
        </row>
        <row r="285">
          <cell r="A285" t="str">
            <v>Other International Non-Financial Organisations</v>
          </cell>
        </row>
        <row r="286">
          <cell r="A286" t="str">
            <v>Other International Organisations (financial institutions)</v>
          </cell>
        </row>
        <row r="287">
          <cell r="A287" t="str">
            <v>Other International Organisations (non-financial institutions)</v>
          </cell>
        </row>
        <row r="288">
          <cell r="A288" t="str">
            <v>Other small European Union Institutions (Ombudsman, Data Protection Supervisor etc.)</v>
          </cell>
        </row>
        <row r="289">
          <cell r="A289" t="str">
            <v>Other UN Organisations (includes 1H, 1J-1T)</v>
          </cell>
        </row>
        <row r="290">
          <cell r="A290" t="str">
            <v>PAKISTAN</v>
          </cell>
        </row>
        <row r="291">
          <cell r="A291" t="str">
            <v>PALAU</v>
          </cell>
        </row>
        <row r="292">
          <cell r="A292" t="str">
            <v>PALESTINIAN TERRITORY, OCCUPIED</v>
          </cell>
        </row>
        <row r="293">
          <cell r="A293" t="str">
            <v>PANAMA</v>
          </cell>
        </row>
        <row r="294">
          <cell r="A294" t="str">
            <v>PAPUA NEW GUINEA</v>
          </cell>
        </row>
        <row r="295">
          <cell r="A295" t="str">
            <v>PARAGUAY</v>
          </cell>
        </row>
        <row r="296">
          <cell r="A296" t="str">
            <v>Paris Club Creditor Institutions</v>
          </cell>
        </row>
        <row r="297">
          <cell r="A297" t="str">
            <v>PERU</v>
          </cell>
        </row>
        <row r="298">
          <cell r="A298" t="str">
            <v>PHILIPPINES</v>
          </cell>
        </row>
        <row r="299">
          <cell r="A299" t="str">
            <v>PITCAIRN</v>
          </cell>
        </row>
        <row r="300">
          <cell r="A300" t="str">
            <v>POLAND</v>
          </cell>
        </row>
        <row r="301">
          <cell r="A301" t="str">
            <v>PORTUGAL</v>
          </cell>
        </row>
        <row r="302">
          <cell r="A302" t="str">
            <v>PUERTO RICO</v>
          </cell>
        </row>
        <row r="303">
          <cell r="A303" t="str">
            <v>QATAR</v>
          </cell>
        </row>
        <row r="304">
          <cell r="A304" t="str">
            <v>Rest of UN Organisations n.i.e.</v>
          </cell>
        </row>
        <row r="305">
          <cell r="A305" t="str">
            <v>RÉUNION</v>
          </cell>
        </row>
        <row r="306">
          <cell r="A306" t="str">
            <v>ROMANIA</v>
          </cell>
        </row>
        <row r="307">
          <cell r="A307" t="str">
            <v>RUSSIAN FEDERATION</v>
          </cell>
        </row>
        <row r="308">
          <cell r="A308" t="str">
            <v>RWANDA</v>
          </cell>
        </row>
        <row r="309">
          <cell r="A309" t="str">
            <v>SAINT BARTHÉLEMY</v>
          </cell>
        </row>
        <row r="310">
          <cell r="A310" t="str">
            <v>SAINT HELENA, ASCENSION AND TRISTAN DA CUNHA</v>
          </cell>
        </row>
        <row r="311">
          <cell r="A311" t="str">
            <v>SAINT KITTS AND NEVIS</v>
          </cell>
        </row>
        <row r="312">
          <cell r="A312" t="str">
            <v>SAINT LUCIA</v>
          </cell>
        </row>
        <row r="313">
          <cell r="A313" t="str">
            <v>SAINT MARTIN (FRENCH PART)</v>
          </cell>
        </row>
        <row r="314">
          <cell r="A314" t="str">
            <v>SAINT PIERRE AND MIQUELON</v>
          </cell>
        </row>
        <row r="315">
          <cell r="A315" t="str">
            <v>SAINT VINCENT AND THE GRENADINES</v>
          </cell>
        </row>
        <row r="316">
          <cell r="A316" t="str">
            <v>SAMOA</v>
          </cell>
        </row>
        <row r="317">
          <cell r="A317" t="str">
            <v>SAN MARINO</v>
          </cell>
        </row>
        <row r="318">
          <cell r="A318" t="str">
            <v>SAO TOME AND PRINCIPE</v>
          </cell>
        </row>
        <row r="319">
          <cell r="A319" t="str">
            <v>SAUDI ARABIA</v>
          </cell>
        </row>
        <row r="320">
          <cell r="A320" t="str">
            <v>SENEGAL</v>
          </cell>
        </row>
        <row r="321">
          <cell r="A321" t="str">
            <v>SERBIA</v>
          </cell>
        </row>
        <row r="322">
          <cell r="A322" t="str">
            <v>SEYCHELLES</v>
          </cell>
        </row>
        <row r="323">
          <cell r="A323" t="str">
            <v>SIERRA LEONE</v>
          </cell>
        </row>
        <row r="324">
          <cell r="A324" t="str">
            <v>SINGAPORE</v>
          </cell>
        </row>
        <row r="325">
          <cell r="A325" t="str">
            <v>SINT MAARTEN (DUTCH PART)</v>
          </cell>
        </row>
        <row r="326">
          <cell r="A326" t="str">
            <v>SLOVAKIA</v>
          </cell>
        </row>
        <row r="327">
          <cell r="A327" t="str">
            <v>SLOVENIA</v>
          </cell>
        </row>
        <row r="328">
          <cell r="A328" t="str">
            <v>SOLOMON ISLANDS</v>
          </cell>
        </row>
        <row r="329">
          <cell r="A329" t="str">
            <v>SOMALIA</v>
          </cell>
        </row>
        <row r="330">
          <cell r="A330" t="str">
            <v>SOUTH AFRICA</v>
          </cell>
        </row>
        <row r="331">
          <cell r="A331" t="str">
            <v>SOUTH GEORGIA AND THE SOUTH SANDWICH ISLANDS</v>
          </cell>
        </row>
        <row r="332">
          <cell r="A332" t="str">
            <v>SOUTH SUDAN</v>
          </cell>
        </row>
        <row r="333">
          <cell r="A333" t="str">
            <v>SPAIN</v>
          </cell>
        </row>
        <row r="334">
          <cell r="A334" t="str">
            <v>SRI LANKA</v>
          </cell>
        </row>
        <row r="335">
          <cell r="A335" t="str">
            <v>SUDAN</v>
          </cell>
        </row>
        <row r="336">
          <cell r="A336" t="str">
            <v>SURINAME</v>
          </cell>
        </row>
        <row r="337">
          <cell r="A337" t="str">
            <v>SVALBARD AND JAN MAYEN</v>
          </cell>
        </row>
        <row r="338">
          <cell r="A338" t="str">
            <v>SWAZILAND</v>
          </cell>
        </row>
        <row r="339">
          <cell r="A339" t="str">
            <v>SWEDEN</v>
          </cell>
        </row>
        <row r="340">
          <cell r="A340" t="str">
            <v>SWITZERLAND</v>
          </cell>
        </row>
        <row r="341">
          <cell r="A341" t="str">
            <v>SYRIAN ARAB REPUBLIC</v>
          </cell>
        </row>
        <row r="342">
          <cell r="A342" t="str">
            <v>TAIWAN, PROVINCE OF CHINA</v>
          </cell>
        </row>
        <row r="343">
          <cell r="A343" t="str">
            <v>TAJIKISTAN</v>
          </cell>
        </row>
        <row r="344">
          <cell r="A344" t="str">
            <v>TANZANIA, UNITED REPUBLIC OF</v>
          </cell>
        </row>
        <row r="345">
          <cell r="A345" t="str">
            <v>THAILAND</v>
          </cell>
        </row>
        <row r="346">
          <cell r="A346" t="str">
            <v>TIMOR-LESTE</v>
          </cell>
        </row>
        <row r="347">
          <cell r="A347" t="str">
            <v>TOGO</v>
          </cell>
        </row>
        <row r="348">
          <cell r="A348" t="str">
            <v>TOKELAU</v>
          </cell>
        </row>
        <row r="349">
          <cell r="A349" t="str">
            <v>TONGA</v>
          </cell>
        </row>
        <row r="350">
          <cell r="A350" t="str">
            <v>TRINIDAD AND TOBAGO</v>
          </cell>
        </row>
        <row r="351">
          <cell r="A351" t="str">
            <v>TUNISIA</v>
          </cell>
        </row>
        <row r="352">
          <cell r="A352" t="str">
            <v>TURKEY</v>
          </cell>
        </row>
        <row r="353">
          <cell r="A353" t="str">
            <v>TURKMENISTAN</v>
          </cell>
        </row>
        <row r="354">
          <cell r="A354" t="str">
            <v>TURKS AND CAICOS ISLANDS</v>
          </cell>
        </row>
        <row r="355">
          <cell r="A355" t="str">
            <v>TUVALU</v>
          </cell>
        </row>
        <row r="356">
          <cell r="A356" t="str">
            <v>UGANDA</v>
          </cell>
        </row>
        <row r="357">
          <cell r="A357" t="str">
            <v>UKRAINE</v>
          </cell>
        </row>
        <row r="358">
          <cell r="A358" t="str">
            <v>UNESCO (United Nations Educational, Scientific and Cultural Organisation)</v>
          </cell>
        </row>
        <row r="359">
          <cell r="A359" t="str">
            <v>UNHCR (United Nations High Commissioner for Refugees)</v>
          </cell>
        </row>
        <row r="360">
          <cell r="A360" t="str">
            <v>UNICEF (United Nations Children’s Fund)</v>
          </cell>
        </row>
        <row r="361">
          <cell r="A361" t="str">
            <v>UNITED ARAB EMIRATES</v>
          </cell>
        </row>
        <row r="362">
          <cell r="A362" t="str">
            <v>UNITED KINGDOM</v>
          </cell>
        </row>
        <row r="363">
          <cell r="A363" t="str">
            <v>United Nations organisations</v>
          </cell>
        </row>
        <row r="364">
          <cell r="A364" t="str">
            <v>UNITED STATES</v>
          </cell>
        </row>
        <row r="365">
          <cell r="A365" t="str">
            <v>UNITED STATES MINOR OUTLYING ISLANDS</v>
          </cell>
        </row>
        <row r="366">
          <cell r="A366" t="str">
            <v>UNRWA (United Nations Relief and Works Agency for Palestine)</v>
          </cell>
        </row>
        <row r="367">
          <cell r="A367" t="str">
            <v>URUGUAY</v>
          </cell>
        </row>
        <row r="368">
          <cell r="A368" t="str">
            <v>UZBEKISTAN</v>
          </cell>
        </row>
        <row r="369">
          <cell r="A369" t="str">
            <v>VANUATU</v>
          </cell>
        </row>
        <row r="370">
          <cell r="A370" t="str">
            <v>VENEZUELA, BOLIVARIAN REPUBLIC OF</v>
          </cell>
        </row>
        <row r="371">
          <cell r="A371" t="str">
            <v>VIET NAM</v>
          </cell>
        </row>
        <row r="372">
          <cell r="A372" t="str">
            <v>VIRGIN ISLANDS, BRITISH</v>
          </cell>
        </row>
        <row r="373">
          <cell r="A373" t="str">
            <v>VIRGIN ISLANDS, U.S.</v>
          </cell>
        </row>
        <row r="374">
          <cell r="A374" t="str">
            <v>WAEMU (West African Economic and Monetary Union)</v>
          </cell>
        </row>
        <row r="375">
          <cell r="A375" t="str">
            <v>WALLIS AND FUTUNA</v>
          </cell>
        </row>
        <row r="376">
          <cell r="A376" t="str">
            <v>WESTERN SAHARA</v>
          </cell>
        </row>
        <row r="377">
          <cell r="A377" t="str">
            <v>WHO (World Health Organisation)</v>
          </cell>
        </row>
        <row r="378">
          <cell r="A378" t="str">
            <v>World Bank Group Bank Group</v>
          </cell>
        </row>
        <row r="379">
          <cell r="A379" t="str">
            <v>WTO (World Trade Organisation)</v>
          </cell>
        </row>
        <row r="380">
          <cell r="A380" t="str">
            <v>YEMEN</v>
          </cell>
        </row>
        <row r="381">
          <cell r="A381" t="str">
            <v>ZAMBIA</v>
          </cell>
        </row>
        <row r="382">
          <cell r="A382" t="str">
            <v>ZIMBABWE</v>
          </cell>
        </row>
        <row r="384">
          <cell r="A384" t="str">
            <v>Intra-group</v>
          </cell>
        </row>
        <row r="385">
          <cell r="A385" t="str">
            <v>Private placement</v>
          </cell>
        </row>
        <row r="386">
          <cell r="A386" t="str">
            <v>Public placement</v>
          </cell>
        </row>
        <row r="388">
          <cell r="A388" t="str">
            <v>Investor</v>
          </cell>
        </row>
        <row r="389">
          <cell r="A389" t="str">
            <v>Original Lender</v>
          </cell>
        </row>
        <row r="390">
          <cell r="A390" t="str">
            <v>Originator</v>
          </cell>
        </row>
        <row r="391">
          <cell r="A391" t="str">
            <v>Sponsor</v>
          </cell>
        </row>
        <row r="393">
          <cell r="A393" t="str">
            <v>ABCP programme</v>
          </cell>
        </row>
        <row r="394">
          <cell r="A394" t="str">
            <v>ABCP transaction</v>
          </cell>
        </row>
        <row r="395">
          <cell r="A395" t="str">
            <v>Synthetic transactions</v>
          </cell>
        </row>
        <row r="396">
          <cell r="A396" t="str">
            <v>Traditional transactions</v>
          </cell>
        </row>
        <row r="398">
          <cell r="A398" t="str">
            <v>K - Totally kept</v>
          </cell>
        </row>
        <row r="399">
          <cell r="A399" t="str">
            <v>N - Not applicable</v>
          </cell>
        </row>
        <row r="400">
          <cell r="A400" t="str">
            <v>P - Partially removed</v>
          </cell>
        </row>
        <row r="401">
          <cell r="A401" t="str">
            <v>R - Totally removed</v>
          </cell>
        </row>
        <row r="403">
          <cell r="A403" t="str">
            <v>Banking book</v>
          </cell>
        </row>
        <row r="404">
          <cell r="A404" t="str">
            <v>Neither banking nor trading book</v>
          </cell>
        </row>
        <row r="405">
          <cell r="A405" t="str">
            <v>Not subject to own funds requirements</v>
          </cell>
        </row>
        <row r="406">
          <cell r="A406" t="str">
            <v>Partially in banking and trading book</v>
          </cell>
        </row>
        <row r="407">
          <cell r="A407" t="str">
            <v>Trading book</v>
          </cell>
        </row>
        <row r="409">
          <cell r="A409" t="str">
            <v>Achieved SRT under Articles 244 (2) (a) or 245 (2) (a) of CRR</v>
          </cell>
        </row>
        <row r="410">
          <cell r="A410" t="str">
            <v>Achieved SRT under Articles 244 (2) (b) or 245 (2) (b) of CRR</v>
          </cell>
        </row>
        <row r="411">
          <cell r="A411" t="str">
            <v>Achieved SRT under Articles 244 (3) (a) or 245 (3) (a) of CRR</v>
          </cell>
        </row>
        <row r="412">
          <cell r="A412" t="str">
            <v>Applying a 1250% RW or deducting retained positions according to Articles 244 (1) (b) or 245 (1) (b) of CRR</v>
          </cell>
        </row>
        <row r="413">
          <cell r="A413" t="str">
            <v>Not applied for SRT and the firm risk weights its securitised exposures</v>
          </cell>
        </row>
        <row r="415">
          <cell r="A415" t="str">
            <v>Re-securitisation</v>
          </cell>
        </row>
        <row r="416">
          <cell r="A416" t="str">
            <v>Securitisation</v>
          </cell>
        </row>
        <row r="418">
          <cell r="A418" t="str">
            <v>A - Vertical slice (securitisation positions)</v>
          </cell>
        </row>
        <row r="419">
          <cell r="A419" t="str">
            <v>A* - Vertical slice (securitised exposures)</v>
          </cell>
        </row>
        <row r="420">
          <cell r="A420" t="str">
            <v>B - Revolving exposures</v>
          </cell>
        </row>
        <row r="421">
          <cell r="A421" t="str">
            <v>C - On-balance sheet</v>
          </cell>
        </row>
        <row r="422">
          <cell r="A422" t="str">
            <v>D - First loss</v>
          </cell>
        </row>
        <row r="423">
          <cell r="A423" t="str">
            <v>E - Exempted</v>
          </cell>
        </row>
        <row r="424">
          <cell r="A424" t="str">
            <v>N - Not applicable</v>
          </cell>
        </row>
        <row r="425">
          <cell r="A425" t="str">
            <v>U - In breach or unknown</v>
          </cell>
        </row>
        <row r="427">
          <cell r="A427" t="str">
            <v>Commercial mortgages</v>
          </cell>
        </row>
        <row r="428">
          <cell r="A428" t="str">
            <v>Consumer loans</v>
          </cell>
        </row>
        <row r="429">
          <cell r="A429" t="str">
            <v>Covered Bonds</v>
          </cell>
        </row>
        <row r="430">
          <cell r="A430" t="str">
            <v>Credit card receivables</v>
          </cell>
        </row>
        <row r="431">
          <cell r="A431" t="str">
            <v>Leasing</v>
          </cell>
        </row>
        <row r="432">
          <cell r="A432" t="str">
            <v>Liabilities</v>
          </cell>
        </row>
        <row r="433">
          <cell r="A433" t="str">
            <v>Loans to corporates</v>
          </cell>
        </row>
        <row r="434">
          <cell r="A434" t="str">
            <v>Loans to corporates or SMEs</v>
          </cell>
        </row>
        <row r="435">
          <cell r="A435" t="str">
            <v>Loans to SMEs (treated as corporates)</v>
          </cell>
        </row>
        <row r="436">
          <cell r="A436" t="str">
            <v>Loans to SMEs (treated as retail)</v>
          </cell>
        </row>
        <row r="437">
          <cell r="A437" t="str">
            <v>Other assets</v>
          </cell>
        </row>
        <row r="438">
          <cell r="A438" t="str">
            <v>Other liabilities</v>
          </cell>
        </row>
        <row r="439">
          <cell r="A439" t="str">
            <v>Other retail exposures</v>
          </cell>
        </row>
        <row r="440">
          <cell r="A440" t="str">
            <v>Other wholesale exposures</v>
          </cell>
        </row>
        <row r="441">
          <cell r="A441" t="str">
            <v>Residential mortgages</v>
          </cell>
        </row>
        <row r="442">
          <cell r="A442" t="str">
            <v>Retail</v>
          </cell>
        </row>
        <row r="443">
          <cell r="A443" t="str">
            <v>Trade receivables</v>
          </cell>
        </row>
        <row r="444">
          <cell r="A444" t="str">
            <v>Wholesale</v>
          </cell>
        </row>
        <row r="446">
          <cell r="A446" t="str">
            <v>CQS 1.Long term</v>
          </cell>
        </row>
        <row r="447">
          <cell r="A447" t="str">
            <v>CQS 1.Short term</v>
          </cell>
        </row>
        <row r="448">
          <cell r="A448" t="str">
            <v>CQS 10.Long term</v>
          </cell>
        </row>
        <row r="449">
          <cell r="A449" t="str">
            <v>CQS 10.Short term</v>
          </cell>
        </row>
        <row r="450">
          <cell r="A450" t="str">
            <v>CQS 11.Long term</v>
          </cell>
        </row>
        <row r="451">
          <cell r="A451" t="str">
            <v>CQS 11.Short term</v>
          </cell>
        </row>
        <row r="452">
          <cell r="A452" t="str">
            <v>CQS 12.Long term</v>
          </cell>
        </row>
        <row r="453">
          <cell r="A453" t="str">
            <v>CQS 12.Short term</v>
          </cell>
        </row>
        <row r="454">
          <cell r="A454" t="str">
            <v>CQS 13.Long term</v>
          </cell>
        </row>
        <row r="455">
          <cell r="A455" t="str">
            <v>CQS 13.Short term</v>
          </cell>
        </row>
        <row r="456">
          <cell r="A456" t="str">
            <v>CQS 14.Long term</v>
          </cell>
        </row>
        <row r="457">
          <cell r="A457" t="str">
            <v>CQS 14.Short term</v>
          </cell>
        </row>
        <row r="458">
          <cell r="A458" t="str">
            <v>CQS 15.Long term</v>
          </cell>
        </row>
        <row r="459">
          <cell r="A459" t="str">
            <v>CQS 15.Short term</v>
          </cell>
        </row>
        <row r="460">
          <cell r="A460" t="str">
            <v>CQS 16.Long term</v>
          </cell>
        </row>
        <row r="461">
          <cell r="A461" t="str">
            <v>CQS 16.Short term</v>
          </cell>
        </row>
        <row r="462">
          <cell r="A462" t="str">
            <v>CQS 17.Long term</v>
          </cell>
        </row>
        <row r="463">
          <cell r="A463" t="str">
            <v>CQS 17.Short term</v>
          </cell>
        </row>
        <row r="464">
          <cell r="A464" t="str">
            <v>CQS 2.Long term</v>
          </cell>
        </row>
        <row r="465">
          <cell r="A465" t="str">
            <v>CQS 2.Short term</v>
          </cell>
        </row>
        <row r="466">
          <cell r="A466" t="str">
            <v>CQS 3.Long term</v>
          </cell>
        </row>
        <row r="467">
          <cell r="A467" t="str">
            <v>CQS 3.Short term</v>
          </cell>
        </row>
        <row r="468">
          <cell r="A468" t="str">
            <v>CQS 4.Long term</v>
          </cell>
        </row>
        <row r="469">
          <cell r="A469" t="str">
            <v>CQS 4.Short term</v>
          </cell>
        </row>
        <row r="470">
          <cell r="A470" t="str">
            <v>CQS 5.Long term</v>
          </cell>
        </row>
        <row r="471">
          <cell r="A471" t="str">
            <v>CQS 5.Short term</v>
          </cell>
        </row>
        <row r="472">
          <cell r="A472" t="str">
            <v>CQS 6.Long term</v>
          </cell>
        </row>
        <row r="473">
          <cell r="A473" t="str">
            <v>CQS 6.Short term</v>
          </cell>
        </row>
        <row r="474">
          <cell r="A474" t="str">
            <v>CQS 7.Long term</v>
          </cell>
        </row>
        <row r="475">
          <cell r="A475" t="str">
            <v>CQS 7.Short term</v>
          </cell>
        </row>
        <row r="476">
          <cell r="A476" t="str">
            <v>CQS 8.Long term</v>
          </cell>
        </row>
        <row r="477">
          <cell r="A477" t="str">
            <v>CQS 8.Short term</v>
          </cell>
        </row>
        <row r="478">
          <cell r="A478" t="str">
            <v>CQS 9.Long term</v>
          </cell>
        </row>
        <row r="479">
          <cell r="A479" t="str">
            <v>CQS 9.Short term</v>
          </cell>
        </row>
        <row r="480">
          <cell r="A480" t="str">
            <v>Other CQS than CQS1-CQS17.Long term</v>
          </cell>
        </row>
        <row r="481">
          <cell r="A481" t="str">
            <v>Other CQS than CQS1-CQS3.Short term</v>
          </cell>
        </row>
        <row r="483">
          <cell r="A483" t="str">
            <v>Clean-up call option meeting the requirements of Article 244(4)(g) of the CRR</v>
          </cell>
        </row>
        <row r="484">
          <cell r="A484" t="str">
            <v>Other clean-up call option</v>
          </cell>
        </row>
        <row r="485">
          <cell r="A485" t="str">
            <v>Other type of call option</v>
          </cell>
        </row>
        <row r="487">
          <cell r="A487" t="str">
            <v>CTP</v>
          </cell>
        </row>
        <row r="488">
          <cell r="A488" t="str">
            <v>Non-CTP</v>
          </cell>
        </row>
        <row r="490">
          <cell r="A490" t="str">
            <v>Business disruption and system failures</v>
          </cell>
        </row>
        <row r="491">
          <cell r="A491" t="str">
            <v>Clients, products &amp; business practices</v>
          </cell>
        </row>
        <row r="492">
          <cell r="A492" t="str">
            <v>Damage to physical assets</v>
          </cell>
        </row>
        <row r="493">
          <cell r="A493" t="str">
            <v>Employment practices and workplace safety</v>
          </cell>
        </row>
        <row r="494">
          <cell r="A494" t="str">
            <v>Execution, delivery &amp; process management</v>
          </cell>
        </row>
        <row r="495">
          <cell r="A495" t="str">
            <v>External fraud</v>
          </cell>
        </row>
        <row r="496">
          <cell r="A496" t="str">
            <v>Internal fraud</v>
          </cell>
        </row>
        <row r="498">
          <cell r="A498" t="str">
            <v>LEI code type</v>
          </cell>
        </row>
        <row r="499">
          <cell r="A499" t="str">
            <v>National code type</v>
          </cell>
        </row>
        <row r="501">
          <cell r="A501" t="str">
            <v>CO - Commodities</v>
          </cell>
        </row>
        <row r="502">
          <cell r="A502" t="str">
            <v>CR - Credit</v>
          </cell>
        </row>
        <row r="503">
          <cell r="A503" t="str">
            <v>EQ - Equities</v>
          </cell>
        </row>
        <row r="504">
          <cell r="A504" t="str">
            <v>FX - Foreign exchange</v>
          </cell>
        </row>
        <row r="505">
          <cell r="A505" t="str">
            <v>IR - Interest rates</v>
          </cell>
        </row>
        <row r="507">
          <cell r="A507" t="str">
            <v>100+</v>
          </cell>
        </row>
        <row r="508">
          <cell r="A508">
            <v>44202</v>
          </cell>
        </row>
        <row r="509">
          <cell r="A509" t="str">
            <v>24-100</v>
          </cell>
        </row>
        <row r="510">
          <cell r="A510">
            <v>44371</v>
          </cell>
        </row>
        <row r="511">
          <cell r="A511" t="str">
            <v>None</v>
          </cell>
        </row>
        <row r="513">
          <cell r="A513" t="str">
            <v>Internal model method</v>
          </cell>
        </row>
        <row r="514">
          <cell r="A514" t="str">
            <v>Original Exposure Method</v>
          </cell>
        </row>
        <row r="515">
          <cell r="A515" t="str">
            <v>SA-CCR</v>
          </cell>
        </row>
        <row r="516">
          <cell r="A516" t="str">
            <v>Simplified SA-CCR</v>
          </cell>
        </row>
        <row r="518">
          <cell r="A518" t="str">
            <v>Afghani</v>
          </cell>
        </row>
        <row r="519">
          <cell r="A519" t="str">
            <v>Algerian Dinar</v>
          </cell>
        </row>
        <row r="520">
          <cell r="A520" t="str">
            <v>Argentine Peso</v>
          </cell>
        </row>
        <row r="521">
          <cell r="A521" t="str">
            <v>Armenian Dram</v>
          </cell>
        </row>
        <row r="522">
          <cell r="A522" t="str">
            <v>Aruban Florin</v>
          </cell>
        </row>
        <row r="523">
          <cell r="A523" t="str">
            <v>Australian Dollar</v>
          </cell>
        </row>
        <row r="524">
          <cell r="A524" t="str">
            <v>Azerbaijanian Manat</v>
          </cell>
        </row>
        <row r="525">
          <cell r="A525" t="str">
            <v>Bahamian Dollar</v>
          </cell>
        </row>
        <row r="526">
          <cell r="A526" t="str">
            <v>Bahraini Dinar</v>
          </cell>
        </row>
        <row r="527">
          <cell r="A527" t="str">
            <v>Baht</v>
          </cell>
        </row>
        <row r="528">
          <cell r="A528" t="str">
            <v>Balboa</v>
          </cell>
        </row>
        <row r="529">
          <cell r="A529" t="str">
            <v>Barbados Dollar</v>
          </cell>
        </row>
        <row r="530">
          <cell r="A530" t="str">
            <v>Belarussian Ruble (2000 Series)</v>
          </cell>
        </row>
        <row r="531">
          <cell r="A531" t="str">
            <v>Belize Dollar</v>
          </cell>
        </row>
        <row r="532">
          <cell r="A532" t="str">
            <v>Bermudian Dollar</v>
          </cell>
        </row>
        <row r="533">
          <cell r="A533" t="str">
            <v>Bolivar</v>
          </cell>
        </row>
        <row r="534">
          <cell r="A534" t="str">
            <v>Boliviano</v>
          </cell>
        </row>
        <row r="535">
          <cell r="A535" t="str">
            <v>Brazilian Real</v>
          </cell>
        </row>
        <row r="536">
          <cell r="A536" t="str">
            <v>Brunei Dollar</v>
          </cell>
        </row>
        <row r="537">
          <cell r="A537" t="str">
            <v>Bulgarian Lev</v>
          </cell>
        </row>
        <row r="538">
          <cell r="A538" t="str">
            <v>Burundi Franc</v>
          </cell>
        </row>
        <row r="539">
          <cell r="A539" t="str">
            <v>Canadian Dollar</v>
          </cell>
        </row>
        <row r="540">
          <cell r="A540" t="str">
            <v>Cape Verde Escudo</v>
          </cell>
        </row>
        <row r="541">
          <cell r="A541" t="str">
            <v>Cayman Islands Dollar</v>
          </cell>
        </row>
        <row r="542">
          <cell r="A542" t="str">
            <v>Chilean Peso</v>
          </cell>
        </row>
        <row r="543">
          <cell r="A543" t="str">
            <v>Colombian Peso</v>
          </cell>
        </row>
        <row r="544">
          <cell r="A544" t="str">
            <v>Comoro Franc</v>
          </cell>
        </row>
        <row r="545">
          <cell r="A545" t="str">
            <v>Congolese Franc</v>
          </cell>
        </row>
        <row r="546">
          <cell r="A546" t="str">
            <v>Convertible Mark</v>
          </cell>
        </row>
        <row r="547">
          <cell r="A547" t="str">
            <v>Cordoba Oro</v>
          </cell>
        </row>
        <row r="548">
          <cell r="A548" t="str">
            <v>Costa Rican Colon</v>
          </cell>
        </row>
        <row r="549">
          <cell r="A549" t="str">
            <v>Croatian Kuna</v>
          </cell>
        </row>
        <row r="550">
          <cell r="A550" t="str">
            <v>Cuban Peso</v>
          </cell>
        </row>
        <row r="551">
          <cell r="A551" t="str">
            <v>Czech Koruna</v>
          </cell>
        </row>
        <row r="552">
          <cell r="A552" t="str">
            <v>Dalasi</v>
          </cell>
        </row>
        <row r="553">
          <cell r="A553" t="str">
            <v>Danish Krone</v>
          </cell>
        </row>
        <row r="554">
          <cell r="A554" t="str">
            <v>Denar</v>
          </cell>
        </row>
        <row r="555">
          <cell r="A555" t="str">
            <v>Djibouti Franc</v>
          </cell>
        </row>
        <row r="556">
          <cell r="A556" t="str">
            <v>Dobra</v>
          </cell>
        </row>
        <row r="557">
          <cell r="A557" t="str">
            <v>Dominican Peso</v>
          </cell>
        </row>
        <row r="558">
          <cell r="A558" t="str">
            <v>Dong</v>
          </cell>
        </row>
        <row r="559">
          <cell r="A559" t="str">
            <v>East Caribbean Dollar</v>
          </cell>
        </row>
        <row r="560">
          <cell r="A560" t="str">
            <v>Egyptian Pound</v>
          </cell>
        </row>
        <row r="561">
          <cell r="A561" t="str">
            <v>El Salvador Colon</v>
          </cell>
        </row>
        <row r="562">
          <cell r="A562" t="str">
            <v>Ethiopian Birr</v>
          </cell>
        </row>
        <row r="563">
          <cell r="A563" t="str">
            <v>Euro</v>
          </cell>
        </row>
        <row r="564">
          <cell r="A564" t="str">
            <v>Falkland Islands Pound</v>
          </cell>
        </row>
        <row r="565">
          <cell r="A565" t="str">
            <v>Fiji Dollar</v>
          </cell>
        </row>
        <row r="566">
          <cell r="A566" t="str">
            <v>Forint</v>
          </cell>
        </row>
        <row r="567">
          <cell r="A567" t="str">
            <v>Ghana Cedi</v>
          </cell>
        </row>
        <row r="568">
          <cell r="A568" t="str">
            <v>Gibraltar Pound</v>
          </cell>
        </row>
        <row r="569">
          <cell r="A569" t="str">
            <v>Gourde</v>
          </cell>
        </row>
        <row r="570">
          <cell r="A570" t="str">
            <v>Guarani</v>
          </cell>
        </row>
        <row r="571">
          <cell r="A571" t="str">
            <v>Guinea Franc</v>
          </cell>
        </row>
        <row r="572">
          <cell r="A572" t="str">
            <v>Guyana Dollar</v>
          </cell>
        </row>
        <row r="573">
          <cell r="A573" t="str">
            <v>Hong Kong Dollar</v>
          </cell>
        </row>
        <row r="574">
          <cell r="A574" t="str">
            <v>Hryvnia</v>
          </cell>
        </row>
        <row r="575">
          <cell r="A575" t="str">
            <v>Iceland Krona</v>
          </cell>
        </row>
        <row r="576">
          <cell r="A576" t="str">
            <v>Indian Rupee</v>
          </cell>
        </row>
        <row r="577">
          <cell r="A577" t="str">
            <v>Iranian Rial</v>
          </cell>
        </row>
        <row r="578">
          <cell r="A578" t="str">
            <v>Iraqi Dinar</v>
          </cell>
        </row>
        <row r="579">
          <cell r="A579" t="str">
            <v>Jamaican Dollar</v>
          </cell>
        </row>
        <row r="580">
          <cell r="A580" t="str">
            <v>Jordanian Dinar</v>
          </cell>
        </row>
        <row r="581">
          <cell r="A581" t="str">
            <v>Kenyan Shilling</v>
          </cell>
        </row>
        <row r="582">
          <cell r="A582" t="str">
            <v>Kina</v>
          </cell>
        </row>
        <row r="583">
          <cell r="A583" t="str">
            <v>Kip</v>
          </cell>
        </row>
        <row r="584">
          <cell r="A584" t="str">
            <v>Kuwaiti Dinar</v>
          </cell>
        </row>
        <row r="585">
          <cell r="A585" t="str">
            <v>Kwacha</v>
          </cell>
        </row>
        <row r="586">
          <cell r="A586" t="str">
            <v>Kwanza</v>
          </cell>
        </row>
        <row r="587">
          <cell r="A587" t="str">
            <v>Kyat</v>
          </cell>
        </row>
        <row r="588">
          <cell r="A588" t="str">
            <v>Lari</v>
          </cell>
        </row>
        <row r="589">
          <cell r="A589" t="str">
            <v>Latvian Lats</v>
          </cell>
        </row>
        <row r="590">
          <cell r="A590" t="str">
            <v>Lebanese Pound</v>
          </cell>
        </row>
        <row r="591">
          <cell r="A591" t="str">
            <v>Lek</v>
          </cell>
        </row>
        <row r="592">
          <cell r="A592" t="str">
            <v>Lempira</v>
          </cell>
        </row>
        <row r="593">
          <cell r="A593" t="str">
            <v>Leone</v>
          </cell>
        </row>
        <row r="594">
          <cell r="A594" t="str">
            <v>Liberian Dollar</v>
          </cell>
        </row>
        <row r="595">
          <cell r="A595" t="str">
            <v>Libyan Dinar</v>
          </cell>
        </row>
        <row r="596">
          <cell r="A596" t="str">
            <v>Lilangeni</v>
          </cell>
        </row>
        <row r="597">
          <cell r="A597" t="str">
            <v>Lithuanian Litas</v>
          </cell>
        </row>
        <row r="598">
          <cell r="A598" t="str">
            <v>Loti</v>
          </cell>
        </row>
        <row r="599">
          <cell r="A599" t="str">
            <v>Malagasy Ariary</v>
          </cell>
        </row>
        <row r="600">
          <cell r="A600" t="str">
            <v>Malaysian Ringgit</v>
          </cell>
        </row>
        <row r="601">
          <cell r="A601" t="str">
            <v>Mauritius Rupee</v>
          </cell>
        </row>
        <row r="602">
          <cell r="A602" t="str">
            <v>Mexican Peso</v>
          </cell>
        </row>
        <row r="603">
          <cell r="A603" t="str">
            <v>Moldovan Leu</v>
          </cell>
        </row>
        <row r="604">
          <cell r="A604" t="str">
            <v>Moroccan Dirham</v>
          </cell>
        </row>
        <row r="605">
          <cell r="A605" t="str">
            <v>Mozambique Metical</v>
          </cell>
        </row>
        <row r="606">
          <cell r="A606" t="str">
            <v>Mvdol</v>
          </cell>
        </row>
        <row r="607">
          <cell r="A607" t="str">
            <v>Naira</v>
          </cell>
        </row>
        <row r="608">
          <cell r="A608" t="str">
            <v>Nakfa</v>
          </cell>
        </row>
        <row r="609">
          <cell r="A609" t="str">
            <v>Namibia Dollar</v>
          </cell>
        </row>
        <row r="610">
          <cell r="A610" t="str">
            <v>Nepalese Rupee</v>
          </cell>
        </row>
        <row r="611">
          <cell r="A611" t="str">
            <v>Netherlands Antillean Guilder</v>
          </cell>
        </row>
        <row r="612">
          <cell r="A612" t="str">
            <v>New Israeli Sheqel</v>
          </cell>
        </row>
        <row r="613">
          <cell r="A613" t="str">
            <v>New Romanian Leu</v>
          </cell>
        </row>
        <row r="614">
          <cell r="A614" t="str">
            <v>New Taiwan Dollar</v>
          </cell>
        </row>
        <row r="615">
          <cell r="A615" t="str">
            <v>New Zealand Dollar</v>
          </cell>
        </row>
        <row r="616">
          <cell r="A616" t="str">
            <v>Ngultrum</v>
          </cell>
        </row>
        <row r="617">
          <cell r="A617" t="str">
            <v>North Korean Won</v>
          </cell>
        </row>
        <row r="618">
          <cell r="A618" t="str">
            <v>Norwegian Krone</v>
          </cell>
        </row>
        <row r="619">
          <cell r="A619" t="str">
            <v>Not applicable/ All currencies</v>
          </cell>
        </row>
        <row r="620">
          <cell r="A620" t="str">
            <v>Nuevo Sol</v>
          </cell>
        </row>
        <row r="621">
          <cell r="A621" t="str">
            <v>Other Currency (open axis tables)</v>
          </cell>
        </row>
        <row r="622">
          <cell r="A622" t="str">
            <v>Ouguiya</v>
          </cell>
        </row>
        <row r="623">
          <cell r="A623" t="str">
            <v>Pa’anga</v>
          </cell>
        </row>
        <row r="624">
          <cell r="A624" t="str">
            <v>Pakistan Rupee</v>
          </cell>
        </row>
        <row r="625">
          <cell r="A625" t="str">
            <v>Pataca</v>
          </cell>
        </row>
        <row r="626">
          <cell r="A626" t="str">
            <v>Peso Convertible</v>
          </cell>
        </row>
        <row r="627">
          <cell r="A627" t="str">
            <v>Peso Uruguayo</v>
          </cell>
        </row>
        <row r="628">
          <cell r="A628" t="str">
            <v>Philippine Peso</v>
          </cell>
        </row>
        <row r="629">
          <cell r="A629" t="str">
            <v>Pound Sterling</v>
          </cell>
        </row>
        <row r="630">
          <cell r="A630" t="str">
            <v>Pula</v>
          </cell>
        </row>
        <row r="631">
          <cell r="A631" t="str">
            <v>Qatari Rial</v>
          </cell>
        </row>
        <row r="632">
          <cell r="A632" t="str">
            <v>Quetzal</v>
          </cell>
        </row>
        <row r="633">
          <cell r="A633" t="str">
            <v>Rand</v>
          </cell>
        </row>
        <row r="634">
          <cell r="A634" t="str">
            <v>Rial Omani</v>
          </cell>
        </row>
        <row r="635">
          <cell r="A635" t="str">
            <v>Riel</v>
          </cell>
        </row>
        <row r="636">
          <cell r="A636" t="str">
            <v>Rufiyaa</v>
          </cell>
        </row>
        <row r="637">
          <cell r="A637" t="str">
            <v>Rupiah</v>
          </cell>
        </row>
        <row r="638">
          <cell r="A638" t="str">
            <v>Russian Ruble</v>
          </cell>
        </row>
        <row r="639">
          <cell r="A639" t="str">
            <v>Rwanda Franc</v>
          </cell>
        </row>
        <row r="640">
          <cell r="A640" t="str">
            <v>Saint Helena Pound</v>
          </cell>
        </row>
        <row r="641">
          <cell r="A641" t="str">
            <v>Saudi Riyal</v>
          </cell>
        </row>
        <row r="642">
          <cell r="A642" t="str">
            <v>Serbian Dinar</v>
          </cell>
        </row>
        <row r="643">
          <cell r="A643" t="str">
            <v>Seychelles Rupee</v>
          </cell>
        </row>
        <row r="644">
          <cell r="A644" t="str">
            <v>Singapore Dollar</v>
          </cell>
        </row>
        <row r="645">
          <cell r="A645" t="str">
            <v>Solomon Islands Dollar</v>
          </cell>
        </row>
        <row r="646">
          <cell r="A646" t="str">
            <v>Som</v>
          </cell>
        </row>
        <row r="647">
          <cell r="A647" t="str">
            <v>Somali Shilling</v>
          </cell>
        </row>
        <row r="648">
          <cell r="A648" t="str">
            <v>Somoni</v>
          </cell>
        </row>
        <row r="649">
          <cell r="A649" t="str">
            <v>South Sudanese Pound</v>
          </cell>
        </row>
        <row r="650">
          <cell r="A650" t="str">
            <v>Sri Lanka Rupee</v>
          </cell>
        </row>
        <row r="651">
          <cell r="A651" t="str">
            <v>Sudanese Pound</v>
          </cell>
        </row>
        <row r="652">
          <cell r="A652" t="str">
            <v>Surinam Dollar</v>
          </cell>
        </row>
        <row r="653">
          <cell r="A653" t="str">
            <v>Swedish Krona</v>
          </cell>
        </row>
        <row r="654">
          <cell r="A654" t="str">
            <v>Swiss Franc</v>
          </cell>
        </row>
        <row r="655">
          <cell r="A655" t="str">
            <v>Syrian Pound</v>
          </cell>
        </row>
        <row r="656">
          <cell r="A656" t="str">
            <v>Taka</v>
          </cell>
        </row>
        <row r="657">
          <cell r="A657" t="str">
            <v>Tala</v>
          </cell>
        </row>
        <row r="658">
          <cell r="A658" t="str">
            <v>Tanzanian Shilling</v>
          </cell>
        </row>
        <row r="659">
          <cell r="A659" t="str">
            <v>Tenge</v>
          </cell>
        </row>
        <row r="660">
          <cell r="A660" t="str">
            <v>Trinidad and Tobago Dollar</v>
          </cell>
        </row>
        <row r="661">
          <cell r="A661" t="str">
            <v>Tugrik</v>
          </cell>
        </row>
        <row r="662">
          <cell r="A662" t="str">
            <v>Tunisian Dinar</v>
          </cell>
        </row>
        <row r="663">
          <cell r="A663" t="str">
            <v>Turkish Lira</v>
          </cell>
        </row>
        <row r="664">
          <cell r="A664" t="str">
            <v>Turkmenistan New Manat</v>
          </cell>
        </row>
        <row r="665">
          <cell r="A665" t="str">
            <v>UAE Dirham</v>
          </cell>
        </row>
        <row r="666">
          <cell r="A666" t="str">
            <v>Uganda Shilling</v>
          </cell>
        </row>
        <row r="667">
          <cell r="A667" t="str">
            <v>Unidad de Valor Real</v>
          </cell>
        </row>
        <row r="668">
          <cell r="A668" t="str">
            <v>Unidades de fomento</v>
          </cell>
        </row>
        <row r="669">
          <cell r="A669" t="str">
            <v>Uruguay Peso en Unidades Indexadas (URUIURUI)</v>
          </cell>
        </row>
        <row r="670">
          <cell r="A670" t="str">
            <v>US Dollar</v>
          </cell>
        </row>
        <row r="671">
          <cell r="A671" t="str">
            <v>Uzbekistan Sum</v>
          </cell>
        </row>
        <row r="672">
          <cell r="A672" t="str">
            <v>Vatu</v>
          </cell>
        </row>
        <row r="673">
          <cell r="A673" t="str">
            <v>WIR Euro</v>
          </cell>
        </row>
        <row r="674">
          <cell r="A674" t="str">
            <v>WIR Franc</v>
          </cell>
        </row>
        <row r="675">
          <cell r="A675" t="str">
            <v>Won</v>
          </cell>
        </row>
        <row r="676">
          <cell r="A676" t="str">
            <v>Yemeni Rial</v>
          </cell>
        </row>
        <row r="677">
          <cell r="A677" t="str">
            <v>Yen</v>
          </cell>
        </row>
        <row r="678">
          <cell r="A678" t="str">
            <v>Yuan Renminbi</v>
          </cell>
        </row>
        <row r="679">
          <cell r="A679" t="str">
            <v>Zambian Kwacha (replaced January 1, 2013)</v>
          </cell>
        </row>
        <row r="680">
          <cell r="A680" t="str">
            <v>Zimbabwe Dollar</v>
          </cell>
        </row>
        <row r="681">
          <cell r="A681" t="str">
            <v>Zloty</v>
          </cell>
        </row>
        <row r="683">
          <cell r="A683" t="str">
            <v>Central banks</v>
          </cell>
        </row>
        <row r="684">
          <cell r="A684" t="str">
            <v>Credit institutions</v>
          </cell>
        </row>
        <row r="685">
          <cell r="A685" t="str">
            <v>Financial corporations other than credit institutions</v>
          </cell>
        </row>
        <row r="686">
          <cell r="A686" t="str">
            <v>Financial corporations other than credit institutions and investment firms</v>
          </cell>
        </row>
        <row r="687">
          <cell r="A687" t="str">
            <v>General governments</v>
          </cell>
        </row>
        <row r="688">
          <cell r="A688" t="str">
            <v>Households</v>
          </cell>
        </row>
        <row r="689">
          <cell r="A689" t="str">
            <v>Investment firms</v>
          </cell>
        </row>
        <row r="690">
          <cell r="A690" t="str">
            <v>Non-financial corporations</v>
          </cell>
        </row>
        <row r="692">
          <cell r="A692" t="str">
            <v>No CCP</v>
          </cell>
        </row>
        <row r="693">
          <cell r="A693" t="str">
            <v>NON-QCCP</v>
          </cell>
        </row>
        <row r="694">
          <cell r="A694" t="str">
            <v>QCCP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F_32.01"/>
      <sheetName val="F_32.02"/>
      <sheetName val="F_32.03"/>
      <sheetName val="F_32.04"/>
      <sheetName val="F_33.00"/>
      <sheetName val="F_34.00"/>
      <sheetName val="F_34.00Invisible"/>
      <sheetName val="F_34.00--EUR"/>
      <sheetName val="F_34.00--GBP"/>
      <sheetName val="F_34.00--SEK"/>
      <sheetName val="F_34.00--USD"/>
      <sheetName val="F_34.00--DKK"/>
      <sheetName val="F_35.00--1"/>
      <sheetName val="F_35.00--2"/>
      <sheetName val="F_35.00--3"/>
      <sheetName val="F_35.00--4"/>
      <sheetName val="F_35.00--5"/>
      <sheetName val="F_35.00Invisible"/>
      <sheetName val="F_36.01"/>
      <sheetName val="F_36.02"/>
    </sheetNames>
    <sheetDataSet>
      <sheetData sheetId="0">
        <row r="2">
          <cell r="A2" t="str">
            <v>true</v>
          </cell>
        </row>
        <row r="3">
          <cell r="A3" t="str">
            <v>false</v>
          </cell>
        </row>
        <row r="5">
          <cell r="A5" t="str">
            <v>a - Primary asset class specified in Art 129.1 (a)</v>
          </cell>
        </row>
        <row r="6">
          <cell r="A6" t="str">
            <v>b - Primary asset class specified in Art 129.1 (b)</v>
          </cell>
        </row>
        <row r="7">
          <cell r="A7" t="str">
            <v>c - Primary asset class specified in Art 129.1 (c)</v>
          </cell>
        </row>
        <row r="8">
          <cell r="A8" t="str">
            <v>d - Primary asset class specified in Art 129.1 (d)</v>
          </cell>
        </row>
        <row r="9">
          <cell r="A9" t="str">
            <v>e - Primary asset class specified in Art 129.1 (e)</v>
          </cell>
        </row>
        <row r="10">
          <cell r="A10" t="str">
            <v>f - Primary asset class specified in Art 129.1 (f)</v>
          </cell>
        </row>
        <row r="11">
          <cell r="A11" t="str">
            <v>g - Primary asset class specified in Art 129.1 (g)</v>
          </cell>
        </row>
        <row r="12">
          <cell r="A12" t="str">
            <v>h - Primary asset class not specified in Art 129.1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v>0</v>
          </cell>
          <cell r="Y34">
            <v>0</v>
          </cell>
          <cell r="Z34">
            <v>0</v>
          </cell>
          <cell r="AB34">
            <v>0</v>
          </cell>
        </row>
        <row r="35">
          <cell r="X35">
            <v>0</v>
          </cell>
          <cell r="Y35">
            <v>0</v>
          </cell>
          <cell r="Z35">
            <v>0</v>
          </cell>
          <cell r="AB35">
            <v>0</v>
          </cell>
        </row>
        <row r="36">
          <cell r="X36">
            <v>0</v>
          </cell>
          <cell r="Y36">
            <v>0</v>
          </cell>
          <cell r="Z36">
            <v>0</v>
          </cell>
          <cell r="AB36">
            <v>0</v>
          </cell>
        </row>
        <row r="37">
          <cell r="X37">
            <v>0</v>
          </cell>
          <cell r="Y37">
            <v>0</v>
          </cell>
          <cell r="Z37">
            <v>0</v>
          </cell>
          <cell r="AB37">
            <v>0</v>
          </cell>
        </row>
        <row r="38">
          <cell r="X38">
            <v>0</v>
          </cell>
          <cell r="Y38">
            <v>0</v>
          </cell>
          <cell r="AB38">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hange_log"/>
      <sheetName val="Calculations --&gt;"/>
      <sheetName val="F_32.01"/>
      <sheetName val="F_32.02"/>
      <sheetName val="F_32.03"/>
      <sheetName val="F_32.04"/>
      <sheetName val="F_33.00"/>
      <sheetName val="34.00"/>
      <sheetName val="34.00 --CCY"/>
      <sheetName val="F_35.00"/>
      <sheetName val="F_36.01"/>
      <sheetName val="F_36.02"/>
      <sheetName val="Data Input --&gt;"/>
      <sheetName val="ICP_sec"/>
      <sheetName val="FINREP_recon"/>
      <sheetName val="Cobo"/>
      <sheetName val="Output_reuse"/>
      <sheetName val="Output_encumbered"/>
      <sheetName val="Re_use_4026OC"/>
      <sheetName val="Output_unenc"/>
      <sheetName val="Cash_posted"/>
      <sheetName val="Cash_received"/>
      <sheetName val="No_ReUse"/>
      <sheetName val="ISIN_data"/>
      <sheetName val="ISIN_eligible"/>
      <sheetName val="Manual Input"/>
      <sheetName val="Output_no_source"/>
      <sheetName val="4026_loans"/>
      <sheetName val="Output_reuse_seclending"/>
      <sheetName val="Other --&gt;"/>
      <sheetName val="AE-MAT_bucket"/>
      <sheetName val="AE_ADV_help"/>
      <sheetName val="Help"/>
      <sheetName val="Sec_lending_BS"/>
      <sheetName val="Sheet3"/>
      <sheetName val="For_PPT"/>
      <sheetName val="Pillar 3 "/>
    </sheetNames>
    <sheetDataSet>
      <sheetData sheetId="0">
        <row r="2">
          <cell r="C2" t="str">
            <v>Group_EUR</v>
          </cell>
        </row>
        <row r="4">
          <cell r="C4" t="str">
            <v>Disclosure</v>
          </cell>
        </row>
        <row r="26">
          <cell r="D26">
            <v>9.8402999999999997E-3</v>
          </cell>
        </row>
        <row r="27">
          <cell r="D27">
            <v>9.8437999999999999</v>
          </cell>
        </row>
        <row r="28">
          <cell r="D28">
            <v>7.4448999999999996</v>
          </cell>
        </row>
      </sheetData>
      <sheetData sheetId="1"/>
      <sheetData sheetId="2"/>
      <sheetData sheetId="3">
        <row r="7">
          <cell r="F7">
            <v>161982502495.31757</v>
          </cell>
        </row>
      </sheetData>
      <sheetData sheetId="4">
        <row r="10">
          <cell r="H10">
            <v>18929896802</v>
          </cell>
        </row>
      </sheetData>
      <sheetData sheetId="5">
        <row r="9">
          <cell r="G9">
            <v>3228319402.0779829</v>
          </cell>
        </row>
      </sheetData>
      <sheetData sheetId="6">
        <row r="7">
          <cell r="G7">
            <v>162315999353.53479</v>
          </cell>
        </row>
      </sheetData>
      <sheetData sheetId="7"/>
      <sheetData sheetId="8"/>
      <sheetData sheetId="9"/>
      <sheetData sheetId="10"/>
      <sheetData sheetId="11"/>
      <sheetData sheetId="12"/>
      <sheetData sheetId="13"/>
      <sheetData sheetId="14"/>
      <sheetData sheetId="15"/>
      <sheetData sheetId="16">
        <row r="155">
          <cell r="G155">
            <v>1.0249999999999999</v>
          </cell>
          <cell r="H155">
            <v>1.02</v>
          </cell>
          <cell r="I155">
            <v>1.02</v>
          </cell>
          <cell r="J155">
            <v>1</v>
          </cell>
        </row>
        <row r="162">
          <cell r="G162">
            <v>5.2146500000000004E-3</v>
          </cell>
          <cell r="H162">
            <v>0</v>
          </cell>
          <cell r="J162">
            <v>1.3436947163511063E-3</v>
          </cell>
        </row>
        <row r="163">
          <cell r="G163">
            <v>2.9878000000000001E-4</v>
          </cell>
          <cell r="H163">
            <v>0</v>
          </cell>
          <cell r="J163">
            <v>7.4216256645850617E-3</v>
          </cell>
        </row>
        <row r="164">
          <cell r="G164">
            <v>0.16229250000000001</v>
          </cell>
          <cell r="H164">
            <v>8.3674990000000005E-2</v>
          </cell>
          <cell r="J164">
            <v>0.38592844115900965</v>
          </cell>
        </row>
        <row r="165">
          <cell r="G165">
            <v>0.14283781000000001</v>
          </cell>
          <cell r="H165">
            <v>8.3674990000000005E-2</v>
          </cell>
          <cell r="J165">
            <v>0.38592844115900965</v>
          </cell>
        </row>
        <row r="166">
          <cell r="G166">
            <v>0.83219407000000001</v>
          </cell>
          <cell r="H166">
            <v>0.91632501</v>
          </cell>
          <cell r="I166">
            <v>1</v>
          </cell>
          <cell r="J166">
            <v>0.60530623846005427</v>
          </cell>
        </row>
        <row r="167">
          <cell r="G167">
            <v>0.83169033999999997</v>
          </cell>
          <cell r="H167">
            <v>0.90794448000000005</v>
          </cell>
          <cell r="I167">
            <v>1</v>
          </cell>
          <cell r="J167">
            <v>0.60530623846005427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_com.sap.ip.bi.xl.hiddensheet"/>
      <sheetName val="REA Interim Bridge"/>
      <sheetName val="REA"/>
      <sheetName val="Rw.Fl"/>
      <sheetName val="Art.3"/>
      <sheetName val="PAS"/>
      <sheetName val="NPB"/>
      <sheetName val="Mkts.Re"/>
      <sheetName val="CVA"/>
      <sheetName val="OpR"/>
      <sheetName val="Der &amp; SFTs"/>
      <sheetName val="Market risk"/>
      <sheetName val="Output --&gt;"/>
      <sheetName val="PeB"/>
      <sheetName val="CBB"/>
      <sheetName val="WB"/>
      <sheetName val="WM"/>
      <sheetName val="WB(old)"/>
    </sheetNames>
    <sheetDataSet>
      <sheetData sheetId="0">
        <row r="4">
          <cell r="C4" t="str">
            <v>Q4</v>
          </cell>
        </row>
        <row r="5">
          <cell r="C5" t="str">
            <v>Q3</v>
          </cell>
          <cell r="L5" t="str">
            <v>Jan</v>
          </cell>
          <cell r="N5">
            <v>1000</v>
          </cell>
        </row>
        <row r="6">
          <cell r="L6" t="str">
            <v>Feb</v>
          </cell>
        </row>
        <row r="7">
          <cell r="C7">
            <v>12.2018</v>
          </cell>
          <cell r="L7" t="str">
            <v>Q1</v>
          </cell>
        </row>
        <row r="8">
          <cell r="L8" t="str">
            <v>April</v>
          </cell>
        </row>
        <row r="9">
          <cell r="L9" t="str">
            <v>May</v>
          </cell>
        </row>
        <row r="10">
          <cell r="L10" t="str">
            <v>Q2</v>
          </cell>
        </row>
        <row r="11">
          <cell r="L11" t="str">
            <v>July</v>
          </cell>
        </row>
        <row r="12">
          <cell r="L12" t="str">
            <v>Aug</v>
          </cell>
        </row>
        <row r="13">
          <cell r="L13" t="str">
            <v>Q3</v>
          </cell>
        </row>
        <row r="14">
          <cell r="L14" t="str">
            <v>Oct</v>
          </cell>
        </row>
        <row r="15">
          <cell r="L15" t="str">
            <v>Nov</v>
          </cell>
        </row>
        <row r="16">
          <cell r="L16"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Frontpage"/>
      <sheetName val="REA Interim Bridge"/>
      <sheetName val="REA"/>
      <sheetName val="Rw.Fl"/>
      <sheetName val="Art.3"/>
      <sheetName val="PAS"/>
      <sheetName val="NPB"/>
      <sheetName val="Mkts.Re"/>
      <sheetName val="CVA"/>
      <sheetName val="OpR"/>
      <sheetName val="Der &amp; SFTs"/>
      <sheetName val="Market risk"/>
      <sheetName val="Output --&gt;"/>
      <sheetName val="PeB"/>
      <sheetName val="CBB"/>
      <sheetName val="WB"/>
      <sheetName val="WM"/>
      <sheetName val="WB(old)"/>
    </sheetNames>
    <sheetDataSet>
      <sheetData sheetId="0"/>
      <sheetData sheetId="1">
        <row r="4">
          <cell r="C4" t="str">
            <v>Q4</v>
          </cell>
        </row>
        <row r="5">
          <cell r="C5" t="str">
            <v>Q3</v>
          </cell>
          <cell r="L5" t="str">
            <v>Jan</v>
          </cell>
          <cell r="N5">
            <v>1000</v>
          </cell>
        </row>
        <row r="6">
          <cell r="L6" t="str">
            <v>Feb</v>
          </cell>
        </row>
        <row r="7">
          <cell r="C7">
            <v>12.2018</v>
          </cell>
          <cell r="L7" t="str">
            <v>Q1</v>
          </cell>
        </row>
        <row r="8">
          <cell r="L8" t="str">
            <v>April</v>
          </cell>
        </row>
        <row r="9">
          <cell r="L9" t="str">
            <v>May</v>
          </cell>
        </row>
        <row r="10">
          <cell r="L10" t="str">
            <v>Q2</v>
          </cell>
        </row>
        <row r="11">
          <cell r="L11" t="str">
            <v>July</v>
          </cell>
        </row>
        <row r="12">
          <cell r="L12" t="str">
            <v>Aug</v>
          </cell>
        </row>
        <row r="13">
          <cell r="L13" t="str">
            <v>Q3</v>
          </cell>
        </row>
        <row r="14">
          <cell r="L14" t="str">
            <v>Oct</v>
          </cell>
        </row>
        <row r="15">
          <cell r="L15" t="str">
            <v>Nov</v>
          </cell>
        </row>
        <row r="16">
          <cell r="L16" t="str">
            <v>Q4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holdningsdata"/>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Tables"/>
      <sheetName val="Note 11 - Q2"/>
      <sheetName val="Note 11 - Q1"/>
      <sheetName val="Own funds"/>
      <sheetName val="Capital ratios"/>
      <sheetName val="EU OV1 - Overview of REA"/>
      <sheetName val="EU CR3"/>
      <sheetName val="EU CR4"/>
      <sheetName val="CR4 2016Q4"/>
      <sheetName val="EU CR5"/>
      <sheetName val="EU CR6"/>
      <sheetName val="EU CR7"/>
      <sheetName val="EU CR8"/>
      <sheetName val="EU CCR3"/>
      <sheetName val="EU CCR4"/>
      <sheetName val="EU CCR7"/>
      <sheetName val="EU MR1"/>
      <sheetName val="EU MR2-A"/>
      <sheetName val="EU MR2-B"/>
      <sheetName val="EU MR3"/>
    </sheetNames>
    <sheetDataSet>
      <sheetData sheetId="0">
        <row r="1">
          <cell r="AD1">
            <v>1</v>
          </cell>
          <cell r="AE1" t="str">
            <v>Mon</v>
          </cell>
        </row>
        <row r="2">
          <cell r="AD2">
            <v>2</v>
          </cell>
          <cell r="AE2" t="str">
            <v>Tue</v>
          </cell>
        </row>
        <row r="3">
          <cell r="AD3">
            <v>3</v>
          </cell>
          <cell r="AE3" t="str">
            <v>Wed</v>
          </cell>
        </row>
        <row r="4">
          <cell r="AD4">
            <v>4</v>
          </cell>
          <cell r="AE4" t="str">
            <v>Thu</v>
          </cell>
        </row>
        <row r="5">
          <cell r="AD5">
            <v>5</v>
          </cell>
          <cell r="AE5" t="str">
            <v>Fri</v>
          </cell>
        </row>
        <row r="6">
          <cell r="AD6">
            <v>6</v>
          </cell>
          <cell r="AE6" t="str">
            <v>Sat</v>
          </cell>
        </row>
        <row r="7">
          <cell r="AD7">
            <v>7</v>
          </cell>
          <cell r="AE7" t="str">
            <v>Sun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M systems"/>
      <sheetName val="Gaps 15 aug"/>
      <sheetName val="Gaps"/>
      <sheetName val="Gap Analysis Sep26"/>
      <sheetName val="Data and policy requirement"/>
      <sheetName val="Annex 7 NPL"/>
      <sheetName val="Annex 7 Forbearance"/>
      <sheetName val="Milestone rep LSP1"/>
      <sheetName val="Milestone Compliance"/>
      <sheetName val="Annex 7 T7 and T8 "/>
      <sheetName val="Policy Requirement"/>
      <sheetName val="Pivot"/>
      <sheetName val="Statistics"/>
      <sheetName val="Data Req- Stats"/>
      <sheetName val="Duplicate Data Req"/>
      <sheetName val="WS schedule"/>
      <sheetName val="RACI"/>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GAP WIP</v>
          </cell>
        </row>
        <row r="2">
          <cell r="A2" t="str">
            <v>GAP</v>
          </cell>
        </row>
        <row r="3">
          <cell r="A3" t="str">
            <v>DQ</v>
          </cell>
        </row>
        <row r="4">
          <cell r="A4" t="str">
            <v>WIP</v>
          </cell>
        </row>
        <row r="5">
          <cell r="A5" t="str">
            <v>WIP Project</v>
          </cell>
        </row>
        <row r="7">
          <cell r="A7" t="str">
            <v>N/A</v>
          </cell>
        </row>
        <row r="11">
          <cell r="A11" t="str">
            <v>Ready</v>
          </cell>
        </row>
        <row r="12">
          <cell r="A12" t="str">
            <v>Not Started</v>
          </cell>
        </row>
        <row r="13">
          <cell r="A13" t="str">
            <v>WIP</v>
          </cell>
        </row>
        <row r="15">
          <cell r="A15" t="str">
            <v>?</v>
          </cell>
        </row>
        <row r="16">
          <cell r="A16" t="str">
            <v>Low</v>
          </cell>
        </row>
        <row r="17">
          <cell r="A17" t="str">
            <v>Medium</v>
          </cell>
        </row>
        <row r="18">
          <cell r="A18" t="str">
            <v>High</v>
          </cell>
        </row>
        <row r="20">
          <cell r="A20">
            <v>1</v>
          </cell>
        </row>
        <row r="21">
          <cell r="A21">
            <v>2</v>
          </cell>
        </row>
        <row r="22">
          <cell r="A22">
            <v>3</v>
          </cell>
        </row>
        <row r="23">
          <cell r="A23">
            <v>4</v>
          </cell>
        </row>
        <row r="24">
          <cell r="A24">
            <v>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Macro.Setup"/>
      <sheetName val="Change_log"/>
      <sheetName val="Calculations --&gt;"/>
      <sheetName val="F_32.01"/>
      <sheetName val="F_32.02"/>
      <sheetName val="F_32.03"/>
      <sheetName val="F_33.00"/>
      <sheetName val="F_32.04"/>
      <sheetName val="F_36.01"/>
      <sheetName val="F_36.02"/>
      <sheetName val="34.00"/>
      <sheetName val="34.00 --CCY"/>
      <sheetName val="F_35.00-5006"/>
      <sheetName val="F_35.00-3035"/>
      <sheetName val="F_35.00-2250"/>
      <sheetName val="F_35.00-4026-CC1"/>
      <sheetName val="F_35.00-4026-CC2"/>
      <sheetName val="Data Input --&gt;"/>
      <sheetName val="FINREP_recon"/>
      <sheetName val="FINREP_SmartView"/>
      <sheetName val="Cobo"/>
      <sheetName val="Output_reuse"/>
      <sheetName val="Output_encumbered"/>
      <sheetName val="Re_use_4026OC"/>
      <sheetName val="Output_unenc"/>
      <sheetName val="Cash_received"/>
      <sheetName val="Cash_posted"/>
      <sheetName val="No_ReUse"/>
      <sheetName val="ISIN_data"/>
      <sheetName val="ISIN_eligible"/>
      <sheetName val="Manual Input"/>
      <sheetName val="ICP_sec"/>
      <sheetName val="Output_no_source"/>
      <sheetName val="4026_loans"/>
      <sheetName val="Output_reuse_seclending"/>
      <sheetName val="Other --&gt;"/>
      <sheetName val="AE-MAT_bucket"/>
      <sheetName val="AE_ADV_help"/>
      <sheetName val="Help"/>
      <sheetName val="Sec_lending_BS"/>
      <sheetName val="Sheet3"/>
      <sheetName val="For_PPT"/>
      <sheetName val="Pillar 3 "/>
      <sheetName val="Sheet1"/>
    </sheetNames>
    <sheetDataSet>
      <sheetData sheetId="0">
        <row r="5">
          <cell r="D5" t="str">
            <v>Group_EUR</v>
          </cell>
        </row>
        <row r="7">
          <cell r="D7">
            <v>43373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55">
          <cell r="G155">
            <v>1.0249999999999999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AH2">
            <v>2018</v>
          </cell>
          <cell r="AI2" t="str">
            <v>Sep</v>
          </cell>
          <cell r="AJ2" t="str">
            <v>CRRGroupSEK.CRRPropGroup</v>
          </cell>
          <cell r="AK2" t="str">
            <v>EUR</v>
          </cell>
        </row>
        <row r="3">
          <cell r="AM3" t="str">
            <v>EUR</v>
          </cell>
          <cell r="AN3">
            <v>1</v>
          </cell>
        </row>
        <row r="4">
          <cell r="AM4" t="str">
            <v>NOK</v>
          </cell>
          <cell r="AN4">
            <v>9.4664999999999999</v>
          </cell>
        </row>
        <row r="5">
          <cell r="AM5" t="str">
            <v>SEK</v>
          </cell>
          <cell r="AN5">
            <v>10.308999999999999</v>
          </cell>
        </row>
        <row r="6">
          <cell r="AM6" t="str">
            <v>DKK</v>
          </cell>
          <cell r="AN6">
            <v>7.4564000000000004</v>
          </cell>
        </row>
      </sheetData>
      <sheetData sheetId="39"/>
      <sheetData sheetId="40"/>
      <sheetData sheetId="41"/>
      <sheetData sheetId="42"/>
      <sheetData sheetId="43"/>
      <sheetData sheetId="4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version"/>
      <sheetName val="Intro Sheet"/>
      <sheetName val="Mapping"/>
      <sheetName val="Comp"/>
      <sheetName val="Comp LR"/>
      <sheetName val="LR LOC"/>
      <sheetName val="LR EUR"/>
      <sheetName val="CashPool"/>
      <sheetName val="4 eye LOC input"/>
      <sheetName val="4 eye LR LOC"/>
      <sheetName val="4eye LR EUR input"/>
      <sheetName val="4 eye"/>
      <sheetName val="NRK Market"/>
      <sheetName val="Gjensidige"/>
      <sheetName val="NBR"/>
      <sheetName val="external"/>
      <sheetName val="CA1"/>
      <sheetName val="CCR"/>
      <sheetName val="RWA"/>
      <sheetName val="Sheet1"/>
      <sheetName val="HFM"/>
      <sheetName val="FX"/>
      <sheetName val="SA"/>
      <sheetName val="IRB Other"/>
      <sheetName val="IRB I04"/>
      <sheetName val="All"/>
      <sheetName val="SA_Guarantee"/>
      <sheetName val="IRB_Guarantee"/>
      <sheetName val="Off-bal"/>
      <sheetName val="BS"/>
      <sheetName val="Capital"/>
      <sheetName val="Pivot"/>
      <sheetName val="4eye input"/>
      <sheetName val="4eye resul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3">
          <cell r="C13">
            <v>1</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A1 - Own funds"/>
      <sheetName val="CA2 - Own funds Requirement"/>
      <sheetName val="CA3 - Capital Ratios  "/>
      <sheetName val="CA4 - Memorandum Items"/>
      <sheetName val="CA5.1 - Transitional Provisions"/>
      <sheetName val="CA5.1 - Transitional NonNorway"/>
      <sheetName val="CA5.1 - Transitional Norway"/>
      <sheetName val="CA5.2-Grandfathered Norway"/>
      <sheetName val="CA5.2-Grandfathered NonNorway"/>
      <sheetName val="CA5.2-Grandfathered Instruments"/>
      <sheetName val="MKR_SA_FX"/>
      <sheetName val="FQ_OF_CA1_12_01"/>
      <sheetName val="FQ_OF_CA2_13_01"/>
      <sheetName val="FQ_OF_CA3_14_01"/>
      <sheetName val="FQ_OF_CA4_15_01"/>
      <sheetName val="FQ_OF_SA_IRB_01"/>
      <sheetName val="FQ_OF_CA5_16_01"/>
      <sheetName val="FQ_OF_AP_01"/>
      <sheetName val="FQ_OF_CA"/>
      <sheetName val="FQ_MKR_SA_FX_1"/>
      <sheetName val="FQ_MKR_SA_FX_2"/>
      <sheetName val="FQ_MKR_SA_FX_03"/>
      <sheetName val="FQ_CF_001"/>
      <sheetName val="FQ_CF_MKR_001"/>
      <sheetName val="FQ_OF_LEA_01_01"/>
      <sheetName val="Agu"/>
    </sheetNames>
    <sheetDataSet>
      <sheetData sheetId="0"/>
      <sheetData sheetId="1">
        <row r="5">
          <cell r="E5">
            <v>29936601.530890003</v>
          </cell>
        </row>
      </sheetData>
      <sheetData sheetId="2">
        <row r="5">
          <cell r="E5">
            <v>152547335.91523394</v>
          </cell>
        </row>
      </sheetData>
      <sheetData sheetId="3"/>
      <sheetData sheetId="4">
        <row r="8">
          <cell r="E8">
            <v>6969.1336900000006</v>
          </cell>
        </row>
      </sheetData>
      <sheetData sheetId="5">
        <row r="8">
          <cell r="E8">
            <v>0</v>
          </cell>
        </row>
      </sheetData>
      <sheetData sheetId="6">
        <row r="7">
          <cell r="B7" t="str">
            <v>010</v>
          </cell>
        </row>
      </sheetData>
      <sheetData sheetId="7"/>
      <sheetData sheetId="8"/>
      <sheetData sheetId="9"/>
      <sheetData sheetId="10">
        <row r="6">
          <cell r="J6">
            <v>0</v>
          </cell>
        </row>
      </sheetData>
      <sheetData sheetId="11">
        <row r="12">
          <cell r="R12">
            <v>157808.42801328</v>
          </cell>
        </row>
      </sheetData>
      <sheetData sheetId="12">
        <row r="1">
          <cell r="B1" t="str">
            <v>09.2014</v>
          </cell>
        </row>
      </sheetData>
      <sheetData sheetId="13">
        <row r="2">
          <cell r="B2" t="str">
            <v>5000GROUP</v>
          </cell>
        </row>
      </sheetData>
      <sheetData sheetId="14">
        <row r="22">
          <cell r="C22">
            <v>0</v>
          </cell>
        </row>
      </sheetData>
      <sheetData sheetId="15">
        <row r="22">
          <cell r="C22">
            <v>101711</v>
          </cell>
        </row>
      </sheetData>
      <sheetData sheetId="16">
        <row r="21">
          <cell r="B21">
            <v>425865922.01082999</v>
          </cell>
        </row>
      </sheetData>
      <sheetData sheetId="17">
        <row r="22">
          <cell r="C22">
            <v>0</v>
          </cell>
        </row>
      </sheetData>
      <sheetData sheetId="18">
        <row r="24">
          <cell r="B24">
            <v>0</v>
          </cell>
        </row>
      </sheetData>
      <sheetData sheetId="19"/>
      <sheetData sheetId="20"/>
      <sheetData sheetId="21"/>
      <sheetData sheetId="22"/>
      <sheetData sheetId="23"/>
      <sheetData sheetId="24"/>
      <sheetData sheetId="25">
        <row r="22">
          <cell r="F22">
            <v>0</v>
          </cell>
        </row>
      </sheetData>
      <sheetData sheetId="2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_com.sap.ip.bi.xl.hiddensheet"/>
      <sheetName val="Waterfall REA"/>
      <sheetName val="Waterfall CET1% excl."/>
      <sheetName val="Waterfall CET1%"/>
      <sheetName val="REA Summary"/>
      <sheetName val="I01"/>
      <sheetName val="I02"/>
      <sheetName val="I03"/>
      <sheetName val="I04"/>
      <sheetName val="CCR"/>
      <sheetName val="I06&amp;I07&amp;SA&amp;CVA"/>
      <sheetName val="Data Quality check"/>
    </sheetNames>
    <sheetDataSet>
      <sheetData sheetId="0">
        <row r="7">
          <cell r="E7" t="str">
            <v>Q1 2018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Input sheet"/>
      <sheetName val="Waterfall REA"/>
      <sheetName val="Waterfall CET1% excl."/>
      <sheetName val="Waterfall CET1%"/>
      <sheetName val="REA Summary"/>
      <sheetName val="I01"/>
      <sheetName val="I02"/>
      <sheetName val="I03"/>
      <sheetName val="I04"/>
      <sheetName val="CCR"/>
      <sheetName val="I06&amp;I07&amp;SA&amp;CVA"/>
      <sheetName val="Data Quality check"/>
    </sheetNames>
    <sheetDataSet>
      <sheetData sheetId="0"/>
      <sheetData sheetId="1">
        <row r="7">
          <cell r="E7" t="str">
            <v>Q1 2018</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Reconciliation"/>
      <sheetName val="Overview"/>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Scope"/>
    </sheetNames>
    <sheetDataSet>
      <sheetData sheetId="0"/>
      <sheetData sheetId="1"/>
      <sheetData sheetId="2">
        <row r="1">
          <cell r="AR1" t="str">
            <v>Done</v>
          </cell>
        </row>
        <row r="2">
          <cell r="AR2" t="str">
            <v>Ongoing</v>
          </cell>
        </row>
        <row r="3">
          <cell r="AR3" t="str">
            <v>Not started</v>
          </cell>
        </row>
      </sheetData>
      <sheetData sheetId="3"/>
      <sheetData sheetId="4"/>
      <sheetData sheetId="5"/>
      <sheetData sheetId="6"/>
      <sheetData sheetId="7"/>
      <sheetData sheetId="8"/>
      <sheetData sheetId="9"/>
      <sheetData sheetId="10"/>
      <sheetData sheetId="11"/>
      <sheetData sheetId="12"/>
      <sheetData sheetId="13"/>
      <sheetData sheetId="14">
        <row r="14">
          <cell r="C14">
            <v>90370.052743389999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Timeline"/>
      <sheetName val="Project Data Sorted"/>
    </sheetNames>
    <sheetDataSet>
      <sheetData sheetId="0">
        <row r="4">
          <cell r="B4" t="str">
            <v>DATE</v>
          </cell>
        </row>
      </sheetData>
      <sheetData sheetId="1">
        <row r="4">
          <cell r="C4">
            <v>5</v>
          </cell>
        </row>
        <row r="5">
          <cell r="C5">
            <v>16</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F35"/>
      <sheetName val="Processing"/>
      <sheetName val="NK.Assets"/>
      <sheetName val="NK.Liab"/>
      <sheetName val="NK.OC"/>
      <sheetName val="SQL.CoverPool"/>
      <sheetName val="SQL.CoverPool.LIQ"/>
      <sheetName val="TRC"/>
      <sheetName val="Nominal_Match"/>
      <sheetName val="CB Programme Overview_SE"/>
      <sheetName val="CB Programme Overview_NO"/>
      <sheetName val="CB Programme Overview_FI"/>
      <sheetName val="Nominal_Match_SE"/>
      <sheetName val="Nominal_Match_NO"/>
      <sheetName val="Nominal_Match_FI"/>
      <sheetName val="NK.CC.Mapping"/>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9">
          <cell r="B29">
            <v>43190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gu"/>
      <sheetName val="CA1 - Own funds"/>
      <sheetName val="CA2 - Own funds Requirement"/>
      <sheetName val="CA3 - Capital Ratios  "/>
      <sheetName val="CA4 - Memorandum Items"/>
      <sheetName val="CA5.1 - Transitional Provisions"/>
      <sheetName val="CA5.1 - Transitional NonNorway"/>
      <sheetName val="CA5.1 - Transitional Norway"/>
      <sheetName val="CA5.2-Grandfathered Norway"/>
      <sheetName val="CA5.2-Grandfathered NonNorway"/>
      <sheetName val="CA5.2-Grandfathered Instrumen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tatus"/>
      <sheetName val="Reconciliation"/>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Scope"/>
    </sheetNames>
    <sheetDataSet>
      <sheetData sheetId="0">
        <row r="1">
          <cell r="AR1" t="str">
            <v>Done</v>
          </cell>
        </row>
        <row r="2">
          <cell r="AR2" t="str">
            <v>Ongoing</v>
          </cell>
        </row>
        <row r="3">
          <cell r="AR3" t="str">
            <v>Not started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C14">
            <v>90370.052743389999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BS_Data"/>
      <sheetName val="Expected loss_Provisions"/>
      <sheetName val="Blue Report_Group"/>
      <sheetName val="Input"/>
      <sheetName val="CET1"/>
      <sheetName val="AT1_AT2"/>
      <sheetName val="CET1_ext"/>
      <sheetName val="Bridge"/>
    </sheetNames>
    <sheetDataSet>
      <sheetData sheetId="0"/>
      <sheetData sheetId="1"/>
      <sheetData sheetId="2"/>
      <sheetData sheetId="3"/>
      <sheetData sheetId="4">
        <row r="2">
          <cell r="A2" t="str">
            <v>Not updated</v>
          </cell>
        </row>
        <row r="3">
          <cell r="A3" t="str">
            <v>Updated 09.2017</v>
          </cell>
        </row>
        <row r="4">
          <cell r="A4" t="str">
            <v>Updated 10.2017</v>
          </cell>
        </row>
        <row r="5">
          <cell r="A5" t="str">
            <v>Updated 11.2017</v>
          </cell>
        </row>
        <row r="6">
          <cell r="A6" t="str">
            <v>Updated 12.2017</v>
          </cell>
        </row>
        <row r="7">
          <cell r="A7" t="str">
            <v>Updated 01.2018</v>
          </cell>
        </row>
        <row r="8">
          <cell r="A8" t="str">
            <v>Updated 02.2018</v>
          </cell>
        </row>
        <row r="9">
          <cell r="A9" t="str">
            <v>Updated 03.2018</v>
          </cell>
        </row>
        <row r="10">
          <cell r="A10" t="str">
            <v>Updated 04.2018</v>
          </cell>
        </row>
        <row r="11">
          <cell r="A11" t="str">
            <v>Updated 05.2018</v>
          </cell>
        </row>
        <row r="12">
          <cell r="A12" t="str">
            <v>Updated 06.2018</v>
          </cell>
        </row>
        <row r="13">
          <cell r="A13" t="str">
            <v>Updated 07.2018</v>
          </cell>
        </row>
        <row r="14">
          <cell r="A14" t="str">
            <v>Updated 08.2018</v>
          </cell>
        </row>
        <row r="15">
          <cell r="A15" t="str">
            <v>Updated 09.2018</v>
          </cell>
        </row>
        <row r="16">
          <cell r="A16" t="str">
            <v>Updated 10.2018</v>
          </cell>
        </row>
        <row r="17">
          <cell r="A17" t="str">
            <v>Updated 11.2018</v>
          </cell>
        </row>
        <row r="18">
          <cell r="A18" t="str">
            <v>Updated 12.2018</v>
          </cell>
        </row>
      </sheetData>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1.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0.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43.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44.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45.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46.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47.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50.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56.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57.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58.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62.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79.bin"/><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customProperty" Target="../customProperty82.bin"/><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6F29-8DE8-468F-AA84-88FE134CDF71}">
  <sheetPr codeName="Sheet2">
    <tabColor rgb="FF0000A0"/>
    <pageSetUpPr fitToPage="1"/>
  </sheetPr>
  <dimension ref="A1:F90"/>
  <sheetViews>
    <sheetView tabSelected="1" view="pageBreakPreview" zoomScale="40" zoomScaleNormal="55" zoomScaleSheetLayoutView="40" workbookViewId="0">
      <selection activeCell="H9" sqref="H9"/>
    </sheetView>
  </sheetViews>
  <sheetFormatPr defaultColWidth="9.1796875" defaultRowHeight="14"/>
  <cols>
    <col min="1" max="1" width="255.54296875" style="1278" customWidth="1"/>
    <col min="2" max="2" width="57.81640625" style="1277" customWidth="1"/>
    <col min="3" max="16384" width="9.1796875" style="1278"/>
  </cols>
  <sheetData>
    <row r="1" spans="1:6" ht="30.5">
      <c r="A1" s="1283" t="s">
        <v>2051</v>
      </c>
      <c r="B1" s="1280"/>
      <c r="D1" s="1279"/>
      <c r="E1" s="1279"/>
      <c r="F1" s="1279"/>
    </row>
    <row r="2" spans="1:6" ht="26.25" customHeight="1">
      <c r="A2" s="1282" t="s">
        <v>2052</v>
      </c>
      <c r="B2" s="1286" t="s">
        <v>2053</v>
      </c>
      <c r="D2" s="1279"/>
      <c r="E2" s="1279"/>
      <c r="F2" s="1279"/>
    </row>
    <row r="3" spans="1:6" ht="49.5" customHeight="1">
      <c r="A3" s="1281" t="s">
        <v>0</v>
      </c>
      <c r="B3" s="1284"/>
      <c r="D3" s="1279"/>
      <c r="E3" s="1279"/>
      <c r="F3" s="1279"/>
    </row>
    <row r="4" spans="1:6" ht="25.5">
      <c r="A4" s="1285" t="s">
        <v>1</v>
      </c>
      <c r="B4" s="1284">
        <v>1</v>
      </c>
      <c r="D4" s="1279"/>
      <c r="E4" s="1279"/>
      <c r="F4" s="1279"/>
    </row>
    <row r="5" spans="1:6" ht="25.5">
      <c r="A5" s="1285" t="s">
        <v>2</v>
      </c>
      <c r="B5" s="1284">
        <v>2</v>
      </c>
      <c r="D5" s="1279"/>
      <c r="E5" s="1279"/>
      <c r="F5" s="1279"/>
    </row>
    <row r="6" spans="1:6" ht="25.5">
      <c r="A6" s="1285" t="s">
        <v>2163</v>
      </c>
      <c r="B6" s="1284">
        <v>3</v>
      </c>
      <c r="D6" s="1279"/>
      <c r="E6" s="1279"/>
      <c r="F6" s="1279"/>
    </row>
    <row r="7" spans="1:6" ht="25.5">
      <c r="A7" s="1285" t="s">
        <v>3</v>
      </c>
      <c r="B7" s="1284">
        <v>4</v>
      </c>
    </row>
    <row r="8" spans="1:6" ht="25.5">
      <c r="A8" s="1285" t="s">
        <v>4</v>
      </c>
      <c r="B8" s="1284">
        <v>5</v>
      </c>
    </row>
    <row r="9" spans="1:6" ht="25.5">
      <c r="A9" s="1285" t="s">
        <v>5</v>
      </c>
      <c r="B9" s="1284">
        <v>6</v>
      </c>
    </row>
    <row r="10" spans="1:6" ht="49.5" customHeight="1">
      <c r="A10" s="1281" t="s">
        <v>6</v>
      </c>
      <c r="B10" s="1284"/>
    </row>
    <row r="11" spans="1:6" ht="25.5">
      <c r="A11" s="1285" t="s">
        <v>7</v>
      </c>
      <c r="B11" s="1284">
        <v>7</v>
      </c>
    </row>
    <row r="12" spans="1:6" ht="25.5">
      <c r="A12" s="1285" t="s">
        <v>8</v>
      </c>
      <c r="B12" s="1284">
        <v>8</v>
      </c>
    </row>
    <row r="13" spans="1:6" ht="25.5">
      <c r="A13" s="1285" t="s">
        <v>9</v>
      </c>
      <c r="B13" s="1284">
        <v>9</v>
      </c>
    </row>
    <row r="14" spans="1:6" ht="25.5">
      <c r="A14" s="1285" t="s">
        <v>10</v>
      </c>
      <c r="B14" s="1284">
        <v>10</v>
      </c>
    </row>
    <row r="15" spans="1:6" ht="25.5">
      <c r="A15" s="1285" t="s">
        <v>11</v>
      </c>
      <c r="B15" s="1284">
        <v>11</v>
      </c>
    </row>
    <row r="16" spans="1:6" ht="25.5">
      <c r="A16" s="1285" t="s">
        <v>12</v>
      </c>
      <c r="B16" s="1284">
        <v>12</v>
      </c>
    </row>
    <row r="17" spans="1:2" ht="25.5">
      <c r="A17" s="1285" t="s">
        <v>13</v>
      </c>
      <c r="B17" s="1284">
        <v>13</v>
      </c>
    </row>
    <row r="18" spans="1:2" ht="25.5">
      <c r="A18" s="1285" t="s">
        <v>14</v>
      </c>
      <c r="B18" s="1284">
        <v>14</v>
      </c>
    </row>
    <row r="19" spans="1:2" ht="25.5">
      <c r="A19" s="1285" t="s">
        <v>15</v>
      </c>
      <c r="B19" s="1284">
        <v>15</v>
      </c>
    </row>
    <row r="20" spans="1:2" ht="25.5">
      <c r="A20" s="1285" t="s">
        <v>16</v>
      </c>
      <c r="B20" s="1284">
        <v>16</v>
      </c>
    </row>
    <row r="21" spans="1:2" ht="25.5">
      <c r="A21" s="1285" t="s">
        <v>17</v>
      </c>
      <c r="B21" s="1284">
        <v>17</v>
      </c>
    </row>
    <row r="22" spans="1:2" ht="25.5">
      <c r="A22" s="1285" t="s">
        <v>18</v>
      </c>
      <c r="B22" s="1284">
        <v>18</v>
      </c>
    </row>
    <row r="23" spans="1:2" ht="25.5">
      <c r="A23" s="1285" t="s">
        <v>19</v>
      </c>
      <c r="B23" s="1284">
        <v>19</v>
      </c>
    </row>
    <row r="24" spans="1:2" ht="25.5">
      <c r="A24" s="1285" t="s">
        <v>20</v>
      </c>
      <c r="B24" s="1284">
        <v>20</v>
      </c>
    </row>
    <row r="25" spans="1:2" ht="25.5">
      <c r="A25" s="1285" t="s">
        <v>21</v>
      </c>
      <c r="B25" s="1284">
        <v>21</v>
      </c>
    </row>
    <row r="26" spans="1:2" ht="25.5">
      <c r="A26" s="1285" t="s">
        <v>22</v>
      </c>
      <c r="B26" s="1284">
        <v>22</v>
      </c>
    </row>
    <row r="27" spans="1:2" ht="25.5">
      <c r="A27" s="1285" t="s">
        <v>23</v>
      </c>
      <c r="B27" s="1284">
        <v>23</v>
      </c>
    </row>
    <row r="28" spans="1:2" ht="49.5" customHeight="1">
      <c r="A28" s="1281" t="s">
        <v>2049</v>
      </c>
      <c r="B28" s="1284"/>
    </row>
    <row r="29" spans="1:2" ht="25.5">
      <c r="A29" s="1285" t="s">
        <v>24</v>
      </c>
      <c r="B29" s="1284">
        <v>24</v>
      </c>
    </row>
    <row r="30" spans="1:2" ht="25.5">
      <c r="A30" s="1285" t="s">
        <v>25</v>
      </c>
      <c r="B30" s="1284">
        <v>25</v>
      </c>
    </row>
    <row r="31" spans="1:2" ht="25.5">
      <c r="A31" s="1285" t="s">
        <v>26</v>
      </c>
      <c r="B31" s="1284">
        <v>26</v>
      </c>
    </row>
    <row r="32" spans="1:2" ht="25.5">
      <c r="A32" s="1285" t="s">
        <v>27</v>
      </c>
      <c r="B32" s="1284">
        <v>27</v>
      </c>
    </row>
    <row r="33" spans="1:2" ht="25.5">
      <c r="A33" s="1285" t="s">
        <v>28</v>
      </c>
      <c r="B33" s="1284">
        <v>28</v>
      </c>
    </row>
    <row r="34" spans="1:2" ht="25.5">
      <c r="A34" s="1285" t="s">
        <v>29</v>
      </c>
      <c r="B34" s="1284">
        <v>29</v>
      </c>
    </row>
    <row r="35" spans="1:2" ht="25.5">
      <c r="A35" s="1285" t="s">
        <v>30</v>
      </c>
      <c r="B35" s="1284">
        <v>30</v>
      </c>
    </row>
    <row r="36" spans="1:2" ht="25.5">
      <c r="A36" s="1285" t="s">
        <v>31</v>
      </c>
      <c r="B36" s="1284">
        <v>31</v>
      </c>
    </row>
    <row r="37" spans="1:2" ht="49.5" customHeight="1">
      <c r="A37" s="1281" t="s">
        <v>32</v>
      </c>
      <c r="B37" s="1284"/>
    </row>
    <row r="38" spans="1:2" ht="25.5">
      <c r="A38" s="1285" t="s">
        <v>33</v>
      </c>
      <c r="B38" s="1284">
        <v>32</v>
      </c>
    </row>
    <row r="39" spans="1:2" ht="25.5">
      <c r="A39" s="1285" t="s">
        <v>34</v>
      </c>
      <c r="B39" s="1284">
        <v>33</v>
      </c>
    </row>
    <row r="40" spans="1:2" ht="25.5">
      <c r="A40" s="1285" t="s">
        <v>35</v>
      </c>
      <c r="B40" s="1284">
        <v>34</v>
      </c>
    </row>
    <row r="41" spans="1:2" ht="25.5">
      <c r="A41" s="1285" t="s">
        <v>36</v>
      </c>
      <c r="B41" s="1284">
        <v>35</v>
      </c>
    </row>
    <row r="42" spans="1:2" ht="25.5">
      <c r="A42" s="1285" t="s">
        <v>37</v>
      </c>
      <c r="B42" s="1284">
        <v>36</v>
      </c>
    </row>
    <row r="43" spans="1:2" ht="25.5">
      <c r="A43" s="1285" t="s">
        <v>38</v>
      </c>
      <c r="B43" s="1284">
        <v>37</v>
      </c>
    </row>
    <row r="44" spans="1:2" ht="49.5" customHeight="1">
      <c r="A44" s="1281" t="s">
        <v>39</v>
      </c>
      <c r="B44" s="1284"/>
    </row>
    <row r="45" spans="1:2" ht="25.5">
      <c r="A45" s="1285" t="s">
        <v>40</v>
      </c>
      <c r="B45" s="1284">
        <v>38</v>
      </c>
    </row>
    <row r="46" spans="1:2" ht="25.5">
      <c r="A46" s="1285" t="s">
        <v>41</v>
      </c>
      <c r="B46" s="1284">
        <v>39</v>
      </c>
    </row>
    <row r="47" spans="1:2" ht="25.5">
      <c r="A47" s="1285" t="s">
        <v>42</v>
      </c>
      <c r="B47" s="1284">
        <v>40</v>
      </c>
    </row>
    <row r="48" spans="1:2" ht="25.5">
      <c r="A48" s="1285" t="s">
        <v>43</v>
      </c>
      <c r="B48" s="1284">
        <v>41</v>
      </c>
    </row>
    <row r="49" spans="1:2" ht="25.5">
      <c r="A49" s="1285" t="s">
        <v>44</v>
      </c>
      <c r="B49" s="1284">
        <v>42</v>
      </c>
    </row>
    <row r="50" spans="1:2" ht="25.5">
      <c r="A50" s="1285" t="s">
        <v>45</v>
      </c>
      <c r="B50" s="1284">
        <v>43</v>
      </c>
    </row>
    <row r="51" spans="1:2" ht="25.5">
      <c r="A51" s="1285" t="s">
        <v>46</v>
      </c>
      <c r="B51" s="1284">
        <v>44</v>
      </c>
    </row>
    <row r="52" spans="1:2" ht="25.5">
      <c r="A52" s="1285" t="s">
        <v>47</v>
      </c>
      <c r="B52" s="1284">
        <v>45</v>
      </c>
    </row>
    <row r="53" spans="1:2" ht="25.5">
      <c r="A53" s="1285" t="s">
        <v>48</v>
      </c>
      <c r="B53" s="1284">
        <v>46</v>
      </c>
    </row>
    <row r="54" spans="1:2" ht="25.5">
      <c r="A54" s="1285" t="s">
        <v>49</v>
      </c>
      <c r="B54" s="1284">
        <v>47</v>
      </c>
    </row>
    <row r="55" spans="1:2" ht="25.5">
      <c r="A55" s="1285" t="s">
        <v>50</v>
      </c>
      <c r="B55" s="1284">
        <v>48</v>
      </c>
    </row>
    <row r="56" spans="1:2" ht="49.5" customHeight="1">
      <c r="A56" s="1281" t="s">
        <v>51</v>
      </c>
      <c r="B56" s="1284"/>
    </row>
    <row r="57" spans="1:2" ht="25.5">
      <c r="A57" s="1285" t="s">
        <v>52</v>
      </c>
      <c r="B57" s="1284">
        <v>49</v>
      </c>
    </row>
    <row r="58" spans="1:2" ht="49.5" customHeight="1">
      <c r="A58" s="1281" t="s">
        <v>53</v>
      </c>
      <c r="B58" s="1284"/>
    </row>
    <row r="59" spans="1:2" ht="25.5">
      <c r="A59" s="1285" t="s">
        <v>54</v>
      </c>
      <c r="B59" s="1284">
        <v>50</v>
      </c>
    </row>
    <row r="60" spans="1:2" ht="25.5">
      <c r="A60" s="1285" t="s">
        <v>55</v>
      </c>
      <c r="B60" s="1284">
        <v>51</v>
      </c>
    </row>
    <row r="61" spans="1:2" ht="25.5">
      <c r="A61" s="1285" t="s">
        <v>56</v>
      </c>
      <c r="B61" s="1284">
        <v>52</v>
      </c>
    </row>
    <row r="62" spans="1:2" ht="49.5" customHeight="1">
      <c r="A62" s="1281" t="s">
        <v>57</v>
      </c>
      <c r="B62" s="1284"/>
    </row>
    <row r="63" spans="1:2" ht="25.5">
      <c r="A63" s="1285" t="s">
        <v>58</v>
      </c>
      <c r="B63" s="1284">
        <v>53</v>
      </c>
    </row>
    <row r="64" spans="1:2" ht="25.5">
      <c r="A64" s="1285" t="s">
        <v>59</v>
      </c>
      <c r="B64" s="1284">
        <v>54</v>
      </c>
    </row>
    <row r="65" spans="1:2" ht="25.5">
      <c r="A65" s="1285" t="s">
        <v>60</v>
      </c>
      <c r="B65" s="1284">
        <v>55</v>
      </c>
    </row>
    <row r="66" spans="1:2" ht="25.5">
      <c r="A66" s="1285" t="s">
        <v>61</v>
      </c>
      <c r="B66" s="1284">
        <v>56</v>
      </c>
    </row>
    <row r="67" spans="1:2" ht="25.5">
      <c r="A67" s="1285" t="s">
        <v>62</v>
      </c>
      <c r="B67" s="1284">
        <v>57</v>
      </c>
    </row>
    <row r="68" spans="1:2" ht="25.5">
      <c r="A68" s="1285" t="s">
        <v>63</v>
      </c>
      <c r="B68" s="1284">
        <v>58</v>
      </c>
    </row>
    <row r="69" spans="1:2" ht="25.5">
      <c r="A69" s="1285" t="s">
        <v>64</v>
      </c>
      <c r="B69" s="1284">
        <v>59</v>
      </c>
    </row>
    <row r="70" spans="1:2" ht="25.5">
      <c r="A70" s="1285" t="s">
        <v>65</v>
      </c>
      <c r="B70" s="1284">
        <v>60</v>
      </c>
    </row>
    <row r="71" spans="1:2" ht="25.5">
      <c r="A71" s="1285" t="s">
        <v>66</v>
      </c>
      <c r="B71" s="1284">
        <v>61</v>
      </c>
    </row>
    <row r="72" spans="1:2" ht="25.5">
      <c r="A72" s="1285" t="s">
        <v>2054</v>
      </c>
      <c r="B72" s="1284">
        <v>62</v>
      </c>
    </row>
    <row r="73" spans="1:2" ht="49.5" customHeight="1">
      <c r="A73" s="1281" t="s">
        <v>67</v>
      </c>
      <c r="B73" s="1284"/>
    </row>
    <row r="74" spans="1:2" ht="25.5">
      <c r="A74" s="1285" t="s">
        <v>68</v>
      </c>
      <c r="B74" s="1284">
        <v>63</v>
      </c>
    </row>
    <row r="75" spans="1:2" ht="25.5">
      <c r="A75" s="1285" t="s">
        <v>69</v>
      </c>
      <c r="B75" s="1284">
        <v>64</v>
      </c>
    </row>
    <row r="76" spans="1:2" ht="25.5">
      <c r="A76" s="1285" t="s">
        <v>70</v>
      </c>
      <c r="B76" s="1284">
        <v>65</v>
      </c>
    </row>
    <row r="77" spans="1:2" ht="25.5">
      <c r="A77" s="1285" t="s">
        <v>71</v>
      </c>
      <c r="B77" s="1284">
        <v>66</v>
      </c>
    </row>
    <row r="78" spans="1:2" ht="25.5">
      <c r="A78" s="1285" t="s">
        <v>72</v>
      </c>
      <c r="B78" s="1284">
        <v>67</v>
      </c>
    </row>
    <row r="79" spans="1:2" ht="25.5">
      <c r="A79" s="1285" t="s">
        <v>73</v>
      </c>
      <c r="B79" s="1284">
        <v>68</v>
      </c>
    </row>
    <row r="80" spans="1:2" ht="25.5">
      <c r="A80" s="1285" t="s">
        <v>74</v>
      </c>
      <c r="B80" s="1284">
        <v>69</v>
      </c>
    </row>
    <row r="81" spans="1:2" ht="25.5">
      <c r="A81" s="1285" t="s">
        <v>75</v>
      </c>
      <c r="B81" s="1284">
        <v>70</v>
      </c>
    </row>
    <row r="82" spans="1:2" ht="25.5">
      <c r="A82" s="1285" t="s">
        <v>76</v>
      </c>
      <c r="B82" s="1284">
        <v>71</v>
      </c>
    </row>
    <row r="83" spans="1:2" ht="49.5" customHeight="1">
      <c r="A83" s="1281" t="s">
        <v>2050</v>
      </c>
      <c r="B83" s="1284"/>
    </row>
    <row r="84" spans="1:2" ht="25.5">
      <c r="A84" s="1285" t="s">
        <v>2089</v>
      </c>
      <c r="B84" s="1284">
        <v>72</v>
      </c>
    </row>
    <row r="85" spans="1:2" ht="25.5">
      <c r="A85" s="1285" t="s">
        <v>2090</v>
      </c>
      <c r="B85" s="1284">
        <v>73</v>
      </c>
    </row>
    <row r="86" spans="1:2" ht="25.5">
      <c r="A86" s="1285"/>
      <c r="B86" s="1284"/>
    </row>
    <row r="87" spans="1:2" ht="25.5">
      <c r="A87" s="1281" t="s">
        <v>2095</v>
      </c>
      <c r="B87" s="1284"/>
    </row>
    <row r="88" spans="1:2" ht="25.5">
      <c r="A88" s="1285" t="s">
        <v>2093</v>
      </c>
      <c r="B88" s="1284">
        <v>74</v>
      </c>
    </row>
    <row r="89" spans="1:2" ht="25.5">
      <c r="A89" s="1285" t="s">
        <v>2094</v>
      </c>
      <c r="B89" s="1284">
        <v>75</v>
      </c>
    </row>
    <row r="90" spans="1:2" ht="25.5">
      <c r="A90" s="1285"/>
      <c r="B90" s="1284"/>
    </row>
  </sheetData>
  <pageMargins left="0.70866141732283472" right="0.70866141732283472" top="0.74803149606299213" bottom="0.74803149606299213" header="0.31496062992125984" footer="0.31496062992125984"/>
  <pageSetup paperSize="9" scale="29" orientation="portrait" r:id="rId1"/>
  <headerFooter>
    <oddFooter>&amp;C&amp;1#&amp;"Calibri"&amp;10&amp;K000000Confidential</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EEBC-462D-41FF-931F-170B14C0FF31}">
  <sheetPr codeName="Sheet4">
    <tabColor rgb="FF99CCFF"/>
    <pageSetUpPr fitToPage="1"/>
  </sheetPr>
  <dimension ref="A1:AA70"/>
  <sheetViews>
    <sheetView showGridLines="0" view="pageBreakPreview" zoomScaleNormal="130" zoomScaleSheetLayoutView="100" workbookViewId="0">
      <selection activeCell="B1" sqref="B1:G1"/>
    </sheetView>
  </sheetViews>
  <sheetFormatPr defaultColWidth="9.81640625" defaultRowHeight="11.5"/>
  <cols>
    <col min="1" max="1" width="6.26953125" style="549" customWidth="1"/>
    <col min="2" max="2" width="68" style="550" customWidth="1"/>
    <col min="3" max="3" width="12.1796875" style="550" bestFit="1" customWidth="1"/>
    <col min="4" max="7" width="9.81640625" style="550"/>
    <col min="8" max="8" width="6.81640625" style="550" customWidth="1"/>
    <col min="9" max="26" width="9.81640625" style="550"/>
    <col min="27" max="27" width="11.81640625" style="550" customWidth="1"/>
    <col min="28" max="16384" width="9.81640625" style="550"/>
  </cols>
  <sheetData>
    <row r="1" spans="1:27">
      <c r="B1" s="1472" t="s">
        <v>77</v>
      </c>
      <c r="C1" s="1472"/>
      <c r="D1" s="1472"/>
      <c r="E1" s="1472"/>
      <c r="F1" s="1472"/>
      <c r="G1" s="1472"/>
      <c r="H1" s="519"/>
      <c r="Q1" s="948"/>
      <c r="AA1" s="947" t="e">
        <f>#REF!</f>
        <v>#REF!</v>
      </c>
    </row>
    <row r="2" spans="1:27" ht="14.65" customHeight="1">
      <c r="B2" s="1473" t="s">
        <v>2126</v>
      </c>
      <c r="C2" s="1473"/>
      <c r="D2" s="1473"/>
      <c r="E2" s="1473"/>
      <c r="F2" s="1473"/>
      <c r="G2" s="1473"/>
      <c r="H2" s="519"/>
    </row>
    <row r="3" spans="1:27">
      <c r="B3" s="1473"/>
      <c r="C3" s="1473"/>
      <c r="D3" s="1473"/>
      <c r="E3" s="1473"/>
      <c r="F3" s="1473"/>
      <c r="G3" s="1473"/>
      <c r="H3" s="519"/>
    </row>
    <row r="4" spans="1:27">
      <c r="B4" s="1473"/>
      <c r="C4" s="1473"/>
      <c r="D4" s="1473"/>
      <c r="E4" s="1473"/>
      <c r="F4" s="1473"/>
      <c r="G4" s="1473"/>
      <c r="H4" s="519"/>
    </row>
    <row r="5" spans="1:27">
      <c r="B5" s="1473"/>
      <c r="C5" s="1473"/>
      <c r="D5" s="1473"/>
      <c r="E5" s="1473"/>
      <c r="F5" s="1473"/>
      <c r="G5" s="1473"/>
      <c r="H5" s="519"/>
    </row>
    <row r="6" spans="1:27">
      <c r="B6" s="1473"/>
      <c r="C6" s="1473"/>
      <c r="D6" s="1473"/>
      <c r="E6" s="1473"/>
      <c r="F6" s="1473"/>
      <c r="G6" s="1473"/>
      <c r="H6" s="519"/>
    </row>
    <row r="7" spans="1:27">
      <c r="B7" s="1473"/>
      <c r="C7" s="1473"/>
      <c r="D7" s="1473"/>
      <c r="E7" s="1473"/>
      <c r="F7" s="1473"/>
      <c r="G7" s="1473"/>
      <c r="H7" s="519"/>
    </row>
    <row r="8" spans="1:27">
      <c r="B8" s="1473"/>
      <c r="C8" s="1473"/>
      <c r="D8" s="1473"/>
      <c r="E8" s="1473"/>
      <c r="F8" s="1473"/>
      <c r="G8" s="1473"/>
      <c r="H8" s="519"/>
    </row>
    <row r="9" spans="1:27">
      <c r="B9" s="1473"/>
      <c r="C9" s="1473"/>
      <c r="D9" s="1473"/>
      <c r="E9" s="1473"/>
      <c r="F9" s="1473"/>
      <c r="G9" s="1473"/>
      <c r="H9" s="519"/>
    </row>
    <row r="10" spans="1:27">
      <c r="B10" s="1473"/>
      <c r="C10" s="1473"/>
      <c r="D10" s="1473"/>
      <c r="E10" s="1473"/>
      <c r="F10" s="1473"/>
      <c r="G10" s="1473"/>
      <c r="H10" s="520"/>
    </row>
    <row r="11" spans="1:27">
      <c r="B11" s="1474"/>
      <c r="C11" s="1474"/>
      <c r="D11" s="1474"/>
      <c r="E11" s="1474"/>
      <c r="F11" s="1474"/>
      <c r="G11" s="1474"/>
    </row>
    <row r="12" spans="1:27" s="566" customFormat="1">
      <c r="A12" s="1259"/>
      <c r="B12" s="521" t="s">
        <v>78</v>
      </c>
      <c r="C12" s="522" t="s">
        <v>79</v>
      </c>
      <c r="D12" s="522" t="s">
        <v>80</v>
      </c>
      <c r="E12" s="522" t="s">
        <v>81</v>
      </c>
      <c r="F12" s="522" t="s">
        <v>82</v>
      </c>
      <c r="G12" s="522" t="s">
        <v>83</v>
      </c>
    </row>
    <row r="13" spans="1:27" s="566" customFormat="1">
      <c r="A13" s="1260">
        <v>1</v>
      </c>
      <c r="B13" s="523" t="s">
        <v>84</v>
      </c>
      <c r="C13" s="524">
        <v>25880.188594255203</v>
      </c>
      <c r="D13" s="524">
        <v>25745.020860501678</v>
      </c>
      <c r="E13" s="524">
        <v>27440.131702623228</v>
      </c>
      <c r="F13" s="524">
        <v>26963.707025404903</v>
      </c>
      <c r="G13" s="524">
        <v>26553.436762833357</v>
      </c>
      <c r="H13" s="551"/>
      <c r="I13" s="552"/>
    </row>
    <row r="14" spans="1:27" s="566" customFormat="1">
      <c r="A14" s="1260">
        <v>2</v>
      </c>
      <c r="B14" s="523" t="s">
        <v>85</v>
      </c>
      <c r="C14" s="524">
        <v>29011.913405955205</v>
      </c>
      <c r="D14" s="524">
        <v>28825.811486161674</v>
      </c>
      <c r="E14" s="524">
        <v>29627.968064553232</v>
      </c>
      <c r="F14" s="524">
        <v>29636.0925529249</v>
      </c>
      <c r="G14" s="524">
        <v>29141.066165303357</v>
      </c>
      <c r="H14" s="551"/>
      <c r="I14" s="552"/>
    </row>
    <row r="15" spans="1:27" s="566" customFormat="1">
      <c r="A15" s="1260">
        <v>3</v>
      </c>
      <c r="B15" s="525" t="s">
        <v>86</v>
      </c>
      <c r="C15" s="526">
        <v>32275.325302109544</v>
      </c>
      <c r="D15" s="526">
        <v>32083.440003522803</v>
      </c>
      <c r="E15" s="527">
        <v>32371.860064651093</v>
      </c>
      <c r="F15" s="526">
        <v>32157.868094866419</v>
      </c>
      <c r="G15" s="526">
        <v>31801.437150047204</v>
      </c>
      <c r="H15" s="551"/>
      <c r="I15" s="552"/>
    </row>
    <row r="16" spans="1:27" s="566" customFormat="1">
      <c r="A16" s="1260"/>
      <c r="B16" s="523"/>
      <c r="C16" s="528"/>
      <c r="D16" s="528"/>
      <c r="E16" s="528"/>
      <c r="F16" s="528"/>
      <c r="G16" s="528"/>
      <c r="H16" s="553"/>
    </row>
    <row r="17" spans="1:8" s="566" customFormat="1">
      <c r="A17" s="1261"/>
      <c r="B17" s="529" t="s">
        <v>87</v>
      </c>
      <c r="C17" s="526"/>
      <c r="D17" s="526"/>
      <c r="E17" s="526"/>
      <c r="F17" s="526"/>
      <c r="G17" s="526"/>
      <c r="H17" s="553"/>
    </row>
    <row r="18" spans="1:8" s="566" customFormat="1">
      <c r="A18" s="1260">
        <v>4</v>
      </c>
      <c r="B18" s="525" t="s">
        <v>88</v>
      </c>
      <c r="C18" s="526">
        <v>151906.34173161886</v>
      </c>
      <c r="D18" s="526">
        <v>152562.67165260643</v>
      </c>
      <c r="E18" s="526">
        <v>152221.69751807771</v>
      </c>
      <c r="F18" s="526">
        <v>154036.53471857146</v>
      </c>
      <c r="G18" s="526">
        <v>155439.90454624777</v>
      </c>
      <c r="H18" s="553"/>
    </row>
    <row r="19" spans="1:8" s="566" customFormat="1">
      <c r="A19" s="1260"/>
      <c r="B19" s="523"/>
      <c r="C19" s="524"/>
      <c r="D19" s="524"/>
      <c r="E19" s="524"/>
      <c r="F19" s="524"/>
      <c r="G19" s="524"/>
    </row>
    <row r="20" spans="1:8" s="566" customFormat="1">
      <c r="A20" s="1261"/>
      <c r="B20" s="529" t="s">
        <v>89</v>
      </c>
      <c r="C20" s="526"/>
      <c r="D20" s="526"/>
      <c r="E20" s="526"/>
      <c r="F20" s="526"/>
      <c r="G20" s="526"/>
    </row>
    <row r="21" spans="1:8" s="566" customFormat="1">
      <c r="A21" s="1260">
        <v>5</v>
      </c>
      <c r="B21" s="523" t="s">
        <v>90</v>
      </c>
      <c r="C21" s="530">
        <v>0.17036937562474602</v>
      </c>
      <c r="D21" s="530">
        <v>0.1687504589531868</v>
      </c>
      <c r="E21" s="530">
        <v>0.18026426028620685</v>
      </c>
      <c r="F21" s="530">
        <v>0.17504747866905901</v>
      </c>
      <c r="G21" s="530">
        <v>0.17082767028419626</v>
      </c>
    </row>
    <row r="22" spans="1:8" s="566" customFormat="1">
      <c r="A22" s="1260">
        <v>6</v>
      </c>
      <c r="B22" s="523" t="s">
        <v>91</v>
      </c>
      <c r="C22" s="530">
        <v>0.19098553144813482</v>
      </c>
      <c r="D22" s="530">
        <v>0.1889440658970605</v>
      </c>
      <c r="E22" s="530">
        <v>0.19463695746144943</v>
      </c>
      <c r="F22" s="530">
        <v>0.19239651558684301</v>
      </c>
      <c r="G22" s="530">
        <v>0.18747480738855615</v>
      </c>
    </row>
    <row r="23" spans="1:8" s="566" customFormat="1">
      <c r="A23" s="1260">
        <v>7</v>
      </c>
      <c r="B23" s="525" t="s">
        <v>92</v>
      </c>
      <c r="C23" s="531">
        <v>0.21246858382734346</v>
      </c>
      <c r="D23" s="531">
        <v>0.21029678922101308</v>
      </c>
      <c r="E23" s="531">
        <v>0.21266258747894665</v>
      </c>
      <c r="F23" s="531">
        <v>0.20876779754633948</v>
      </c>
      <c r="G23" s="531">
        <v>0.20458991687417935</v>
      </c>
    </row>
    <row r="24" spans="1:8" s="566" customFormat="1">
      <c r="A24" s="1260"/>
      <c r="B24" s="523"/>
      <c r="C24" s="530"/>
      <c r="D24" s="530"/>
      <c r="E24" s="530"/>
      <c r="F24" s="530"/>
      <c r="G24" s="530"/>
    </row>
    <row r="25" spans="1:8" s="566" customFormat="1" ht="23">
      <c r="A25" s="1261"/>
      <c r="B25" s="529" t="s">
        <v>93</v>
      </c>
      <c r="C25" s="526"/>
      <c r="D25" s="526"/>
      <c r="E25" s="526"/>
      <c r="F25" s="526"/>
      <c r="G25" s="526"/>
    </row>
    <row r="26" spans="1:8" s="566" customFormat="1" ht="23">
      <c r="A26" s="1260" t="s">
        <v>94</v>
      </c>
      <c r="B26" s="523" t="s">
        <v>95</v>
      </c>
      <c r="C26" s="530">
        <v>1.7500000000000002E-2</v>
      </c>
      <c r="D26" s="530">
        <v>1.7500000000000002E-2</v>
      </c>
      <c r="E26" s="530">
        <v>1.7500000000000002E-2</v>
      </c>
      <c r="F26" s="530">
        <v>1.7500000000000002E-2</v>
      </c>
      <c r="G26" s="530">
        <v>1.7500000000000002E-2</v>
      </c>
    </row>
    <row r="27" spans="1:8" s="566" customFormat="1">
      <c r="A27" s="1260" t="s">
        <v>96</v>
      </c>
      <c r="B27" s="523" t="s">
        <v>97</v>
      </c>
      <c r="C27" s="530">
        <v>9.8000000000000032E-3</v>
      </c>
      <c r="D27" s="530">
        <v>9.8437499999999983E-3</v>
      </c>
      <c r="E27" s="530">
        <v>9.8000000000000032E-3</v>
      </c>
      <c r="F27" s="530">
        <v>9.8437499999999983E-3</v>
      </c>
      <c r="G27" s="530">
        <v>9.8437499999999983E-3</v>
      </c>
    </row>
    <row r="28" spans="1:8" s="566" customFormat="1">
      <c r="A28" s="1260" t="s">
        <v>98</v>
      </c>
      <c r="B28" s="523" t="s">
        <v>99</v>
      </c>
      <c r="C28" s="530">
        <v>1.3100000000000001E-2</v>
      </c>
      <c r="D28" s="530">
        <v>1.3124999999999998E-2</v>
      </c>
      <c r="E28" s="530">
        <v>1.3100000000000001E-2</v>
      </c>
      <c r="F28" s="530">
        <v>1.3124999999999998E-2</v>
      </c>
      <c r="G28" s="530">
        <v>1.3124999999999998E-2</v>
      </c>
    </row>
    <row r="29" spans="1:8" s="566" customFormat="1">
      <c r="A29" s="1262" t="s">
        <v>100</v>
      </c>
      <c r="B29" s="532" t="s">
        <v>101</v>
      </c>
      <c r="C29" s="531">
        <v>9.7500000000000003E-2</v>
      </c>
      <c r="D29" s="531">
        <v>9.7500000000000003E-2</v>
      </c>
      <c r="E29" s="531">
        <v>9.7500000000000003E-2</v>
      </c>
      <c r="F29" s="531">
        <v>9.7500000000000003E-2</v>
      </c>
      <c r="G29" s="531">
        <v>9.7500000000000003E-2</v>
      </c>
    </row>
    <row r="30" spans="1:8" s="566" customFormat="1">
      <c r="A30" s="1260"/>
      <c r="B30" s="523"/>
      <c r="C30" s="530"/>
      <c r="D30" s="530"/>
      <c r="E30" s="530"/>
      <c r="F30" s="530"/>
      <c r="G30" s="530"/>
    </row>
    <row r="31" spans="1:8" s="566" customFormat="1">
      <c r="A31" s="1261"/>
      <c r="B31" s="529" t="s">
        <v>102</v>
      </c>
      <c r="C31" s="522"/>
      <c r="D31" s="522"/>
      <c r="E31" s="522"/>
      <c r="F31" s="522"/>
      <c r="G31" s="522"/>
    </row>
    <row r="32" spans="1:8" s="566" customFormat="1">
      <c r="A32" s="1260">
        <v>8</v>
      </c>
      <c r="B32" s="523" t="s">
        <v>103</v>
      </c>
      <c r="C32" s="533">
        <v>2.5000000000000001E-2</v>
      </c>
      <c r="D32" s="533">
        <v>2.5000000000000001E-2</v>
      </c>
      <c r="E32" s="530">
        <v>2.5000000000000001E-2</v>
      </c>
      <c r="F32" s="530">
        <v>2.5000000000000001E-2</v>
      </c>
      <c r="G32" s="530">
        <v>2.5000000000000001E-2</v>
      </c>
    </row>
    <row r="33" spans="1:8" s="566" customFormat="1" ht="23">
      <c r="A33" s="1260" t="s">
        <v>104</v>
      </c>
      <c r="B33" s="523" t="s">
        <v>105</v>
      </c>
      <c r="C33" s="533">
        <v>0</v>
      </c>
      <c r="D33" s="533">
        <v>0</v>
      </c>
      <c r="E33" s="530">
        <v>0</v>
      </c>
      <c r="F33" s="530">
        <v>0</v>
      </c>
      <c r="G33" s="530">
        <v>0</v>
      </c>
    </row>
    <row r="34" spans="1:8" s="566" customFormat="1">
      <c r="A34" s="1260">
        <v>9</v>
      </c>
      <c r="B34" s="523" t="s">
        <v>106</v>
      </c>
      <c r="C34" s="533">
        <v>2.2992307151536201E-3</v>
      </c>
      <c r="D34" s="533">
        <v>2.2938796052537399E-3</v>
      </c>
      <c r="E34" s="530">
        <v>2.26833636003219E-3</v>
      </c>
      <c r="F34" s="530">
        <v>2.22200000836537E-3</v>
      </c>
      <c r="G34" s="530">
        <v>2.1191266900196298E-3</v>
      </c>
    </row>
    <row r="35" spans="1:8" s="566" customFormat="1">
      <c r="A35" s="1260" t="s">
        <v>107</v>
      </c>
      <c r="B35" s="523" t="s">
        <v>108</v>
      </c>
      <c r="C35" s="533">
        <v>0</v>
      </c>
      <c r="D35" s="533">
        <v>0</v>
      </c>
      <c r="E35" s="530">
        <v>0</v>
      </c>
      <c r="F35" s="530">
        <v>0</v>
      </c>
      <c r="G35" s="530">
        <v>0</v>
      </c>
    </row>
    <row r="36" spans="1:8" s="566" customFormat="1">
      <c r="A36" s="1260">
        <v>10</v>
      </c>
      <c r="B36" s="523" t="s">
        <v>109</v>
      </c>
      <c r="C36" s="533">
        <v>0</v>
      </c>
      <c r="D36" s="533">
        <v>0</v>
      </c>
      <c r="E36" s="530">
        <v>0</v>
      </c>
      <c r="F36" s="530">
        <v>0</v>
      </c>
      <c r="G36" s="530">
        <v>0</v>
      </c>
    </row>
    <row r="37" spans="1:8" s="566" customFormat="1">
      <c r="A37" s="1260" t="s">
        <v>110</v>
      </c>
      <c r="B37" s="523" t="s">
        <v>111</v>
      </c>
      <c r="C37" s="533">
        <v>0.02</v>
      </c>
      <c r="D37" s="533">
        <v>0.02</v>
      </c>
      <c r="E37" s="530">
        <v>0.02</v>
      </c>
      <c r="F37" s="530">
        <v>0.02</v>
      </c>
      <c r="G37" s="530">
        <v>0.02</v>
      </c>
    </row>
    <row r="38" spans="1:8" s="566" customFormat="1">
      <c r="A38" s="1260">
        <v>11</v>
      </c>
      <c r="B38" s="523" t="s">
        <v>112</v>
      </c>
      <c r="C38" s="533">
        <v>4.7299230715153621E-2</v>
      </c>
      <c r="D38" s="533">
        <v>4.729387960525374E-2</v>
      </c>
      <c r="E38" s="530">
        <v>4.7268336360030853E-2</v>
      </c>
      <c r="F38" s="530">
        <v>4.7222000008365378E-2</v>
      </c>
      <c r="G38" s="530">
        <v>4.7119126690019636E-2</v>
      </c>
    </row>
    <row r="39" spans="1:8" s="566" customFormat="1">
      <c r="A39" s="1260" t="s">
        <v>113</v>
      </c>
      <c r="B39" s="523" t="s">
        <v>114</v>
      </c>
      <c r="C39" s="533">
        <v>0.14479923071515363</v>
      </c>
      <c r="D39" s="533">
        <v>0.14479387960525375</v>
      </c>
      <c r="E39" s="530">
        <v>0.14476833636003086</v>
      </c>
      <c r="F39" s="530">
        <v>0.14472200000836538</v>
      </c>
      <c r="G39" s="530">
        <v>0.14461912669001964</v>
      </c>
    </row>
    <row r="40" spans="1:8" s="566" customFormat="1">
      <c r="A40" s="1262">
        <v>12</v>
      </c>
      <c r="B40" s="532" t="s">
        <v>115</v>
      </c>
      <c r="C40" s="534">
        <v>0.11265242800395467</v>
      </c>
      <c r="D40" s="534">
        <v>0.11088443227713937</v>
      </c>
      <c r="E40" s="534">
        <v>0.11516258747894664</v>
      </c>
      <c r="F40" s="534">
        <v>0.11126779754633946</v>
      </c>
      <c r="G40" s="534">
        <v>0.10708991687417935</v>
      </c>
      <c r="H40" s="554"/>
    </row>
    <row r="41" spans="1:8" s="566" customFormat="1">
      <c r="A41" s="1260"/>
      <c r="B41" s="523"/>
      <c r="C41" s="535"/>
      <c r="D41" s="536"/>
      <c r="E41" s="530"/>
      <c r="F41" s="530"/>
      <c r="G41" s="530"/>
    </row>
    <row r="42" spans="1:8" s="566" customFormat="1">
      <c r="A42" s="1261"/>
      <c r="B42" s="529" t="s">
        <v>116</v>
      </c>
      <c r="C42" s="531"/>
      <c r="D42" s="531"/>
      <c r="E42" s="531"/>
      <c r="F42" s="531"/>
      <c r="G42" s="531"/>
    </row>
    <row r="43" spans="1:8" s="552" customFormat="1">
      <c r="A43" s="1263">
        <v>13</v>
      </c>
      <c r="B43" s="537" t="s">
        <v>117</v>
      </c>
      <c r="C43" s="538">
        <v>536512.11088832479</v>
      </c>
      <c r="D43" s="539">
        <v>578554.25831913017</v>
      </c>
      <c r="E43" s="539">
        <v>555021.89493821841</v>
      </c>
      <c r="F43" s="539">
        <v>533420.64928335778</v>
      </c>
      <c r="G43" s="538">
        <v>493926.90463333635</v>
      </c>
    </row>
    <row r="44" spans="1:8" s="566" customFormat="1">
      <c r="A44" s="1262">
        <v>14</v>
      </c>
      <c r="B44" s="532" t="s">
        <v>118</v>
      </c>
      <c r="C44" s="531">
        <v>5.4075039159729332E-2</v>
      </c>
      <c r="D44" s="534">
        <v>4.9823868844918906E-2</v>
      </c>
      <c r="E44" s="534">
        <v>5.2827347048556378E-2</v>
      </c>
      <c r="F44" s="534">
        <v>5.555857763050704E-2</v>
      </c>
      <c r="G44" s="531">
        <v>5.8998742307702495E-2</v>
      </c>
    </row>
    <row r="45" spans="1:8" s="566" customFormat="1">
      <c r="A45" s="1262"/>
      <c r="B45" s="540"/>
      <c r="C45" s="541"/>
      <c r="D45" s="541"/>
      <c r="E45" s="541"/>
      <c r="F45" s="541"/>
      <c r="G45" s="541"/>
    </row>
    <row r="46" spans="1:8" s="566" customFormat="1" ht="23">
      <c r="A46" s="1261"/>
      <c r="B46" s="529" t="s">
        <v>119</v>
      </c>
      <c r="C46" s="531"/>
      <c r="D46" s="531"/>
      <c r="E46" s="531"/>
      <c r="F46" s="531"/>
      <c r="G46" s="531"/>
    </row>
    <row r="47" spans="1:8" s="566" customFormat="1">
      <c r="A47" s="1262" t="s">
        <v>120</v>
      </c>
      <c r="B47" s="540" t="s">
        <v>121</v>
      </c>
      <c r="C47" s="530">
        <v>0</v>
      </c>
      <c r="D47" s="530">
        <v>0</v>
      </c>
      <c r="E47" s="530">
        <v>0</v>
      </c>
      <c r="F47" s="541"/>
      <c r="G47" s="541"/>
    </row>
    <row r="48" spans="1:8" s="566" customFormat="1">
      <c r="A48" s="1262" t="s">
        <v>122</v>
      </c>
      <c r="B48" s="540" t="s">
        <v>97</v>
      </c>
      <c r="C48" s="530">
        <v>0</v>
      </c>
      <c r="D48" s="530">
        <v>0</v>
      </c>
      <c r="E48" s="530">
        <v>0</v>
      </c>
      <c r="F48" s="541"/>
      <c r="G48" s="541"/>
    </row>
    <row r="49" spans="1:9" s="566" customFormat="1">
      <c r="A49" s="1262" t="s">
        <v>123</v>
      </c>
      <c r="B49" s="532" t="s">
        <v>124</v>
      </c>
      <c r="C49" s="531">
        <v>0.03</v>
      </c>
      <c r="D49" s="531">
        <v>0.03</v>
      </c>
      <c r="E49" s="531">
        <v>0.03</v>
      </c>
      <c r="F49" s="558"/>
      <c r="G49" s="558"/>
    </row>
    <row r="50" spans="1:9" s="566" customFormat="1">
      <c r="A50" s="1262"/>
      <c r="B50" s="540"/>
      <c r="C50" s="530"/>
      <c r="D50" s="530"/>
      <c r="E50" s="530"/>
      <c r="F50" s="530"/>
      <c r="G50" s="530"/>
    </row>
    <row r="51" spans="1:9" s="566" customFormat="1" ht="23">
      <c r="A51" s="1261"/>
      <c r="B51" s="529" t="s">
        <v>125</v>
      </c>
      <c r="C51" s="531"/>
      <c r="D51" s="531"/>
      <c r="E51" s="531"/>
      <c r="F51" s="531"/>
      <c r="G51" s="531"/>
    </row>
    <row r="52" spans="1:9" s="566" customFormat="1">
      <c r="A52" s="1262" t="s">
        <v>126</v>
      </c>
      <c r="B52" s="540" t="s">
        <v>127</v>
      </c>
      <c r="C52" s="530">
        <v>0</v>
      </c>
      <c r="D52" s="530">
        <v>0</v>
      </c>
      <c r="E52" s="530">
        <v>0</v>
      </c>
      <c r="F52" s="541"/>
      <c r="G52" s="541"/>
    </row>
    <row r="53" spans="1:9" s="566" customFormat="1">
      <c r="A53" s="1262" t="s">
        <v>128</v>
      </c>
      <c r="B53" s="532" t="s">
        <v>129</v>
      </c>
      <c r="C53" s="534">
        <v>0.03</v>
      </c>
      <c r="D53" s="534">
        <v>0.03</v>
      </c>
      <c r="E53" s="531">
        <v>0.03</v>
      </c>
      <c r="F53" s="558"/>
      <c r="G53" s="558"/>
    </row>
    <row r="54" spans="1:9" s="566" customFormat="1">
      <c r="A54" s="1262"/>
      <c r="B54" s="540"/>
      <c r="C54" s="541"/>
      <c r="D54" s="541"/>
      <c r="E54" s="541"/>
      <c r="F54" s="541"/>
      <c r="G54" s="541"/>
    </row>
    <row r="55" spans="1:9" s="566" customFormat="1">
      <c r="A55" s="1261"/>
      <c r="B55" s="529" t="s">
        <v>130</v>
      </c>
      <c r="C55" s="542"/>
      <c r="D55" s="542"/>
      <c r="E55" s="542"/>
      <c r="F55" s="542"/>
      <c r="G55" s="542"/>
      <c r="H55" s="555"/>
    </row>
    <row r="56" spans="1:9" s="566" customFormat="1">
      <c r="A56" s="1260">
        <v>15</v>
      </c>
      <c r="B56" s="523" t="s">
        <v>131</v>
      </c>
      <c r="C56" s="524">
        <v>98244.862939995874</v>
      </c>
      <c r="D56" s="524">
        <v>127669.01334060854</v>
      </c>
      <c r="E56" s="524">
        <v>104440.05234242584</v>
      </c>
      <c r="F56" s="524">
        <v>110174.63105889254</v>
      </c>
      <c r="G56" s="524">
        <v>85965.893031188403</v>
      </c>
      <c r="H56" s="552"/>
    </row>
    <row r="57" spans="1:9" s="566" customFormat="1">
      <c r="A57" s="1260" t="s">
        <v>132</v>
      </c>
      <c r="B57" s="523" t="s">
        <v>133</v>
      </c>
      <c r="C57" s="524">
        <v>71428.435490457647</v>
      </c>
      <c r="D57" s="524">
        <v>89538.977702455042</v>
      </c>
      <c r="E57" s="524">
        <v>77754.291540210615</v>
      </c>
      <c r="F57" s="524">
        <v>82390.278338362346</v>
      </c>
      <c r="G57" s="524">
        <v>69710.059517416739</v>
      </c>
      <c r="H57" s="552"/>
    </row>
    <row r="58" spans="1:9" s="566" customFormat="1">
      <c r="A58" s="1260" t="s">
        <v>134</v>
      </c>
      <c r="B58" s="523" t="s">
        <v>135</v>
      </c>
      <c r="C58" s="524">
        <v>10083.953457020169</v>
      </c>
      <c r="D58" s="524">
        <v>13693.032440118324</v>
      </c>
      <c r="E58" s="524">
        <v>12199.076577711538</v>
      </c>
      <c r="F58" s="524">
        <v>13013.529988121521</v>
      </c>
      <c r="G58" s="524">
        <v>15449.564420193125</v>
      </c>
      <c r="H58" s="552"/>
    </row>
    <row r="59" spans="1:9" s="566" customFormat="1">
      <c r="A59" s="1260">
        <v>16</v>
      </c>
      <c r="B59" s="523" t="s">
        <v>136</v>
      </c>
      <c r="C59" s="524">
        <v>61344.482033437482</v>
      </c>
      <c r="D59" s="524">
        <v>75845.945262336725</v>
      </c>
      <c r="E59" s="524">
        <v>65555.214962499085</v>
      </c>
      <c r="F59" s="524">
        <v>69376.748350240829</v>
      </c>
      <c r="G59" s="524">
        <v>54260.495097223611</v>
      </c>
      <c r="H59" s="556"/>
    </row>
    <row r="60" spans="1:9" s="566" customFormat="1">
      <c r="A60" s="1260">
        <v>17</v>
      </c>
      <c r="B60" s="525" t="s">
        <v>2155</v>
      </c>
      <c r="C60" s="543">
        <v>1.5811801610949101</v>
      </c>
      <c r="D60" s="543">
        <v>1.683267482513741</v>
      </c>
      <c r="E60" s="543">
        <v>1.5931616180676222</v>
      </c>
      <c r="F60" s="543">
        <v>1.5880627685617106</v>
      </c>
      <c r="G60" s="543">
        <v>1.5843182572727224</v>
      </c>
    </row>
    <row r="61" spans="1:9" s="566" customFormat="1">
      <c r="A61" s="1260"/>
      <c r="B61" s="523"/>
      <c r="C61" s="544"/>
      <c r="D61" s="544"/>
      <c r="E61" s="544"/>
      <c r="F61" s="544"/>
      <c r="G61" s="544"/>
      <c r="I61" s="840"/>
    </row>
    <row r="62" spans="1:9" s="566" customFormat="1">
      <c r="A62" s="1261"/>
      <c r="B62" s="529" t="s">
        <v>137</v>
      </c>
      <c r="C62" s="542"/>
      <c r="D62" s="542"/>
      <c r="E62" s="542"/>
      <c r="F62" s="542"/>
      <c r="G62" s="542"/>
    </row>
    <row r="63" spans="1:9" s="566" customFormat="1">
      <c r="A63" s="1260">
        <v>18</v>
      </c>
      <c r="B63" s="523" t="s">
        <v>138</v>
      </c>
      <c r="C63" s="926">
        <v>311751.82754519297</v>
      </c>
      <c r="D63" s="545">
        <v>313811.0646602842</v>
      </c>
      <c r="E63" s="524">
        <v>311753.05397495301</v>
      </c>
      <c r="F63" s="524">
        <v>310781.30366980418</v>
      </c>
      <c r="G63" s="524">
        <v>305802.22583260183</v>
      </c>
    </row>
    <row r="64" spans="1:9" s="566" customFormat="1">
      <c r="A64" s="1260">
        <v>19</v>
      </c>
      <c r="B64" s="523" t="s">
        <v>139</v>
      </c>
      <c r="C64" s="926">
        <v>280516.51813375799</v>
      </c>
      <c r="D64" s="545">
        <v>276241.45897113503</v>
      </c>
      <c r="E64" s="524">
        <v>274434.82715419069</v>
      </c>
      <c r="F64" s="524">
        <v>280542.73302801524</v>
      </c>
      <c r="G64" s="524">
        <v>277156.42794503458</v>
      </c>
    </row>
    <row r="65" spans="1:7" s="566" customFormat="1">
      <c r="A65" s="1260">
        <v>20</v>
      </c>
      <c r="B65" s="525" t="s">
        <v>140</v>
      </c>
      <c r="C65" s="927">
        <v>1.1113492696231899</v>
      </c>
      <c r="D65" s="546">
        <v>1.1360027775304897</v>
      </c>
      <c r="E65" s="547">
        <v>1.1359821098792069</v>
      </c>
      <c r="F65" s="547">
        <v>1.1077859701280135</v>
      </c>
      <c r="G65" s="547">
        <v>1.1033560653814181</v>
      </c>
    </row>
    <row r="66" spans="1:7" s="566" customFormat="1">
      <c r="A66" s="557"/>
      <c r="B66" s="548"/>
      <c r="G66" s="552"/>
    </row>
    <row r="67" spans="1:7" s="566" customFormat="1" ht="12.5">
      <c r="A67" s="557"/>
      <c r="B67" s="1475" t="s">
        <v>141</v>
      </c>
      <c r="C67" s="1476"/>
      <c r="D67" s="1476"/>
      <c r="E67" s="1476"/>
      <c r="F67" s="1476"/>
      <c r="G67" s="1476"/>
    </row>
    <row r="68" spans="1:7" s="566" customFormat="1" ht="42.75" customHeight="1">
      <c r="A68" s="557"/>
      <c r="B68" s="1477" t="s">
        <v>142</v>
      </c>
      <c r="C68" s="1478"/>
      <c r="D68" s="1478"/>
      <c r="E68" s="1478"/>
      <c r="F68" s="1478"/>
      <c r="G68" s="1478"/>
    </row>
    <row r="69" spans="1:7" s="1440" customFormat="1" ht="12.5">
      <c r="A69" s="557"/>
      <c r="B69" s="1479" t="s">
        <v>2156</v>
      </c>
      <c r="C69" s="1479"/>
      <c r="D69" s="1479"/>
      <c r="E69" s="1479"/>
      <c r="F69" s="1479"/>
      <c r="G69" s="1479"/>
    </row>
    <row r="70" spans="1:7" ht="12.75" customHeight="1">
      <c r="B70" s="1470"/>
      <c r="C70" s="1471"/>
      <c r="D70" s="1471"/>
      <c r="E70" s="1471"/>
      <c r="F70" s="1471"/>
      <c r="G70" s="1471"/>
    </row>
  </sheetData>
  <mergeCells count="7">
    <mergeCell ref="B70:G70"/>
    <mergeCell ref="B1:G1"/>
    <mergeCell ref="B2:G10"/>
    <mergeCell ref="B11:G11"/>
    <mergeCell ref="B67:G67"/>
    <mergeCell ref="B68:G68"/>
    <mergeCell ref="B69:G69"/>
  </mergeCells>
  <pageMargins left="0.70866141732283472" right="0.70866141732283472" top="0.74803149606299213" bottom="0.74803149606299213" header="0.31496062992125984" footer="0.31496062992125984"/>
  <pageSetup paperSize="9" scale="65" orientation="portrait" r:id="rId1"/>
  <headerFooter>
    <oddFooter>&amp;C&amp;1#&amp;"Calibri"&amp;10&amp;K000000Confidential</oddFooter>
  </headerFooter>
  <colBreaks count="1" manualBreakCount="1">
    <brk id="8" max="1048575" man="1"/>
  </col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6E6-63FB-4A9C-85EF-4152C3E83034}">
  <sheetPr codeName="Sheet3">
    <tabColor theme="5" tint="0.59999389629810485"/>
  </sheetPr>
  <dimension ref="A1:AA42"/>
  <sheetViews>
    <sheetView view="pageBreakPreview" zoomScaleNormal="100" zoomScaleSheetLayoutView="100" workbookViewId="0">
      <selection activeCell="O10" sqref="O10"/>
    </sheetView>
  </sheetViews>
  <sheetFormatPr defaultColWidth="9.81640625" defaultRowHeight="11.5"/>
  <cols>
    <col min="1" max="1" width="74" style="119" bestFit="1" customWidth="1"/>
    <col min="2" max="2" width="23" style="119" bestFit="1" customWidth="1"/>
    <col min="3" max="3" width="9.26953125" style="119" bestFit="1" customWidth="1"/>
    <col min="4" max="4" width="5.7265625" style="119" bestFit="1" customWidth="1"/>
    <col min="5" max="5" width="6.7265625" style="119" bestFit="1" customWidth="1"/>
    <col min="6" max="9" width="5.54296875" style="119" bestFit="1" customWidth="1"/>
    <col min="10" max="10" width="5.81640625" style="119" customWidth="1"/>
    <col min="11" max="16384" width="9.81640625" style="119"/>
  </cols>
  <sheetData>
    <row r="1" spans="1:27">
      <c r="A1" s="1481" t="s">
        <v>143</v>
      </c>
      <c r="B1" s="1481"/>
      <c r="C1" s="1481"/>
      <c r="D1" s="1481"/>
      <c r="E1" s="1481"/>
      <c r="F1" s="1481"/>
      <c r="G1" s="1481"/>
      <c r="H1" s="1481"/>
      <c r="I1" s="1481"/>
      <c r="AA1" s="949" t="e">
        <f>#REF!</f>
        <v>#REF!</v>
      </c>
    </row>
    <row r="2" spans="1:27">
      <c r="A2" s="1481"/>
      <c r="B2" s="1481"/>
      <c r="C2" s="1481"/>
      <c r="D2" s="1481"/>
      <c r="E2" s="1481"/>
      <c r="F2" s="1481"/>
      <c r="G2" s="1481"/>
      <c r="H2" s="1481"/>
      <c r="I2" s="1481"/>
    </row>
    <row r="3" spans="1:27">
      <c r="A3" s="110"/>
      <c r="B3" s="110"/>
      <c r="C3" s="110"/>
      <c r="D3" s="110"/>
      <c r="E3" s="110"/>
      <c r="F3" s="110"/>
      <c r="G3" s="110"/>
      <c r="H3" s="110"/>
      <c r="I3" s="110"/>
    </row>
    <row r="4" spans="1:27">
      <c r="A4" s="110"/>
      <c r="B4" s="111" t="s">
        <v>144</v>
      </c>
      <c r="C4" s="112" t="s">
        <v>145</v>
      </c>
      <c r="D4" s="112" t="s">
        <v>146</v>
      </c>
      <c r="E4" s="112" t="s">
        <v>147</v>
      </c>
      <c r="F4" s="112" t="s">
        <v>148</v>
      </c>
      <c r="G4" s="112" t="s">
        <v>146</v>
      </c>
      <c r="H4" s="112" t="s">
        <v>149</v>
      </c>
      <c r="I4" s="112" t="s">
        <v>150</v>
      </c>
    </row>
    <row r="5" spans="1:27" ht="12.5">
      <c r="A5" s="1482" t="s">
        <v>151</v>
      </c>
      <c r="B5" s="113" t="s">
        <v>152</v>
      </c>
      <c r="C5" s="114">
        <v>506.68098050229202</v>
      </c>
      <c r="D5" s="115">
        <v>1</v>
      </c>
      <c r="E5" s="116">
        <v>132.62799634037995</v>
      </c>
      <c r="F5" s="116">
        <v>10.610239707230397</v>
      </c>
      <c r="G5" s="117">
        <v>0.87309058224650871</v>
      </c>
      <c r="H5" s="118">
        <v>17.384244890260931</v>
      </c>
      <c r="I5" s="117">
        <v>0.74876144294218505</v>
      </c>
      <c r="L5" s="774"/>
    </row>
    <row r="6" spans="1:27">
      <c r="A6" s="1483"/>
      <c r="B6" s="119" t="s">
        <v>153</v>
      </c>
      <c r="C6" s="120" t="s">
        <v>154</v>
      </c>
      <c r="D6" s="121" t="s">
        <v>154</v>
      </c>
      <c r="E6" s="122">
        <v>4.9727416412488434</v>
      </c>
      <c r="F6" s="122">
        <v>0.39781933129990749</v>
      </c>
      <c r="G6" s="123">
        <v>3.2735576309068849E-2</v>
      </c>
      <c r="H6" s="124">
        <v>0.93741498143729884</v>
      </c>
      <c r="I6" s="125">
        <v>4.0375650398817998E-2</v>
      </c>
    </row>
    <row r="7" spans="1:27">
      <c r="A7" s="1483"/>
      <c r="B7" s="119" t="s">
        <v>155</v>
      </c>
      <c r="C7" s="120" t="s">
        <v>154</v>
      </c>
      <c r="D7" s="121" t="s">
        <v>154</v>
      </c>
      <c r="E7" s="122">
        <v>14.3056037396632</v>
      </c>
      <c r="F7" s="122">
        <v>1.144448299173056</v>
      </c>
      <c r="G7" s="123">
        <v>9.4173841444422396E-2</v>
      </c>
      <c r="H7" s="124">
        <v>1.8683118484000141</v>
      </c>
      <c r="I7" s="125">
        <v>8.047055735263392E-2</v>
      </c>
    </row>
    <row r="8" spans="1:27">
      <c r="A8" s="1483"/>
      <c r="B8" s="119" t="s">
        <v>156</v>
      </c>
      <c r="C8" s="120" t="s">
        <v>154</v>
      </c>
      <c r="D8" s="121" t="s">
        <v>154</v>
      </c>
      <c r="E8" s="126" t="s">
        <v>154</v>
      </c>
      <c r="F8" s="122" t="s">
        <v>154</v>
      </c>
      <c r="G8" s="123" t="s">
        <v>154</v>
      </c>
      <c r="H8" s="124">
        <v>1.7113001549999924</v>
      </c>
      <c r="I8" s="125">
        <v>7.3707864877284687E-2</v>
      </c>
    </row>
    <row r="9" spans="1:27" ht="12.5">
      <c r="A9" s="775"/>
      <c r="B9" s="119" t="s">
        <v>157</v>
      </c>
      <c r="C9" s="120" t="s">
        <v>154</v>
      </c>
      <c r="D9" s="121" t="s">
        <v>154</v>
      </c>
      <c r="E9" s="122" t="s">
        <v>154</v>
      </c>
      <c r="F9" s="122" t="s">
        <v>154</v>
      </c>
      <c r="G9" s="123" t="s">
        <v>154</v>
      </c>
      <c r="H9" s="124">
        <v>1.3160626366138417</v>
      </c>
      <c r="I9" s="125">
        <v>5.6684484429078127E-2</v>
      </c>
    </row>
    <row r="10" spans="1:27">
      <c r="A10" s="127"/>
      <c r="B10" s="956" t="s">
        <v>158</v>
      </c>
      <c r="C10" s="957">
        <v>506.68098050229202</v>
      </c>
      <c r="D10" s="958">
        <v>1</v>
      </c>
      <c r="E10" s="957">
        <v>151.90634172129199</v>
      </c>
      <c r="F10" s="957">
        <v>12.15250733770336</v>
      </c>
      <c r="G10" s="958">
        <v>1</v>
      </c>
      <c r="H10" s="957">
        <v>23.217334511712082</v>
      </c>
      <c r="I10" s="959">
        <v>1</v>
      </c>
    </row>
    <row r="11" spans="1:27" ht="12.5">
      <c r="A11" s="1480" t="s">
        <v>159</v>
      </c>
      <c r="B11" s="113" t="s">
        <v>160</v>
      </c>
      <c r="C11" s="114">
        <v>192.74156861197201</v>
      </c>
      <c r="D11" s="115">
        <v>0.38040024399751499</v>
      </c>
      <c r="E11" s="116">
        <v>41.48711093810801</v>
      </c>
      <c r="F11" s="116">
        <v>3.318968875048641</v>
      </c>
      <c r="G11" s="117">
        <v>0.8902254516440089</v>
      </c>
      <c r="H11" s="128">
        <v>5.6865665560107717</v>
      </c>
      <c r="I11" s="117">
        <v>0.73370967216710148</v>
      </c>
    </row>
    <row r="12" spans="1:27">
      <c r="A12" s="1480"/>
      <c r="B12" s="119" t="s">
        <v>153</v>
      </c>
      <c r="C12" s="120" t="s">
        <v>154</v>
      </c>
      <c r="D12" s="121" t="s">
        <v>154</v>
      </c>
      <c r="E12" s="122">
        <v>0</v>
      </c>
      <c r="F12" s="122">
        <v>0</v>
      </c>
      <c r="G12" s="123" t="s">
        <v>154</v>
      </c>
      <c r="H12" s="129">
        <v>0.10111203849527435</v>
      </c>
      <c r="I12" s="123">
        <v>1.3045988275315029E-2</v>
      </c>
    </row>
    <row r="13" spans="1:27">
      <c r="A13" s="1480"/>
      <c r="B13" s="119" t="s">
        <v>155</v>
      </c>
      <c r="C13" s="120" t="s">
        <v>154</v>
      </c>
      <c r="D13" s="121" t="s">
        <v>154</v>
      </c>
      <c r="E13" s="122">
        <v>5.1158151650407886</v>
      </c>
      <c r="F13" s="122">
        <v>0.40926521320326309</v>
      </c>
      <c r="G13" s="123">
        <v>0.10977454835599111</v>
      </c>
      <c r="H13" s="129">
        <v>0.66812546055432698</v>
      </c>
      <c r="I13" s="123">
        <v>8.6204937162240855E-2</v>
      </c>
    </row>
    <row r="14" spans="1:27">
      <c r="A14" s="1480"/>
      <c r="B14" s="119" t="s">
        <v>156</v>
      </c>
      <c r="C14" s="120" t="s">
        <v>154</v>
      </c>
      <c r="D14" s="121" t="s">
        <v>154</v>
      </c>
      <c r="E14" s="122" t="s">
        <v>154</v>
      </c>
      <c r="F14" s="122" t="s">
        <v>154</v>
      </c>
      <c r="G14" s="123" t="s">
        <v>154</v>
      </c>
      <c r="H14" s="129">
        <v>0.502</v>
      </c>
      <c r="I14" s="123">
        <v>6.4770587277935526E-2</v>
      </c>
    </row>
    <row r="15" spans="1:27" ht="12.5">
      <c r="A15" s="775"/>
      <c r="B15" s="119" t="s">
        <v>157</v>
      </c>
      <c r="C15" s="120" t="s">
        <v>154</v>
      </c>
      <c r="D15" s="121" t="s">
        <v>154</v>
      </c>
      <c r="E15" s="122" t="s">
        <v>154</v>
      </c>
      <c r="F15" s="122" t="s">
        <v>154</v>
      </c>
      <c r="G15" s="123" t="s">
        <v>154</v>
      </c>
      <c r="H15" s="129">
        <v>0.79262744629192639</v>
      </c>
      <c r="I15" s="123">
        <v>0.10226881511740712</v>
      </c>
    </row>
    <row r="16" spans="1:27">
      <c r="A16" s="960"/>
      <c r="B16" s="961" t="s">
        <v>161</v>
      </c>
      <c r="C16" s="962">
        <v>192.74156861197201</v>
      </c>
      <c r="D16" s="963">
        <v>0.38040024399751499</v>
      </c>
      <c r="E16" s="957">
        <v>46.602926103148796</v>
      </c>
      <c r="F16" s="957">
        <v>3.7282340882519041</v>
      </c>
      <c r="G16" s="958">
        <v>0.30678723202124669</v>
      </c>
      <c r="H16" s="957">
        <v>7.7504315013522991</v>
      </c>
      <c r="I16" s="958">
        <v>0.33382089995914738</v>
      </c>
    </row>
    <row r="17" spans="1:9" ht="12.5">
      <c r="A17" s="1480" t="s">
        <v>162</v>
      </c>
      <c r="B17" s="119" t="s">
        <v>163</v>
      </c>
      <c r="C17" s="120">
        <v>110.364807144555</v>
      </c>
      <c r="D17" s="121">
        <v>0.21781912365280851</v>
      </c>
      <c r="E17" s="122">
        <v>39.494957027873113</v>
      </c>
      <c r="F17" s="122">
        <v>3.159596562229849</v>
      </c>
      <c r="G17" s="123">
        <v>0.91423049431255532</v>
      </c>
      <c r="H17" s="129">
        <v>5.4139771153030942</v>
      </c>
      <c r="I17" s="123">
        <v>0.80042045187019384</v>
      </c>
    </row>
    <row r="18" spans="1:9">
      <c r="A18" s="1480"/>
      <c r="B18" s="119" t="s">
        <v>153</v>
      </c>
      <c r="C18" s="120" t="s">
        <v>154</v>
      </c>
      <c r="D18" s="121" t="s">
        <v>154</v>
      </c>
      <c r="E18" s="122">
        <v>0</v>
      </c>
      <c r="F18" s="122">
        <v>0</v>
      </c>
      <c r="G18" s="123" t="s">
        <v>154</v>
      </c>
      <c r="H18" s="129">
        <v>4.7671149305443763E-2</v>
      </c>
      <c r="I18" s="123">
        <v>7.0478618685662119E-3</v>
      </c>
    </row>
    <row r="19" spans="1:9">
      <c r="A19" s="1480"/>
      <c r="B19" s="119" t="s">
        <v>155</v>
      </c>
      <c r="C19" s="120" t="s">
        <v>154</v>
      </c>
      <c r="D19" s="121" t="s">
        <v>154</v>
      </c>
      <c r="E19" s="122">
        <v>3.7052613782859076</v>
      </c>
      <c r="F19" s="122">
        <v>0.29642091026287259</v>
      </c>
      <c r="G19" s="123">
        <v>8.5769505687444653E-2</v>
      </c>
      <c r="H19" s="129">
        <v>0.48390713600413948</v>
      </c>
      <c r="I19" s="123">
        <v>7.1542446562772477E-2</v>
      </c>
    </row>
    <row r="20" spans="1:9">
      <c r="A20" s="1480"/>
      <c r="B20" s="119" t="s">
        <v>156</v>
      </c>
      <c r="C20" s="120" t="s">
        <v>154</v>
      </c>
      <c r="D20" s="121" t="s">
        <v>154</v>
      </c>
      <c r="E20" s="122" t="s">
        <v>154</v>
      </c>
      <c r="F20" s="122" t="s">
        <v>154</v>
      </c>
      <c r="G20" s="123" t="s">
        <v>154</v>
      </c>
      <c r="H20" s="129">
        <v>0.1147351093955825</v>
      </c>
      <c r="I20" s="123">
        <v>1.6962821628522331E-2</v>
      </c>
    </row>
    <row r="21" spans="1:9" ht="12.5">
      <c r="A21" s="775"/>
      <c r="B21" s="119" t="s">
        <v>157</v>
      </c>
      <c r="C21" s="120" t="s">
        <v>154</v>
      </c>
      <c r="D21" s="121" t="s">
        <v>154</v>
      </c>
      <c r="E21" s="122" t="s">
        <v>154</v>
      </c>
      <c r="F21" s="122" t="s">
        <v>154</v>
      </c>
      <c r="G21" s="123" t="s">
        <v>154</v>
      </c>
      <c r="H21" s="129">
        <v>0.70362600743361536</v>
      </c>
      <c r="I21" s="123">
        <v>0.10402641806994505</v>
      </c>
    </row>
    <row r="22" spans="1:9">
      <c r="A22" s="960"/>
      <c r="B22" s="961" t="s">
        <v>161</v>
      </c>
      <c r="C22" s="962">
        <v>110.364807144555</v>
      </c>
      <c r="D22" s="963">
        <v>0.21781912365280851</v>
      </c>
      <c r="E22" s="957">
        <v>43.200218406159024</v>
      </c>
      <c r="F22" s="957">
        <v>3.4560174724927215</v>
      </c>
      <c r="G22" s="958">
        <v>0.2843871948770908</v>
      </c>
      <c r="H22" s="957">
        <v>6.7639165174418761</v>
      </c>
      <c r="I22" s="958">
        <v>0.29133045027325555</v>
      </c>
    </row>
    <row r="23" spans="1:9" ht="12.5">
      <c r="A23" s="1480" t="s">
        <v>164</v>
      </c>
      <c r="B23" s="119" t="s">
        <v>163</v>
      </c>
      <c r="C23" s="120">
        <v>84.224100482100994</v>
      </c>
      <c r="D23" s="121">
        <v>0.16622708118746921</v>
      </c>
      <c r="E23" s="122">
        <v>33.410150290170044</v>
      </c>
      <c r="F23" s="122">
        <v>2.6728120232136034</v>
      </c>
      <c r="G23" s="123">
        <v>0.80832227037913862</v>
      </c>
      <c r="H23" s="129">
        <v>4.5110110728124635</v>
      </c>
      <c r="I23" s="123">
        <v>0.76755589427837767</v>
      </c>
    </row>
    <row r="24" spans="1:9">
      <c r="A24" s="1480"/>
      <c r="B24" s="119" t="s">
        <v>153</v>
      </c>
      <c r="C24" s="110" t="s">
        <v>154</v>
      </c>
      <c r="D24" s="121" t="s">
        <v>154</v>
      </c>
      <c r="E24" s="122">
        <v>4.5455007411978432</v>
      </c>
      <c r="F24" s="122">
        <v>0.36364005929582749</v>
      </c>
      <c r="G24" s="123">
        <v>0.10997344960211486</v>
      </c>
      <c r="H24" s="129">
        <v>0.63119068207588525</v>
      </c>
      <c r="I24" s="123">
        <v>0.1073981244162369</v>
      </c>
    </row>
    <row r="25" spans="1:9">
      <c r="A25" s="1480"/>
      <c r="B25" s="119" t="s">
        <v>155</v>
      </c>
      <c r="C25" s="120" t="s">
        <v>154</v>
      </c>
      <c r="D25" s="121" t="s">
        <v>154</v>
      </c>
      <c r="E25" s="122">
        <v>3.3770593423042583</v>
      </c>
      <c r="F25" s="122">
        <v>0.27016474738434065</v>
      </c>
      <c r="G25" s="123">
        <v>8.1704280018746522E-2</v>
      </c>
      <c r="H25" s="129">
        <v>0.44104395010493608</v>
      </c>
      <c r="I25" s="123">
        <v>7.5044347724866678E-2</v>
      </c>
    </row>
    <row r="26" spans="1:9">
      <c r="A26" s="1480"/>
      <c r="B26" s="119" t="s">
        <v>156</v>
      </c>
      <c r="C26" s="120" t="s">
        <v>154</v>
      </c>
      <c r="D26" s="121" t="s">
        <v>154</v>
      </c>
      <c r="E26" s="122" t="s">
        <v>154</v>
      </c>
      <c r="F26" s="122" t="s">
        <v>154</v>
      </c>
      <c r="G26" s="123" t="s">
        <v>154</v>
      </c>
      <c r="H26" s="129">
        <v>2.7954979978522105E-2</v>
      </c>
      <c r="I26" s="123">
        <v>4.75658545514741E-3</v>
      </c>
    </row>
    <row r="27" spans="1:9" ht="12.5">
      <c r="A27" s="775"/>
      <c r="B27" s="119" t="s">
        <v>157</v>
      </c>
      <c r="C27" s="120" t="s">
        <v>154</v>
      </c>
      <c r="D27" s="121" t="s">
        <v>154</v>
      </c>
      <c r="E27" s="122" t="s">
        <v>154</v>
      </c>
      <c r="F27" s="122" t="s">
        <v>154</v>
      </c>
      <c r="G27" s="123" t="s">
        <v>154</v>
      </c>
      <c r="H27" s="129">
        <v>0.26591016316195393</v>
      </c>
      <c r="I27" s="123">
        <v>4.5245048125371334E-2</v>
      </c>
    </row>
    <row r="28" spans="1:9">
      <c r="A28" s="960"/>
      <c r="B28" s="961" t="s">
        <v>161</v>
      </c>
      <c r="C28" s="962">
        <v>84.224100482100994</v>
      </c>
      <c r="D28" s="963">
        <v>0.16622708118746921</v>
      </c>
      <c r="E28" s="957">
        <v>41.332710373672143</v>
      </c>
      <c r="F28" s="957">
        <v>3.3066168298937715</v>
      </c>
      <c r="G28" s="958">
        <v>0.27209338270752875</v>
      </c>
      <c r="H28" s="957">
        <v>5.8771108481337606</v>
      </c>
      <c r="I28" s="958">
        <v>0.25313460703979723</v>
      </c>
    </row>
    <row r="29" spans="1:9" ht="12.5">
      <c r="A29" s="1480" t="s">
        <v>165</v>
      </c>
      <c r="B29" s="119" t="s">
        <v>163</v>
      </c>
      <c r="C29" s="120">
        <v>16.076914902573002</v>
      </c>
      <c r="D29" s="121">
        <v>3.172985669727596E-2</v>
      </c>
      <c r="E29" s="122">
        <v>7.3376802363235623</v>
      </c>
      <c r="F29" s="122">
        <v>0.58701441890588502</v>
      </c>
      <c r="G29" s="123">
        <v>0.79320164237838331</v>
      </c>
      <c r="H29" s="129">
        <v>0.42180161640832764</v>
      </c>
      <c r="I29" s="123">
        <v>0.21636780395384525</v>
      </c>
    </row>
    <row r="30" spans="1:9">
      <c r="A30" s="1480"/>
      <c r="B30" s="119" t="s">
        <v>153</v>
      </c>
      <c r="C30" s="120" t="s">
        <v>154</v>
      </c>
      <c r="D30" s="121" t="s">
        <v>154</v>
      </c>
      <c r="E30" s="122">
        <v>0</v>
      </c>
      <c r="F30" s="122">
        <v>0</v>
      </c>
      <c r="G30" s="123" t="s">
        <v>154</v>
      </c>
      <c r="H30" s="129">
        <v>2.8100195332092091E-2</v>
      </c>
      <c r="I30" s="123">
        <v>1.4414305963192658E-2</v>
      </c>
    </row>
    <row r="31" spans="1:9">
      <c r="A31" s="1480"/>
      <c r="B31" s="119" t="s">
        <v>155</v>
      </c>
      <c r="C31" s="120" t="s">
        <v>154</v>
      </c>
      <c r="D31" s="121" t="s">
        <v>154</v>
      </c>
      <c r="E31" s="122">
        <v>1.9130321226698239</v>
      </c>
      <c r="F31" s="122">
        <v>0.15304256981358591</v>
      </c>
      <c r="G31" s="123">
        <v>0.20679835762161672</v>
      </c>
      <c r="H31" s="129">
        <v>0.24984199522067899</v>
      </c>
      <c r="I31" s="123">
        <v>0.12815921451807447</v>
      </c>
    </row>
    <row r="32" spans="1:9">
      <c r="A32" s="1480"/>
      <c r="B32" s="119" t="s">
        <v>156</v>
      </c>
      <c r="C32" s="120" t="s">
        <v>154</v>
      </c>
      <c r="D32" s="121" t="s">
        <v>154</v>
      </c>
      <c r="E32" s="122" t="s">
        <v>154</v>
      </c>
      <c r="F32" s="122" t="s">
        <v>154</v>
      </c>
      <c r="G32" s="123" t="s">
        <v>154</v>
      </c>
      <c r="H32" s="129">
        <v>1.0666100656258877</v>
      </c>
      <c r="I32" s="123">
        <v>0.54712942908955575</v>
      </c>
    </row>
    <row r="33" spans="1:9" ht="12.5">
      <c r="A33" s="775"/>
      <c r="B33" s="119" t="s">
        <v>157</v>
      </c>
      <c r="C33" s="120" t="s">
        <v>154</v>
      </c>
      <c r="D33" s="121" t="s">
        <v>154</v>
      </c>
      <c r="E33" s="122" t="s">
        <v>154</v>
      </c>
      <c r="F33" s="122" t="s">
        <v>154</v>
      </c>
      <c r="G33" s="123" t="s">
        <v>154</v>
      </c>
      <c r="H33" s="129">
        <v>0.18311184597391716</v>
      </c>
      <c r="I33" s="123">
        <v>9.3929246475331934E-2</v>
      </c>
    </row>
    <row r="34" spans="1:9">
      <c r="A34" s="960"/>
      <c r="B34" s="961" t="s">
        <v>161</v>
      </c>
      <c r="C34" s="964">
        <v>16.076914902573002</v>
      </c>
      <c r="D34" s="963">
        <v>3.172985669727596E-2</v>
      </c>
      <c r="E34" s="965">
        <v>9.2507123589933862</v>
      </c>
      <c r="F34" s="965">
        <v>0.7400569887194709</v>
      </c>
      <c r="G34" s="958">
        <v>6.0897473101985428E-2</v>
      </c>
      <c r="H34" s="957">
        <v>1.9494657185609034</v>
      </c>
      <c r="I34" s="958">
        <v>8.396595731424239E-2</v>
      </c>
    </row>
    <row r="35" spans="1:9" ht="12.5">
      <c r="A35" s="1480" t="s">
        <v>166</v>
      </c>
      <c r="B35" s="119" t="s">
        <v>163</v>
      </c>
      <c r="C35" s="120">
        <v>103.27358936109098</v>
      </c>
      <c r="D35" s="121">
        <v>0.20382369446493132</v>
      </c>
      <c r="E35" s="122">
        <v>10.89809784790525</v>
      </c>
      <c r="F35" s="122">
        <v>0.87184782783241999</v>
      </c>
      <c r="G35" s="123">
        <v>0.94603395817083802</v>
      </c>
      <c r="H35" s="129">
        <v>1.3508885297262783</v>
      </c>
      <c r="I35" s="123">
        <v>1.5413888972569367</v>
      </c>
    </row>
    <row r="36" spans="1:9">
      <c r="A36" s="1480"/>
      <c r="B36" s="119" t="s">
        <v>153</v>
      </c>
      <c r="C36" s="120" t="s">
        <v>154</v>
      </c>
      <c r="D36" s="121" t="s">
        <v>154</v>
      </c>
      <c r="E36" s="122">
        <v>0.42724090005099996</v>
      </c>
      <c r="F36" s="122">
        <v>3.4179272004079997E-2</v>
      </c>
      <c r="G36" s="123">
        <v>3.7087609728647108E-2</v>
      </c>
      <c r="H36" s="129">
        <v>0.12934091622860341</v>
      </c>
      <c r="I36" s="123">
        <v>0.14758038716651536</v>
      </c>
    </row>
    <row r="37" spans="1:9">
      <c r="A37" s="1480"/>
      <c r="B37" s="119" t="s">
        <v>155</v>
      </c>
      <c r="C37" s="120" t="s">
        <v>154</v>
      </c>
      <c r="D37" s="121" t="s">
        <v>154</v>
      </c>
      <c r="E37" s="122">
        <v>0.19443573136242265</v>
      </c>
      <c r="F37" s="122">
        <v>1.5554858508993812E-2</v>
      </c>
      <c r="G37" s="123">
        <v>1.6878432100514727E-2</v>
      </c>
      <c r="H37" s="129">
        <v>2.5393306515932395E-2</v>
      </c>
      <c r="I37" s="123">
        <v>2.8974234266561798E-2</v>
      </c>
    </row>
    <row r="38" spans="1:9">
      <c r="A38" s="1480"/>
      <c r="B38" s="119" t="s">
        <v>156</v>
      </c>
      <c r="C38" s="120" t="s">
        <v>154</v>
      </c>
      <c r="D38" s="121" t="s">
        <v>154</v>
      </c>
      <c r="E38" s="122" t="s">
        <v>154</v>
      </c>
      <c r="F38" s="122" t="s">
        <v>154</v>
      </c>
      <c r="G38" s="123" t="s">
        <v>154</v>
      </c>
      <c r="H38" s="129">
        <v>0</v>
      </c>
      <c r="I38" s="123">
        <v>0</v>
      </c>
    </row>
    <row r="39" spans="1:9" ht="12.5">
      <c r="A39" s="775"/>
      <c r="B39" s="119" t="s">
        <v>157</v>
      </c>
      <c r="C39" s="120" t="s">
        <v>154</v>
      </c>
      <c r="D39" s="121" t="s">
        <v>154</v>
      </c>
      <c r="E39" s="122" t="s">
        <v>154</v>
      </c>
      <c r="F39" s="122" t="s">
        <v>154</v>
      </c>
      <c r="G39" s="123" t="s">
        <v>154</v>
      </c>
      <c r="H39" s="129">
        <v>-0.6292128262475708</v>
      </c>
      <c r="I39" s="123">
        <v>-0.71794351869001394</v>
      </c>
    </row>
    <row r="40" spans="1:9">
      <c r="A40" s="960"/>
      <c r="B40" s="961" t="s">
        <v>161</v>
      </c>
      <c r="C40" s="962">
        <v>103.27358936109098</v>
      </c>
      <c r="D40" s="963">
        <v>0.20382369446493132</v>
      </c>
      <c r="E40" s="957">
        <v>11.519774479318674</v>
      </c>
      <c r="F40" s="957">
        <v>0.92158195834549395</v>
      </c>
      <c r="G40" s="958">
        <v>7.5834717292148454E-2</v>
      </c>
      <c r="H40" s="957">
        <v>0.87640992622324332</v>
      </c>
      <c r="I40" s="958">
        <v>3.7748085413557474E-2</v>
      </c>
    </row>
    <row r="41" spans="1:9" ht="12.5">
      <c r="A41" s="126" t="s">
        <v>167</v>
      </c>
      <c r="B41" s="110"/>
      <c r="C41" s="110"/>
      <c r="D41" s="110"/>
      <c r="E41" s="110"/>
      <c r="F41" s="110"/>
      <c r="G41" s="110"/>
      <c r="H41" s="110"/>
      <c r="I41" s="110"/>
    </row>
    <row r="42" spans="1:9" ht="12.5">
      <c r="A42" s="126" t="s">
        <v>168</v>
      </c>
      <c r="B42" s="110"/>
      <c r="C42" s="110"/>
      <c r="D42" s="110"/>
      <c r="E42" s="110"/>
      <c r="F42" s="110"/>
      <c r="G42" s="110"/>
      <c r="H42" s="110"/>
      <c r="I42" s="110"/>
    </row>
  </sheetData>
  <mergeCells count="7">
    <mergeCell ref="A35:A38"/>
    <mergeCell ref="A1:I2"/>
    <mergeCell ref="A5:A8"/>
    <mergeCell ref="A11:A14"/>
    <mergeCell ref="A17:A20"/>
    <mergeCell ref="A23:A26"/>
    <mergeCell ref="A29:A32"/>
  </mergeCells>
  <pageMargins left="0.7" right="0.7" top="0.75" bottom="0.75" header="0.3" footer="0.3"/>
  <pageSetup paperSize="9" scale="59" orientation="portrait" r:id="rId1"/>
  <headerFooter>
    <oddFooter>&amp;C&amp;1#&amp;"Calibri"&amp;10&amp;K000000Confidential</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93B6-3DA3-4B70-9FA5-2C219DC972C8}">
  <sheetPr codeName="Sheet5">
    <tabColor theme="4"/>
  </sheetPr>
  <dimension ref="A1"/>
  <sheetViews>
    <sheetView topLeftCell="I1" zoomScale="70" zoomScaleNormal="70" workbookViewId="0">
      <selection activeCell="L22" sqref="L22"/>
    </sheetView>
  </sheetViews>
  <sheetFormatPr defaultColWidth="9.1796875" defaultRowHeight="11.5"/>
  <cols>
    <col min="1" max="26" width="9.1796875" style="605"/>
    <col min="27" max="27" width="13.54296875" style="605" customWidth="1"/>
    <col min="28" max="16384" width="9.1796875" style="605"/>
  </cols>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04D8-C239-4E79-8443-CAB4D0BFE326}">
  <sheetPr codeName="Sheet8">
    <tabColor rgb="FF99CCFF"/>
  </sheetPr>
  <dimension ref="A1:AA41"/>
  <sheetViews>
    <sheetView view="pageBreakPreview" zoomScale="85" zoomScaleNormal="115" zoomScaleSheetLayoutView="85" workbookViewId="0">
      <selection activeCell="B41" sqref="B41"/>
    </sheetView>
  </sheetViews>
  <sheetFormatPr defaultColWidth="9.81640625" defaultRowHeight="11.5"/>
  <cols>
    <col min="1" max="1" width="62.7265625" style="119" bestFit="1" customWidth="1"/>
    <col min="2" max="2" width="10.453125" style="119" customWidth="1"/>
    <col min="3" max="3" width="10.26953125" style="119" customWidth="1"/>
    <col min="4" max="4" width="3.81640625" style="119" customWidth="1"/>
    <col min="5" max="16384" width="9.81640625" style="119"/>
  </cols>
  <sheetData>
    <row r="1" spans="1:27" ht="22.5" customHeight="1">
      <c r="A1" s="136" t="s">
        <v>169</v>
      </c>
      <c r="B1" s="616"/>
      <c r="C1" s="616"/>
      <c r="AA1" s="949" t="e">
        <f>#REF!</f>
        <v>#REF!</v>
      </c>
    </row>
    <row r="2" spans="1:27" ht="60.75" customHeight="1">
      <c r="A2" s="1484" t="s">
        <v>2085</v>
      </c>
      <c r="B2" s="1484"/>
      <c r="C2" s="1484"/>
      <c r="D2" s="612"/>
    </row>
    <row r="3" spans="1:27">
      <c r="A3" s="137" t="s">
        <v>170</v>
      </c>
      <c r="B3" s="138" t="s">
        <v>79</v>
      </c>
      <c r="C3" s="138" t="s">
        <v>83</v>
      </c>
    </row>
    <row r="4" spans="1:27">
      <c r="A4" s="966" t="s">
        <v>171</v>
      </c>
      <c r="B4" s="967"/>
      <c r="C4" s="967"/>
    </row>
    <row r="5" spans="1:27">
      <c r="A5" s="210" t="s">
        <v>172</v>
      </c>
      <c r="B5" s="211">
        <v>28899.821868389772</v>
      </c>
      <c r="C5" s="211">
        <v>29099.838496091605</v>
      </c>
    </row>
    <row r="6" spans="1:27">
      <c r="A6" s="210" t="s">
        <v>173</v>
      </c>
      <c r="B6" s="211">
        <v>3835.4971810073653</v>
      </c>
      <c r="C6" s="211">
        <v>2287.7145646774411</v>
      </c>
    </row>
    <row r="7" spans="1:27">
      <c r="A7" s="210" t="s">
        <v>174</v>
      </c>
      <c r="B7" s="211">
        <v>-2681.6673804467259</v>
      </c>
      <c r="C7" s="211">
        <v>-1585.4594337767369</v>
      </c>
    </row>
    <row r="8" spans="1:27">
      <c r="A8" s="968" t="s">
        <v>175</v>
      </c>
      <c r="B8" s="969">
        <v>30053.651668950413</v>
      </c>
      <c r="C8" s="1322">
        <v>29802.0936269923</v>
      </c>
    </row>
    <row r="9" spans="1:27">
      <c r="A9" s="210" t="s">
        <v>176</v>
      </c>
      <c r="B9" s="211">
        <v>-4.0858643554969802</v>
      </c>
      <c r="C9" s="211">
        <v>-252.36035992772801</v>
      </c>
    </row>
    <row r="10" spans="1:27">
      <c r="A10" s="210" t="s">
        <v>177</v>
      </c>
      <c r="B10" s="211">
        <v>-2804.063511749524</v>
      </c>
      <c r="C10" s="211">
        <v>-2635.4370877280626</v>
      </c>
    </row>
    <row r="11" spans="1:27">
      <c r="A11" s="210" t="s">
        <v>178</v>
      </c>
      <c r="B11" s="211">
        <v>0</v>
      </c>
      <c r="C11" s="211">
        <v>0</v>
      </c>
    </row>
    <row r="12" spans="1:27">
      <c r="A12" s="212" t="s">
        <v>179</v>
      </c>
      <c r="B12" s="211">
        <v>-168.59498850945889</v>
      </c>
      <c r="C12" s="211">
        <v>-107.77293490892323</v>
      </c>
    </row>
    <row r="13" spans="1:27">
      <c r="A13" s="210" t="s">
        <v>180</v>
      </c>
      <c r="B13" s="211">
        <v>-1196.7187100807237</v>
      </c>
      <c r="C13" s="211">
        <v>-253.08648159424004</v>
      </c>
    </row>
    <row r="14" spans="1:27">
      <c r="A14" s="517" t="s">
        <v>181</v>
      </c>
      <c r="B14" s="518">
        <v>-4173.4630746952034</v>
      </c>
      <c r="C14" s="1319">
        <v>-3248.6568641589538</v>
      </c>
      <c r="D14" s="614"/>
    </row>
    <row r="15" spans="1:27">
      <c r="A15" s="513" t="s">
        <v>182</v>
      </c>
      <c r="B15" s="487">
        <v>25880.188594255211</v>
      </c>
      <c r="C15" s="1320">
        <v>26553.436762833353</v>
      </c>
    </row>
    <row r="16" spans="1:27">
      <c r="A16" s="210" t="s">
        <v>183</v>
      </c>
      <c r="B16" s="211">
        <v>3159.1624906700563</v>
      </c>
      <c r="C16" s="211">
        <v>2609.0744489131521</v>
      </c>
    </row>
    <row r="17" spans="1:11">
      <c r="A17" s="210" t="s">
        <v>184</v>
      </c>
      <c r="B17" s="211">
        <v>-27.43767897005608</v>
      </c>
      <c r="C17" s="211">
        <v>-21.445046443151721</v>
      </c>
    </row>
    <row r="18" spans="1:11">
      <c r="A18" s="517" t="s">
        <v>185</v>
      </c>
      <c r="B18" s="518">
        <v>3131.7248117000004</v>
      </c>
      <c r="C18" s="1319">
        <v>2587.6294024700005</v>
      </c>
    </row>
    <row r="19" spans="1:11">
      <c r="A19" s="513" t="s">
        <v>186</v>
      </c>
      <c r="B19" s="487">
        <v>29011.913405955213</v>
      </c>
      <c r="C19" s="1320">
        <v>29141.066165303353</v>
      </c>
    </row>
    <row r="20" spans="1:11">
      <c r="A20" s="210" t="s">
        <v>187</v>
      </c>
      <c r="B20" s="211">
        <v>3453.9307732243374</v>
      </c>
      <c r="C20" s="211">
        <v>2745.0062090650813</v>
      </c>
    </row>
    <row r="21" spans="1:11">
      <c r="A21" s="213" t="s">
        <v>188</v>
      </c>
      <c r="B21" s="211">
        <v>523.38112293000017</v>
      </c>
      <c r="C21" s="211">
        <v>628.45879265717997</v>
      </c>
    </row>
    <row r="22" spans="1:11">
      <c r="A22" s="210" t="s">
        <v>189</v>
      </c>
      <c r="B22" s="211">
        <v>-650</v>
      </c>
      <c r="C22" s="211">
        <v>-650</v>
      </c>
    </row>
    <row r="23" spans="1:11">
      <c r="A23" s="212" t="s">
        <v>190</v>
      </c>
      <c r="B23" s="211">
        <v>-63.9</v>
      </c>
      <c r="C23" s="211">
        <v>-63.094016978411148</v>
      </c>
    </row>
    <row r="24" spans="1:11">
      <c r="A24" s="517" t="s">
        <v>191</v>
      </c>
      <c r="B24" s="518">
        <v>-190.51887706999983</v>
      </c>
      <c r="C24" s="1319">
        <v>-84.635224321231178</v>
      </c>
    </row>
    <row r="25" spans="1:11">
      <c r="A25" s="514" t="s">
        <v>192</v>
      </c>
      <c r="B25" s="515">
        <v>3263.4118961543377</v>
      </c>
      <c r="C25" s="1321">
        <v>2660.3709847438499</v>
      </c>
    </row>
    <row r="26" spans="1:11">
      <c r="A26" s="516" t="s">
        <v>193</v>
      </c>
      <c r="B26" s="487">
        <v>32275.325302109552</v>
      </c>
      <c r="C26" s="1320">
        <v>31801.437150047204</v>
      </c>
    </row>
    <row r="27" spans="1:11" ht="18" customHeight="1">
      <c r="A27" s="831"/>
      <c r="B27" s="832"/>
      <c r="C27" s="832"/>
      <c r="D27" s="929"/>
      <c r="E27" s="929"/>
      <c r="F27" s="929"/>
      <c r="G27" s="929"/>
      <c r="H27" s="929"/>
      <c r="I27" s="929"/>
      <c r="J27" s="929"/>
      <c r="K27" s="929"/>
    </row>
    <row r="28" spans="1:11">
      <c r="A28" s="617"/>
      <c r="B28" s="214"/>
      <c r="C28" s="214"/>
      <c r="D28" s="929"/>
      <c r="E28" s="929"/>
      <c r="F28" s="929"/>
      <c r="G28" s="929"/>
      <c r="H28" s="929"/>
      <c r="I28" s="929"/>
      <c r="J28" s="929"/>
      <c r="K28" s="929"/>
    </row>
    <row r="29" spans="1:11">
      <c r="A29" s="617"/>
      <c r="B29" s="214"/>
      <c r="C29" s="214"/>
      <c r="D29" s="929"/>
      <c r="E29" s="929"/>
      <c r="F29" s="929"/>
      <c r="G29" s="929"/>
      <c r="H29" s="929"/>
      <c r="I29" s="929"/>
      <c r="J29" s="929"/>
      <c r="K29" s="929"/>
    </row>
    <row r="30" spans="1:11">
      <c r="A30" s="617"/>
      <c r="B30" s="214"/>
      <c r="C30" s="214"/>
      <c r="D30" s="929"/>
      <c r="E30" s="929"/>
      <c r="F30" s="929"/>
      <c r="G30" s="929"/>
      <c r="H30" s="929"/>
      <c r="I30" s="929"/>
      <c r="J30" s="929"/>
      <c r="K30" s="929"/>
    </row>
    <row r="31" spans="1:11">
      <c r="A31" s="617"/>
      <c r="B31" s="214"/>
      <c r="C31" s="214"/>
      <c r="D31" s="929"/>
      <c r="E31" s="929"/>
      <c r="F31" s="929"/>
      <c r="G31" s="929"/>
      <c r="H31" s="929"/>
      <c r="I31" s="929"/>
      <c r="J31" s="929"/>
      <c r="K31" s="929"/>
    </row>
    <row r="32" spans="1:11">
      <c r="A32" s="617"/>
      <c r="B32" s="215"/>
      <c r="C32" s="215"/>
    </row>
    <row r="33" spans="1:3" ht="14">
      <c r="A33" s="830"/>
      <c r="B33" s="216"/>
      <c r="C33" s="216"/>
    </row>
    <row r="34" spans="1:3">
      <c r="A34" s="841"/>
      <c r="B34" s="842"/>
      <c r="C34" s="842"/>
    </row>
    <row r="35" spans="1:3">
      <c r="A35" s="843"/>
      <c r="B35" s="844"/>
      <c r="C35" s="844"/>
    </row>
    <row r="36" spans="1:3">
      <c r="A36" s="210"/>
      <c r="B36" s="211"/>
      <c r="C36" s="211"/>
    </row>
    <row r="37" spans="1:3">
      <c r="A37" s="845"/>
      <c r="B37" s="211"/>
      <c r="C37" s="211"/>
    </row>
    <row r="38" spans="1:3">
      <c r="A38" s="846"/>
      <c r="B38" s="847"/>
      <c r="C38" s="211"/>
    </row>
    <row r="39" spans="1:3">
      <c r="A39" s="225"/>
      <c r="B39" s="216"/>
      <c r="C39" s="216"/>
    </row>
    <row r="40" spans="1:3">
      <c r="A40" s="843"/>
      <c r="B40" s="844"/>
      <c r="C40" s="844"/>
    </row>
    <row r="41" spans="1:3">
      <c r="A41" s="848"/>
      <c r="B41" s="849"/>
      <c r="C41" s="850"/>
    </row>
  </sheetData>
  <mergeCells count="1">
    <mergeCell ref="A2:C2"/>
  </mergeCell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0BA7-4A76-4502-ABBB-FA804326A377}">
  <sheetPr codeName="Sheet9">
    <tabColor theme="5" tint="0.59999389629810485"/>
  </sheetPr>
  <dimension ref="A1:AA18"/>
  <sheetViews>
    <sheetView view="pageBreakPreview" zoomScale="160" zoomScaleNormal="100" zoomScaleSheetLayoutView="160" workbookViewId="0">
      <selection activeCell="A3" sqref="A3:E6"/>
    </sheetView>
  </sheetViews>
  <sheetFormatPr defaultColWidth="9.81640625" defaultRowHeight="11.5"/>
  <cols>
    <col min="1" max="1" width="22.453125" style="119" customWidth="1"/>
    <col min="2" max="2" width="11.26953125" style="119" customWidth="1"/>
    <col min="3" max="4" width="9.81640625" style="119"/>
    <col min="5" max="6" width="25.1796875" style="119" bestFit="1" customWidth="1"/>
    <col min="7" max="16384" width="9.81640625" style="119"/>
  </cols>
  <sheetData>
    <row r="1" spans="1:27">
      <c r="A1" s="217" t="s">
        <v>2158</v>
      </c>
      <c r="AA1" s="119" t="e">
        <f>#REF!</f>
        <v>#REF!</v>
      </c>
    </row>
    <row r="3" spans="1:27" ht="14.15" customHeight="1">
      <c r="A3" s="1491" t="s">
        <v>271</v>
      </c>
      <c r="B3" s="1491"/>
      <c r="C3" s="1491"/>
      <c r="D3" s="1491"/>
      <c r="E3" s="1491"/>
      <c r="F3" s="805"/>
      <c r="G3" s="805"/>
    </row>
    <row r="4" spans="1:27">
      <c r="A4" s="1491"/>
      <c r="B4" s="1491"/>
      <c r="C4" s="1491"/>
      <c r="D4" s="1491"/>
      <c r="E4" s="1491"/>
      <c r="F4" s="805"/>
      <c r="G4" s="805"/>
    </row>
    <row r="5" spans="1:27" ht="14.15" customHeight="1">
      <c r="A5" s="1491"/>
      <c r="B5" s="1491"/>
      <c r="C5" s="1491"/>
      <c r="D5" s="1491"/>
      <c r="E5" s="1491"/>
      <c r="F5" s="805"/>
      <c r="G5" s="805"/>
    </row>
    <row r="6" spans="1:27">
      <c r="A6" s="1491"/>
      <c r="B6" s="1491"/>
      <c r="C6" s="1491"/>
      <c r="D6" s="1491"/>
      <c r="E6" s="1491"/>
      <c r="F6" s="805"/>
      <c r="G6" s="805"/>
    </row>
    <row r="8" spans="1:27">
      <c r="B8" s="218" t="s">
        <v>272</v>
      </c>
    </row>
    <row r="9" spans="1:27">
      <c r="A9" s="973" t="s">
        <v>273</v>
      </c>
      <c r="B9" s="974">
        <v>0.17082750489736512</v>
      </c>
    </row>
    <row r="10" spans="1:27">
      <c r="A10" s="223" t="s">
        <v>274</v>
      </c>
      <c r="B10" s="224">
        <v>2.4962090409802393E-2</v>
      </c>
    </row>
    <row r="11" spans="1:27">
      <c r="A11" s="223" t="s">
        <v>275</v>
      </c>
      <c r="B11" s="224">
        <v>-1.7473463286861668E-2</v>
      </c>
    </row>
    <row r="12" spans="1:27">
      <c r="A12" s="223" t="s">
        <v>276</v>
      </c>
      <c r="B12" s="224">
        <v>-1.3016351847895902E-2</v>
      </c>
    </row>
    <row r="13" spans="1:27">
      <c r="A13" s="223" t="s">
        <v>277</v>
      </c>
      <c r="B13" s="224">
        <v>-8.2853605440222355E-4</v>
      </c>
      <c r="F13" s="822"/>
    </row>
    <row r="14" spans="1:27">
      <c r="A14" s="223" t="s">
        <v>278</v>
      </c>
      <c r="B14" s="224">
        <v>2.0664056748902621E-3</v>
      </c>
    </row>
    <row r="15" spans="1:27">
      <c r="A15" s="223" t="s">
        <v>279</v>
      </c>
      <c r="B15" s="224">
        <v>-4.813701979366064E-4</v>
      </c>
      <c r="E15" s="822"/>
    </row>
    <row r="16" spans="1:27">
      <c r="A16" s="223" t="s">
        <v>280</v>
      </c>
      <c r="B16" s="224">
        <v>1.48032675517153E-3</v>
      </c>
    </row>
    <row r="17" spans="1:3">
      <c r="A17" s="223" t="s">
        <v>57</v>
      </c>
      <c r="B17" s="224">
        <f>0.342575350480286%-0.000592984218607748</f>
        <v>2.8327692861951116E-3</v>
      </c>
    </row>
    <row r="18" spans="1:3">
      <c r="A18" s="975" t="s">
        <v>281</v>
      </c>
      <c r="B18" s="976">
        <v>0.17036937563632801</v>
      </c>
      <c r="C18" s="618"/>
    </row>
  </sheetData>
  <mergeCells count="1">
    <mergeCell ref="A3:E6"/>
  </mergeCell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8406-61AD-4C23-846D-9992F6BB9F35}">
  <sheetPr codeName="Sheet10">
    <tabColor theme="5" tint="0.59999389629810485"/>
  </sheetPr>
  <dimension ref="A1:AA20"/>
  <sheetViews>
    <sheetView view="pageBreakPreview" zoomScale="115" zoomScaleNormal="100" zoomScaleSheetLayoutView="115" workbookViewId="0">
      <selection activeCell="A6" sqref="A6"/>
    </sheetView>
  </sheetViews>
  <sheetFormatPr defaultColWidth="9.81640625" defaultRowHeight="11.5"/>
  <cols>
    <col min="1" max="1" width="46.54296875" style="119" bestFit="1" customWidth="1"/>
    <col min="2" max="8" width="9.81640625" style="119"/>
    <col min="9" max="9" width="4.81640625" style="119" customWidth="1"/>
    <col min="10" max="16384" width="9.81640625" style="119"/>
  </cols>
  <sheetData>
    <row r="1" spans="1:27">
      <c r="A1" s="899" t="s">
        <v>2159</v>
      </c>
      <c r="B1" s="225"/>
      <c r="C1" s="225"/>
      <c r="D1" s="225"/>
      <c r="E1" s="225"/>
      <c r="F1" s="225"/>
      <c r="G1" s="225"/>
      <c r="H1" s="216"/>
      <c r="AA1" s="119" t="e">
        <f>#REF!</f>
        <v>#REF!</v>
      </c>
    </row>
    <row r="2" spans="1:27">
      <c r="A2" s="1492" t="s">
        <v>282</v>
      </c>
      <c r="B2" s="1493"/>
      <c r="C2" s="1493"/>
      <c r="D2" s="1494"/>
      <c r="E2" s="1494"/>
      <c r="F2" s="1494"/>
      <c r="G2" s="1494"/>
      <c r="H2" s="1494"/>
    </row>
    <row r="3" spans="1:27">
      <c r="A3" s="1493"/>
      <c r="B3" s="1493"/>
      <c r="C3" s="1493"/>
      <c r="D3" s="1494"/>
      <c r="E3" s="1494"/>
      <c r="F3" s="1494"/>
      <c r="G3" s="1494"/>
      <c r="H3" s="1494"/>
    </row>
    <row r="4" spans="1:27" ht="8.25" customHeight="1">
      <c r="A4" s="1493"/>
      <c r="B4" s="1493"/>
      <c r="C4" s="1493"/>
      <c r="D4" s="1494"/>
      <c r="E4" s="1494"/>
      <c r="F4" s="1494"/>
      <c r="G4" s="1494"/>
      <c r="H4" s="1494"/>
    </row>
    <row r="5" spans="1:27" ht="24" hidden="1" customHeight="1">
      <c r="A5" s="1493"/>
      <c r="B5" s="1493"/>
      <c r="C5" s="1493"/>
      <c r="D5" s="1494"/>
      <c r="E5" s="1494"/>
      <c r="F5" s="1494"/>
      <c r="G5" s="1494"/>
      <c r="H5" s="1494"/>
    </row>
    <row r="6" spans="1:27">
      <c r="A6" s="1804" t="s">
        <v>170</v>
      </c>
      <c r="B6" s="226"/>
      <c r="C6" s="226"/>
      <c r="D6" s="226"/>
      <c r="E6" s="226"/>
      <c r="F6" s="226"/>
      <c r="G6" s="227">
        <v>2021</v>
      </c>
      <c r="H6" s="228">
        <v>2020</v>
      </c>
    </row>
    <row r="7" spans="1:27">
      <c r="A7" s="229" t="s">
        <v>283</v>
      </c>
      <c r="B7" s="220"/>
      <c r="C7" s="220"/>
      <c r="D7" s="220"/>
      <c r="E7" s="220"/>
      <c r="F7" s="220"/>
      <c r="G7" s="230">
        <v>33494.139534272719</v>
      </c>
      <c r="H7" s="230">
        <v>33739.738309384549</v>
      </c>
    </row>
    <row r="8" spans="1:27">
      <c r="A8" s="219" t="s">
        <v>284</v>
      </c>
      <c r="B8" s="220"/>
      <c r="C8" s="220"/>
      <c r="D8" s="220"/>
      <c r="E8" s="220"/>
      <c r="F8" s="220"/>
      <c r="G8" s="230">
        <v>-9.2880811626464492</v>
      </c>
      <c r="H8" s="230">
        <v>0.10833969323346082</v>
      </c>
    </row>
    <row r="9" spans="1:27">
      <c r="A9" s="219" t="s">
        <v>285</v>
      </c>
      <c r="B9" s="220"/>
      <c r="C9" s="220"/>
      <c r="D9" s="220"/>
      <c r="E9" s="220"/>
      <c r="F9" s="220"/>
      <c r="G9" s="230">
        <v>-779.38732422411658</v>
      </c>
      <c r="H9" s="230">
        <v>-2342.4008072197157</v>
      </c>
    </row>
    <row r="10" spans="1:27">
      <c r="A10" s="954" t="s">
        <v>177</v>
      </c>
      <c r="B10" s="951"/>
      <c r="C10" s="952"/>
      <c r="D10" s="952"/>
      <c r="E10" s="952"/>
      <c r="F10" s="952"/>
      <c r="G10" s="953">
        <v>32705.464128885957</v>
      </c>
      <c r="H10" s="955">
        <v>31397.445841858062</v>
      </c>
    </row>
    <row r="11" spans="1:27">
      <c r="A11" s="219" t="s">
        <v>286</v>
      </c>
      <c r="B11" s="220"/>
      <c r="C11" s="220"/>
      <c r="D11" s="220"/>
      <c r="E11" s="220"/>
      <c r="F11" s="220"/>
      <c r="G11" s="230">
        <v>-2681.6673804467259</v>
      </c>
      <c r="H11" s="230">
        <v>-1585.4594337767369</v>
      </c>
    </row>
    <row r="12" spans="1:27">
      <c r="A12" s="219" t="s">
        <v>287</v>
      </c>
      <c r="B12" s="220"/>
      <c r="C12" s="220"/>
      <c r="D12" s="220"/>
      <c r="E12" s="220"/>
      <c r="F12" s="220"/>
      <c r="G12" s="230">
        <v>-1842.6787735921018</v>
      </c>
      <c r="H12" s="230">
        <v>-1805.9458131327981</v>
      </c>
    </row>
    <row r="13" spans="1:27">
      <c r="A13" s="219" t="s">
        <v>177</v>
      </c>
      <c r="B13" s="220"/>
      <c r="C13" s="220"/>
      <c r="D13" s="220"/>
      <c r="E13" s="220"/>
      <c r="F13" s="220"/>
      <c r="G13" s="230">
        <v>-961.38473815742202</v>
      </c>
      <c r="H13" s="230">
        <v>-829.49127459526483</v>
      </c>
    </row>
    <row r="14" spans="1:27">
      <c r="A14" s="219" t="s">
        <v>288</v>
      </c>
      <c r="B14" s="220"/>
      <c r="C14" s="220"/>
      <c r="D14" s="220"/>
      <c r="E14" s="220"/>
      <c r="F14" s="220"/>
      <c r="G14" s="230" t="s">
        <v>154</v>
      </c>
      <c r="H14" s="230" t="s">
        <v>154</v>
      </c>
    </row>
    <row r="15" spans="1:27">
      <c r="A15" s="231" t="s">
        <v>289</v>
      </c>
      <c r="B15" s="232"/>
      <c r="C15" s="232"/>
      <c r="D15" s="232"/>
      <c r="E15" s="232"/>
      <c r="F15" s="232"/>
      <c r="G15" s="233">
        <v>-168.59498850945889</v>
      </c>
      <c r="H15" s="233">
        <v>-107.77293490892323</v>
      </c>
    </row>
    <row r="16" spans="1:27">
      <c r="A16" s="231" t="s">
        <v>290</v>
      </c>
      <c r="B16" s="234"/>
      <c r="C16" s="234"/>
      <c r="D16" s="234"/>
      <c r="E16" s="234"/>
      <c r="F16" s="234"/>
      <c r="G16" s="235">
        <v>-329.39028679998592</v>
      </c>
      <c r="H16" s="235">
        <v>-231.4599204063235</v>
      </c>
    </row>
    <row r="17" spans="1:8">
      <c r="A17" s="219" t="s">
        <v>291</v>
      </c>
      <c r="B17" s="236"/>
      <c r="C17" s="220"/>
      <c r="D17" s="220"/>
      <c r="E17" s="220"/>
      <c r="F17" s="220"/>
      <c r="G17" s="230"/>
      <c r="H17" s="237"/>
    </row>
    <row r="18" spans="1:8">
      <c r="A18" s="219" t="s">
        <v>292</v>
      </c>
      <c r="B18" s="236"/>
      <c r="C18" s="220"/>
      <c r="D18" s="220"/>
      <c r="E18" s="220"/>
      <c r="F18" s="220"/>
      <c r="G18" s="230">
        <v>-841.55936712505741</v>
      </c>
      <c r="H18" s="237">
        <v>-283.87970220465809</v>
      </c>
    </row>
    <row r="19" spans="1:8">
      <c r="A19" s="954" t="s">
        <v>293</v>
      </c>
      <c r="B19" s="951"/>
      <c r="C19" s="952"/>
      <c r="D19" s="952"/>
      <c r="E19" s="952"/>
      <c r="F19" s="952"/>
      <c r="G19" s="953">
        <v>25880.188594255203</v>
      </c>
      <c r="H19" s="955">
        <v>26553.436762833357</v>
      </c>
    </row>
    <row r="20" spans="1:8">
      <c r="A20" s="231"/>
      <c r="B20" s="225"/>
      <c r="C20" s="225"/>
      <c r="D20" s="225"/>
      <c r="E20" s="225"/>
      <c r="F20" s="225"/>
      <c r="G20" s="225"/>
      <c r="H20" s="216"/>
    </row>
  </sheetData>
  <mergeCells count="1">
    <mergeCell ref="A2:H5"/>
  </mergeCells>
  <pageMargins left="0.7" right="0.7" top="0.75" bottom="0.75" header="0.3" footer="0.3"/>
  <pageSetup paperSize="9" scale="69" orientation="portrait" r:id="rId1"/>
  <headerFooter>
    <oddFooter>&amp;C&amp;1#&amp;"Calibri"&amp;10&amp;K000000Confidential</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11E7A-74F8-4D08-9481-8990B5B55EC7}">
  <sheetPr codeName="Sheet11">
    <tabColor theme="5" tint="0.59999389629810485"/>
  </sheetPr>
  <dimension ref="A1:AA123"/>
  <sheetViews>
    <sheetView showGridLines="0" view="pageBreakPreview" zoomScale="60" zoomScaleNormal="115" workbookViewId="0">
      <selection activeCell="A2" sqref="A2"/>
    </sheetView>
  </sheetViews>
  <sheetFormatPr defaultColWidth="9.1796875" defaultRowHeight="11.5"/>
  <cols>
    <col min="1" max="1" width="9.1796875" style="511"/>
    <col min="2" max="2" width="74.26953125" style="495" customWidth="1"/>
    <col min="3" max="3" width="10.81640625" style="495" bestFit="1" customWidth="1"/>
    <col min="4" max="4" width="25" style="495" customWidth="1"/>
    <col min="5" max="5" width="3.7265625" style="773" customWidth="1"/>
    <col min="6" max="7" width="9.1796875" style="770"/>
    <col min="8" max="8" width="72" style="770" customWidth="1"/>
    <col min="9" max="9" width="2.81640625" style="770" bestFit="1" customWidth="1"/>
    <col min="10" max="16384" width="9.1796875" style="770"/>
  </cols>
  <sheetData>
    <row r="1" spans="1:27">
      <c r="A1" s="493" t="s">
        <v>2162</v>
      </c>
      <c r="B1" s="494"/>
      <c r="C1" s="494"/>
      <c r="AA1" s="770" t="e">
        <f>#REF!</f>
        <v>#REF!</v>
      </c>
    </row>
    <row r="2" spans="1:27">
      <c r="A2" s="493"/>
      <c r="B2" s="494"/>
      <c r="C2" s="494"/>
    </row>
    <row r="3" spans="1:27" ht="68.25" customHeight="1">
      <c r="A3" s="1497" t="s">
        <v>294</v>
      </c>
      <c r="B3" s="1497"/>
      <c r="C3" s="1497"/>
      <c r="D3" s="1497"/>
      <c r="F3" s="855"/>
    </row>
    <row r="4" spans="1:27">
      <c r="A4" s="493"/>
      <c r="B4" s="494"/>
      <c r="C4" s="494"/>
    </row>
    <row r="5" spans="1:27">
      <c r="A5" s="493"/>
      <c r="B5" s="494"/>
      <c r="C5" s="494"/>
    </row>
    <row r="6" spans="1:27" ht="12.75" customHeight="1">
      <c r="A6" s="496" t="s">
        <v>170</v>
      </c>
      <c r="B6" s="496"/>
      <c r="C6" s="496" t="s">
        <v>295</v>
      </c>
      <c r="D6" s="497" t="s">
        <v>296</v>
      </c>
    </row>
    <row r="7" spans="1:27">
      <c r="A7" s="1498" t="s">
        <v>297</v>
      </c>
      <c r="B7" s="1498"/>
      <c r="C7" s="1498"/>
      <c r="D7" s="496"/>
    </row>
    <row r="8" spans="1:27">
      <c r="A8" s="498">
        <v>1</v>
      </c>
      <c r="B8" s="499" t="s">
        <v>298</v>
      </c>
      <c r="C8" s="498">
        <v>5129.8778671410701</v>
      </c>
      <c r="D8" s="500" t="s">
        <v>299</v>
      </c>
    </row>
    <row r="9" spans="1:27">
      <c r="A9" s="498"/>
      <c r="B9" s="499" t="s">
        <v>300</v>
      </c>
      <c r="C9" s="498">
        <v>4049.9519190000001</v>
      </c>
      <c r="D9" s="500" t="s">
        <v>154</v>
      </c>
    </row>
    <row r="10" spans="1:27">
      <c r="A10" s="498"/>
      <c r="B10" s="499" t="s">
        <v>301</v>
      </c>
      <c r="C10" s="498" t="s">
        <v>154</v>
      </c>
      <c r="D10" s="500" t="s">
        <v>154</v>
      </c>
    </row>
    <row r="11" spans="1:27">
      <c r="A11" s="498"/>
      <c r="B11" s="499" t="s">
        <v>302</v>
      </c>
      <c r="C11" s="501" t="s">
        <v>154</v>
      </c>
      <c r="D11" s="500" t="s">
        <v>154</v>
      </c>
    </row>
    <row r="12" spans="1:27">
      <c r="A12" s="498">
        <v>2</v>
      </c>
      <c r="B12" s="499" t="s">
        <v>303</v>
      </c>
      <c r="C12" s="498">
        <v>24541.628309691529</v>
      </c>
      <c r="D12" s="500" t="s">
        <v>304</v>
      </c>
    </row>
    <row r="13" spans="1:27">
      <c r="A13" s="498">
        <v>3</v>
      </c>
      <c r="B13" s="499" t="s">
        <v>305</v>
      </c>
      <c r="C13" s="501">
        <v>-490.58919273100827</v>
      </c>
      <c r="D13" s="500">
        <v>15</v>
      </c>
    </row>
    <row r="14" spans="1:27">
      <c r="A14" s="498" t="s">
        <v>306</v>
      </c>
      <c r="B14" s="499" t="s">
        <v>307</v>
      </c>
      <c r="C14" s="501" t="s">
        <v>154</v>
      </c>
      <c r="D14" s="500" t="s">
        <v>154</v>
      </c>
    </row>
    <row r="15" spans="1:27" ht="23">
      <c r="A15" s="498">
        <v>4</v>
      </c>
      <c r="B15" s="499" t="s">
        <v>308</v>
      </c>
      <c r="C15" s="501" t="s">
        <v>154</v>
      </c>
      <c r="D15" s="500"/>
    </row>
    <row r="16" spans="1:27">
      <c r="A16" s="498">
        <v>5</v>
      </c>
      <c r="B16" s="499" t="s">
        <v>309</v>
      </c>
      <c r="C16" s="501" t="s">
        <v>154</v>
      </c>
      <c r="D16" s="500" t="s">
        <v>154</v>
      </c>
    </row>
    <row r="17" spans="1:4">
      <c r="A17" s="498" t="s">
        <v>310</v>
      </c>
      <c r="B17" s="499" t="s">
        <v>311</v>
      </c>
      <c r="C17" s="501">
        <v>1153.8298005606393</v>
      </c>
      <c r="D17" s="500">
        <v>17</v>
      </c>
    </row>
    <row r="18" spans="1:4" ht="12.75" customHeight="1">
      <c r="A18" s="977">
        <v>6</v>
      </c>
      <c r="B18" s="978" t="s">
        <v>312</v>
      </c>
      <c r="C18" s="979">
        <v>30334.746784662231</v>
      </c>
      <c r="D18" s="980" t="s">
        <v>154</v>
      </c>
    </row>
    <row r="19" spans="1:4">
      <c r="A19" s="1499" t="s">
        <v>313</v>
      </c>
      <c r="B19" s="1499"/>
      <c r="C19" s="1499"/>
    </row>
    <row r="20" spans="1:4">
      <c r="A20" s="498">
        <v>7</v>
      </c>
      <c r="B20" s="499" t="s">
        <v>314</v>
      </c>
      <c r="C20" s="501">
        <v>-262.6524619825916</v>
      </c>
      <c r="D20" s="500"/>
    </row>
    <row r="21" spans="1:4">
      <c r="A21" s="498">
        <v>8</v>
      </c>
      <c r="B21" s="499" t="s">
        <v>315</v>
      </c>
      <c r="C21" s="501">
        <v>-2804.063511749524</v>
      </c>
      <c r="D21" s="500">
        <v>1</v>
      </c>
    </row>
    <row r="22" spans="1:4">
      <c r="A22" s="498">
        <v>9</v>
      </c>
      <c r="B22" s="499" t="s">
        <v>316</v>
      </c>
      <c r="C22" s="501" t="s">
        <v>317</v>
      </c>
      <c r="D22" s="500" t="s">
        <v>154</v>
      </c>
    </row>
    <row r="23" spans="1:4" ht="23">
      <c r="A23" s="498">
        <v>10</v>
      </c>
      <c r="B23" s="499" t="s">
        <v>318</v>
      </c>
      <c r="C23" s="501">
        <v>-4.0858643554969802</v>
      </c>
      <c r="D23" s="500" t="s">
        <v>319</v>
      </c>
    </row>
    <row r="24" spans="1:4" ht="23">
      <c r="A24" s="498">
        <v>11</v>
      </c>
      <c r="B24" s="499" t="s">
        <v>320</v>
      </c>
      <c r="C24" s="501">
        <v>-29.854920511177493</v>
      </c>
      <c r="D24" s="500">
        <v>16</v>
      </c>
    </row>
    <row r="25" spans="1:4">
      <c r="A25" s="498">
        <v>12</v>
      </c>
      <c r="B25" s="499" t="s">
        <v>321</v>
      </c>
      <c r="C25" s="501" t="s">
        <v>154</v>
      </c>
      <c r="D25" s="500" t="s">
        <v>154</v>
      </c>
    </row>
    <row r="26" spans="1:4">
      <c r="A26" s="498">
        <v>13</v>
      </c>
      <c r="B26" s="499" t="s">
        <v>322</v>
      </c>
      <c r="C26" s="501" t="s">
        <v>154</v>
      </c>
      <c r="D26" s="500" t="s">
        <v>154</v>
      </c>
    </row>
    <row r="27" spans="1:4">
      <c r="A27" s="498">
        <v>14</v>
      </c>
      <c r="B27" s="499" t="s">
        <v>323</v>
      </c>
      <c r="C27" s="501">
        <v>4.7249999999999996</v>
      </c>
      <c r="D27" s="500" t="s">
        <v>154</v>
      </c>
    </row>
    <row r="28" spans="1:4">
      <c r="A28" s="498">
        <v>15</v>
      </c>
      <c r="B28" s="502" t="s">
        <v>324</v>
      </c>
      <c r="C28" s="501">
        <v>-168.59498850945889</v>
      </c>
      <c r="D28" s="500">
        <v>3</v>
      </c>
    </row>
    <row r="29" spans="1:4">
      <c r="A29" s="498">
        <v>16</v>
      </c>
      <c r="B29" s="499" t="s">
        <v>325</v>
      </c>
      <c r="C29" s="501">
        <v>-281.09511571182463</v>
      </c>
      <c r="D29" s="500">
        <v>20</v>
      </c>
    </row>
    <row r="30" spans="1:4" ht="34.5">
      <c r="A30" s="498">
        <v>17</v>
      </c>
      <c r="B30" s="499" t="s">
        <v>326</v>
      </c>
      <c r="C30" s="501" t="s">
        <v>154</v>
      </c>
      <c r="D30" s="500" t="s">
        <v>154</v>
      </c>
    </row>
    <row r="31" spans="1:4" ht="34.5">
      <c r="A31" s="498">
        <v>18</v>
      </c>
      <c r="B31" s="499" t="s">
        <v>327</v>
      </c>
      <c r="C31" s="501" t="s">
        <v>154</v>
      </c>
      <c r="D31" s="500" t="s">
        <v>154</v>
      </c>
    </row>
    <row r="32" spans="1:4" ht="34.5">
      <c r="A32" s="498">
        <v>19</v>
      </c>
      <c r="B32" s="499" t="s">
        <v>328</v>
      </c>
      <c r="C32" s="501" t="s">
        <v>154</v>
      </c>
      <c r="D32" s="500" t="s">
        <v>154</v>
      </c>
    </row>
    <row r="33" spans="1:4">
      <c r="A33" s="498">
        <v>20</v>
      </c>
      <c r="B33" s="499" t="s">
        <v>316</v>
      </c>
      <c r="C33" s="501" t="s">
        <v>317</v>
      </c>
      <c r="D33" s="500" t="s">
        <v>154</v>
      </c>
    </row>
    <row r="34" spans="1:4" ht="23">
      <c r="A34" s="498" t="s">
        <v>329</v>
      </c>
      <c r="B34" s="499" t="s">
        <v>330</v>
      </c>
      <c r="C34" s="501" t="s">
        <v>154</v>
      </c>
      <c r="D34" s="500" t="s">
        <v>154</v>
      </c>
    </row>
    <row r="35" spans="1:4">
      <c r="A35" s="498" t="s">
        <v>331</v>
      </c>
      <c r="B35" s="499" t="s">
        <v>332</v>
      </c>
      <c r="C35" s="501" t="s">
        <v>154</v>
      </c>
      <c r="D35" s="500" t="s">
        <v>154</v>
      </c>
    </row>
    <row r="36" spans="1:4">
      <c r="A36" s="498" t="s">
        <v>333</v>
      </c>
      <c r="B36" s="499" t="s">
        <v>334</v>
      </c>
      <c r="C36" s="501" t="s">
        <v>154</v>
      </c>
      <c r="D36" s="500" t="s">
        <v>154</v>
      </c>
    </row>
    <row r="37" spans="1:4">
      <c r="A37" s="498" t="s">
        <v>335</v>
      </c>
      <c r="B37" s="499" t="s">
        <v>336</v>
      </c>
      <c r="C37" s="501" t="s">
        <v>154</v>
      </c>
      <c r="D37" s="500" t="s">
        <v>154</v>
      </c>
    </row>
    <row r="38" spans="1:4" ht="23">
      <c r="A38" s="498">
        <v>21</v>
      </c>
      <c r="B38" s="499" t="s">
        <v>337</v>
      </c>
      <c r="C38" s="501" t="s">
        <v>154</v>
      </c>
      <c r="D38" s="500"/>
    </row>
    <row r="39" spans="1:4">
      <c r="A39" s="498">
        <v>22</v>
      </c>
      <c r="B39" s="502" t="s">
        <v>338</v>
      </c>
      <c r="C39" s="501" t="s">
        <v>154</v>
      </c>
      <c r="D39" s="500" t="s">
        <v>154</v>
      </c>
    </row>
    <row r="40" spans="1:4" ht="23">
      <c r="A40" s="498">
        <v>23</v>
      </c>
      <c r="B40" s="499" t="s">
        <v>339</v>
      </c>
      <c r="C40" s="501" t="s">
        <v>154</v>
      </c>
      <c r="D40" s="500" t="s">
        <v>154</v>
      </c>
    </row>
    <row r="41" spans="1:4">
      <c r="A41" s="498">
        <v>24</v>
      </c>
      <c r="B41" s="499" t="s">
        <v>316</v>
      </c>
      <c r="C41" s="501" t="s">
        <v>317</v>
      </c>
      <c r="D41" s="500" t="s">
        <v>154</v>
      </c>
    </row>
    <row r="42" spans="1:4">
      <c r="A42" s="498">
        <v>25</v>
      </c>
      <c r="B42" s="499" t="s">
        <v>340</v>
      </c>
      <c r="C42" s="501" t="s">
        <v>154</v>
      </c>
      <c r="D42" s="500"/>
    </row>
    <row r="43" spans="1:4">
      <c r="A43" s="498" t="s">
        <v>341</v>
      </c>
      <c r="B43" s="502" t="s">
        <v>342</v>
      </c>
      <c r="C43" s="501" t="s">
        <v>154</v>
      </c>
      <c r="D43" s="500"/>
    </row>
    <row r="44" spans="1:4" ht="34.5">
      <c r="A44" s="498" t="s">
        <v>343</v>
      </c>
      <c r="B44" s="499" t="s">
        <v>344</v>
      </c>
      <c r="C44" s="501" t="s">
        <v>154</v>
      </c>
      <c r="D44" s="500" t="s">
        <v>154</v>
      </c>
    </row>
    <row r="45" spans="1:4">
      <c r="A45" s="498">
        <v>26</v>
      </c>
      <c r="B45" s="499" t="s">
        <v>316</v>
      </c>
      <c r="C45" s="501" t="s">
        <v>317</v>
      </c>
      <c r="D45" s="500" t="s">
        <v>154</v>
      </c>
    </row>
    <row r="46" spans="1:4">
      <c r="A46" s="498">
        <v>27</v>
      </c>
      <c r="B46" s="499" t="s">
        <v>345</v>
      </c>
      <c r="C46" s="501" t="s">
        <v>154</v>
      </c>
      <c r="D46" s="500" t="s">
        <v>154</v>
      </c>
    </row>
    <row r="47" spans="1:4">
      <c r="A47" s="498" t="s">
        <v>346</v>
      </c>
      <c r="B47" s="499" t="s">
        <v>347</v>
      </c>
      <c r="C47" s="501">
        <v>-908.93632758695469</v>
      </c>
      <c r="D47" s="500" t="s">
        <v>154</v>
      </c>
    </row>
    <row r="48" spans="1:4">
      <c r="A48" s="938">
        <v>28</v>
      </c>
      <c r="B48" s="939" t="s">
        <v>348</v>
      </c>
      <c r="C48" s="940">
        <v>-4454.5581904070286</v>
      </c>
      <c r="D48" s="941" t="s">
        <v>154</v>
      </c>
    </row>
    <row r="49" spans="1:5">
      <c r="A49" s="934">
        <v>29</v>
      </c>
      <c r="B49" s="935" t="s">
        <v>349</v>
      </c>
      <c r="C49" s="936">
        <v>25880.188594255203</v>
      </c>
      <c r="D49" s="937" t="s">
        <v>154</v>
      </c>
    </row>
    <row r="50" spans="1:5">
      <c r="A50" s="1495" t="s">
        <v>350</v>
      </c>
      <c r="B50" s="1495"/>
      <c r="C50" s="1495"/>
      <c r="D50" s="500"/>
      <c r="E50" s="503"/>
    </row>
    <row r="51" spans="1:5">
      <c r="A51" s="498">
        <v>30</v>
      </c>
      <c r="B51" s="499" t="s">
        <v>298</v>
      </c>
      <c r="C51" s="501">
        <v>3160.2248116999999</v>
      </c>
      <c r="D51" s="500">
        <v>5</v>
      </c>
      <c r="E51" s="503"/>
    </row>
    <row r="52" spans="1:5">
      <c r="A52" s="498">
        <v>31</v>
      </c>
      <c r="B52" s="499" t="s">
        <v>351</v>
      </c>
      <c r="C52" s="501">
        <v>749.42443976938705</v>
      </c>
      <c r="D52" s="500">
        <v>19</v>
      </c>
      <c r="E52" s="503"/>
    </row>
    <row r="53" spans="1:5">
      <c r="A53" s="498">
        <v>32</v>
      </c>
      <c r="B53" s="499" t="s">
        <v>352</v>
      </c>
      <c r="C53" s="501">
        <v>2410.800371930613</v>
      </c>
      <c r="D53" s="500" t="s">
        <v>154</v>
      </c>
      <c r="E53" s="504"/>
    </row>
    <row r="54" spans="1:5" ht="23">
      <c r="A54" s="498">
        <v>33</v>
      </c>
      <c r="B54" s="499" t="s">
        <v>353</v>
      </c>
      <c r="C54" s="501" t="s">
        <v>154</v>
      </c>
      <c r="D54" s="500">
        <v>6</v>
      </c>
      <c r="E54" s="503"/>
    </row>
    <row r="55" spans="1:5">
      <c r="A55" s="498" t="s">
        <v>354</v>
      </c>
      <c r="B55" s="499" t="s">
        <v>355</v>
      </c>
      <c r="C55" s="501" t="s">
        <v>154</v>
      </c>
      <c r="D55" s="500" t="s">
        <v>154</v>
      </c>
      <c r="E55" s="503"/>
    </row>
    <row r="56" spans="1:5">
      <c r="A56" s="498" t="s">
        <v>356</v>
      </c>
      <c r="B56" s="499" t="s">
        <v>357</v>
      </c>
      <c r="C56" s="501" t="s">
        <v>154</v>
      </c>
      <c r="D56" s="500" t="s">
        <v>154</v>
      </c>
      <c r="E56" s="503"/>
    </row>
    <row r="57" spans="1:5" ht="23">
      <c r="A57" s="498">
        <v>34</v>
      </c>
      <c r="B57" s="499" t="s">
        <v>358</v>
      </c>
      <c r="C57" s="501" t="s">
        <v>154</v>
      </c>
      <c r="D57" s="500" t="s">
        <v>154</v>
      </c>
      <c r="E57" s="503"/>
    </row>
    <row r="58" spans="1:5">
      <c r="A58" s="498">
        <v>35</v>
      </c>
      <c r="B58" s="499" t="s">
        <v>359</v>
      </c>
      <c r="C58" s="501" t="s">
        <v>154</v>
      </c>
      <c r="D58" s="500" t="s">
        <v>154</v>
      </c>
    </row>
    <row r="59" spans="1:5">
      <c r="A59" s="977">
        <v>36</v>
      </c>
      <c r="B59" s="978" t="s">
        <v>360</v>
      </c>
      <c r="C59" s="979">
        <v>3160.2248116999999</v>
      </c>
      <c r="D59" s="980" t="s">
        <v>154</v>
      </c>
    </row>
    <row r="60" spans="1:5">
      <c r="A60" s="1495" t="s">
        <v>361</v>
      </c>
      <c r="B60" s="1495"/>
      <c r="C60" s="1495"/>
      <c r="D60" s="498"/>
    </row>
    <row r="61" spans="1:5">
      <c r="A61" s="498">
        <v>37</v>
      </c>
      <c r="B61" s="499" t="s">
        <v>362</v>
      </c>
      <c r="C61" s="501">
        <v>-1.0623210299439207</v>
      </c>
      <c r="D61" s="500">
        <v>7</v>
      </c>
    </row>
    <row r="62" spans="1:5" ht="34.5">
      <c r="A62" s="498">
        <v>38</v>
      </c>
      <c r="B62" s="499" t="s">
        <v>363</v>
      </c>
      <c r="C62" s="501" t="s">
        <v>154</v>
      </c>
      <c r="D62" s="500" t="s">
        <v>154</v>
      </c>
    </row>
    <row r="63" spans="1:5" ht="34.5">
      <c r="A63" s="498">
        <v>39</v>
      </c>
      <c r="B63" s="499" t="s">
        <v>364</v>
      </c>
      <c r="C63" s="501" t="s">
        <v>154</v>
      </c>
      <c r="D63" s="500" t="s">
        <v>154</v>
      </c>
    </row>
    <row r="64" spans="1:5" ht="34.5">
      <c r="A64" s="498">
        <v>40</v>
      </c>
      <c r="B64" s="499" t="s">
        <v>365</v>
      </c>
      <c r="C64" s="501" t="s">
        <v>154</v>
      </c>
      <c r="D64" s="500" t="s">
        <v>154</v>
      </c>
    </row>
    <row r="65" spans="1:4">
      <c r="A65" s="498">
        <v>41</v>
      </c>
      <c r="B65" s="499" t="s">
        <v>316</v>
      </c>
      <c r="C65" s="501" t="s">
        <v>317</v>
      </c>
      <c r="D65" s="500" t="s">
        <v>154</v>
      </c>
    </row>
    <row r="66" spans="1:4">
      <c r="A66" s="505">
        <v>42</v>
      </c>
      <c r="B66" s="506" t="s">
        <v>366</v>
      </c>
      <c r="C66" s="507" t="s">
        <v>154</v>
      </c>
      <c r="D66" s="508" t="s">
        <v>154</v>
      </c>
    </row>
    <row r="67" spans="1:4">
      <c r="A67" s="498" t="s">
        <v>367</v>
      </c>
      <c r="B67" s="499" t="s">
        <v>368</v>
      </c>
      <c r="C67" s="501">
        <v>-27.43767897005608</v>
      </c>
      <c r="D67" s="500" t="s">
        <v>154</v>
      </c>
    </row>
    <row r="68" spans="1:4">
      <c r="A68" s="938">
        <v>43</v>
      </c>
      <c r="B68" s="939" t="s">
        <v>369</v>
      </c>
      <c r="C68" s="940">
        <v>-28.5</v>
      </c>
      <c r="D68" s="941" t="s">
        <v>154</v>
      </c>
    </row>
    <row r="69" spans="1:4">
      <c r="A69" s="930">
        <v>44</v>
      </c>
      <c r="B69" s="931" t="s">
        <v>370</v>
      </c>
      <c r="C69" s="932">
        <v>3131.7248116999999</v>
      </c>
      <c r="D69" s="933"/>
    </row>
    <row r="70" spans="1:4">
      <c r="A70" s="934">
        <v>45</v>
      </c>
      <c r="B70" s="935" t="s">
        <v>371</v>
      </c>
      <c r="C70" s="936">
        <v>29011.913405955202</v>
      </c>
      <c r="D70" s="937"/>
    </row>
    <row r="71" spans="1:4">
      <c r="A71" s="1495" t="s">
        <v>372</v>
      </c>
      <c r="B71" s="1495"/>
      <c r="C71" s="1495"/>
      <c r="D71" s="567"/>
    </row>
    <row r="72" spans="1:4">
      <c r="A72" s="498">
        <v>46</v>
      </c>
      <c r="B72" s="499" t="s">
        <v>373</v>
      </c>
      <c r="C72" s="501">
        <v>3453.9307732243374</v>
      </c>
      <c r="D72" s="500">
        <v>8</v>
      </c>
    </row>
    <row r="73" spans="1:4" ht="23">
      <c r="A73" s="498">
        <v>47</v>
      </c>
      <c r="B73" s="499" t="s">
        <v>374</v>
      </c>
      <c r="C73" s="501" t="s">
        <v>154</v>
      </c>
      <c r="D73" s="500">
        <v>9</v>
      </c>
    </row>
    <row r="74" spans="1:4">
      <c r="A74" s="498" t="s">
        <v>375</v>
      </c>
      <c r="B74" s="499" t="s">
        <v>376</v>
      </c>
      <c r="C74" s="501" t="s">
        <v>154</v>
      </c>
      <c r="D74" s="500" t="s">
        <v>154</v>
      </c>
    </row>
    <row r="75" spans="1:4">
      <c r="A75" s="498" t="s">
        <v>377</v>
      </c>
      <c r="B75" s="499" t="s">
        <v>378</v>
      </c>
      <c r="C75" s="501" t="s">
        <v>154</v>
      </c>
      <c r="D75" s="500" t="s">
        <v>154</v>
      </c>
    </row>
    <row r="76" spans="1:4" ht="23">
      <c r="A76" s="498">
        <v>48</v>
      </c>
      <c r="B76" s="499" t="s">
        <v>379</v>
      </c>
      <c r="C76" s="501" t="s">
        <v>154</v>
      </c>
      <c r="D76" s="500" t="s">
        <v>154</v>
      </c>
    </row>
    <row r="77" spans="1:4">
      <c r="A77" s="498">
        <v>49</v>
      </c>
      <c r="B77" s="499" t="s">
        <v>380</v>
      </c>
      <c r="C77" s="501" t="s">
        <v>154</v>
      </c>
      <c r="D77" s="500" t="s">
        <v>154</v>
      </c>
    </row>
    <row r="78" spans="1:4">
      <c r="A78" s="498">
        <v>50</v>
      </c>
      <c r="B78" s="499" t="s">
        <v>381</v>
      </c>
      <c r="C78" s="501">
        <v>523.38112293000017</v>
      </c>
      <c r="D78" s="500" t="s">
        <v>154</v>
      </c>
    </row>
    <row r="79" spans="1:4">
      <c r="A79" s="977">
        <v>51</v>
      </c>
      <c r="B79" s="978" t="s">
        <v>382</v>
      </c>
      <c r="C79" s="979">
        <v>3977.3118961543378</v>
      </c>
      <c r="D79" s="980" t="s">
        <v>154</v>
      </c>
    </row>
    <row r="80" spans="1:4">
      <c r="A80" s="1495" t="s">
        <v>383</v>
      </c>
      <c r="B80" s="1495"/>
      <c r="C80" s="1495"/>
      <c r="D80" s="567"/>
    </row>
    <row r="81" spans="1:4" ht="23">
      <c r="A81" s="498">
        <v>52</v>
      </c>
      <c r="B81" s="499" t="s">
        <v>384</v>
      </c>
      <c r="C81" s="501" t="s">
        <v>154</v>
      </c>
      <c r="D81" s="500">
        <v>10</v>
      </c>
    </row>
    <row r="82" spans="1:4" ht="34.5">
      <c r="A82" s="498">
        <v>53</v>
      </c>
      <c r="B82" s="499" t="s">
        <v>385</v>
      </c>
      <c r="C82" s="501" t="s">
        <v>154</v>
      </c>
      <c r="D82" s="500" t="s">
        <v>154</v>
      </c>
    </row>
    <row r="83" spans="1:4" ht="34.5">
      <c r="A83" s="498">
        <v>54</v>
      </c>
      <c r="B83" s="499" t="s">
        <v>386</v>
      </c>
      <c r="C83" s="501" t="s">
        <v>154</v>
      </c>
      <c r="D83" s="500" t="s">
        <v>154</v>
      </c>
    </row>
    <row r="84" spans="1:4">
      <c r="A84" s="498" t="s">
        <v>387</v>
      </c>
      <c r="B84" s="499" t="s">
        <v>316</v>
      </c>
      <c r="C84" s="501" t="s">
        <v>317</v>
      </c>
      <c r="D84" s="500" t="s">
        <v>154</v>
      </c>
    </row>
    <row r="85" spans="1:4" ht="34.5">
      <c r="A85" s="498">
        <v>55</v>
      </c>
      <c r="B85" s="499" t="s">
        <v>388</v>
      </c>
      <c r="C85" s="501">
        <v>-650</v>
      </c>
      <c r="D85" s="500" t="s">
        <v>154</v>
      </c>
    </row>
    <row r="86" spans="1:4">
      <c r="A86" s="498">
        <v>56</v>
      </c>
      <c r="B86" s="499" t="s">
        <v>316</v>
      </c>
      <c r="C86" s="501" t="s">
        <v>317</v>
      </c>
      <c r="D86" s="500" t="s">
        <v>154</v>
      </c>
    </row>
    <row r="87" spans="1:4" ht="23">
      <c r="A87" s="498" t="s">
        <v>389</v>
      </c>
      <c r="B87" s="499" t="s">
        <v>390</v>
      </c>
      <c r="C87" s="501" t="s">
        <v>154</v>
      </c>
      <c r="D87" s="500" t="s">
        <v>154</v>
      </c>
    </row>
    <row r="88" spans="1:4">
      <c r="A88" s="498" t="s">
        <v>391</v>
      </c>
      <c r="B88" s="499" t="s">
        <v>392</v>
      </c>
      <c r="C88" s="501">
        <v>-63.9</v>
      </c>
      <c r="D88" s="500" t="s">
        <v>154</v>
      </c>
    </row>
    <row r="89" spans="1:4">
      <c r="A89" s="938">
        <v>57</v>
      </c>
      <c r="B89" s="939" t="s">
        <v>393</v>
      </c>
      <c r="C89" s="940">
        <v>-650</v>
      </c>
      <c r="D89" s="941" t="s">
        <v>154</v>
      </c>
    </row>
    <row r="90" spans="1:4">
      <c r="A90" s="930">
        <v>58</v>
      </c>
      <c r="B90" s="931" t="s">
        <v>394</v>
      </c>
      <c r="C90" s="932">
        <v>3263.4118961543377</v>
      </c>
      <c r="D90" s="933" t="s">
        <v>154</v>
      </c>
    </row>
    <row r="91" spans="1:4">
      <c r="A91" s="930">
        <v>59</v>
      </c>
      <c r="B91" s="931" t="s">
        <v>395</v>
      </c>
      <c r="C91" s="932">
        <v>32275.325302109544</v>
      </c>
      <c r="D91" s="933" t="s">
        <v>154</v>
      </c>
    </row>
    <row r="92" spans="1:4">
      <c r="A92" s="934">
        <v>60</v>
      </c>
      <c r="B92" s="935" t="s">
        <v>396</v>
      </c>
      <c r="C92" s="936">
        <v>151906.34173161886</v>
      </c>
      <c r="D92" s="937" t="s">
        <v>154</v>
      </c>
    </row>
    <row r="93" spans="1:4">
      <c r="A93" s="1495" t="s">
        <v>397</v>
      </c>
      <c r="B93" s="1495"/>
      <c r="C93" s="1495"/>
      <c r="D93" s="567"/>
    </row>
    <row r="94" spans="1:4">
      <c r="A94" s="938">
        <v>61</v>
      </c>
      <c r="B94" s="939" t="s">
        <v>398</v>
      </c>
      <c r="C94" s="944">
        <v>0.17036937562474602</v>
      </c>
      <c r="D94" s="941" t="s">
        <v>154</v>
      </c>
    </row>
    <row r="95" spans="1:4">
      <c r="A95" s="930">
        <v>62</v>
      </c>
      <c r="B95" s="931" t="s">
        <v>399</v>
      </c>
      <c r="C95" s="942">
        <v>0.19098553144813482</v>
      </c>
      <c r="D95" s="933" t="s">
        <v>154</v>
      </c>
    </row>
    <row r="96" spans="1:4">
      <c r="A96" s="930">
        <v>63</v>
      </c>
      <c r="B96" s="931" t="s">
        <v>400</v>
      </c>
      <c r="C96" s="942">
        <v>0.21246858382734346</v>
      </c>
      <c r="D96" s="933" t="s">
        <v>154</v>
      </c>
    </row>
    <row r="97" spans="1:4" ht="46">
      <c r="A97" s="934">
        <v>64</v>
      </c>
      <c r="B97" s="935" t="s">
        <v>401</v>
      </c>
      <c r="C97" s="943">
        <v>0.10209923071515362</v>
      </c>
      <c r="D97" s="937" t="s">
        <v>154</v>
      </c>
    </row>
    <row r="98" spans="1:4">
      <c r="A98" s="498">
        <v>65</v>
      </c>
      <c r="B98" s="499" t="s">
        <v>402</v>
      </c>
      <c r="C98" s="509">
        <v>2.5000000000000001E-2</v>
      </c>
      <c r="D98" s="500" t="s">
        <v>154</v>
      </c>
    </row>
    <row r="99" spans="1:4">
      <c r="A99" s="498">
        <v>66</v>
      </c>
      <c r="B99" s="499" t="s">
        <v>403</v>
      </c>
      <c r="C99" s="509">
        <v>2.2992307151536201E-3</v>
      </c>
      <c r="D99" s="500" t="s">
        <v>154</v>
      </c>
    </row>
    <row r="100" spans="1:4">
      <c r="A100" s="498">
        <v>67</v>
      </c>
      <c r="B100" s="499" t="s">
        <v>404</v>
      </c>
      <c r="C100" s="509" t="s">
        <v>154</v>
      </c>
      <c r="D100" s="500" t="s">
        <v>154</v>
      </c>
    </row>
    <row r="101" spans="1:4" ht="23">
      <c r="A101" s="498" t="s">
        <v>405</v>
      </c>
      <c r="B101" s="499" t="s">
        <v>406</v>
      </c>
      <c r="C101" s="509">
        <v>0.02</v>
      </c>
      <c r="D101" s="500" t="s">
        <v>154</v>
      </c>
    </row>
    <row r="102" spans="1:4" ht="23">
      <c r="A102" s="498" t="s">
        <v>407</v>
      </c>
      <c r="B102" s="499" t="s">
        <v>408</v>
      </c>
      <c r="C102" s="509">
        <v>9.8000000000000032E-3</v>
      </c>
      <c r="D102" s="500"/>
    </row>
    <row r="103" spans="1:4">
      <c r="A103" s="498">
        <v>68</v>
      </c>
      <c r="B103" s="499" t="s">
        <v>409</v>
      </c>
      <c r="C103" s="509">
        <v>0.11265242800395467</v>
      </c>
      <c r="D103" s="500" t="s">
        <v>154</v>
      </c>
    </row>
    <row r="104" spans="1:4">
      <c r="A104" s="498">
        <v>69</v>
      </c>
      <c r="B104" s="499" t="s">
        <v>410</v>
      </c>
      <c r="C104" s="509" t="s">
        <v>317</v>
      </c>
      <c r="D104" s="500" t="s">
        <v>154</v>
      </c>
    </row>
    <row r="105" spans="1:4">
      <c r="A105" s="498">
        <v>70</v>
      </c>
      <c r="B105" s="499" t="s">
        <v>410</v>
      </c>
      <c r="C105" s="509" t="s">
        <v>317</v>
      </c>
      <c r="D105" s="500" t="s">
        <v>154</v>
      </c>
    </row>
    <row r="106" spans="1:4">
      <c r="A106" s="498">
        <v>71</v>
      </c>
      <c r="B106" s="499" t="s">
        <v>410</v>
      </c>
      <c r="C106" s="509" t="s">
        <v>317</v>
      </c>
      <c r="D106" s="500" t="s">
        <v>154</v>
      </c>
    </row>
    <row r="107" spans="1:4">
      <c r="A107" s="1495" t="s">
        <v>411</v>
      </c>
      <c r="B107" s="1495"/>
      <c r="C107" s="1495"/>
      <c r="D107" s="567"/>
    </row>
    <row r="108" spans="1:4" ht="34.5">
      <c r="A108" s="498">
        <v>72</v>
      </c>
      <c r="B108" s="499" t="s">
        <v>412</v>
      </c>
      <c r="C108" s="501">
        <v>73.231989881729987</v>
      </c>
      <c r="D108" s="500" t="s">
        <v>154</v>
      </c>
    </row>
    <row r="109" spans="1:4" ht="34.5">
      <c r="A109" s="498">
        <v>73</v>
      </c>
      <c r="B109" s="499" t="s">
        <v>413</v>
      </c>
      <c r="C109" s="501">
        <v>2051.6205836100003</v>
      </c>
      <c r="D109" s="500" t="s">
        <v>154</v>
      </c>
    </row>
    <row r="110" spans="1:4">
      <c r="A110" s="498">
        <v>74</v>
      </c>
      <c r="B110" s="499" t="s">
        <v>316</v>
      </c>
      <c r="C110" s="501" t="s">
        <v>317</v>
      </c>
      <c r="D110" s="500" t="s">
        <v>154</v>
      </c>
    </row>
    <row r="111" spans="1:4" ht="23">
      <c r="A111" s="498">
        <v>75</v>
      </c>
      <c r="B111" s="499" t="s">
        <v>414</v>
      </c>
      <c r="C111" s="501">
        <v>210.96194506607364</v>
      </c>
      <c r="D111" s="500" t="s">
        <v>154</v>
      </c>
    </row>
    <row r="112" spans="1:4">
      <c r="A112" s="1495" t="s">
        <v>415</v>
      </c>
      <c r="B112" s="1495"/>
      <c r="C112" s="1495"/>
      <c r="D112" s="500" t="s">
        <v>154</v>
      </c>
    </row>
    <row r="113" spans="1:4" ht="23">
      <c r="A113" s="498">
        <v>76</v>
      </c>
      <c r="B113" s="499" t="s">
        <v>416</v>
      </c>
      <c r="C113" s="510" t="s">
        <v>154</v>
      </c>
      <c r="D113" s="500" t="s">
        <v>154</v>
      </c>
    </row>
    <row r="114" spans="1:4">
      <c r="A114" s="498">
        <v>77</v>
      </c>
      <c r="B114" s="499" t="s">
        <v>417</v>
      </c>
      <c r="C114" s="510" t="s">
        <v>154</v>
      </c>
      <c r="D114" s="500" t="s">
        <v>154</v>
      </c>
    </row>
    <row r="115" spans="1:4" ht="23">
      <c r="A115" s="498">
        <v>78</v>
      </c>
      <c r="B115" s="499" t="s">
        <v>418</v>
      </c>
      <c r="C115" s="501">
        <v>523.38112293000017</v>
      </c>
      <c r="D115" s="500" t="s">
        <v>154</v>
      </c>
    </row>
    <row r="116" spans="1:4" ht="12.75" customHeight="1">
      <c r="A116" s="498">
        <v>79</v>
      </c>
      <c r="B116" s="499" t="s">
        <v>419</v>
      </c>
      <c r="C116" s="501">
        <v>611.62541738123991</v>
      </c>
      <c r="D116" s="500" t="s">
        <v>154</v>
      </c>
    </row>
    <row r="117" spans="1:4">
      <c r="A117" s="1496" t="s">
        <v>420</v>
      </c>
      <c r="B117" s="1496"/>
      <c r="C117" s="1496"/>
      <c r="D117" s="500"/>
    </row>
    <row r="118" spans="1:4">
      <c r="A118" s="498">
        <v>80</v>
      </c>
      <c r="B118" s="499" t="s">
        <v>421</v>
      </c>
      <c r="C118" s="501" t="s">
        <v>154</v>
      </c>
      <c r="D118" s="500" t="s">
        <v>154</v>
      </c>
    </row>
    <row r="119" spans="1:4">
      <c r="A119" s="498">
        <v>81</v>
      </c>
      <c r="B119" s="499" t="s">
        <v>422</v>
      </c>
      <c r="C119" s="501" t="s">
        <v>154</v>
      </c>
      <c r="D119" s="500" t="s">
        <v>154</v>
      </c>
    </row>
    <row r="120" spans="1:4">
      <c r="A120" s="498">
        <v>82</v>
      </c>
      <c r="B120" s="499" t="s">
        <v>423</v>
      </c>
      <c r="C120" s="501">
        <v>197.05591028669443</v>
      </c>
      <c r="D120" s="500" t="s">
        <v>154</v>
      </c>
    </row>
    <row r="121" spans="1:4">
      <c r="A121" s="498">
        <v>83</v>
      </c>
      <c r="B121" s="499" t="s">
        <v>424</v>
      </c>
      <c r="C121" s="501" t="s">
        <v>154</v>
      </c>
      <c r="D121" s="500" t="s">
        <v>154</v>
      </c>
    </row>
    <row r="122" spans="1:4">
      <c r="A122" s="498">
        <v>84</v>
      </c>
      <c r="B122" s="499" t="s">
        <v>425</v>
      </c>
      <c r="C122" s="501">
        <v>110.65596703085271</v>
      </c>
      <c r="D122" s="500" t="s">
        <v>154</v>
      </c>
    </row>
    <row r="123" spans="1:4">
      <c r="A123" s="498">
        <v>85</v>
      </c>
      <c r="B123" s="499" t="s">
        <v>426</v>
      </c>
      <c r="C123" s="510" t="s">
        <v>154</v>
      </c>
      <c r="D123" s="500" t="s">
        <v>154</v>
      </c>
    </row>
  </sheetData>
  <mergeCells count="11">
    <mergeCell ref="A71:C71"/>
    <mergeCell ref="A3:D3"/>
    <mergeCell ref="A7:C7"/>
    <mergeCell ref="A19:C19"/>
    <mergeCell ref="A50:C50"/>
    <mergeCell ref="A60:C60"/>
    <mergeCell ref="A80:C80"/>
    <mergeCell ref="A93:C93"/>
    <mergeCell ref="A107:C107"/>
    <mergeCell ref="A112:C112"/>
    <mergeCell ref="A117:C117"/>
  </mergeCells>
  <pageMargins left="0.7" right="0.7" top="0.75" bottom="0.75" header="0.3" footer="0.3"/>
  <pageSetup paperSize="9" scale="66" orientation="portrait" r:id="rId1"/>
  <headerFooter>
    <oddFooter>&amp;C&amp;1#&amp;"Calibri"&amp;10&amp;K000000Confidential</oddFooter>
  </headerFooter>
  <rowBreaks count="1" manualBreakCount="1">
    <brk id="59" max="16383"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773F-F899-43C3-BB63-755D1621994D}">
  <sheetPr codeName="Sheet12">
    <tabColor theme="5" tint="0.59999389629810485"/>
  </sheetPr>
  <dimension ref="B1:AA41"/>
  <sheetViews>
    <sheetView showGridLines="0" view="pageBreakPreview" topLeftCell="A13" zoomScale="115" zoomScaleNormal="100" zoomScaleSheetLayoutView="115" workbookViewId="0">
      <selection activeCell="E25" sqref="E25"/>
    </sheetView>
  </sheetViews>
  <sheetFormatPr defaultColWidth="9.1796875" defaultRowHeight="11.5"/>
  <cols>
    <col min="1" max="1" width="2" style="770" customWidth="1"/>
    <col min="2" max="2" width="54.7265625" style="770" customWidth="1"/>
    <col min="3" max="3" width="29.1796875" style="770" customWidth="1"/>
    <col min="4" max="4" width="21.54296875" style="770" customWidth="1"/>
    <col min="5" max="5" width="9.54296875" style="770" bestFit="1" customWidth="1"/>
    <col min="6" max="6" width="1.7265625" style="769" customWidth="1"/>
    <col min="7" max="16384" width="9.1796875" style="770"/>
  </cols>
  <sheetData>
    <row r="1" spans="2:27" ht="12.75" customHeight="1">
      <c r="B1" s="1805" t="s">
        <v>2161</v>
      </c>
      <c r="C1" s="1805"/>
      <c r="D1" s="1805"/>
      <c r="E1" s="1805"/>
      <c r="AA1" s="770" t="e">
        <f>#REF!</f>
        <v>#REF!</v>
      </c>
    </row>
    <row r="2" spans="2:27" ht="48.75" customHeight="1">
      <c r="B2" s="1497" t="s">
        <v>427</v>
      </c>
      <c r="C2" s="1497"/>
      <c r="D2" s="1497"/>
      <c r="E2" s="1497"/>
    </row>
    <row r="3" spans="2:27" ht="23">
      <c r="B3" s="1806" t="s">
        <v>170</v>
      </c>
      <c r="C3" s="1807" t="s">
        <v>428</v>
      </c>
      <c r="D3" s="1807" t="s">
        <v>429</v>
      </c>
      <c r="E3" s="1808" t="s">
        <v>430</v>
      </c>
    </row>
    <row r="4" spans="2:27">
      <c r="B4" s="1809"/>
      <c r="C4" s="1810" t="s">
        <v>431</v>
      </c>
      <c r="D4" s="1810" t="s">
        <v>431</v>
      </c>
      <c r="E4" s="1809"/>
    </row>
    <row r="5" spans="2:27">
      <c r="B5" s="1811" t="s">
        <v>432</v>
      </c>
      <c r="C5" s="1812"/>
      <c r="D5" s="1812"/>
      <c r="E5" s="1813"/>
    </row>
    <row r="6" spans="2:27">
      <c r="B6" s="1176" t="s">
        <v>177</v>
      </c>
      <c r="C6" s="1177">
        <v>3784</v>
      </c>
      <c r="D6" s="1177">
        <v>3622</v>
      </c>
      <c r="E6" s="1814" t="s">
        <v>433</v>
      </c>
    </row>
    <row r="7" spans="2:27">
      <c r="B7" s="670" t="s">
        <v>434</v>
      </c>
      <c r="C7" s="611">
        <v>-2966</v>
      </c>
      <c r="D7" s="611">
        <v>-2804</v>
      </c>
      <c r="E7" s="671">
        <v>8</v>
      </c>
    </row>
    <row r="8" spans="2:27">
      <c r="B8" s="1176" t="s">
        <v>176</v>
      </c>
      <c r="C8" s="1177">
        <v>218</v>
      </c>
      <c r="D8" s="1177">
        <v>215</v>
      </c>
      <c r="E8" s="669" t="s">
        <v>433</v>
      </c>
    </row>
    <row r="9" spans="2:27" ht="23">
      <c r="B9" s="670" t="s">
        <v>435</v>
      </c>
      <c r="C9" s="611">
        <v>6</v>
      </c>
      <c r="D9" s="611">
        <v>4</v>
      </c>
      <c r="E9" s="671" t="s">
        <v>436</v>
      </c>
    </row>
    <row r="10" spans="2:27">
      <c r="B10" s="1176" t="s">
        <v>437</v>
      </c>
      <c r="C10" s="1177">
        <v>221</v>
      </c>
      <c r="D10" s="1177">
        <v>221</v>
      </c>
      <c r="E10" s="669" t="s">
        <v>433</v>
      </c>
    </row>
    <row r="11" spans="2:27">
      <c r="B11" s="670" t="s">
        <v>438</v>
      </c>
      <c r="C11" s="611">
        <v>-169</v>
      </c>
      <c r="D11" s="611">
        <v>-169</v>
      </c>
      <c r="E11" s="671">
        <v>15</v>
      </c>
    </row>
    <row r="12" spans="2:27">
      <c r="B12" s="670"/>
      <c r="C12" s="611"/>
      <c r="D12" s="611"/>
      <c r="E12" s="671"/>
    </row>
    <row r="13" spans="2:27">
      <c r="B13" s="157" t="s">
        <v>439</v>
      </c>
      <c r="C13" s="1175"/>
      <c r="D13" s="1175"/>
      <c r="E13" s="1815" t="s">
        <v>433</v>
      </c>
    </row>
    <row r="14" spans="2:27">
      <c r="B14" s="1176" t="s">
        <v>440</v>
      </c>
      <c r="C14" s="1177">
        <v>535</v>
      </c>
      <c r="D14" s="1177">
        <v>493</v>
      </c>
      <c r="E14" s="1814" t="s">
        <v>433</v>
      </c>
    </row>
    <row r="15" spans="2:27" ht="34.5">
      <c r="B15" s="670" t="s">
        <v>441</v>
      </c>
      <c r="C15" s="611"/>
      <c r="D15" s="611"/>
      <c r="E15" s="671" t="s">
        <v>436</v>
      </c>
    </row>
    <row r="16" spans="2:27">
      <c r="B16" s="1176" t="s">
        <v>442</v>
      </c>
      <c r="C16" s="1177">
        <v>6719</v>
      </c>
      <c r="D16" s="1177">
        <v>6069</v>
      </c>
      <c r="E16" s="1814" t="s">
        <v>433</v>
      </c>
    </row>
    <row r="17" spans="2:5" ht="23">
      <c r="B17" s="670" t="s">
        <v>443</v>
      </c>
      <c r="C17" s="611">
        <v>3160</v>
      </c>
      <c r="D17" s="611">
        <v>3160</v>
      </c>
      <c r="E17" s="671">
        <v>30</v>
      </c>
    </row>
    <row r="18" spans="2:5" ht="23">
      <c r="B18" s="670" t="s">
        <v>444</v>
      </c>
      <c r="C18" s="611"/>
      <c r="D18" s="611"/>
      <c r="E18" s="671">
        <v>33</v>
      </c>
    </row>
    <row r="19" spans="2:5" ht="23">
      <c r="B19" s="670" t="s">
        <v>445</v>
      </c>
      <c r="C19" s="611">
        <v>-1</v>
      </c>
      <c r="D19" s="611">
        <v>-1</v>
      </c>
      <c r="E19" s="671">
        <v>37</v>
      </c>
    </row>
    <row r="20" spans="2:5" ht="23">
      <c r="B20" s="670" t="s">
        <v>446</v>
      </c>
      <c r="C20" s="611">
        <v>3454</v>
      </c>
      <c r="D20" s="611">
        <v>3454</v>
      </c>
      <c r="E20" s="671">
        <v>46</v>
      </c>
    </row>
    <row r="21" spans="2:5" ht="23">
      <c r="B21" s="670" t="s">
        <v>447</v>
      </c>
      <c r="C21" s="611"/>
      <c r="D21" s="611"/>
      <c r="E21" s="671">
        <v>47</v>
      </c>
    </row>
    <row r="22" spans="2:5" ht="23">
      <c r="B22" s="670" t="s">
        <v>448</v>
      </c>
      <c r="C22" s="611"/>
      <c r="D22" s="611"/>
      <c r="E22" s="671">
        <v>52</v>
      </c>
    </row>
    <row r="23" spans="2:5">
      <c r="B23" s="670"/>
      <c r="C23" s="611"/>
      <c r="D23" s="611"/>
      <c r="E23" s="671"/>
    </row>
    <row r="24" spans="2:5">
      <c r="B24" s="157" t="s">
        <v>449</v>
      </c>
      <c r="C24" s="1175"/>
      <c r="D24" s="1175"/>
      <c r="E24" s="771" t="s">
        <v>433</v>
      </c>
    </row>
    <row r="25" spans="2:5">
      <c r="B25" s="1176" t="s">
        <v>450</v>
      </c>
      <c r="C25" s="1177">
        <v>4050</v>
      </c>
      <c r="D25" s="1177">
        <v>4050</v>
      </c>
      <c r="E25" s="1814">
        <v>1</v>
      </c>
    </row>
    <row r="26" spans="2:5">
      <c r="B26" s="1176" t="s">
        <v>451</v>
      </c>
      <c r="C26" s="1177">
        <v>1081</v>
      </c>
      <c r="D26" s="1177">
        <v>1080</v>
      </c>
      <c r="E26" s="772" t="s">
        <v>433</v>
      </c>
    </row>
    <row r="27" spans="2:5">
      <c r="B27" s="670" t="s">
        <v>452</v>
      </c>
      <c r="C27" s="611">
        <v>1080</v>
      </c>
      <c r="D27" s="611">
        <v>1080</v>
      </c>
      <c r="E27" s="671">
        <v>1</v>
      </c>
    </row>
    <row r="28" spans="2:5">
      <c r="B28" s="670" t="s">
        <v>453</v>
      </c>
      <c r="C28" s="611"/>
      <c r="D28" s="611"/>
      <c r="E28" s="671">
        <v>2</v>
      </c>
    </row>
    <row r="29" spans="2:5">
      <c r="B29" s="1176" t="s">
        <v>454</v>
      </c>
      <c r="C29" s="1177">
        <v>-1801</v>
      </c>
      <c r="D29" s="1177">
        <v>-1768</v>
      </c>
      <c r="E29" s="772" t="s">
        <v>433</v>
      </c>
    </row>
    <row r="30" spans="2:5">
      <c r="B30" s="670" t="s">
        <v>453</v>
      </c>
      <c r="C30" s="611">
        <v>-1276</v>
      </c>
      <c r="D30" s="611">
        <v>-1277</v>
      </c>
      <c r="E30" s="671">
        <v>2</v>
      </c>
    </row>
    <row r="31" spans="2:5">
      <c r="B31" s="670" t="s">
        <v>455</v>
      </c>
      <c r="C31" s="611">
        <v>-525</v>
      </c>
      <c r="D31" s="611">
        <v>-491</v>
      </c>
      <c r="E31" s="671">
        <v>3</v>
      </c>
    </row>
    <row r="32" spans="2:5" ht="23">
      <c r="B32" s="670" t="s">
        <v>456</v>
      </c>
      <c r="C32" s="611">
        <v>30</v>
      </c>
      <c r="D32" s="611">
        <v>30</v>
      </c>
      <c r="E32" s="671">
        <v>11</v>
      </c>
    </row>
    <row r="33" spans="2:6">
      <c r="B33" s="1176" t="s">
        <v>457</v>
      </c>
      <c r="C33" s="1177">
        <v>28493</v>
      </c>
      <c r="D33" s="1177">
        <v>27442</v>
      </c>
      <c r="E33" s="772"/>
    </row>
    <row r="34" spans="2:6">
      <c r="B34" s="670" t="s">
        <v>458</v>
      </c>
      <c r="C34" s="611">
        <v>1465</v>
      </c>
      <c r="D34" s="611">
        <v>1154</v>
      </c>
      <c r="E34" s="671" t="s">
        <v>310</v>
      </c>
    </row>
    <row r="35" spans="2:6">
      <c r="B35" s="670" t="s">
        <v>453</v>
      </c>
      <c r="C35" s="611">
        <v>26559</v>
      </c>
      <c r="D35" s="611">
        <v>25819</v>
      </c>
      <c r="E35" s="671">
        <v>2</v>
      </c>
    </row>
    <row r="36" spans="2:6">
      <c r="B36" s="672" t="s">
        <v>459</v>
      </c>
      <c r="C36" s="611">
        <v>750</v>
      </c>
      <c r="D36" s="611">
        <v>750</v>
      </c>
      <c r="E36" s="671">
        <v>31</v>
      </c>
    </row>
    <row r="37" spans="2:6" ht="23">
      <c r="B37" s="670" t="s">
        <v>460</v>
      </c>
      <c r="C37" s="611">
        <v>-281</v>
      </c>
      <c r="D37" s="611">
        <v>-281</v>
      </c>
      <c r="E37" s="671">
        <v>16</v>
      </c>
    </row>
    <row r="38" spans="2:6">
      <c r="B38" s="670"/>
      <c r="C38" s="608"/>
      <c r="D38" s="608"/>
      <c r="E38" s="673"/>
      <c r="F38" s="673"/>
    </row>
    <row r="39" spans="2:6">
      <c r="B39" s="625" t="s">
        <v>461</v>
      </c>
      <c r="C39" s="674"/>
      <c r="D39" s="674"/>
      <c r="E39" s="675"/>
    </row>
    <row r="40" spans="2:6">
      <c r="B40" s="625" t="s">
        <v>462</v>
      </c>
      <c r="C40" s="674"/>
      <c r="D40" s="674"/>
      <c r="E40" s="675"/>
    </row>
    <row r="41" spans="2:6">
      <c r="B41" s="625" t="s">
        <v>463</v>
      </c>
      <c r="C41" s="674"/>
      <c r="D41" s="674"/>
      <c r="E41" s="675"/>
    </row>
  </sheetData>
  <mergeCells count="2">
    <mergeCell ref="B1:E1"/>
    <mergeCell ref="B2:E2"/>
  </mergeCells>
  <pageMargins left="0.7" right="0.7" top="0.75" bottom="0.75" header="0.3" footer="0.3"/>
  <pageSetup paperSize="9" scale="68" orientation="portrait" r:id="rId1"/>
  <headerFooter>
    <oddFooter>&amp;C&amp;1#&amp;"Calibri"&amp;10&amp;K000000Confidential</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8A6F6-916F-4734-A3B3-BC86787A9C62}">
  <sheetPr codeName="Sheet6">
    <tabColor theme="5" tint="0.59999389629810485"/>
  </sheetPr>
  <dimension ref="A1:AA36"/>
  <sheetViews>
    <sheetView view="pageBreakPreview" zoomScale="115" zoomScaleNormal="100" zoomScaleSheetLayoutView="115" workbookViewId="0">
      <selection activeCell="B2" sqref="B2:F2"/>
    </sheetView>
  </sheetViews>
  <sheetFormatPr defaultColWidth="9.81640625" defaultRowHeight="11.5"/>
  <cols>
    <col min="1" max="1" width="6.453125" style="119" bestFit="1" customWidth="1"/>
    <col min="2" max="2" width="70.7265625" style="119" customWidth="1"/>
    <col min="3" max="4" width="9.1796875" style="119" bestFit="1" customWidth="1"/>
    <col min="5" max="6" width="8.26953125" style="119" bestFit="1" customWidth="1"/>
    <col min="7" max="7" width="3" style="119" customWidth="1"/>
    <col min="8" max="16384" width="9.81640625" style="119"/>
  </cols>
  <sheetData>
    <row r="1" spans="1:27" ht="13.5" customHeight="1">
      <c r="B1" s="1485" t="s">
        <v>2160</v>
      </c>
      <c r="C1" s="1485"/>
      <c r="D1" s="1485"/>
      <c r="E1" s="1485"/>
      <c r="F1" s="1485"/>
      <c r="AA1" s="949" t="e">
        <f>#REF!</f>
        <v>#REF!</v>
      </c>
    </row>
    <row r="2" spans="1:27" ht="86.25" customHeight="1">
      <c r="B2" s="1486" t="s">
        <v>194</v>
      </c>
      <c r="C2" s="1486"/>
      <c r="D2" s="1486"/>
      <c r="E2" s="1486"/>
      <c r="F2" s="1486"/>
      <c r="G2" s="612"/>
    </row>
    <row r="3" spans="1:27" ht="30" customHeight="1">
      <c r="A3" s="242"/>
      <c r="B3" s="130"/>
      <c r="C3" s="1487" t="s">
        <v>147</v>
      </c>
      <c r="D3" s="1488"/>
      <c r="E3" s="1489" t="s">
        <v>195</v>
      </c>
      <c r="F3" s="1489"/>
    </row>
    <row r="4" spans="1:27" ht="23.15" customHeight="1">
      <c r="A4" s="242"/>
      <c r="B4" s="243" t="s">
        <v>170</v>
      </c>
      <c r="C4" s="945" t="s">
        <v>79</v>
      </c>
      <c r="D4" s="945" t="s">
        <v>80</v>
      </c>
      <c r="E4" s="945" t="s">
        <v>79</v>
      </c>
      <c r="F4" s="970" t="s">
        <v>80</v>
      </c>
    </row>
    <row r="5" spans="1:27">
      <c r="A5" s="291">
        <v>1</v>
      </c>
      <c r="B5" s="245" t="s">
        <v>196</v>
      </c>
      <c r="C5" s="609" t="s">
        <v>197</v>
      </c>
      <c r="D5" s="609" t="s">
        <v>198</v>
      </c>
      <c r="E5" s="609" t="s">
        <v>199</v>
      </c>
      <c r="F5" s="609" t="s">
        <v>200</v>
      </c>
      <c r="G5" s="319"/>
      <c r="H5" s="319"/>
      <c r="I5" s="319"/>
    </row>
    <row r="6" spans="1:27">
      <c r="A6" s="291">
        <v>2</v>
      </c>
      <c r="B6" s="610" t="s">
        <v>201</v>
      </c>
      <c r="C6" s="611" t="s">
        <v>202</v>
      </c>
      <c r="D6" s="611" t="s">
        <v>203</v>
      </c>
      <c r="E6" s="611" t="s">
        <v>204</v>
      </c>
      <c r="F6" s="611" t="s">
        <v>205</v>
      </c>
      <c r="I6" s="319"/>
    </row>
    <row r="7" spans="1:27">
      <c r="A7" s="291">
        <v>3</v>
      </c>
      <c r="B7" s="610" t="s">
        <v>206</v>
      </c>
      <c r="C7" s="611" t="s">
        <v>207</v>
      </c>
      <c r="D7" s="611" t="s">
        <v>208</v>
      </c>
      <c r="E7" s="611">
        <v>931</v>
      </c>
      <c r="F7" s="611">
        <v>959</v>
      </c>
      <c r="I7" s="613"/>
    </row>
    <row r="8" spans="1:27">
      <c r="A8" s="291">
        <v>4</v>
      </c>
      <c r="B8" s="610" t="s">
        <v>209</v>
      </c>
      <c r="C8" s="611"/>
      <c r="D8" s="611"/>
      <c r="E8" s="611"/>
      <c r="F8" s="611"/>
    </row>
    <row r="9" spans="1:27">
      <c r="A9" s="291" t="s">
        <v>210</v>
      </c>
      <c r="B9" s="610" t="s">
        <v>211</v>
      </c>
      <c r="C9" s="611"/>
      <c r="D9" s="611"/>
      <c r="E9" s="611"/>
      <c r="F9" s="611"/>
    </row>
    <row r="10" spans="1:27">
      <c r="A10" s="291">
        <v>5</v>
      </c>
      <c r="B10" s="610" t="s">
        <v>212</v>
      </c>
      <c r="C10" s="611" t="s">
        <v>213</v>
      </c>
      <c r="D10" s="611" t="s">
        <v>214</v>
      </c>
      <c r="E10" s="611" t="s">
        <v>215</v>
      </c>
      <c r="F10" s="611" t="s">
        <v>216</v>
      </c>
    </row>
    <row r="11" spans="1:27">
      <c r="A11" s="291">
        <v>6</v>
      </c>
      <c r="B11" s="245" t="s">
        <v>217</v>
      </c>
      <c r="C11" s="609" t="s">
        <v>218</v>
      </c>
      <c r="D11" s="609" t="s">
        <v>219</v>
      </c>
      <c r="E11" s="609">
        <v>430</v>
      </c>
      <c r="F11" s="609">
        <v>503</v>
      </c>
    </row>
    <row r="12" spans="1:27">
      <c r="A12" s="291">
        <v>7</v>
      </c>
      <c r="B12" s="610" t="s">
        <v>220</v>
      </c>
      <c r="C12" s="611">
        <v>607</v>
      </c>
      <c r="D12" s="611">
        <v>795</v>
      </c>
      <c r="E12" s="611">
        <v>49</v>
      </c>
      <c r="F12" s="611">
        <v>64</v>
      </c>
      <c r="G12" s="486"/>
      <c r="H12" s="486"/>
      <c r="I12" s="486"/>
      <c r="J12" s="486"/>
      <c r="K12" s="486"/>
    </row>
    <row r="13" spans="1:27">
      <c r="A13" s="291">
        <v>8</v>
      </c>
      <c r="B13" s="610" t="s">
        <v>221</v>
      </c>
      <c r="C13" s="611" t="s">
        <v>222</v>
      </c>
      <c r="D13" s="611" t="s">
        <v>223</v>
      </c>
      <c r="E13" s="611">
        <v>288</v>
      </c>
      <c r="F13" s="611">
        <v>305</v>
      </c>
    </row>
    <row r="14" spans="1:27">
      <c r="A14" s="291" t="s">
        <v>104</v>
      </c>
      <c r="B14" s="610" t="s">
        <v>224</v>
      </c>
      <c r="C14" s="611">
        <v>79</v>
      </c>
      <c r="D14" s="611">
        <v>87</v>
      </c>
      <c r="E14" s="611">
        <v>6</v>
      </c>
      <c r="F14" s="611">
        <v>7</v>
      </c>
    </row>
    <row r="15" spans="1:27">
      <c r="A15" s="291" t="s">
        <v>225</v>
      </c>
      <c r="B15" s="610" t="s">
        <v>226</v>
      </c>
      <c r="C15" s="611">
        <v>773</v>
      </c>
      <c r="D15" s="611">
        <v>749</v>
      </c>
      <c r="E15" s="611">
        <v>62</v>
      </c>
      <c r="F15" s="611">
        <v>60</v>
      </c>
    </row>
    <row r="16" spans="1:27">
      <c r="A16" s="291">
        <v>9</v>
      </c>
      <c r="B16" s="610" t="s">
        <v>227</v>
      </c>
      <c r="C16" s="611">
        <v>312</v>
      </c>
      <c r="D16" s="611">
        <v>843</v>
      </c>
      <c r="E16" s="611">
        <v>25</v>
      </c>
      <c r="F16" s="611">
        <v>67</v>
      </c>
    </row>
    <row r="17" spans="1:14">
      <c r="A17" s="291">
        <v>15</v>
      </c>
      <c r="B17" s="245" t="s">
        <v>228</v>
      </c>
      <c r="C17" s="609">
        <v>0</v>
      </c>
      <c r="D17" s="609">
        <v>1</v>
      </c>
      <c r="E17" s="609">
        <v>0</v>
      </c>
      <c r="F17" s="609">
        <v>0</v>
      </c>
    </row>
    <row r="18" spans="1:14">
      <c r="A18" s="291">
        <v>16</v>
      </c>
      <c r="B18" s="245" t="s">
        <v>229</v>
      </c>
      <c r="C18" s="609">
        <v>880</v>
      </c>
      <c r="D18" s="609">
        <v>879</v>
      </c>
      <c r="E18" s="609">
        <v>70</v>
      </c>
      <c r="F18" s="609">
        <v>70</v>
      </c>
    </row>
    <row r="19" spans="1:14">
      <c r="A19" s="291">
        <v>17</v>
      </c>
      <c r="B19" s="610" t="s">
        <v>230</v>
      </c>
      <c r="C19" s="611">
        <v>880</v>
      </c>
      <c r="D19" s="611">
        <v>879</v>
      </c>
      <c r="E19" s="611">
        <v>70</v>
      </c>
      <c r="F19" s="611">
        <v>70</v>
      </c>
    </row>
    <row r="20" spans="1:14">
      <c r="A20" s="291">
        <v>18</v>
      </c>
      <c r="B20" s="610" t="s">
        <v>231</v>
      </c>
      <c r="C20" s="611"/>
      <c r="D20" s="611"/>
      <c r="E20" s="611"/>
      <c r="F20" s="611"/>
    </row>
    <row r="21" spans="1:14">
      <c r="A21" s="291">
        <v>19</v>
      </c>
      <c r="B21" s="610" t="s">
        <v>232</v>
      </c>
      <c r="C21" s="611"/>
      <c r="D21" s="611"/>
      <c r="E21" s="611"/>
      <c r="F21" s="611"/>
    </row>
    <row r="22" spans="1:14">
      <c r="A22" s="291" t="s">
        <v>233</v>
      </c>
      <c r="B22" s="610" t="s">
        <v>234</v>
      </c>
      <c r="C22" s="611"/>
      <c r="D22" s="611"/>
      <c r="E22" s="611"/>
      <c r="F22" s="611"/>
    </row>
    <row r="23" spans="1:14">
      <c r="A23" s="291">
        <v>20</v>
      </c>
      <c r="B23" s="245" t="s">
        <v>235</v>
      </c>
      <c r="C23" s="609" t="s">
        <v>236</v>
      </c>
      <c r="D23" s="609" t="s">
        <v>237</v>
      </c>
      <c r="E23" s="609">
        <v>398</v>
      </c>
      <c r="F23" s="609">
        <v>334</v>
      </c>
    </row>
    <row r="24" spans="1:14">
      <c r="A24" s="291">
        <v>21</v>
      </c>
      <c r="B24" s="610" t="s">
        <v>201</v>
      </c>
      <c r="C24" s="611" t="s">
        <v>238</v>
      </c>
      <c r="D24" s="611" t="s">
        <v>239</v>
      </c>
      <c r="E24" s="611">
        <v>85</v>
      </c>
      <c r="F24" s="611">
        <v>92</v>
      </c>
    </row>
    <row r="25" spans="1:14">
      <c r="A25" s="291">
        <v>22</v>
      </c>
      <c r="B25" s="610" t="s">
        <v>240</v>
      </c>
      <c r="C25" s="611" t="s">
        <v>241</v>
      </c>
      <c r="D25" s="611" t="s">
        <v>242</v>
      </c>
      <c r="E25" s="611">
        <v>313</v>
      </c>
      <c r="F25" s="611">
        <v>241</v>
      </c>
    </row>
    <row r="26" spans="1:14">
      <c r="A26" s="291" t="s">
        <v>243</v>
      </c>
      <c r="B26" s="245" t="s">
        <v>244</v>
      </c>
      <c r="C26" s="609"/>
      <c r="D26" s="609"/>
      <c r="E26" s="609"/>
      <c r="F26" s="609"/>
      <c r="G26" s="614"/>
    </row>
    <row r="27" spans="1:14">
      <c r="A27" s="291">
        <v>23</v>
      </c>
      <c r="B27" s="245" t="s">
        <v>155</v>
      </c>
      <c r="C27" s="609" t="s">
        <v>245</v>
      </c>
      <c r="D27" s="609" t="s">
        <v>245</v>
      </c>
      <c r="E27" s="609" t="s">
        <v>246</v>
      </c>
      <c r="F27" s="609" t="s">
        <v>246</v>
      </c>
    </row>
    <row r="28" spans="1:14">
      <c r="A28" s="291" t="s">
        <v>247</v>
      </c>
      <c r="B28" s="610" t="s">
        <v>248</v>
      </c>
      <c r="C28" s="611"/>
      <c r="D28" s="611"/>
      <c r="E28" s="611"/>
      <c r="F28" s="611"/>
    </row>
    <row r="29" spans="1:14">
      <c r="A29" s="291" t="s">
        <v>249</v>
      </c>
      <c r="B29" s="610" t="s">
        <v>250</v>
      </c>
      <c r="C29" s="611" t="s">
        <v>245</v>
      </c>
      <c r="D29" s="611" t="s">
        <v>245</v>
      </c>
      <c r="E29" s="611" t="s">
        <v>246</v>
      </c>
      <c r="F29" s="611" t="s">
        <v>246</v>
      </c>
    </row>
    <row r="30" spans="1:14">
      <c r="A30" s="291" t="s">
        <v>251</v>
      </c>
      <c r="B30" s="610" t="s">
        <v>252</v>
      </c>
      <c r="C30" s="611"/>
      <c r="D30" s="611"/>
      <c r="E30" s="611"/>
      <c r="F30" s="611"/>
    </row>
    <row r="31" spans="1:14" ht="14.25" customHeight="1">
      <c r="A31" s="291">
        <v>24</v>
      </c>
      <c r="B31" s="247" t="s">
        <v>253</v>
      </c>
      <c r="C31" s="609" t="s">
        <v>254</v>
      </c>
      <c r="D31" s="609" t="s">
        <v>255</v>
      </c>
      <c r="E31" s="609">
        <v>453</v>
      </c>
      <c r="F31" s="609">
        <v>500</v>
      </c>
      <c r="G31" s="615"/>
      <c r="J31" s="1490"/>
      <c r="K31" s="1490"/>
      <c r="L31" s="1490"/>
      <c r="M31" s="1490"/>
      <c r="N31" s="1490"/>
    </row>
    <row r="32" spans="1:14" ht="12.75" customHeight="1">
      <c r="A32" s="291">
        <v>29</v>
      </c>
      <c r="B32" s="247" t="s">
        <v>161</v>
      </c>
      <c r="C32" s="609" t="s">
        <v>256</v>
      </c>
      <c r="D32" s="609" t="s">
        <v>257</v>
      </c>
      <c r="E32" s="609" t="s">
        <v>258</v>
      </c>
      <c r="F32" s="609" t="s">
        <v>259</v>
      </c>
      <c r="J32" s="1490"/>
      <c r="K32" s="1490"/>
      <c r="L32" s="1490"/>
      <c r="M32" s="1490"/>
      <c r="N32" s="1490"/>
    </row>
    <row r="33" spans="1:14" ht="14.25" customHeight="1">
      <c r="A33" s="291"/>
      <c r="B33" s="247" t="s">
        <v>260</v>
      </c>
      <c r="C33" s="609"/>
      <c r="D33" s="609"/>
      <c r="E33" s="609"/>
      <c r="F33" s="609"/>
      <c r="J33" s="1490"/>
      <c r="K33" s="1490"/>
      <c r="L33" s="1490"/>
      <c r="M33" s="1490"/>
      <c r="N33" s="1490"/>
    </row>
    <row r="34" spans="1:14" ht="12" customHeight="1">
      <c r="A34" s="291"/>
      <c r="B34" s="247" t="s">
        <v>261</v>
      </c>
      <c r="C34" s="609" t="s">
        <v>262</v>
      </c>
      <c r="D34" s="609" t="s">
        <v>263</v>
      </c>
      <c r="E34" s="609">
        <v>990</v>
      </c>
      <c r="F34" s="609" t="s">
        <v>264</v>
      </c>
    </row>
    <row r="35" spans="1:14">
      <c r="A35" s="291"/>
      <c r="B35" s="245" t="s">
        <v>265</v>
      </c>
      <c r="C35" s="609"/>
      <c r="D35" s="609"/>
      <c r="E35" s="609"/>
      <c r="F35" s="609"/>
    </row>
    <row r="36" spans="1:14">
      <c r="A36" s="291"/>
      <c r="B36" s="971" t="s">
        <v>266</v>
      </c>
      <c r="C36" s="972" t="s">
        <v>267</v>
      </c>
      <c r="D36" s="972" t="s">
        <v>268</v>
      </c>
      <c r="E36" s="972" t="s">
        <v>269</v>
      </c>
      <c r="F36" s="972" t="s">
        <v>270</v>
      </c>
      <c r="H36" s="319"/>
    </row>
  </sheetData>
  <mergeCells count="5">
    <mergeCell ref="B1:F1"/>
    <mergeCell ref="B2:F2"/>
    <mergeCell ref="C3:D3"/>
    <mergeCell ref="E3:F3"/>
    <mergeCell ref="J31:N33"/>
  </mergeCells>
  <pageMargins left="0.7" right="0.7" top="0.75" bottom="0.75" header="0.3" footer="0.3"/>
  <pageSetup paperSize="9" scale="67" orientation="portrait" r:id="rId1"/>
  <headerFooter>
    <oddFooter>&amp;C&amp;1#&amp;"Calibri"&amp;10&amp;K000000Confidential</oddFooter>
  </headerFooter>
  <colBreaks count="1" manualBreakCount="1">
    <brk id="7" max="1048575" man="1"/>
  </col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1EC4-6116-4768-94BF-1B188AEDC31A}">
  <sheetPr codeName="Sheet13">
    <tabColor theme="4"/>
  </sheetPr>
  <dimension ref="AA1"/>
  <sheetViews>
    <sheetView workbookViewId="0">
      <selection activeCell="Q19" sqref="Q19"/>
    </sheetView>
  </sheetViews>
  <sheetFormatPr defaultColWidth="9.1796875" defaultRowHeight="11.5"/>
  <cols>
    <col min="1" max="16384" width="9.1796875" style="605"/>
  </cols>
  <sheetData>
    <row r="1" spans="27:27">
      <c r="AA1" s="605" t="e">
        <f>#REF!</f>
        <v>#REF!</v>
      </c>
    </row>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5C69-CA85-4540-A0A4-F998C1C30414}">
  <sheetPr codeName="Sheet14">
    <tabColor theme="5" tint="0.59999389629810485"/>
  </sheetPr>
  <dimension ref="B1:BG67"/>
  <sheetViews>
    <sheetView showGridLines="0" view="pageBreakPreview" topLeftCell="A13" zoomScale="115" zoomScaleNormal="80" zoomScaleSheetLayoutView="115" workbookViewId="0">
      <selection activeCell="O31" sqref="O31"/>
    </sheetView>
  </sheetViews>
  <sheetFormatPr defaultColWidth="9.1796875" defaultRowHeight="11.5"/>
  <cols>
    <col min="1" max="1" width="5" style="87" customWidth="1"/>
    <col min="2" max="2" width="5.1796875" style="87" bestFit="1" customWidth="1"/>
    <col min="3" max="3" width="25.81640625" style="87" customWidth="1"/>
    <col min="4" max="4" width="10.54296875" style="87" customWidth="1"/>
    <col min="5" max="5" width="10.1796875" style="87" customWidth="1"/>
    <col min="6" max="6" width="10.26953125" style="87" customWidth="1"/>
    <col min="7" max="7" width="8.26953125" style="87" customWidth="1"/>
    <col min="8" max="8" width="9.1796875" style="87"/>
    <col min="9" max="9" width="10.1796875" style="87" bestFit="1" customWidth="1"/>
    <col min="10" max="10" width="9.1796875" style="87" customWidth="1"/>
    <col min="11" max="12" width="9.7265625" style="87" bestFit="1" customWidth="1"/>
    <col min="13" max="13" width="10.54296875" style="87" bestFit="1" customWidth="1"/>
    <col min="14" max="14" width="9.1796875" style="87"/>
    <col min="15" max="15" width="12.26953125" style="87" bestFit="1" customWidth="1"/>
    <col min="16" max="16" width="10.1796875" style="87" customWidth="1"/>
    <col min="17" max="17" width="11.1796875" style="87" customWidth="1"/>
    <col min="18" max="18" width="9.54296875" style="87" customWidth="1"/>
    <col min="19" max="19" width="3.453125" style="87" customWidth="1"/>
    <col min="20" max="35" width="9.1796875" style="87" customWidth="1"/>
    <col min="36" max="36" width="2.453125" style="87" customWidth="1"/>
    <col min="37" max="56" width="9.1796875" style="87" customWidth="1"/>
    <col min="57" max="57" width="3.453125" style="87" customWidth="1"/>
    <col min="58" max="16384" width="9.1796875" style="87"/>
  </cols>
  <sheetData>
    <row r="1" spans="2:59">
      <c r="AA1" s="76" t="e">
        <f>#REF!</f>
        <v>#REF!</v>
      </c>
    </row>
    <row r="2" spans="2:59" ht="14.5" customHeight="1">
      <c r="B2" s="1508" t="s">
        <v>464</v>
      </c>
      <c r="C2" s="1508"/>
      <c r="D2" s="1508"/>
      <c r="E2" s="1508"/>
      <c r="F2" s="1508"/>
      <c r="G2" s="1508"/>
      <c r="H2" s="1508"/>
      <c r="I2" s="1508"/>
      <c r="J2" s="1508"/>
      <c r="K2" s="1508"/>
      <c r="L2" s="1508"/>
      <c r="M2" s="1508"/>
      <c r="N2" s="1508"/>
      <c r="O2" s="1508"/>
    </row>
    <row r="3" spans="2:59" ht="54" customHeight="1">
      <c r="B3" s="1509" t="s">
        <v>465</v>
      </c>
      <c r="C3" s="1510"/>
      <c r="D3" s="1510"/>
      <c r="E3" s="1510"/>
      <c r="F3" s="1510"/>
      <c r="G3" s="1510"/>
      <c r="H3" s="1510"/>
      <c r="I3" s="1510"/>
      <c r="J3" s="1510"/>
      <c r="K3" s="1510"/>
      <c r="L3" s="1510"/>
      <c r="M3" s="1510"/>
      <c r="N3" s="1510"/>
      <c r="O3" s="1510"/>
      <c r="P3" s="1510"/>
      <c r="Q3" s="1510"/>
      <c r="R3" s="1510"/>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row>
    <row r="4" spans="2:59" ht="18.75" customHeight="1">
      <c r="B4" s="89"/>
    </row>
    <row r="5" spans="2:59">
      <c r="B5" s="90"/>
      <c r="C5" s="255"/>
      <c r="D5" s="861" t="s">
        <v>466</v>
      </c>
      <c r="E5" s="861" t="s">
        <v>467</v>
      </c>
      <c r="F5" s="861" t="s">
        <v>468</v>
      </c>
      <c r="G5" s="861" t="s">
        <v>469</v>
      </c>
      <c r="H5" s="861" t="s">
        <v>470</v>
      </c>
      <c r="I5" s="861" t="s">
        <v>471</v>
      </c>
      <c r="J5" s="861" t="s">
        <v>472</v>
      </c>
      <c r="K5" s="861" t="s">
        <v>473</v>
      </c>
      <c r="L5" s="861" t="s">
        <v>474</v>
      </c>
      <c r="M5" s="861" t="s">
        <v>475</v>
      </c>
      <c r="N5" s="861" t="s">
        <v>476</v>
      </c>
      <c r="O5" s="861" t="s">
        <v>477</v>
      </c>
      <c r="P5" s="861" t="s">
        <v>478</v>
      </c>
      <c r="Q5" s="861" t="s">
        <v>479</v>
      </c>
      <c r="R5" s="861" t="s">
        <v>480</v>
      </c>
    </row>
    <row r="6" spans="2:59" ht="28" customHeight="1">
      <c r="B6" s="568"/>
      <c r="C6" s="374"/>
      <c r="D6" s="1506" t="s">
        <v>481</v>
      </c>
      <c r="E6" s="1506"/>
      <c r="F6" s="1506"/>
      <c r="G6" s="1506"/>
      <c r="H6" s="1506"/>
      <c r="I6" s="1506"/>
      <c r="J6" s="1506" t="s">
        <v>482</v>
      </c>
      <c r="K6" s="1506"/>
      <c r="L6" s="1506"/>
      <c r="M6" s="1506"/>
      <c r="N6" s="1506"/>
      <c r="O6" s="1506"/>
      <c r="P6" s="1511" t="s">
        <v>483</v>
      </c>
      <c r="Q6" s="1506" t="s">
        <v>484</v>
      </c>
      <c r="R6" s="1506"/>
    </row>
    <row r="7" spans="2:59" ht="47.5" customHeight="1">
      <c r="B7" s="568"/>
      <c r="C7" s="1171"/>
      <c r="D7" s="1512" t="s">
        <v>485</v>
      </c>
      <c r="E7" s="1512"/>
      <c r="F7" s="1512"/>
      <c r="G7" s="1512" t="s">
        <v>486</v>
      </c>
      <c r="H7" s="1512"/>
      <c r="I7" s="1512"/>
      <c r="J7" s="1512" t="s">
        <v>487</v>
      </c>
      <c r="K7" s="1512"/>
      <c r="L7" s="1512"/>
      <c r="M7" s="1512" t="s">
        <v>488</v>
      </c>
      <c r="N7" s="1512"/>
      <c r="O7" s="1512"/>
      <c r="P7" s="1511"/>
      <c r="Q7" s="1505" t="s">
        <v>489</v>
      </c>
      <c r="R7" s="1505" t="s">
        <v>490</v>
      </c>
      <c r="U7" s="7"/>
    </row>
    <row r="8" spans="2:59" ht="23">
      <c r="B8" s="568"/>
      <c r="C8" s="1173" t="s">
        <v>491</v>
      </c>
      <c r="D8" s="1174"/>
      <c r="E8" s="1174" t="s">
        <v>492</v>
      </c>
      <c r="F8" s="1174" t="s">
        <v>493</v>
      </c>
      <c r="G8" s="1174"/>
      <c r="H8" s="1174" t="s">
        <v>493</v>
      </c>
      <c r="I8" s="1174" t="s">
        <v>494</v>
      </c>
      <c r="J8" s="1174"/>
      <c r="K8" s="1174" t="s">
        <v>492</v>
      </c>
      <c r="L8" s="1174" t="s">
        <v>493</v>
      </c>
      <c r="M8" s="1174"/>
      <c r="N8" s="1174" t="s">
        <v>493</v>
      </c>
      <c r="O8" s="1174" t="s">
        <v>494</v>
      </c>
      <c r="P8" s="1506"/>
      <c r="Q8" s="1506"/>
      <c r="R8" s="1506"/>
      <c r="U8" s="76"/>
    </row>
    <row r="9" spans="2:59" ht="23">
      <c r="B9" s="374" t="s">
        <v>495</v>
      </c>
      <c r="C9" s="374" t="s">
        <v>496</v>
      </c>
      <c r="D9" s="1168">
        <v>48057.951000000001</v>
      </c>
      <c r="E9" s="1168">
        <v>48045.858</v>
      </c>
      <c r="F9" s="1168">
        <v>12.092000000000001</v>
      </c>
      <c r="G9" s="1168"/>
      <c r="H9" s="1168"/>
      <c r="I9" s="1168"/>
      <c r="J9" s="1168"/>
      <c r="K9" s="1168"/>
      <c r="L9" s="1168"/>
      <c r="M9" s="1168"/>
      <c r="N9" s="1168"/>
      <c r="O9" s="1168"/>
      <c r="P9" s="1169"/>
      <c r="Q9" s="1168"/>
      <c r="R9" s="1168"/>
    </row>
    <row r="10" spans="2:59" ht="15.75" customHeight="1">
      <c r="B10" s="374" t="s">
        <v>497</v>
      </c>
      <c r="C10" s="374" t="s">
        <v>498</v>
      </c>
      <c r="D10" s="1168">
        <v>328022.90100000001</v>
      </c>
      <c r="E10" s="1168">
        <v>315320.37099999998</v>
      </c>
      <c r="F10" s="1168">
        <v>12702.53</v>
      </c>
      <c r="G10" s="1168">
        <v>4170.7610000000004</v>
      </c>
      <c r="H10" s="1168"/>
      <c r="I10" s="1168">
        <v>4170.7610000000004</v>
      </c>
      <c r="J10" s="1168">
        <v>-596.56500000000005</v>
      </c>
      <c r="K10" s="1168">
        <v>-198.05099999999999</v>
      </c>
      <c r="L10" s="1168">
        <v>-398.51499999999999</v>
      </c>
      <c r="M10" s="1168">
        <v>-1671.046</v>
      </c>
      <c r="N10" s="1168"/>
      <c r="O10" s="1168">
        <v>-1671.0450000000001</v>
      </c>
      <c r="P10" s="1169"/>
      <c r="Q10" s="1168">
        <v>244134.522</v>
      </c>
      <c r="R10" s="1168">
        <v>1807.7940000000001</v>
      </c>
      <c r="BG10" s="253"/>
    </row>
    <row r="11" spans="2:59" ht="15.75" customHeight="1">
      <c r="B11" s="568" t="s">
        <v>499</v>
      </c>
      <c r="C11" s="249" t="s">
        <v>500</v>
      </c>
      <c r="D11" s="250">
        <v>2.1999999999999999E-2</v>
      </c>
      <c r="E11" s="250">
        <v>2.1999999999999999E-2</v>
      </c>
      <c r="F11" s="250"/>
      <c r="G11" s="250"/>
      <c r="H11" s="250"/>
      <c r="I11" s="250"/>
      <c r="J11" s="250">
        <v>-1.7999999999999999E-2</v>
      </c>
      <c r="K11" s="250">
        <v>-1.7999999999999999E-2</v>
      </c>
      <c r="L11" s="250"/>
      <c r="M11" s="250"/>
      <c r="N11" s="250"/>
      <c r="O11" s="250"/>
      <c r="P11" s="250"/>
      <c r="Q11" s="250"/>
      <c r="R11" s="250"/>
      <c r="BG11" s="253"/>
    </row>
    <row r="12" spans="2:59" ht="15.75" customHeight="1">
      <c r="B12" s="568" t="s">
        <v>501</v>
      </c>
      <c r="C12" s="249" t="s">
        <v>502</v>
      </c>
      <c r="D12" s="250">
        <v>4596.92</v>
      </c>
      <c r="E12" s="250">
        <v>4496.1450000000004</v>
      </c>
      <c r="F12" s="250">
        <v>100.77500000000001</v>
      </c>
      <c r="G12" s="250">
        <v>34.161999999999999</v>
      </c>
      <c r="H12" s="250"/>
      <c r="I12" s="250">
        <v>34.161999999999999</v>
      </c>
      <c r="J12" s="250">
        <v>-0.56000000000000005</v>
      </c>
      <c r="K12" s="250">
        <v>-0.35399999999999998</v>
      </c>
      <c r="L12" s="250">
        <v>-0.20499999999999999</v>
      </c>
      <c r="M12" s="250">
        <v>-1.855</v>
      </c>
      <c r="N12" s="250"/>
      <c r="O12" s="250">
        <v>-1.855</v>
      </c>
      <c r="P12" s="250"/>
      <c r="Q12" s="250">
        <v>4574.3519999999999</v>
      </c>
      <c r="R12" s="250">
        <v>32.307000000000002</v>
      </c>
      <c r="BG12" s="253"/>
    </row>
    <row r="13" spans="2:59" ht="15.75" customHeight="1">
      <c r="B13" s="568" t="s">
        <v>503</v>
      </c>
      <c r="C13" s="249" t="s">
        <v>504</v>
      </c>
      <c r="D13" s="250">
        <v>675.55600000000004</v>
      </c>
      <c r="E13" s="250">
        <v>661.745</v>
      </c>
      <c r="F13" s="250">
        <v>13.811</v>
      </c>
      <c r="G13" s="250"/>
      <c r="H13" s="250"/>
      <c r="I13" s="250"/>
      <c r="J13" s="250">
        <v>-0.60299999999999998</v>
      </c>
      <c r="K13" s="250">
        <v>-0.34300000000000003</v>
      </c>
      <c r="L13" s="250">
        <v>-0.26100000000000001</v>
      </c>
      <c r="M13" s="250"/>
      <c r="N13" s="250"/>
      <c r="O13" s="250"/>
      <c r="P13" s="250"/>
      <c r="Q13" s="250">
        <v>672.99400000000003</v>
      </c>
      <c r="R13" s="250"/>
      <c r="BG13" s="253"/>
    </row>
    <row r="14" spans="2:59" ht="15.75" customHeight="1">
      <c r="B14" s="568" t="s">
        <v>505</v>
      </c>
      <c r="C14" s="249" t="s">
        <v>506</v>
      </c>
      <c r="D14" s="250">
        <v>11350.312</v>
      </c>
      <c r="E14" s="250">
        <v>11237.241</v>
      </c>
      <c r="F14" s="250">
        <v>113.071</v>
      </c>
      <c r="G14" s="250">
        <v>50.780999999999999</v>
      </c>
      <c r="H14" s="250"/>
      <c r="I14" s="250">
        <v>50.780999999999999</v>
      </c>
      <c r="J14" s="250">
        <v>-8.9550000000000001</v>
      </c>
      <c r="K14" s="250">
        <v>-3.39</v>
      </c>
      <c r="L14" s="250">
        <v>-5.5659999999999998</v>
      </c>
      <c r="M14" s="250">
        <v>-13.736000000000001</v>
      </c>
      <c r="N14" s="250"/>
      <c r="O14" s="250">
        <v>-13.736000000000001</v>
      </c>
      <c r="P14" s="250"/>
      <c r="Q14" s="250">
        <v>2520.826</v>
      </c>
      <c r="R14" s="250">
        <v>1.4450000000000001</v>
      </c>
      <c r="BG14" s="253"/>
    </row>
    <row r="15" spans="2:59" ht="15.75" customHeight="1">
      <c r="B15" s="568" t="s">
        <v>507</v>
      </c>
      <c r="C15" s="249" t="s">
        <v>508</v>
      </c>
      <c r="D15" s="250">
        <v>124073.431</v>
      </c>
      <c r="E15" s="250">
        <v>118232.219</v>
      </c>
      <c r="F15" s="250">
        <v>5841.2129999999997</v>
      </c>
      <c r="G15" s="250">
        <v>2732.819</v>
      </c>
      <c r="H15" s="250"/>
      <c r="I15" s="250">
        <v>2732.819</v>
      </c>
      <c r="J15" s="250">
        <v>-345.79300000000001</v>
      </c>
      <c r="K15" s="250">
        <v>-109.825</v>
      </c>
      <c r="L15" s="250">
        <v>-235.96700000000001</v>
      </c>
      <c r="M15" s="250">
        <v>-1251.2660000000001</v>
      </c>
      <c r="N15" s="250"/>
      <c r="O15" s="250">
        <v>-1251.2650000000001</v>
      </c>
      <c r="P15" s="250"/>
      <c r="Q15" s="250">
        <v>76669.938999999998</v>
      </c>
      <c r="R15" s="250">
        <v>1069.5350000000001</v>
      </c>
      <c r="BG15" s="253"/>
    </row>
    <row r="16" spans="2:59" ht="15.75" customHeight="1">
      <c r="B16" s="568" t="s">
        <v>509</v>
      </c>
      <c r="C16" s="251" t="s">
        <v>510</v>
      </c>
      <c r="D16" s="250">
        <v>52200.052000000003</v>
      </c>
      <c r="E16" s="250">
        <v>49465.544000000002</v>
      </c>
      <c r="F16" s="250">
        <v>2734.509</v>
      </c>
      <c r="G16" s="250">
        <v>929.39300000000003</v>
      </c>
      <c r="H16" s="250"/>
      <c r="I16" s="250">
        <v>929.39300000000003</v>
      </c>
      <c r="J16" s="250">
        <v>-165.34200000000001</v>
      </c>
      <c r="K16" s="250">
        <v>-33.633000000000003</v>
      </c>
      <c r="L16" s="250">
        <v>-131.709</v>
      </c>
      <c r="M16" s="250">
        <v>-443.36700000000002</v>
      </c>
      <c r="N16" s="250"/>
      <c r="O16" s="250">
        <v>-443.36700000000002</v>
      </c>
      <c r="P16" s="250"/>
      <c r="Q16" s="250">
        <v>39195.885000000002</v>
      </c>
      <c r="R16" s="250">
        <v>332.76299999999998</v>
      </c>
      <c r="BG16" s="253"/>
    </row>
    <row r="17" spans="2:59" ht="15.75" customHeight="1">
      <c r="B17" s="568" t="s">
        <v>511</v>
      </c>
      <c r="C17" s="249" t="s">
        <v>512</v>
      </c>
      <c r="D17" s="250">
        <v>187326.65900000001</v>
      </c>
      <c r="E17" s="250">
        <v>180692.99900000001</v>
      </c>
      <c r="F17" s="250">
        <v>6633.66</v>
      </c>
      <c r="G17" s="250">
        <v>1352.999</v>
      </c>
      <c r="H17" s="250"/>
      <c r="I17" s="250">
        <v>1352.999</v>
      </c>
      <c r="J17" s="250">
        <v>-240.636</v>
      </c>
      <c r="K17" s="250">
        <v>-84.120999999999995</v>
      </c>
      <c r="L17" s="250">
        <v>-156.51599999999999</v>
      </c>
      <c r="M17" s="250">
        <v>-404.18900000000002</v>
      </c>
      <c r="N17" s="250"/>
      <c r="O17" s="250">
        <v>-404.18900000000002</v>
      </c>
      <c r="P17" s="250"/>
      <c r="Q17" s="250">
        <v>159696.41099999999</v>
      </c>
      <c r="R17" s="250">
        <v>704.50699999999995</v>
      </c>
      <c r="BG17" s="253"/>
    </row>
    <row r="18" spans="2:59" ht="15.75" customHeight="1">
      <c r="B18" s="374" t="s">
        <v>513</v>
      </c>
      <c r="C18" s="374" t="s">
        <v>514</v>
      </c>
      <c r="D18" s="1168">
        <v>52498.860999999997</v>
      </c>
      <c r="E18" s="1168">
        <v>52488.819000000003</v>
      </c>
      <c r="F18" s="1168">
        <v>10.041</v>
      </c>
      <c r="G18" s="1168"/>
      <c r="H18" s="1168"/>
      <c r="I18" s="1168"/>
      <c r="J18" s="1168">
        <v>-15.023999999999999</v>
      </c>
      <c r="K18" s="1168">
        <v>-4.9820000000000002</v>
      </c>
      <c r="L18" s="1168">
        <v>-10.041</v>
      </c>
      <c r="M18" s="1168"/>
      <c r="N18" s="1168"/>
      <c r="O18" s="1168"/>
      <c r="P18" s="1169"/>
      <c r="Q18" s="1168"/>
      <c r="R18" s="1168"/>
      <c r="BG18" s="253"/>
    </row>
    <row r="19" spans="2:59" ht="15.75" customHeight="1">
      <c r="B19" s="568" t="s">
        <v>515</v>
      </c>
      <c r="C19" s="249" t="s">
        <v>500</v>
      </c>
      <c r="D19" s="250">
        <v>8527.5409999999993</v>
      </c>
      <c r="E19" s="250">
        <v>8527.5409999999993</v>
      </c>
      <c r="F19" s="250"/>
      <c r="G19" s="250"/>
      <c r="H19" s="250"/>
      <c r="I19" s="250"/>
      <c r="J19" s="250">
        <v>0</v>
      </c>
      <c r="K19" s="250">
        <v>0</v>
      </c>
      <c r="L19" s="250">
        <v>0</v>
      </c>
      <c r="M19" s="250"/>
      <c r="N19" s="250"/>
      <c r="O19" s="250"/>
      <c r="P19" s="250"/>
      <c r="Q19" s="250"/>
      <c r="R19" s="250"/>
      <c r="BG19" s="253"/>
    </row>
    <row r="20" spans="2:59" ht="15.75" customHeight="1">
      <c r="B20" s="568" t="s">
        <v>516</v>
      </c>
      <c r="C20" s="249" t="s">
        <v>502</v>
      </c>
      <c r="D20" s="250">
        <v>14794.858</v>
      </c>
      <c r="E20" s="250">
        <v>14791.291999999999</v>
      </c>
      <c r="F20" s="250">
        <v>3.5659999999999998</v>
      </c>
      <c r="G20" s="250"/>
      <c r="H20" s="250"/>
      <c r="I20" s="250"/>
      <c r="J20" s="250">
        <v>-4.6139999999999999</v>
      </c>
      <c r="K20" s="250">
        <v>-1.048</v>
      </c>
      <c r="L20" s="250">
        <v>-3.5659999999999998</v>
      </c>
      <c r="M20" s="250"/>
      <c r="N20" s="250"/>
      <c r="O20" s="250"/>
      <c r="P20" s="250"/>
      <c r="Q20" s="250"/>
      <c r="R20" s="250"/>
      <c r="BG20" s="253"/>
    </row>
    <row r="21" spans="2:59" ht="15.75" customHeight="1">
      <c r="B21" s="568" t="s">
        <v>517</v>
      </c>
      <c r="C21" s="249" t="s">
        <v>504</v>
      </c>
      <c r="D21" s="250">
        <v>27928.656999999999</v>
      </c>
      <c r="E21" s="250">
        <v>27928.656999999999</v>
      </c>
      <c r="F21" s="250"/>
      <c r="G21" s="250"/>
      <c r="H21" s="250"/>
      <c r="I21" s="250"/>
      <c r="J21" s="250">
        <v>-1.4570000000000001</v>
      </c>
      <c r="K21" s="250">
        <v>-1.4570000000000001</v>
      </c>
      <c r="L21" s="250">
        <v>0</v>
      </c>
      <c r="M21" s="250"/>
      <c r="N21" s="250"/>
      <c r="O21" s="250"/>
      <c r="P21" s="250"/>
      <c r="Q21" s="250"/>
      <c r="R21" s="250"/>
      <c r="BG21" s="253"/>
    </row>
    <row r="22" spans="2:59" ht="15.75" customHeight="1">
      <c r="B22" s="568" t="s">
        <v>518</v>
      </c>
      <c r="C22" s="249" t="s">
        <v>506</v>
      </c>
      <c r="D22" s="250">
        <v>510.53199999999998</v>
      </c>
      <c r="E22" s="250">
        <v>510.53199999999998</v>
      </c>
      <c r="F22" s="250"/>
      <c r="G22" s="250"/>
      <c r="H22" s="250"/>
      <c r="I22" s="250"/>
      <c r="J22" s="250">
        <v>-0.79600000000000004</v>
      </c>
      <c r="K22" s="250">
        <v>-0.79600000000000004</v>
      </c>
      <c r="L22" s="250">
        <v>0</v>
      </c>
      <c r="M22" s="250"/>
      <c r="N22" s="250"/>
      <c r="O22" s="250"/>
      <c r="P22" s="250"/>
      <c r="Q22" s="250"/>
      <c r="R22" s="250"/>
      <c r="BG22" s="253"/>
    </row>
    <row r="23" spans="2:59" ht="15.75" customHeight="1">
      <c r="B23" s="568" t="s">
        <v>519</v>
      </c>
      <c r="C23" s="249" t="s">
        <v>508</v>
      </c>
      <c r="D23" s="250">
        <v>737.27499999999998</v>
      </c>
      <c r="E23" s="250">
        <v>730.79899999999998</v>
      </c>
      <c r="F23" s="250">
        <v>6.476</v>
      </c>
      <c r="G23" s="250"/>
      <c r="H23" s="250"/>
      <c r="I23" s="250"/>
      <c r="J23" s="250">
        <v>-8.157</v>
      </c>
      <c r="K23" s="250">
        <v>-1.6819999999999999</v>
      </c>
      <c r="L23" s="250">
        <v>-6.476</v>
      </c>
      <c r="M23" s="250"/>
      <c r="N23" s="250"/>
      <c r="O23" s="250"/>
      <c r="P23" s="250"/>
      <c r="Q23" s="250"/>
      <c r="R23" s="250"/>
      <c r="BG23" s="253"/>
    </row>
    <row r="24" spans="2:59">
      <c r="B24" s="374" t="s">
        <v>520</v>
      </c>
      <c r="C24" s="374" t="s">
        <v>521</v>
      </c>
      <c r="D24" s="1168">
        <v>115674.723</v>
      </c>
      <c r="E24" s="1168">
        <v>111394.364</v>
      </c>
      <c r="F24" s="1168">
        <v>4280.3590000000004</v>
      </c>
      <c r="G24" s="1168">
        <v>400.24299999999999</v>
      </c>
      <c r="H24" s="1168"/>
      <c r="I24" s="1168">
        <v>400.24299999999999</v>
      </c>
      <c r="J24" s="1168">
        <v>-162.952</v>
      </c>
      <c r="K24" s="1168">
        <v>-35.313000000000002</v>
      </c>
      <c r="L24" s="1168">
        <v>-127.639</v>
      </c>
      <c r="M24" s="1168">
        <v>-20.300999999999998</v>
      </c>
      <c r="N24" s="1168"/>
      <c r="O24" s="1168">
        <v>-20.3</v>
      </c>
      <c r="P24" s="1169"/>
      <c r="Q24" s="1168">
        <v>12853.999</v>
      </c>
      <c r="R24" s="1168">
        <v>9.9030000000000005</v>
      </c>
      <c r="BG24" s="253"/>
    </row>
    <row r="25" spans="2:59" ht="15.75" customHeight="1">
      <c r="B25" s="568" t="s">
        <v>522</v>
      </c>
      <c r="C25" s="249" t="s">
        <v>500</v>
      </c>
      <c r="D25" s="250">
        <v>0.8</v>
      </c>
      <c r="E25" s="250">
        <v>0.8</v>
      </c>
      <c r="F25" s="250"/>
      <c r="G25" s="250"/>
      <c r="H25" s="250"/>
      <c r="I25" s="250"/>
      <c r="J25" s="250"/>
      <c r="K25" s="250"/>
      <c r="L25" s="250"/>
      <c r="M25" s="250"/>
      <c r="N25" s="250"/>
      <c r="O25" s="250"/>
      <c r="P25" s="254"/>
      <c r="Q25" s="250"/>
      <c r="R25" s="250"/>
      <c r="BG25" s="253"/>
    </row>
    <row r="26" spans="2:59" ht="15.75" customHeight="1">
      <c r="B26" s="568" t="s">
        <v>523</v>
      </c>
      <c r="C26" s="249" t="s">
        <v>502</v>
      </c>
      <c r="D26" s="250">
        <v>7117.518</v>
      </c>
      <c r="E26" s="250">
        <v>7115.2049999999999</v>
      </c>
      <c r="F26" s="250">
        <v>2.3109999999999999</v>
      </c>
      <c r="G26" s="250"/>
      <c r="H26" s="250"/>
      <c r="I26" s="250"/>
      <c r="J26" s="250">
        <v>-0.23599999999999999</v>
      </c>
      <c r="K26" s="250">
        <v>-0.114</v>
      </c>
      <c r="L26" s="250">
        <v>-0.122</v>
      </c>
      <c r="M26" s="250"/>
      <c r="N26" s="250"/>
      <c r="O26" s="250"/>
      <c r="P26" s="254"/>
      <c r="Q26" s="250">
        <v>3.6840000000000002</v>
      </c>
      <c r="R26" s="250"/>
      <c r="BG26" s="253"/>
    </row>
    <row r="27" spans="2:59" ht="15.75" customHeight="1">
      <c r="B27" s="568" t="s">
        <v>524</v>
      </c>
      <c r="C27" s="249" t="s">
        <v>504</v>
      </c>
      <c r="D27" s="250">
        <v>3511.5309999999999</v>
      </c>
      <c r="E27" s="250">
        <v>3370.8069999999998</v>
      </c>
      <c r="F27" s="250">
        <v>140.72300000000001</v>
      </c>
      <c r="G27" s="250"/>
      <c r="H27" s="250"/>
      <c r="I27" s="250"/>
      <c r="J27" s="250">
        <v>-1.1719999999999999</v>
      </c>
      <c r="K27" s="250">
        <v>-0.82699999999999996</v>
      </c>
      <c r="L27" s="250">
        <v>-0.34499999999999997</v>
      </c>
      <c r="M27" s="250"/>
      <c r="N27" s="250"/>
      <c r="O27" s="250"/>
      <c r="P27" s="254"/>
      <c r="Q27" s="250">
        <v>101.369</v>
      </c>
      <c r="R27" s="250"/>
      <c r="BG27" s="253"/>
    </row>
    <row r="28" spans="2:59" ht="15.75" customHeight="1">
      <c r="B28" s="568" t="s">
        <v>525</v>
      </c>
      <c r="C28" s="249" t="s">
        <v>506</v>
      </c>
      <c r="D28" s="250">
        <v>3838.4059999999999</v>
      </c>
      <c r="E28" s="250">
        <v>3712.9470000000001</v>
      </c>
      <c r="F28" s="250">
        <v>125.459</v>
      </c>
      <c r="G28" s="250">
        <v>2.085</v>
      </c>
      <c r="H28" s="250"/>
      <c r="I28" s="250">
        <v>2.085</v>
      </c>
      <c r="J28" s="250">
        <v>-2.621</v>
      </c>
      <c r="K28" s="250">
        <v>-0.57899999999999996</v>
      </c>
      <c r="L28" s="250">
        <v>-2.0419999999999998</v>
      </c>
      <c r="M28" s="250">
        <v>-3.5000000000000003E-2</v>
      </c>
      <c r="N28" s="250"/>
      <c r="O28" s="250">
        <v>-3.5000000000000003E-2</v>
      </c>
      <c r="P28" s="254"/>
      <c r="Q28" s="250">
        <v>433.23099999999999</v>
      </c>
      <c r="R28" s="250"/>
      <c r="BG28" s="253"/>
    </row>
    <row r="29" spans="2:59" ht="15.75" customHeight="1">
      <c r="B29" s="568" t="s">
        <v>526</v>
      </c>
      <c r="C29" s="249" t="s">
        <v>508</v>
      </c>
      <c r="D29" s="250">
        <v>67684.452000000005</v>
      </c>
      <c r="E29" s="250">
        <v>64498.921999999999</v>
      </c>
      <c r="F29" s="250">
        <v>3185.5279999999998</v>
      </c>
      <c r="G29" s="250">
        <v>368.14800000000002</v>
      </c>
      <c r="H29" s="250"/>
      <c r="I29" s="250">
        <v>368.14800000000002</v>
      </c>
      <c r="J29" s="250">
        <v>-100.804</v>
      </c>
      <c r="K29" s="250">
        <v>-18.263000000000002</v>
      </c>
      <c r="L29" s="250">
        <v>-82.540999999999997</v>
      </c>
      <c r="M29" s="250">
        <v>-14.603</v>
      </c>
      <c r="N29" s="250"/>
      <c r="O29" s="250">
        <v>-14.603</v>
      </c>
      <c r="P29" s="254"/>
      <c r="Q29" s="250">
        <v>10431.001</v>
      </c>
      <c r="R29" s="250">
        <v>7.6139999999999999</v>
      </c>
      <c r="BG29" s="253"/>
    </row>
    <row r="30" spans="2:59" ht="15.75" customHeight="1">
      <c r="B30" s="568" t="s">
        <v>527</v>
      </c>
      <c r="C30" s="249" t="s">
        <v>512</v>
      </c>
      <c r="D30" s="250">
        <v>33522.017</v>
      </c>
      <c r="E30" s="250">
        <v>32695.681</v>
      </c>
      <c r="F30" s="250">
        <v>826.33600000000001</v>
      </c>
      <c r="G30" s="250">
        <v>30.01</v>
      </c>
      <c r="H30" s="250"/>
      <c r="I30" s="250">
        <v>30.01</v>
      </c>
      <c r="J30" s="250">
        <v>-58.118000000000002</v>
      </c>
      <c r="K30" s="250">
        <v>-15.529</v>
      </c>
      <c r="L30" s="250">
        <v>-42.588999999999999</v>
      </c>
      <c r="M30" s="250">
        <v>-5.6630000000000003</v>
      </c>
      <c r="N30" s="250"/>
      <c r="O30" s="250">
        <v>-5.6619999999999999</v>
      </c>
      <c r="P30" s="254"/>
      <c r="Q30" s="250">
        <v>1884.7139999999999</v>
      </c>
      <c r="R30" s="250">
        <v>2.2879999999999998</v>
      </c>
      <c r="BG30" s="253"/>
    </row>
    <row r="31" spans="2:59" ht="15.75" customHeight="1">
      <c r="B31" s="982" t="s">
        <v>528</v>
      </c>
      <c r="C31" s="983" t="s">
        <v>161</v>
      </c>
      <c r="D31" s="984">
        <v>544254.43599999999</v>
      </c>
      <c r="E31" s="984">
        <v>527249.41200000001</v>
      </c>
      <c r="F31" s="984">
        <v>17005.022000000001</v>
      </c>
      <c r="G31" s="984">
        <v>4571.0039999999999</v>
      </c>
      <c r="H31" s="984"/>
      <c r="I31" s="984">
        <v>4571.0039999999999</v>
      </c>
      <c r="J31" s="984">
        <v>-774.54100000000005</v>
      </c>
      <c r="K31" s="984">
        <v>-238.346</v>
      </c>
      <c r="L31" s="984">
        <v>-536.19500000000005</v>
      </c>
      <c r="M31" s="984">
        <v>-1691.347</v>
      </c>
      <c r="N31" s="984"/>
      <c r="O31" s="984">
        <v>-1691.345</v>
      </c>
      <c r="P31" s="985"/>
      <c r="Q31" s="985">
        <v>256988.52100000001</v>
      </c>
      <c r="R31" s="985">
        <v>1817.6969999999999</v>
      </c>
      <c r="BG31" s="253"/>
    </row>
    <row r="32" spans="2:59">
      <c r="B32" s="1507"/>
      <c r="C32" s="1507"/>
      <c r="D32" s="1507"/>
      <c r="E32" s="1507"/>
      <c r="F32" s="1507"/>
      <c r="G32" s="1507"/>
      <c r="H32" s="1507"/>
      <c r="I32" s="1507"/>
      <c r="J32" s="1507"/>
      <c r="K32" s="1507"/>
      <c r="L32" s="568"/>
      <c r="M32" s="568"/>
      <c r="N32" s="240"/>
      <c r="O32" s="240"/>
      <c r="P32" s="240"/>
      <c r="Q32" s="240"/>
      <c r="R32" s="240"/>
    </row>
    <row r="33" spans="2:18">
      <c r="B33" s="1507"/>
      <c r="C33" s="1507"/>
      <c r="D33" s="1507"/>
      <c r="E33" s="1507"/>
      <c r="F33" s="1507"/>
      <c r="G33" s="1507"/>
      <c r="H33" s="1507"/>
      <c r="I33" s="1507"/>
      <c r="J33" s="1507"/>
      <c r="K33" s="1507"/>
      <c r="L33" s="568"/>
      <c r="M33" s="568"/>
      <c r="N33" s="240"/>
      <c r="O33" s="240"/>
      <c r="P33" s="240"/>
      <c r="Q33" s="240"/>
      <c r="R33" s="240"/>
    </row>
    <row r="34" spans="2:18">
      <c r="B34" s="1504"/>
      <c r="C34" s="1504"/>
      <c r="D34" s="1504"/>
      <c r="E34" s="1504"/>
      <c r="F34" s="1504"/>
      <c r="G34" s="1504"/>
      <c r="H34" s="1504"/>
      <c r="I34" s="1504"/>
      <c r="J34" s="1504"/>
      <c r="K34" s="1504"/>
      <c r="L34" s="1504"/>
      <c r="M34" s="1504"/>
      <c r="N34" s="1504"/>
      <c r="O34" s="1504"/>
      <c r="P34" s="1504"/>
      <c r="Q34" s="1504"/>
      <c r="R34" s="1504"/>
    </row>
    <row r="35" spans="2:18">
      <c r="B35" s="1504"/>
      <c r="C35" s="1504"/>
      <c r="D35" s="1504"/>
      <c r="E35" s="1504"/>
      <c r="F35" s="1504"/>
      <c r="G35" s="1504"/>
      <c r="H35" s="1504"/>
      <c r="I35" s="1504"/>
      <c r="J35" s="1504"/>
      <c r="K35" s="1504"/>
      <c r="L35" s="1504"/>
      <c r="M35" s="1504"/>
      <c r="N35" s="1504"/>
      <c r="O35" s="1504"/>
      <c r="P35" s="1504"/>
      <c r="Q35" s="1504"/>
      <c r="R35" s="1504"/>
    </row>
    <row r="36" spans="2:18">
      <c r="B36" s="1504"/>
      <c r="C36" s="1504"/>
      <c r="D36" s="1504"/>
      <c r="E36" s="1504"/>
      <c r="F36" s="1504"/>
      <c r="G36" s="1504"/>
      <c r="H36" s="1504"/>
      <c r="I36" s="1504"/>
      <c r="J36" s="1504"/>
      <c r="K36" s="1504"/>
      <c r="L36" s="1504"/>
      <c r="M36" s="1504"/>
      <c r="N36" s="1504"/>
      <c r="O36" s="1504"/>
      <c r="P36" s="1504"/>
      <c r="Q36" s="1504"/>
      <c r="R36" s="1504"/>
    </row>
    <row r="37" spans="2:18" ht="11.5" customHeight="1">
      <c r="B37" s="90"/>
      <c r="C37" s="258"/>
      <c r="D37" s="981" t="s">
        <v>466</v>
      </c>
      <c r="E37" s="981" t="s">
        <v>467</v>
      </c>
      <c r="F37" s="981" t="s">
        <v>468</v>
      </c>
      <c r="G37" s="981" t="s">
        <v>469</v>
      </c>
      <c r="H37" s="981" t="s">
        <v>470</v>
      </c>
      <c r="I37" s="981" t="s">
        <v>471</v>
      </c>
      <c r="J37" s="981" t="s">
        <v>472</v>
      </c>
      <c r="K37" s="981" t="s">
        <v>473</v>
      </c>
      <c r="L37" s="981" t="s">
        <v>474</v>
      </c>
      <c r="M37" s="981" t="s">
        <v>475</v>
      </c>
      <c r="N37" s="981" t="s">
        <v>476</v>
      </c>
      <c r="O37" s="981" t="s">
        <v>477</v>
      </c>
      <c r="P37" s="981" t="s">
        <v>478</v>
      </c>
      <c r="Q37" s="981" t="s">
        <v>479</v>
      </c>
      <c r="R37" s="981" t="s">
        <v>480</v>
      </c>
    </row>
    <row r="38" spans="2:18" ht="28" customHeight="1">
      <c r="B38" s="568"/>
      <c r="C38" s="258"/>
      <c r="D38" s="1500" t="s">
        <v>481</v>
      </c>
      <c r="E38" s="1500"/>
      <c r="F38" s="1500"/>
      <c r="G38" s="1500"/>
      <c r="H38" s="1500"/>
      <c r="I38" s="1500"/>
      <c r="J38" s="1500" t="s">
        <v>482</v>
      </c>
      <c r="K38" s="1500"/>
      <c r="L38" s="1500"/>
      <c r="M38" s="1500"/>
      <c r="N38" s="1500"/>
      <c r="O38" s="1500"/>
      <c r="P38" s="1501" t="s">
        <v>483</v>
      </c>
      <c r="Q38" s="1500" t="s">
        <v>484</v>
      </c>
      <c r="R38" s="1500"/>
    </row>
    <row r="39" spans="2:18" ht="47.5" customHeight="1">
      <c r="B39" s="568"/>
      <c r="C39" s="259"/>
      <c r="D39" s="1500" t="s">
        <v>485</v>
      </c>
      <c r="E39" s="1500"/>
      <c r="F39" s="1500"/>
      <c r="G39" s="1500" t="s">
        <v>486</v>
      </c>
      <c r="H39" s="1500"/>
      <c r="I39" s="1500"/>
      <c r="J39" s="1500" t="s">
        <v>487</v>
      </c>
      <c r="K39" s="1500"/>
      <c r="L39" s="1500"/>
      <c r="M39" s="1500" t="s">
        <v>488</v>
      </c>
      <c r="N39" s="1500"/>
      <c r="O39" s="1500"/>
      <c r="P39" s="1502"/>
      <c r="Q39" s="1501" t="s">
        <v>489</v>
      </c>
      <c r="R39" s="1501" t="s">
        <v>490</v>
      </c>
    </row>
    <row r="40" spans="2:18" ht="23">
      <c r="B40" s="568"/>
      <c r="C40" s="260" t="s">
        <v>529</v>
      </c>
      <c r="D40" s="986"/>
      <c r="E40" s="986" t="s">
        <v>492</v>
      </c>
      <c r="F40" s="986" t="s">
        <v>493</v>
      </c>
      <c r="G40" s="986"/>
      <c r="H40" s="986" t="s">
        <v>493</v>
      </c>
      <c r="I40" s="986" t="s">
        <v>494</v>
      </c>
      <c r="J40" s="986"/>
      <c r="K40" s="986" t="s">
        <v>492</v>
      </c>
      <c r="L40" s="986" t="s">
        <v>493</v>
      </c>
      <c r="M40" s="986"/>
      <c r="N40" s="986" t="s">
        <v>493</v>
      </c>
      <c r="O40" s="986" t="s">
        <v>494</v>
      </c>
      <c r="P40" s="1503"/>
      <c r="Q40" s="1503"/>
      <c r="R40" s="1503"/>
    </row>
    <row r="41" spans="2:18" ht="23.15" customHeight="1">
      <c r="B41" s="252" t="s">
        <v>495</v>
      </c>
      <c r="C41" s="252" t="s">
        <v>496</v>
      </c>
      <c r="D41" s="257">
        <v>35601.853000000003</v>
      </c>
      <c r="E41" s="257">
        <v>35541.277000000002</v>
      </c>
      <c r="F41" s="99">
        <v>60.576000000000001</v>
      </c>
      <c r="G41" s="99"/>
      <c r="H41" s="99"/>
      <c r="I41" s="99"/>
      <c r="J41" s="99"/>
      <c r="K41" s="99"/>
      <c r="L41" s="99"/>
      <c r="M41" s="99"/>
      <c r="N41" s="99"/>
      <c r="O41" s="99"/>
      <c r="P41" s="99"/>
      <c r="Q41" s="99"/>
      <c r="R41" s="99"/>
    </row>
    <row r="42" spans="2:18" ht="15.75" customHeight="1">
      <c r="B42" s="90" t="s">
        <v>497</v>
      </c>
      <c r="C42" s="90" t="s">
        <v>498</v>
      </c>
      <c r="D42" s="99">
        <v>312993.37099999998</v>
      </c>
      <c r="E42" s="99">
        <v>299153.35600000003</v>
      </c>
      <c r="F42" s="99">
        <v>13840.016</v>
      </c>
      <c r="G42" s="99">
        <v>4999.3869999999997</v>
      </c>
      <c r="H42" s="99"/>
      <c r="I42" s="99">
        <v>4999.3869999999997</v>
      </c>
      <c r="J42" s="99">
        <v>-774.63</v>
      </c>
      <c r="K42" s="99">
        <v>-284.57100000000003</v>
      </c>
      <c r="L42" s="99">
        <v>-490.05900000000003</v>
      </c>
      <c r="M42" s="99">
        <v>-1765.5160000000001</v>
      </c>
      <c r="N42" s="99"/>
      <c r="O42" s="99">
        <v>-1765.5160000000001</v>
      </c>
      <c r="P42" s="99"/>
      <c r="Q42" s="99">
        <v>178934.41099999999</v>
      </c>
      <c r="R42" s="99">
        <v>1830.4059999999999</v>
      </c>
    </row>
    <row r="43" spans="2:18" ht="15.75" customHeight="1">
      <c r="B43" s="568" t="s">
        <v>499</v>
      </c>
      <c r="C43" s="249" t="s">
        <v>500</v>
      </c>
      <c r="D43" s="250">
        <v>538.20799999999997</v>
      </c>
      <c r="E43" s="99">
        <v>538.20799999999997</v>
      </c>
      <c r="F43" s="250"/>
      <c r="G43" s="250"/>
      <c r="H43" s="250"/>
      <c r="I43" s="250"/>
      <c r="J43" s="250">
        <v>-8.9999999999999993E-3</v>
      </c>
      <c r="K43" s="250">
        <v>-8.9999999999999993E-3</v>
      </c>
      <c r="L43" s="250"/>
      <c r="M43" s="250"/>
      <c r="N43" s="250"/>
      <c r="O43" s="250"/>
      <c r="P43" s="250"/>
      <c r="Q43" s="250"/>
      <c r="R43" s="250"/>
    </row>
    <row r="44" spans="2:18" ht="15.75" customHeight="1">
      <c r="B44" s="568" t="s">
        <v>501</v>
      </c>
      <c r="C44" s="249" t="s">
        <v>502</v>
      </c>
      <c r="D44" s="250">
        <v>5558.5619999999999</v>
      </c>
      <c r="E44" s="99">
        <v>5429.84</v>
      </c>
      <c r="F44" s="250">
        <v>128.72200000000001</v>
      </c>
      <c r="G44" s="250">
        <v>37.156999999999996</v>
      </c>
      <c r="H44" s="250"/>
      <c r="I44" s="250">
        <v>37.156999999999996</v>
      </c>
      <c r="J44" s="250">
        <v>-0.27</v>
      </c>
      <c r="K44" s="250">
        <v>-0.20899999999999999</v>
      </c>
      <c r="L44" s="250">
        <v>-6.0999999999999999E-2</v>
      </c>
      <c r="M44" s="250">
        <v>-2.1059999999999999</v>
      </c>
      <c r="N44" s="250"/>
      <c r="O44" s="250">
        <v>-2.1059999999999999</v>
      </c>
      <c r="P44" s="250"/>
      <c r="Q44" s="250">
        <v>391.45299999999997</v>
      </c>
      <c r="R44" s="250">
        <v>37.154000000000003</v>
      </c>
    </row>
    <row r="45" spans="2:18" ht="15.75" customHeight="1">
      <c r="B45" s="568" t="s">
        <v>503</v>
      </c>
      <c r="C45" s="249" t="s">
        <v>504</v>
      </c>
      <c r="D45" s="250">
        <v>595.33900000000006</v>
      </c>
      <c r="E45" s="99">
        <v>537.67200000000003</v>
      </c>
      <c r="F45" s="250">
        <v>57.667000000000002</v>
      </c>
      <c r="G45" s="250"/>
      <c r="H45" s="250"/>
      <c r="I45" s="250"/>
      <c r="J45" s="250">
        <v>-0.70199999999999996</v>
      </c>
      <c r="K45" s="250">
        <v>-0.47799999999999998</v>
      </c>
      <c r="L45" s="250">
        <v>-0.224</v>
      </c>
      <c r="M45" s="250"/>
      <c r="N45" s="250"/>
      <c r="O45" s="250"/>
      <c r="P45" s="250"/>
      <c r="Q45" s="250">
        <v>49.148000000000003</v>
      </c>
      <c r="R45" s="250"/>
    </row>
    <row r="46" spans="2:18" ht="15.75" customHeight="1">
      <c r="B46" s="568" t="s">
        <v>505</v>
      </c>
      <c r="C46" s="249" t="s">
        <v>506</v>
      </c>
      <c r="D46" s="250">
        <v>5650.1040000000003</v>
      </c>
      <c r="E46" s="99">
        <v>5478.0870000000004</v>
      </c>
      <c r="F46" s="250">
        <v>172.017</v>
      </c>
      <c r="G46" s="250">
        <v>117.13800000000001</v>
      </c>
      <c r="H46" s="250"/>
      <c r="I46" s="250">
        <v>117.13800000000001</v>
      </c>
      <c r="J46" s="250">
        <v>-16.571999999999999</v>
      </c>
      <c r="K46" s="250">
        <v>-8.1720000000000006</v>
      </c>
      <c r="L46" s="250">
        <v>-8.4</v>
      </c>
      <c r="M46" s="250">
        <v>-65.703000000000003</v>
      </c>
      <c r="N46" s="250"/>
      <c r="O46" s="250">
        <v>-65.703000000000003</v>
      </c>
      <c r="P46" s="250"/>
      <c r="Q46" s="250">
        <v>2251.9870000000001</v>
      </c>
      <c r="R46" s="250">
        <v>38.335999999999999</v>
      </c>
    </row>
    <row r="47" spans="2:18" ht="15.75" customHeight="1">
      <c r="B47" s="568" t="s">
        <v>507</v>
      </c>
      <c r="C47" s="249" t="s">
        <v>508</v>
      </c>
      <c r="D47" s="250">
        <v>125310.341</v>
      </c>
      <c r="E47" s="99">
        <v>118232.961</v>
      </c>
      <c r="F47" s="250">
        <v>7077.3810000000003</v>
      </c>
      <c r="G47" s="250">
        <v>3107.643</v>
      </c>
      <c r="H47" s="250"/>
      <c r="I47" s="250">
        <v>3107.643</v>
      </c>
      <c r="J47" s="250">
        <v>-441.97699999999998</v>
      </c>
      <c r="K47" s="250">
        <v>-174.893</v>
      </c>
      <c r="L47" s="250">
        <v>-267.084</v>
      </c>
      <c r="M47" s="250">
        <v>-1257.0139999999999</v>
      </c>
      <c r="N47" s="250"/>
      <c r="O47" s="250">
        <v>-1257.0139999999999</v>
      </c>
      <c r="P47" s="250"/>
      <c r="Q47" s="250">
        <v>62615.28</v>
      </c>
      <c r="R47" s="250">
        <v>1080.44</v>
      </c>
    </row>
    <row r="48" spans="2:18" ht="15.75" customHeight="1">
      <c r="B48" s="568" t="s">
        <v>509</v>
      </c>
      <c r="C48" s="251" t="s">
        <v>510</v>
      </c>
      <c r="D48" s="250">
        <v>49036.775000000001</v>
      </c>
      <c r="E48" s="99">
        <v>46179.372000000003</v>
      </c>
      <c r="F48" s="250">
        <v>2857.4029999999998</v>
      </c>
      <c r="G48" s="250">
        <v>1034.6379999999999</v>
      </c>
      <c r="H48" s="250"/>
      <c r="I48" s="250">
        <v>1034.6379999999999</v>
      </c>
      <c r="J48" s="250">
        <v>-179.75800000000001</v>
      </c>
      <c r="K48" s="250">
        <v>-53.960999999999999</v>
      </c>
      <c r="L48" s="250">
        <v>-125.798</v>
      </c>
      <c r="M48" s="250">
        <v>-451.11099999999999</v>
      </c>
      <c r="N48" s="250"/>
      <c r="O48" s="250">
        <v>-451.11099999999999</v>
      </c>
      <c r="P48" s="250"/>
      <c r="Q48" s="250">
        <v>29132.244999999999</v>
      </c>
      <c r="R48" s="250">
        <v>403.30799999999999</v>
      </c>
    </row>
    <row r="49" spans="2:18" ht="15.75" customHeight="1">
      <c r="B49" s="568" t="s">
        <v>511</v>
      </c>
      <c r="C49" s="249" t="s">
        <v>512</v>
      </c>
      <c r="D49" s="250">
        <v>175340.81700000001</v>
      </c>
      <c r="E49" s="99">
        <v>168936.587</v>
      </c>
      <c r="F49" s="250">
        <v>6404.23</v>
      </c>
      <c r="G49" s="250">
        <v>1737.4490000000001</v>
      </c>
      <c r="H49" s="250"/>
      <c r="I49" s="250">
        <v>1737.4490000000001</v>
      </c>
      <c r="J49" s="250">
        <v>-315.10000000000002</v>
      </c>
      <c r="K49" s="250">
        <v>-100.81</v>
      </c>
      <c r="L49" s="250">
        <v>-214.29</v>
      </c>
      <c r="M49" s="250">
        <v>-440.69299999999998</v>
      </c>
      <c r="N49" s="250"/>
      <c r="O49" s="250">
        <v>-440.69299999999998</v>
      </c>
      <c r="P49" s="250"/>
      <c r="Q49" s="250">
        <v>113626.54300000001</v>
      </c>
      <c r="R49" s="250">
        <v>674.476</v>
      </c>
    </row>
    <row r="50" spans="2:18" ht="15.75" customHeight="1">
      <c r="B50" s="90" t="s">
        <v>513</v>
      </c>
      <c r="C50" s="90" t="s">
        <v>514</v>
      </c>
      <c r="D50" s="99">
        <v>50597.605000000003</v>
      </c>
      <c r="E50" s="99">
        <v>50597.605000000003</v>
      </c>
      <c r="F50" s="99"/>
      <c r="G50" s="99"/>
      <c r="H50" s="99"/>
      <c r="I50" s="99"/>
      <c r="J50" s="99">
        <v>-3.133</v>
      </c>
      <c r="K50" s="99">
        <v>-3.133</v>
      </c>
      <c r="L50" s="99"/>
      <c r="M50" s="99"/>
      <c r="N50" s="99"/>
      <c r="O50" s="99"/>
      <c r="P50" s="99"/>
      <c r="Q50" s="99"/>
      <c r="R50" s="99"/>
    </row>
    <row r="51" spans="2:18" ht="15.75" customHeight="1">
      <c r="B51" s="568" t="s">
        <v>515</v>
      </c>
      <c r="C51" s="249" t="s">
        <v>500</v>
      </c>
      <c r="D51" s="250">
        <v>2750.4780000000001</v>
      </c>
      <c r="E51" s="99">
        <v>2750.4780000000001</v>
      </c>
      <c r="F51" s="250"/>
      <c r="G51" s="250"/>
      <c r="H51" s="250"/>
      <c r="I51" s="250"/>
      <c r="J51" s="250"/>
      <c r="K51" s="250"/>
      <c r="L51" s="250"/>
      <c r="M51" s="250"/>
      <c r="N51" s="250"/>
      <c r="O51" s="250"/>
      <c r="P51" s="250"/>
      <c r="Q51" s="250"/>
      <c r="R51" s="250"/>
    </row>
    <row r="52" spans="2:18" ht="15.75" customHeight="1">
      <c r="B52" s="568" t="s">
        <v>516</v>
      </c>
      <c r="C52" s="249" t="s">
        <v>502</v>
      </c>
      <c r="D52" s="250">
        <v>13669.475</v>
      </c>
      <c r="E52" s="99">
        <v>13669.475</v>
      </c>
      <c r="F52" s="250"/>
      <c r="G52" s="250"/>
      <c r="H52" s="250"/>
      <c r="I52" s="250"/>
      <c r="J52" s="250">
        <v>-0.22700000000000001</v>
      </c>
      <c r="K52" s="250">
        <v>-0.22700000000000001</v>
      </c>
      <c r="L52" s="250"/>
      <c r="M52" s="250"/>
      <c r="N52" s="250"/>
      <c r="O52" s="250"/>
      <c r="P52" s="250"/>
      <c r="Q52" s="250"/>
      <c r="R52" s="250"/>
    </row>
    <row r="53" spans="2:18" ht="15.75" customHeight="1">
      <c r="B53" s="568" t="s">
        <v>517</v>
      </c>
      <c r="C53" s="249" t="s">
        <v>504</v>
      </c>
      <c r="D53" s="250">
        <v>33128.152000000002</v>
      </c>
      <c r="E53" s="99">
        <v>33128.152000000002</v>
      </c>
      <c r="F53" s="250"/>
      <c r="G53" s="250"/>
      <c r="H53" s="250"/>
      <c r="I53" s="250"/>
      <c r="J53" s="250">
        <v>-1.8420000000000001</v>
      </c>
      <c r="K53" s="250">
        <v>-1.8420000000000001</v>
      </c>
      <c r="L53" s="250"/>
      <c r="M53" s="250"/>
      <c r="N53" s="250"/>
      <c r="O53" s="250"/>
      <c r="P53" s="250"/>
      <c r="Q53" s="250"/>
      <c r="R53" s="250"/>
    </row>
    <row r="54" spans="2:18" ht="15.75" customHeight="1">
      <c r="B54" s="568" t="s">
        <v>518</v>
      </c>
      <c r="C54" s="249" t="s">
        <v>506</v>
      </c>
      <c r="D54" s="250">
        <v>542.87900000000002</v>
      </c>
      <c r="E54" s="99">
        <v>542.87900000000002</v>
      </c>
      <c r="F54" s="250"/>
      <c r="G54" s="250"/>
      <c r="H54" s="250"/>
      <c r="I54" s="250"/>
      <c r="J54" s="250">
        <v>-0.68600000000000005</v>
      </c>
      <c r="K54" s="250">
        <v>-0.68600000000000005</v>
      </c>
      <c r="L54" s="250"/>
      <c r="M54" s="250"/>
      <c r="N54" s="250"/>
      <c r="O54" s="250"/>
      <c r="P54" s="250"/>
      <c r="Q54" s="250"/>
      <c r="R54" s="250"/>
    </row>
    <row r="55" spans="2:18" ht="15.75" customHeight="1">
      <c r="B55" s="568" t="s">
        <v>519</v>
      </c>
      <c r="C55" s="249" t="s">
        <v>508</v>
      </c>
      <c r="D55" s="250">
        <v>506.62099999999998</v>
      </c>
      <c r="E55" s="99">
        <v>506.62099999999998</v>
      </c>
      <c r="F55" s="250"/>
      <c r="G55" s="250"/>
      <c r="H55" s="250"/>
      <c r="I55" s="250"/>
      <c r="J55" s="250">
        <v>-0.378</v>
      </c>
      <c r="K55" s="250">
        <v>-0.378</v>
      </c>
      <c r="L55" s="250"/>
      <c r="M55" s="250"/>
      <c r="N55" s="250"/>
      <c r="O55" s="250"/>
      <c r="P55" s="250"/>
      <c r="Q55" s="250"/>
      <c r="R55" s="250"/>
    </row>
    <row r="56" spans="2:18">
      <c r="B56" s="90" t="s">
        <v>520</v>
      </c>
      <c r="C56" s="90" t="s">
        <v>521</v>
      </c>
      <c r="D56" s="99">
        <v>113397.247</v>
      </c>
      <c r="E56" s="99">
        <v>108805.827</v>
      </c>
      <c r="F56" s="99">
        <v>4591.4189999999999</v>
      </c>
      <c r="G56" s="99">
        <v>714.702</v>
      </c>
      <c r="H56" s="99"/>
      <c r="I56" s="99">
        <v>714.702</v>
      </c>
      <c r="J56" s="99">
        <v>-209.452</v>
      </c>
      <c r="K56" s="99">
        <v>-71.643000000000001</v>
      </c>
      <c r="L56" s="99">
        <v>-137.809</v>
      </c>
      <c r="M56" s="99">
        <v>-25.501999999999999</v>
      </c>
      <c r="N56" s="99"/>
      <c r="O56" s="99">
        <v>-25.501999999999999</v>
      </c>
      <c r="P56" s="98"/>
      <c r="Q56" s="99">
        <v>13089.138999999999</v>
      </c>
      <c r="R56" s="99">
        <v>10.651999999999999</v>
      </c>
    </row>
    <row r="57" spans="2:18" ht="15.75" customHeight="1">
      <c r="B57" s="568" t="s">
        <v>522</v>
      </c>
      <c r="C57" s="249" t="s">
        <v>500</v>
      </c>
      <c r="D57" s="250">
        <v>0.79</v>
      </c>
      <c r="E57" s="250">
        <v>0.79</v>
      </c>
      <c r="F57" s="250"/>
      <c r="G57" s="250"/>
      <c r="H57" s="250"/>
      <c r="I57" s="250"/>
      <c r="J57" s="250"/>
      <c r="K57" s="250"/>
      <c r="L57" s="250"/>
      <c r="M57" s="250"/>
      <c r="N57" s="250"/>
      <c r="O57" s="250"/>
      <c r="P57" s="254"/>
      <c r="Q57" s="250"/>
      <c r="R57" s="250"/>
    </row>
    <row r="58" spans="2:18" ht="15.75" customHeight="1">
      <c r="B58" s="568" t="s">
        <v>523</v>
      </c>
      <c r="C58" s="249" t="s">
        <v>502</v>
      </c>
      <c r="D58" s="250">
        <v>6636.87</v>
      </c>
      <c r="E58" s="250">
        <v>6633.3469999999998</v>
      </c>
      <c r="F58" s="250">
        <v>3.5230000000000001</v>
      </c>
      <c r="G58" s="250"/>
      <c r="H58" s="250"/>
      <c r="I58" s="250"/>
      <c r="J58" s="250">
        <v>-0.28899999999999998</v>
      </c>
      <c r="K58" s="250">
        <v>-0.126</v>
      </c>
      <c r="L58" s="250">
        <v>-0.16300000000000001</v>
      </c>
      <c r="M58" s="250"/>
      <c r="N58" s="250"/>
      <c r="O58" s="250"/>
      <c r="P58" s="254"/>
      <c r="Q58" s="250">
        <v>12.803000000000001</v>
      </c>
      <c r="R58" s="250"/>
    </row>
    <row r="59" spans="2:18" ht="15.75" customHeight="1">
      <c r="B59" s="568" t="s">
        <v>524</v>
      </c>
      <c r="C59" s="249" t="s">
        <v>504</v>
      </c>
      <c r="D59" s="250">
        <v>4290.0780000000004</v>
      </c>
      <c r="E59" s="250">
        <v>3839.828</v>
      </c>
      <c r="F59" s="250">
        <v>450.25</v>
      </c>
      <c r="G59" s="250"/>
      <c r="H59" s="250"/>
      <c r="I59" s="250"/>
      <c r="J59" s="250">
        <v>-1.607</v>
      </c>
      <c r="K59" s="250">
        <v>-0.48099999999999998</v>
      </c>
      <c r="L59" s="250">
        <v>-1.1259999999999999</v>
      </c>
      <c r="M59" s="250"/>
      <c r="N59" s="250"/>
      <c r="O59" s="250"/>
      <c r="P59" s="254"/>
      <c r="Q59" s="250">
        <v>75.02</v>
      </c>
      <c r="R59" s="250"/>
    </row>
    <row r="60" spans="2:18" ht="15.75" customHeight="1">
      <c r="B60" s="568" t="s">
        <v>525</v>
      </c>
      <c r="C60" s="249" t="s">
        <v>506</v>
      </c>
      <c r="D60" s="250">
        <v>4334.5559999999996</v>
      </c>
      <c r="E60" s="250">
        <v>4215.1450000000004</v>
      </c>
      <c r="F60" s="250">
        <v>119.41200000000001</v>
      </c>
      <c r="G60" s="250">
        <v>2.258</v>
      </c>
      <c r="H60" s="250"/>
      <c r="I60" s="250">
        <v>2.258</v>
      </c>
      <c r="J60" s="250">
        <v>-4.0570000000000004</v>
      </c>
      <c r="K60" s="250">
        <v>-1.6240000000000001</v>
      </c>
      <c r="L60" s="250">
        <v>-2.4340000000000002</v>
      </c>
      <c r="M60" s="250">
        <v>-7.3999999999999996E-2</v>
      </c>
      <c r="N60" s="250"/>
      <c r="O60" s="250">
        <v>-7.3999999999999996E-2</v>
      </c>
      <c r="P60" s="254"/>
      <c r="Q60" s="250">
        <v>651.35500000000002</v>
      </c>
      <c r="R60" s="250"/>
    </row>
    <row r="61" spans="2:18" ht="15.75" customHeight="1">
      <c r="B61" s="568" t="s">
        <v>526</v>
      </c>
      <c r="C61" s="249" t="s">
        <v>508</v>
      </c>
      <c r="D61" s="250">
        <v>66880.358999999997</v>
      </c>
      <c r="E61" s="250">
        <v>63654.845000000001</v>
      </c>
      <c r="F61" s="250">
        <v>3225.5120000000002</v>
      </c>
      <c r="G61" s="250">
        <v>595.65300000000002</v>
      </c>
      <c r="H61" s="250"/>
      <c r="I61" s="250">
        <v>595.74699999999996</v>
      </c>
      <c r="J61" s="250">
        <v>-121.393</v>
      </c>
      <c r="K61" s="250">
        <v>-46.694000000000003</v>
      </c>
      <c r="L61" s="250">
        <v>-74.698999999999998</v>
      </c>
      <c r="M61" s="250">
        <v>-19.808</v>
      </c>
      <c r="N61" s="250"/>
      <c r="O61" s="250">
        <v>-19.808</v>
      </c>
      <c r="P61" s="254"/>
      <c r="Q61" s="250">
        <v>10689.922</v>
      </c>
      <c r="R61" s="250">
        <v>8.4380000000000006</v>
      </c>
    </row>
    <row r="62" spans="2:18" ht="15.75" customHeight="1">
      <c r="B62" s="568" t="s">
        <v>527</v>
      </c>
      <c r="C62" s="249" t="s">
        <v>512</v>
      </c>
      <c r="D62" s="250">
        <v>31254.592000000001</v>
      </c>
      <c r="E62" s="250">
        <v>30461.873</v>
      </c>
      <c r="F62" s="250">
        <v>792.72</v>
      </c>
      <c r="G62" s="250">
        <v>116.791</v>
      </c>
      <c r="H62" s="250"/>
      <c r="I62" s="250">
        <v>116.696</v>
      </c>
      <c r="J62" s="250">
        <v>-82.105000000000004</v>
      </c>
      <c r="K62" s="250">
        <v>-22.718</v>
      </c>
      <c r="L62" s="250">
        <v>-59.387999999999998</v>
      </c>
      <c r="M62" s="250">
        <v>-5.62</v>
      </c>
      <c r="N62" s="250"/>
      <c r="O62" s="250">
        <v>-5.62</v>
      </c>
      <c r="P62" s="254"/>
      <c r="Q62" s="250">
        <v>1660.038</v>
      </c>
      <c r="R62" s="250">
        <v>2.2130000000000001</v>
      </c>
    </row>
    <row r="63" spans="2:18" ht="15.75" customHeight="1">
      <c r="B63" s="987" t="s">
        <v>528</v>
      </c>
      <c r="C63" s="987" t="s">
        <v>161</v>
      </c>
      <c r="D63" s="988">
        <v>512590.076</v>
      </c>
      <c r="E63" s="988">
        <v>494098.065</v>
      </c>
      <c r="F63" s="988">
        <v>18492.010999999999</v>
      </c>
      <c r="G63" s="988">
        <v>5714.0889999999999</v>
      </c>
      <c r="H63" s="988"/>
      <c r="I63" s="988">
        <v>5714.0889999999999</v>
      </c>
      <c r="J63" s="988">
        <v>-987.21500000000003</v>
      </c>
      <c r="K63" s="988">
        <v>-359.34699999999998</v>
      </c>
      <c r="L63" s="988">
        <v>-627.86800000000005</v>
      </c>
      <c r="M63" s="988">
        <v>-1791.018</v>
      </c>
      <c r="N63" s="988"/>
      <c r="O63" s="988">
        <v>-1791.018</v>
      </c>
      <c r="P63" s="988"/>
      <c r="Q63" s="988">
        <v>192023.55</v>
      </c>
      <c r="R63" s="988">
        <v>1841.058</v>
      </c>
    </row>
    <row r="64" spans="2:18">
      <c r="D64" s="91"/>
      <c r="E64" s="91"/>
      <c r="F64" s="91"/>
      <c r="G64" s="91"/>
      <c r="H64" s="91"/>
      <c r="I64" s="91"/>
      <c r="J64" s="91"/>
      <c r="K64" s="91"/>
      <c r="L64" s="91"/>
      <c r="M64" s="91"/>
      <c r="N64" s="91"/>
      <c r="O64" s="91"/>
      <c r="P64" s="91"/>
      <c r="Q64" s="91"/>
      <c r="R64" s="91"/>
    </row>
    <row r="65" spans="4:18">
      <c r="D65" s="91"/>
      <c r="E65" s="91"/>
      <c r="F65" s="91"/>
      <c r="G65" s="91"/>
      <c r="H65" s="91"/>
      <c r="I65" s="91"/>
      <c r="J65" s="91"/>
      <c r="K65" s="91"/>
      <c r="L65" s="91"/>
      <c r="M65" s="91"/>
      <c r="N65" s="91"/>
      <c r="O65" s="91"/>
      <c r="P65" s="91"/>
      <c r="Q65" s="91"/>
      <c r="R65" s="91"/>
    </row>
    <row r="66" spans="4:18">
      <c r="D66" s="91"/>
      <c r="E66" s="91"/>
      <c r="F66" s="91"/>
      <c r="G66" s="91"/>
      <c r="H66" s="91"/>
      <c r="I66" s="91"/>
      <c r="J66" s="91"/>
      <c r="K66" s="91"/>
      <c r="L66" s="91"/>
      <c r="M66" s="91"/>
      <c r="N66" s="91"/>
      <c r="O66" s="91"/>
      <c r="P66" s="91"/>
      <c r="Q66" s="91"/>
      <c r="R66" s="91"/>
    </row>
    <row r="67" spans="4:18">
      <c r="D67" s="91"/>
      <c r="E67" s="91"/>
      <c r="F67" s="91"/>
      <c r="G67" s="91"/>
      <c r="H67" s="91"/>
      <c r="I67" s="91"/>
      <c r="J67" s="91"/>
      <c r="K67" s="91"/>
      <c r="L67" s="91"/>
      <c r="M67" s="91"/>
      <c r="N67" s="91"/>
      <c r="O67" s="91"/>
      <c r="P67" s="91"/>
      <c r="Q67" s="91"/>
      <c r="R67" s="91"/>
    </row>
  </sheetData>
  <mergeCells count="27">
    <mergeCell ref="B2:O2"/>
    <mergeCell ref="B3:R3"/>
    <mergeCell ref="D6:I6"/>
    <mergeCell ref="J6:O6"/>
    <mergeCell ref="P6:P8"/>
    <mergeCell ref="Q6:R6"/>
    <mergeCell ref="D7:F7"/>
    <mergeCell ref="G7:I7"/>
    <mergeCell ref="J7:L7"/>
    <mergeCell ref="M7:O7"/>
    <mergeCell ref="B36:R36"/>
    <mergeCell ref="Q7:Q8"/>
    <mergeCell ref="R7:R8"/>
    <mergeCell ref="B32:K32"/>
    <mergeCell ref="B33:K33"/>
    <mergeCell ref="B34:R34"/>
    <mergeCell ref="B35:R35"/>
    <mergeCell ref="D38:I38"/>
    <mergeCell ref="J38:O38"/>
    <mergeCell ref="P38:P40"/>
    <mergeCell ref="Q38:R38"/>
    <mergeCell ref="D39:F39"/>
    <mergeCell ref="G39:I39"/>
    <mergeCell ref="J39:L39"/>
    <mergeCell ref="M39:O39"/>
    <mergeCell ref="Q39:Q40"/>
    <mergeCell ref="R39:R40"/>
  </mergeCells>
  <pageMargins left="0.7" right="0.7" top="0.75" bottom="0.75" header="0.3" footer="0.3"/>
  <pageSetup paperSize="9" scale="42" orientation="portrait" verticalDpi="1200"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0319-B587-4213-A990-A573D3380467}">
  <sheetPr codeName="Sheet15">
    <tabColor theme="5" tint="0.59999389629810485"/>
  </sheetPr>
  <dimension ref="A1:AA43"/>
  <sheetViews>
    <sheetView view="pageBreakPreview" zoomScale="115" zoomScaleNormal="100" zoomScaleSheetLayoutView="115" workbookViewId="0">
      <selection activeCell="K16" sqref="K16"/>
    </sheetView>
  </sheetViews>
  <sheetFormatPr defaultColWidth="9.81640625" defaultRowHeight="11.5"/>
  <cols>
    <col min="1" max="1" width="62.7265625" style="119" bestFit="1" customWidth="1"/>
    <col min="2" max="2" width="10" style="119" customWidth="1"/>
    <col min="3" max="3" width="10.26953125" style="119" customWidth="1"/>
    <col min="4" max="9" width="9.81640625" style="119"/>
    <col min="10" max="10" width="2.81640625" style="119" customWidth="1"/>
    <col min="11" max="11" width="13.26953125" style="119" customWidth="1"/>
    <col min="12" max="12" width="61.7265625" style="119" customWidth="1"/>
    <col min="13" max="16384" width="9.81640625" style="119"/>
  </cols>
  <sheetData>
    <row r="1" spans="1:27" ht="16.5" customHeight="1">
      <c r="A1" s="279" t="s">
        <v>530</v>
      </c>
      <c r="B1" s="268"/>
      <c r="C1" s="268"/>
      <c r="D1" s="268"/>
      <c r="E1" s="269"/>
      <c r="F1" s="268"/>
      <c r="G1" s="269"/>
      <c r="H1" s="268"/>
      <c r="I1" s="268"/>
      <c r="AA1" s="119" t="e">
        <f>#REF!</f>
        <v>#REF!</v>
      </c>
    </row>
    <row r="2" spans="1:27" ht="56.25" customHeight="1">
      <c r="A2" s="1491" t="s">
        <v>531</v>
      </c>
      <c r="B2" s="1491"/>
      <c r="C2" s="1491"/>
      <c r="D2" s="1491"/>
      <c r="E2" s="1491"/>
      <c r="F2" s="1491"/>
      <c r="G2" s="1491"/>
      <c r="H2" s="1491"/>
      <c r="I2" s="1491"/>
    </row>
    <row r="3" spans="1:27">
      <c r="A3" s="110"/>
      <c r="B3" s="110"/>
      <c r="C3" s="110"/>
      <c r="D3" s="1513" t="s">
        <v>532</v>
      </c>
      <c r="E3" s="1513"/>
      <c r="F3" s="1513"/>
      <c r="G3" s="1513"/>
      <c r="H3" s="1513"/>
      <c r="I3" s="1513"/>
    </row>
    <row r="4" spans="1:27">
      <c r="A4" s="270"/>
      <c r="B4" s="271"/>
      <c r="C4" s="271"/>
      <c r="D4" s="277"/>
      <c r="E4" s="277"/>
      <c r="F4" s="277"/>
      <c r="G4" s="277"/>
      <c r="H4" s="768"/>
      <c r="I4" s="768"/>
    </row>
    <row r="5" spans="1:27" ht="23">
      <c r="A5" s="272"/>
      <c r="B5" s="273"/>
      <c r="C5" s="273"/>
      <c r="D5" s="278" t="s">
        <v>533</v>
      </c>
      <c r="E5" s="278" t="s">
        <v>534</v>
      </c>
      <c r="F5" s="278" t="s">
        <v>535</v>
      </c>
      <c r="G5" s="278" t="s">
        <v>536</v>
      </c>
      <c r="H5" s="278" t="s">
        <v>537</v>
      </c>
      <c r="I5" s="278" t="s">
        <v>161</v>
      </c>
    </row>
    <row r="6" spans="1:27">
      <c r="A6" s="280" t="s">
        <v>538</v>
      </c>
      <c r="B6" s="261"/>
      <c r="C6" s="261"/>
      <c r="D6" s="274"/>
      <c r="E6" s="274"/>
      <c r="F6" s="274"/>
      <c r="G6" s="274"/>
      <c r="H6" s="262"/>
      <c r="I6" s="262"/>
    </row>
    <row r="7" spans="1:27">
      <c r="A7" s="262" t="s">
        <v>539</v>
      </c>
      <c r="B7" s="263"/>
      <c r="C7" s="263"/>
      <c r="D7" s="275" t="s">
        <v>154</v>
      </c>
      <c r="E7" s="275" t="s">
        <v>154</v>
      </c>
      <c r="F7" s="275" t="s">
        <v>154</v>
      </c>
      <c r="G7" s="275" t="s">
        <v>154</v>
      </c>
      <c r="H7" s="275" t="s">
        <v>154</v>
      </c>
      <c r="I7" s="275" t="s">
        <v>154</v>
      </c>
    </row>
    <row r="8" spans="1:27">
      <c r="A8" s="262" t="s">
        <v>540</v>
      </c>
      <c r="B8" s="263"/>
      <c r="C8" s="263"/>
      <c r="D8" s="275">
        <v>1127.01</v>
      </c>
      <c r="E8" s="275">
        <v>3028.1925048093617</v>
      </c>
      <c r="F8" s="275">
        <v>17529.670665145066</v>
      </c>
      <c r="G8" s="275">
        <v>987.32956681531107</v>
      </c>
      <c r="H8" s="275">
        <v>1827.3668580002641</v>
      </c>
      <c r="I8" s="275">
        <v>24499.569594770004</v>
      </c>
    </row>
    <row r="9" spans="1:27">
      <c r="A9" s="262" t="s">
        <v>541</v>
      </c>
      <c r="B9" s="263"/>
      <c r="C9" s="263"/>
      <c r="D9" s="275">
        <v>8014.1610000000001</v>
      </c>
      <c r="E9" s="275">
        <v>29294.292774780006</v>
      </c>
      <c r="F9" s="275">
        <v>51590.042485596852</v>
      </c>
      <c r="G9" s="275">
        <v>29453.831499514512</v>
      </c>
      <c r="H9" s="275">
        <v>3517.3762020486242</v>
      </c>
      <c r="I9" s="275">
        <v>121869.70396193999</v>
      </c>
    </row>
    <row r="10" spans="1:27">
      <c r="A10" s="264" t="s">
        <v>542</v>
      </c>
      <c r="B10" s="263"/>
      <c r="C10" s="263"/>
      <c r="D10" s="275" t="s">
        <v>154</v>
      </c>
      <c r="E10" s="275">
        <v>60.680848969664595</v>
      </c>
      <c r="F10" s="275">
        <v>6.0100069806440946</v>
      </c>
      <c r="G10" s="275">
        <v>45.993927372467191</v>
      </c>
      <c r="H10" s="275">
        <v>2.9907224112244438E-5</v>
      </c>
      <c r="I10" s="275">
        <v>112.68481322999999</v>
      </c>
    </row>
    <row r="11" spans="1:27">
      <c r="A11" s="264" t="s">
        <v>510</v>
      </c>
      <c r="B11" s="263"/>
      <c r="C11" s="263"/>
      <c r="D11" s="275" t="s">
        <v>154</v>
      </c>
      <c r="E11" s="275">
        <v>12380.12657144711</v>
      </c>
      <c r="F11" s="275">
        <v>21398.473851700452</v>
      </c>
      <c r="G11" s="275">
        <v>18168.360389000165</v>
      </c>
      <c r="H11" s="275">
        <v>1786.8236460722808</v>
      </c>
      <c r="I11" s="275">
        <v>53733.784458220005</v>
      </c>
    </row>
    <row r="12" spans="1:27">
      <c r="A12" s="262" t="s">
        <v>543</v>
      </c>
      <c r="B12" s="263"/>
      <c r="C12" s="263"/>
      <c r="D12" s="275" t="s">
        <v>154</v>
      </c>
      <c r="E12" s="275">
        <v>2882.6750338640172</v>
      </c>
      <c r="F12" s="275">
        <v>7779.9504418149418</v>
      </c>
      <c r="G12" s="275">
        <v>168303.03381147675</v>
      </c>
      <c r="H12" s="275">
        <v>3478.7390433442702</v>
      </c>
      <c r="I12" s="275">
        <v>182444.3983305</v>
      </c>
    </row>
    <row r="13" spans="1:27">
      <c r="A13" s="264" t="s">
        <v>544</v>
      </c>
      <c r="B13" s="263"/>
      <c r="C13" s="263"/>
      <c r="D13" s="275" t="s">
        <v>154</v>
      </c>
      <c r="E13" s="275">
        <v>1418.6907204644815</v>
      </c>
      <c r="F13" s="275">
        <v>4624.6291912203596</v>
      </c>
      <c r="G13" s="275">
        <v>152457.52880234132</v>
      </c>
      <c r="H13" s="275">
        <v>89.546626393855888</v>
      </c>
      <c r="I13" s="275">
        <v>158590.39534042001</v>
      </c>
    </row>
    <row r="14" spans="1:27">
      <c r="A14" s="265" t="s">
        <v>545</v>
      </c>
      <c r="B14" s="263"/>
      <c r="C14" s="263"/>
      <c r="D14" s="275" t="s">
        <v>154</v>
      </c>
      <c r="E14" s="275">
        <v>109.10382007706649</v>
      </c>
      <c r="F14" s="275">
        <v>234.78515548094134</v>
      </c>
      <c r="G14" s="275">
        <v>627.01173668417846</v>
      </c>
      <c r="H14" s="275">
        <v>3.538854287813697</v>
      </c>
      <c r="I14" s="275">
        <v>974.43956652999998</v>
      </c>
    </row>
    <row r="15" spans="1:27">
      <c r="A15" s="265" t="s">
        <v>546</v>
      </c>
      <c r="B15" s="263"/>
      <c r="C15" s="263"/>
      <c r="D15" s="275" t="s">
        <v>154</v>
      </c>
      <c r="E15" s="275">
        <v>1309.7442183582457</v>
      </c>
      <c r="F15" s="275">
        <v>4389.7443747177031</v>
      </c>
      <c r="G15" s="275">
        <v>151829.67479171586</v>
      </c>
      <c r="H15" s="275">
        <v>87.026229708190996</v>
      </c>
      <c r="I15" s="275">
        <v>157616.18961450001</v>
      </c>
    </row>
    <row r="16" spans="1:27">
      <c r="A16" s="264" t="s">
        <v>547</v>
      </c>
      <c r="B16" s="263"/>
      <c r="C16" s="263"/>
      <c r="D16" s="275" t="s">
        <v>154</v>
      </c>
      <c r="E16" s="275">
        <v>1378.2608061913641</v>
      </c>
      <c r="F16" s="275">
        <v>3050.2575618613628</v>
      </c>
      <c r="G16" s="275">
        <v>16016.94177372724</v>
      </c>
      <c r="H16" s="275">
        <v>3408.5428483000346</v>
      </c>
      <c r="I16" s="275">
        <v>23854.00299008</v>
      </c>
    </row>
    <row r="17" spans="1:10">
      <c r="A17" s="265" t="s">
        <v>545</v>
      </c>
      <c r="B17" s="263"/>
      <c r="C17" s="263"/>
      <c r="D17" s="275" t="s">
        <v>154</v>
      </c>
      <c r="E17" s="275">
        <v>370.6050953333812</v>
      </c>
      <c r="F17" s="275">
        <v>484.41917803430033</v>
      </c>
      <c r="G17" s="275">
        <v>208.29689599393743</v>
      </c>
      <c r="H17" s="275">
        <v>33.695094358381084</v>
      </c>
      <c r="I17" s="275">
        <v>1097.0162637200001</v>
      </c>
    </row>
    <row r="18" spans="1:10">
      <c r="A18" s="265" t="s">
        <v>546</v>
      </c>
      <c r="B18" s="263"/>
      <c r="C18" s="263"/>
      <c r="D18" s="275" t="s">
        <v>154</v>
      </c>
      <c r="E18" s="275">
        <v>1007.655710857983</v>
      </c>
      <c r="F18" s="275">
        <v>2565.8383838270624</v>
      </c>
      <c r="G18" s="275">
        <v>15808.644877733301</v>
      </c>
      <c r="H18" s="275">
        <v>3374.8477539416535</v>
      </c>
      <c r="I18" s="275">
        <v>22756.986726359999</v>
      </c>
    </row>
    <row r="19" spans="1:10">
      <c r="A19" s="262" t="s">
        <v>449</v>
      </c>
      <c r="B19" s="263"/>
      <c r="C19" s="263"/>
      <c r="D19" s="275" t="s">
        <v>154</v>
      </c>
      <c r="E19" s="275" t="s">
        <v>154</v>
      </c>
      <c r="F19" s="275" t="s">
        <v>154</v>
      </c>
      <c r="G19" s="275" t="s">
        <v>154</v>
      </c>
      <c r="H19" s="275" t="s">
        <v>154</v>
      </c>
      <c r="I19" s="275" t="s">
        <v>154</v>
      </c>
    </row>
    <row r="20" spans="1:10">
      <c r="A20" s="262" t="s">
        <v>548</v>
      </c>
      <c r="B20" s="263"/>
      <c r="C20" s="263"/>
      <c r="D20" s="275" t="s">
        <v>154</v>
      </c>
      <c r="E20" s="275">
        <v>1325.8943775533091</v>
      </c>
      <c r="F20" s="275">
        <v>2347.0900562763309</v>
      </c>
      <c r="G20" s="275">
        <v>246.32640215035977</v>
      </c>
      <c r="H20" s="275" t="s">
        <v>154</v>
      </c>
      <c r="I20" s="275">
        <v>3919.3108359799994</v>
      </c>
    </row>
    <row r="21" spans="1:10">
      <c r="A21" s="989" t="s">
        <v>549</v>
      </c>
      <c r="B21" s="990"/>
      <c r="C21" s="990"/>
      <c r="D21" s="991">
        <v>9141.1710000000003</v>
      </c>
      <c r="E21" s="991">
        <v>36531.054691006699</v>
      </c>
      <c r="F21" s="991">
        <v>79246.753648833197</v>
      </c>
      <c r="G21" s="991">
        <v>198990.52127995694</v>
      </c>
      <c r="H21" s="991">
        <v>8823.4821033931585</v>
      </c>
      <c r="I21" s="991">
        <v>332732.98272318998</v>
      </c>
    </row>
    <row r="22" spans="1:10">
      <c r="A22" s="266" t="s">
        <v>550</v>
      </c>
      <c r="B22" s="267"/>
      <c r="C22" s="267"/>
      <c r="D22" s="276"/>
      <c r="E22" s="276"/>
      <c r="F22" s="276"/>
      <c r="G22" s="276"/>
      <c r="H22" s="276"/>
      <c r="I22" s="276"/>
    </row>
    <row r="23" spans="1:10">
      <c r="A23" s="262" t="s">
        <v>539</v>
      </c>
      <c r="B23" s="263"/>
      <c r="C23" s="263"/>
      <c r="D23" s="275">
        <v>47113.357000000004</v>
      </c>
      <c r="E23" s="275">
        <v>25.1981778625</v>
      </c>
      <c r="F23" s="275">
        <v>10300.248260927528</v>
      </c>
      <c r="G23" s="275">
        <v>6087.5349047717145</v>
      </c>
      <c r="H23" s="275">
        <v>11095.529121818254</v>
      </c>
      <c r="I23" s="559">
        <v>74621.867465379997</v>
      </c>
      <c r="J23" s="612"/>
    </row>
    <row r="24" spans="1:10">
      <c r="A24" s="262" t="s">
        <v>551</v>
      </c>
      <c r="B24" s="263"/>
      <c r="C24" s="263"/>
      <c r="D24" s="275" t="s">
        <v>154</v>
      </c>
      <c r="E24" s="275">
        <v>463.4897876111628</v>
      </c>
      <c r="F24" s="275">
        <v>1464.7614378188373</v>
      </c>
      <c r="G24" s="275">
        <v>354.85125027999999</v>
      </c>
      <c r="H24" s="275">
        <v>958.45183235000002</v>
      </c>
      <c r="I24" s="275">
        <v>3241.55430806</v>
      </c>
    </row>
    <row r="25" spans="1:10">
      <c r="A25" s="262" t="s">
        <v>552</v>
      </c>
      <c r="B25" s="263"/>
      <c r="C25" s="263"/>
      <c r="D25" s="275" t="s">
        <v>154</v>
      </c>
      <c r="E25" s="275" t="s">
        <v>154</v>
      </c>
      <c r="F25" s="275" t="s">
        <v>154</v>
      </c>
      <c r="G25" s="275" t="s">
        <v>154</v>
      </c>
      <c r="H25" s="275" t="s">
        <v>154</v>
      </c>
      <c r="I25" s="275" t="s">
        <v>154</v>
      </c>
    </row>
    <row r="26" spans="1:10">
      <c r="A26" s="262" t="s">
        <v>553</v>
      </c>
      <c r="B26" s="263"/>
      <c r="C26" s="263"/>
      <c r="D26" s="275" t="s">
        <v>154</v>
      </c>
      <c r="E26" s="275">
        <v>199.42862799</v>
      </c>
      <c r="F26" s="275">
        <v>784.05404288999989</v>
      </c>
      <c r="G26" s="275">
        <v>206.63027244</v>
      </c>
      <c r="H26" s="275">
        <v>7.3775880000000002E-2</v>
      </c>
      <c r="I26" s="275">
        <v>1190.1867192</v>
      </c>
    </row>
    <row r="27" spans="1:10">
      <c r="A27" s="262" t="s">
        <v>554</v>
      </c>
      <c r="B27" s="263"/>
      <c r="C27" s="263"/>
      <c r="D27" s="275" t="s">
        <v>154</v>
      </c>
      <c r="E27" s="275" t="s">
        <v>154</v>
      </c>
      <c r="F27" s="275">
        <v>138.52325407000001</v>
      </c>
      <c r="G27" s="275">
        <v>580.49278772000002</v>
      </c>
      <c r="H27" s="275" t="s">
        <v>154</v>
      </c>
      <c r="I27" s="275">
        <v>719.01604179000003</v>
      </c>
    </row>
    <row r="28" spans="1:10">
      <c r="A28" s="262" t="s">
        <v>540</v>
      </c>
      <c r="B28" s="263"/>
      <c r="C28" s="263"/>
      <c r="D28" s="275" t="s">
        <v>154</v>
      </c>
      <c r="E28" s="275">
        <v>72.135688419806257</v>
      </c>
      <c r="F28" s="275">
        <v>355.99029288420792</v>
      </c>
      <c r="G28" s="275" t="s">
        <v>154</v>
      </c>
      <c r="H28" s="275">
        <v>3.2859857903611692E-6</v>
      </c>
      <c r="I28" s="275">
        <v>428.12598458999997</v>
      </c>
    </row>
    <row r="29" spans="1:10">
      <c r="A29" s="262" t="s">
        <v>541</v>
      </c>
      <c r="B29" s="263"/>
      <c r="C29" s="263"/>
      <c r="D29" s="275" t="s">
        <v>154</v>
      </c>
      <c r="E29" s="275">
        <v>340.13737893489235</v>
      </c>
      <c r="F29" s="275">
        <v>832.37925481194418</v>
      </c>
      <c r="G29" s="275">
        <v>163.64209355051611</v>
      </c>
      <c r="H29" s="275">
        <v>704.93174437264736</v>
      </c>
      <c r="I29" s="275">
        <v>2041.0904716700002</v>
      </c>
    </row>
    <row r="30" spans="1:10">
      <c r="A30" s="264" t="s">
        <v>510</v>
      </c>
      <c r="B30" s="263"/>
      <c r="C30" s="263"/>
      <c r="D30" s="275" t="s">
        <v>154</v>
      </c>
      <c r="E30" s="275">
        <v>160.41284537000001</v>
      </c>
      <c r="F30" s="275">
        <v>578.62005117000001</v>
      </c>
      <c r="G30" s="275">
        <v>80.121974010000002</v>
      </c>
      <c r="H30" s="275">
        <v>535.31486089999999</v>
      </c>
      <c r="I30" s="275">
        <v>1354.4697314499999</v>
      </c>
    </row>
    <row r="31" spans="1:10">
      <c r="A31" s="262" t="s">
        <v>543</v>
      </c>
      <c r="B31" s="263"/>
      <c r="C31" s="263"/>
      <c r="D31" s="275" t="s">
        <v>154</v>
      </c>
      <c r="E31" s="275">
        <v>311.60426780590836</v>
      </c>
      <c r="F31" s="275">
        <v>1975.8265907498082</v>
      </c>
      <c r="G31" s="275">
        <v>2425.8188457802053</v>
      </c>
      <c r="H31" s="275">
        <v>44.528673802163993</v>
      </c>
      <c r="I31" s="275">
        <v>4757.7783781380858</v>
      </c>
    </row>
    <row r="32" spans="1:10">
      <c r="A32" s="264" t="s">
        <v>510</v>
      </c>
      <c r="B32" s="263"/>
      <c r="C32" s="263"/>
      <c r="D32" s="275" t="s">
        <v>154</v>
      </c>
      <c r="E32" s="275">
        <v>86.268290800000003</v>
      </c>
      <c r="F32" s="275">
        <v>563.14766053999995</v>
      </c>
      <c r="G32" s="275">
        <v>145.98522752</v>
      </c>
      <c r="H32" s="275">
        <v>11.514514220000001</v>
      </c>
      <c r="I32" s="275">
        <v>806.91569307999998</v>
      </c>
    </row>
    <row r="33" spans="1:9">
      <c r="A33" s="262" t="s">
        <v>555</v>
      </c>
      <c r="B33" s="263"/>
      <c r="C33" s="263"/>
      <c r="D33" s="275" t="s">
        <v>154</v>
      </c>
      <c r="E33" s="275">
        <v>125.06752587900928</v>
      </c>
      <c r="F33" s="275">
        <v>95.027838326749233</v>
      </c>
      <c r="G33" s="275">
        <v>4873.3668336367491</v>
      </c>
      <c r="H33" s="275">
        <v>4.1721139599999999</v>
      </c>
      <c r="I33" s="275">
        <v>5097.6343118025079</v>
      </c>
    </row>
    <row r="34" spans="1:9">
      <c r="A34" s="264" t="s">
        <v>510</v>
      </c>
      <c r="B34" s="263"/>
      <c r="C34" s="263"/>
      <c r="D34" s="275" t="s">
        <v>154</v>
      </c>
      <c r="E34" s="275">
        <v>4.0234039999999999E-2</v>
      </c>
      <c r="F34" s="275">
        <v>9.6338430000000017E-2</v>
      </c>
      <c r="G34" s="275">
        <v>36.105690899999999</v>
      </c>
      <c r="H34" s="275">
        <v>4.17201983</v>
      </c>
      <c r="I34" s="275">
        <v>40.4142832</v>
      </c>
    </row>
    <row r="35" spans="1:9">
      <c r="A35" s="262" t="s">
        <v>556</v>
      </c>
      <c r="B35" s="263"/>
      <c r="C35" s="263"/>
      <c r="D35" s="275" t="s">
        <v>154</v>
      </c>
      <c r="E35" s="275">
        <v>6.3042233641394159</v>
      </c>
      <c r="F35" s="275">
        <v>24.820520986535044</v>
      </c>
      <c r="G35" s="275">
        <v>24.570362818929226</v>
      </c>
      <c r="H35" s="275">
        <v>3.6884341103963094</v>
      </c>
      <c r="I35" s="275">
        <v>59.383541279999996</v>
      </c>
    </row>
    <row r="36" spans="1:9">
      <c r="A36" s="262" t="s">
        <v>557</v>
      </c>
      <c r="B36" s="263"/>
      <c r="C36" s="263"/>
      <c r="D36" s="275" t="s">
        <v>154</v>
      </c>
      <c r="E36" s="275" t="s">
        <v>154</v>
      </c>
      <c r="F36" s="275" t="s">
        <v>154</v>
      </c>
      <c r="G36" s="275" t="s">
        <v>154</v>
      </c>
      <c r="H36" s="275" t="s">
        <v>154</v>
      </c>
      <c r="I36" s="275" t="s">
        <v>154</v>
      </c>
    </row>
    <row r="37" spans="1:9">
      <c r="A37" s="262" t="s">
        <v>558</v>
      </c>
      <c r="B37" s="263"/>
      <c r="C37" s="263"/>
      <c r="D37" s="275" t="s">
        <v>154</v>
      </c>
      <c r="E37" s="275">
        <v>115.74572094513012</v>
      </c>
      <c r="F37" s="275">
        <v>151.66680675568776</v>
      </c>
      <c r="G37" s="275" t="s">
        <v>154</v>
      </c>
      <c r="H37" s="275" t="s">
        <v>154</v>
      </c>
      <c r="I37" s="275">
        <v>267.41252770081786</v>
      </c>
    </row>
    <row r="38" spans="1:9">
      <c r="A38" s="262" t="s">
        <v>559</v>
      </c>
      <c r="B38" s="263"/>
      <c r="C38" s="263"/>
      <c r="D38" s="275" t="s">
        <v>154</v>
      </c>
      <c r="E38" s="275" t="s">
        <v>154</v>
      </c>
      <c r="F38" s="275" t="s">
        <v>154</v>
      </c>
      <c r="G38" s="275" t="s">
        <v>154</v>
      </c>
      <c r="H38" s="275" t="s">
        <v>154</v>
      </c>
      <c r="I38" s="275" t="s">
        <v>154</v>
      </c>
    </row>
    <row r="39" spans="1:9">
      <c r="A39" s="262" t="s">
        <v>560</v>
      </c>
      <c r="B39" s="263"/>
      <c r="C39" s="263"/>
      <c r="D39" s="275" t="s">
        <v>154</v>
      </c>
      <c r="E39" s="275" t="s">
        <v>154</v>
      </c>
      <c r="F39" s="275" t="s">
        <v>154</v>
      </c>
      <c r="G39" s="275" t="s">
        <v>154</v>
      </c>
      <c r="H39" s="275">
        <v>938.59560111000008</v>
      </c>
      <c r="I39" s="275">
        <v>938.59560111000008</v>
      </c>
    </row>
    <row r="40" spans="1:9">
      <c r="A40" s="262" t="s">
        <v>561</v>
      </c>
      <c r="B40" s="263"/>
      <c r="C40" s="263"/>
      <c r="D40" s="275" t="s">
        <v>154</v>
      </c>
      <c r="E40" s="275">
        <v>0.97742987000000003</v>
      </c>
      <c r="F40" s="275" t="s">
        <v>154</v>
      </c>
      <c r="G40" s="275" t="s">
        <v>154</v>
      </c>
      <c r="H40" s="275">
        <v>2421.2271067699999</v>
      </c>
      <c r="I40" s="275">
        <v>2422.2045366399998</v>
      </c>
    </row>
    <row r="41" spans="1:9">
      <c r="A41" s="262" t="s">
        <v>562</v>
      </c>
      <c r="B41" s="263"/>
      <c r="C41" s="263"/>
      <c r="D41" s="275" t="s">
        <v>154</v>
      </c>
      <c r="E41" s="275">
        <v>296.91910988488547</v>
      </c>
      <c r="F41" s="275">
        <v>505.22936218539928</v>
      </c>
      <c r="G41" s="275">
        <v>2.1545809497152542</v>
      </c>
      <c r="H41" s="275">
        <v>-0.35505927000485826</v>
      </c>
      <c r="I41" s="275">
        <v>803.94799374999513</v>
      </c>
    </row>
    <row r="42" spans="1:9">
      <c r="A42" s="281" t="s">
        <v>563</v>
      </c>
      <c r="B42" s="282"/>
      <c r="C42" s="282"/>
      <c r="D42" s="283">
        <v>47113.357000000004</v>
      </c>
      <c r="E42" s="283">
        <v>1957.0079385674342</v>
      </c>
      <c r="F42" s="283">
        <v>16628.527662406697</v>
      </c>
      <c r="G42" s="283">
        <v>14719.061931947828</v>
      </c>
      <c r="H42" s="283">
        <v>16170.843348189443</v>
      </c>
      <c r="I42" s="283">
        <v>96588.79788111143</v>
      </c>
    </row>
    <row r="43" spans="1:9">
      <c r="A43" s="284" t="s">
        <v>161</v>
      </c>
      <c r="B43" s="285"/>
      <c r="C43" s="285"/>
      <c r="D43" s="286">
        <v>56254.528000000006</v>
      </c>
      <c r="E43" s="286">
        <v>38488.062629574131</v>
      </c>
      <c r="F43" s="286">
        <v>95875.281311239902</v>
      </c>
      <c r="G43" s="286">
        <v>213709.58321190477</v>
      </c>
      <c r="H43" s="286">
        <v>24994.325451582601</v>
      </c>
      <c r="I43" s="286">
        <v>429321.78060430143</v>
      </c>
    </row>
  </sheetData>
  <mergeCells count="2">
    <mergeCell ref="A2:I2"/>
    <mergeCell ref="D3:I3"/>
  </mergeCells>
  <pageMargins left="0.7" right="0.7" top="0.75" bottom="0.75" header="0.3" footer="0.3"/>
  <pageSetup paperSize="9" scale="54" orientation="portrait"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5CE8-F5FC-4C42-8A6F-50C9C01E2E2C}">
  <sheetPr codeName="Sheet16">
    <tabColor rgb="FF99CCFF"/>
  </sheetPr>
  <dimension ref="A1:AA11"/>
  <sheetViews>
    <sheetView view="pageBreakPreview" zoomScale="115" zoomScaleNormal="115" zoomScaleSheetLayoutView="115" workbookViewId="0">
      <selection activeCell="B20" sqref="B20"/>
    </sheetView>
  </sheetViews>
  <sheetFormatPr defaultColWidth="9.1796875" defaultRowHeight="11.5"/>
  <cols>
    <col min="1" max="1" width="3.54296875" style="55" bestFit="1" customWidth="1"/>
    <col min="2" max="2" width="36" style="55" bestFit="1" customWidth="1"/>
    <col min="3" max="3" width="19.7265625" style="55" customWidth="1"/>
    <col min="4" max="5" width="19.81640625" style="55" bestFit="1" customWidth="1"/>
    <col min="6" max="6" width="18.54296875" style="55" bestFit="1" customWidth="1"/>
    <col min="7" max="7" width="11.81640625" style="55" customWidth="1"/>
    <col min="8" max="16384" width="9.1796875" style="55"/>
  </cols>
  <sheetData>
    <row r="1" spans="1:27" s="119" customFormat="1">
      <c r="A1" s="1514" t="s">
        <v>564</v>
      </c>
      <c r="B1" s="1514"/>
      <c r="C1" s="1514"/>
      <c r="D1" s="1514"/>
      <c r="E1" s="1514"/>
      <c r="AA1" s="119" t="e">
        <f>#REF!</f>
        <v>#REF!</v>
      </c>
    </row>
    <row r="2" spans="1:27" s="119" customFormat="1" ht="48.75" customHeight="1">
      <c r="A2" s="1515" t="s">
        <v>565</v>
      </c>
      <c r="B2" s="1515"/>
      <c r="C2" s="1515"/>
      <c r="D2" s="1515"/>
      <c r="E2" s="1515"/>
      <c r="F2" s="1515"/>
      <c r="G2" s="1515"/>
      <c r="H2" s="767"/>
    </row>
    <row r="3" spans="1:27" s="119" customFormat="1" ht="27" customHeight="1">
      <c r="A3" s="458"/>
      <c r="B3" s="458"/>
      <c r="C3" s="287" t="s">
        <v>566</v>
      </c>
      <c r="D3" s="287" t="s">
        <v>567</v>
      </c>
      <c r="E3" s="459"/>
      <c r="F3" s="459"/>
      <c r="G3" s="459"/>
    </row>
    <row r="4" spans="1:27" s="119" customFormat="1" ht="46">
      <c r="A4" s="458"/>
      <c r="B4" s="458"/>
      <c r="C4" s="992"/>
      <c r="D4" s="992"/>
      <c r="E4" s="992" t="s">
        <v>568</v>
      </c>
      <c r="F4" s="992" t="s">
        <v>569</v>
      </c>
      <c r="G4" s="992" t="s">
        <v>570</v>
      </c>
    </row>
    <row r="5" spans="1:27" s="119" customFormat="1">
      <c r="A5" s="458"/>
      <c r="B5" s="287" t="s">
        <v>170</v>
      </c>
      <c r="C5" s="992" t="s">
        <v>466</v>
      </c>
      <c r="D5" s="992" t="s">
        <v>467</v>
      </c>
      <c r="E5" s="992" t="s">
        <v>468</v>
      </c>
      <c r="F5" s="992" t="s">
        <v>469</v>
      </c>
      <c r="G5" s="992" t="s">
        <v>470</v>
      </c>
    </row>
    <row r="6" spans="1:27" s="119" customFormat="1">
      <c r="A6" s="457">
        <v>1</v>
      </c>
      <c r="B6" s="457" t="s">
        <v>498</v>
      </c>
      <c r="C6" s="149">
        <v>134253.98746920747</v>
      </c>
      <c r="D6" s="149">
        <v>245942.31697473201</v>
      </c>
      <c r="E6" s="149">
        <v>235352.79417187945</v>
      </c>
      <c r="F6" s="149">
        <v>10589.522802852551</v>
      </c>
      <c r="G6" s="460"/>
    </row>
    <row r="7" spans="1:27">
      <c r="A7" s="149">
        <v>2</v>
      </c>
      <c r="B7" s="149" t="s">
        <v>571</v>
      </c>
      <c r="C7" s="149">
        <v>52498.860489807957</v>
      </c>
      <c r="D7" s="149">
        <v>0</v>
      </c>
      <c r="E7" s="149">
        <v>0</v>
      </c>
      <c r="F7" s="149">
        <v>0</v>
      </c>
      <c r="G7" s="460"/>
    </row>
    <row r="8" spans="1:27">
      <c r="A8" s="993">
        <v>3</v>
      </c>
      <c r="B8" s="993" t="s">
        <v>161</v>
      </c>
      <c r="C8" s="993">
        <v>186752.84795901543</v>
      </c>
      <c r="D8" s="993">
        <v>245942.31697473201</v>
      </c>
      <c r="E8" s="993">
        <v>235352.79417187945</v>
      </c>
      <c r="F8" s="993">
        <v>10589.522802852551</v>
      </c>
      <c r="G8" s="994"/>
    </row>
    <row r="9" spans="1:27" ht="16.5" customHeight="1">
      <c r="A9" s="149">
        <v>4</v>
      </c>
      <c r="B9" s="149" t="s">
        <v>572</v>
      </c>
      <c r="C9" s="149">
        <v>2362.9666320034771</v>
      </c>
      <c r="D9" s="149">
        <v>1807.7937358315733</v>
      </c>
      <c r="E9" s="149">
        <v>1538.4998740982307</v>
      </c>
      <c r="F9" s="149">
        <v>269.29386173334223</v>
      </c>
      <c r="G9" s="461"/>
    </row>
    <row r="10" spans="1:27">
      <c r="A10" s="149">
        <v>5</v>
      </c>
      <c r="B10" s="149" t="s">
        <v>573</v>
      </c>
      <c r="C10" s="461"/>
      <c r="D10" s="461"/>
      <c r="E10" s="460"/>
      <c r="F10" s="460"/>
      <c r="G10" s="460"/>
    </row>
    <row r="11" spans="1:27" ht="6.75" customHeight="1">
      <c r="A11" s="119"/>
      <c r="B11" s="119"/>
      <c r="C11" s="119"/>
      <c r="D11" s="119"/>
      <c r="E11" s="119"/>
      <c r="F11" s="119"/>
      <c r="G11" s="119"/>
    </row>
  </sheetData>
  <mergeCells count="2">
    <mergeCell ref="A1:E1"/>
    <mergeCell ref="A2:G2"/>
  </mergeCells>
  <pageMargins left="0.7" right="0.7" top="0.75" bottom="0.75" header="0.3" footer="0.3"/>
  <pageSetup paperSize="9" scale="67" orientation="portrait"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FF1C-3804-41D8-A990-B64D2CC6BA3D}">
  <sheetPr codeName="Sheet17">
    <tabColor theme="5" tint="0.59999389629810485"/>
  </sheetPr>
  <dimension ref="A1:AA45"/>
  <sheetViews>
    <sheetView view="pageBreakPreview" topLeftCell="A7" zoomScale="115" zoomScaleNormal="100" zoomScaleSheetLayoutView="115" workbookViewId="0">
      <selection activeCell="C14" sqref="C14"/>
    </sheetView>
  </sheetViews>
  <sheetFormatPr defaultColWidth="9.81640625" defaultRowHeight="11.5"/>
  <cols>
    <col min="1" max="1" width="48.54296875" style="119" customWidth="1"/>
    <col min="2" max="6" width="9.81640625" style="119"/>
    <col min="7" max="7" width="13.453125" style="119" customWidth="1"/>
    <col min="8" max="8" width="2.81640625" style="119" customWidth="1"/>
    <col min="9" max="9" width="5.54296875" style="119" customWidth="1"/>
    <col min="10" max="16384" width="9.81640625" style="119"/>
  </cols>
  <sheetData>
    <row r="1" spans="1:27" ht="28.5" customHeight="1">
      <c r="A1" s="1518" t="s">
        <v>574</v>
      </c>
      <c r="B1" s="1518"/>
      <c r="C1" s="1518"/>
      <c r="D1" s="1518"/>
      <c r="E1" s="1518"/>
      <c r="F1" s="1518"/>
      <c r="G1" s="1518"/>
      <c r="K1" s="852"/>
      <c r="AA1" s="119" t="e">
        <f>#REF!</f>
        <v>#REF!</v>
      </c>
    </row>
    <row r="2" spans="1:27" ht="81.75" customHeight="1">
      <c r="A2" s="1519" t="s">
        <v>575</v>
      </c>
      <c r="B2" s="1519"/>
      <c r="C2" s="1519"/>
      <c r="D2" s="1519"/>
      <c r="E2" s="1519"/>
      <c r="F2" s="1519"/>
      <c r="G2" s="1519"/>
      <c r="K2" s="1516"/>
      <c r="L2" s="1516"/>
      <c r="M2" s="853"/>
    </row>
    <row r="3" spans="1:27">
      <c r="A3" s="995" t="s">
        <v>281</v>
      </c>
      <c r="B3" s="996"/>
      <c r="C3" s="996"/>
      <c r="D3" s="996"/>
      <c r="E3" s="996"/>
      <c r="F3" s="996"/>
      <c r="G3" s="997"/>
    </row>
    <row r="4" spans="1:27" ht="25.5" customHeight="1">
      <c r="A4" s="998" t="s">
        <v>170</v>
      </c>
      <c r="B4" s="1517" t="s">
        <v>576</v>
      </c>
      <c r="C4" s="1517"/>
      <c r="D4" s="1517" t="s">
        <v>577</v>
      </c>
      <c r="E4" s="1517"/>
      <c r="F4" s="1517"/>
      <c r="G4" s="1517"/>
    </row>
    <row r="5" spans="1:27" ht="34.5">
      <c r="A5" s="151" t="s">
        <v>578</v>
      </c>
      <c r="B5" s="173" t="s">
        <v>579</v>
      </c>
      <c r="C5" s="173" t="s">
        <v>580</v>
      </c>
      <c r="D5" s="173" t="s">
        <v>579</v>
      </c>
      <c r="E5" s="173" t="s">
        <v>580</v>
      </c>
      <c r="F5" s="173" t="s">
        <v>147</v>
      </c>
      <c r="G5" s="173" t="s">
        <v>581</v>
      </c>
    </row>
    <row r="6" spans="1:27" ht="14.25" customHeight="1">
      <c r="A6" s="764" t="s">
        <v>539</v>
      </c>
      <c r="B6" s="152">
        <v>74621.867465379997</v>
      </c>
      <c r="C6" s="152">
        <v>928.57109537999997</v>
      </c>
      <c r="D6" s="152">
        <v>78215.907770189995</v>
      </c>
      <c r="E6" s="152">
        <v>1655.2720595640001</v>
      </c>
      <c r="F6" s="152">
        <v>589.08738792999998</v>
      </c>
      <c r="G6" s="153">
        <v>7.3754687133161679E-3</v>
      </c>
      <c r="I6" s="319"/>
    </row>
    <row r="7" spans="1:27" ht="14.25" customHeight="1">
      <c r="A7" s="764" t="s">
        <v>551</v>
      </c>
      <c r="B7" s="152">
        <v>3241.2533244800002</v>
      </c>
      <c r="C7" s="152">
        <v>6688.5894318300006</v>
      </c>
      <c r="D7" s="152">
        <v>4152.7977457099996</v>
      </c>
      <c r="E7" s="152">
        <v>891.67011409600002</v>
      </c>
      <c r="F7" s="152">
        <v>24.80417714</v>
      </c>
      <c r="G7" s="153">
        <v>4.9171048025973387E-3</v>
      </c>
      <c r="I7" s="319"/>
    </row>
    <row r="8" spans="1:27" ht="14.25" customHeight="1">
      <c r="A8" s="764" t="s">
        <v>552</v>
      </c>
      <c r="B8" s="152" t="s">
        <v>154</v>
      </c>
      <c r="C8" s="152" t="s">
        <v>154</v>
      </c>
      <c r="D8" s="152" t="s">
        <v>154</v>
      </c>
      <c r="E8" s="152" t="s">
        <v>154</v>
      </c>
      <c r="F8" s="152" t="s">
        <v>154</v>
      </c>
      <c r="G8" s="153" t="s">
        <v>154</v>
      </c>
      <c r="I8" s="319"/>
    </row>
    <row r="9" spans="1:27" ht="14.25" customHeight="1">
      <c r="A9" s="764" t="s">
        <v>582</v>
      </c>
      <c r="B9" s="152">
        <v>1190.1863036699999</v>
      </c>
      <c r="C9" s="152">
        <v>24.077811499999999</v>
      </c>
      <c r="D9" s="152">
        <v>1192.18364769</v>
      </c>
      <c r="E9" s="152">
        <v>1.8931240539999998</v>
      </c>
      <c r="F9" s="152" t="s">
        <v>154</v>
      </c>
      <c r="G9" s="153" t="s">
        <v>154</v>
      </c>
      <c r="I9" s="319"/>
    </row>
    <row r="10" spans="1:27" ht="14.25" customHeight="1">
      <c r="A10" s="764" t="s">
        <v>583</v>
      </c>
      <c r="B10" s="152">
        <v>719.01604179000003</v>
      </c>
      <c r="C10" s="152" t="s">
        <v>154</v>
      </c>
      <c r="D10" s="152">
        <v>719.01604179000003</v>
      </c>
      <c r="E10" s="152" t="s">
        <v>154</v>
      </c>
      <c r="F10" s="152" t="s">
        <v>154</v>
      </c>
      <c r="G10" s="153" t="s">
        <v>154</v>
      </c>
      <c r="I10" s="319"/>
    </row>
    <row r="11" spans="1:27" ht="14.25" customHeight="1">
      <c r="A11" s="764" t="s">
        <v>540</v>
      </c>
      <c r="B11" s="152">
        <v>428.11923688000002</v>
      </c>
      <c r="C11" s="152">
        <v>0.16841548000000001</v>
      </c>
      <c r="D11" s="152">
        <v>428.11923687999996</v>
      </c>
      <c r="E11" s="152">
        <v>2.4500088000000003E-2</v>
      </c>
      <c r="F11" s="152">
        <v>85.628747410000003</v>
      </c>
      <c r="G11" s="153">
        <v>0.2000000000383049</v>
      </c>
      <c r="I11" s="319"/>
    </row>
    <row r="12" spans="1:27" ht="14.25" customHeight="1">
      <c r="A12" s="764" t="s">
        <v>584</v>
      </c>
      <c r="B12" s="152">
        <v>2041.0904716699999</v>
      </c>
      <c r="C12" s="152">
        <v>364.11422256999998</v>
      </c>
      <c r="D12" s="152">
        <v>2038.6013241999999</v>
      </c>
      <c r="E12" s="152">
        <v>71.427918544999997</v>
      </c>
      <c r="F12" s="152">
        <v>1933.29888977</v>
      </c>
      <c r="G12" s="153">
        <v>0.91624269967695515</v>
      </c>
      <c r="I12" s="319"/>
    </row>
    <row r="13" spans="1:27" ht="14.25" customHeight="1">
      <c r="A13" s="764" t="s">
        <v>543</v>
      </c>
      <c r="B13" s="152">
        <v>4758.7730888799997</v>
      </c>
      <c r="C13" s="152">
        <v>938.33939391999991</v>
      </c>
      <c r="D13" s="152">
        <v>4737.3866005099999</v>
      </c>
      <c r="E13" s="152">
        <v>279.623930304</v>
      </c>
      <c r="F13" s="152">
        <v>3720.8682583200002</v>
      </c>
      <c r="G13" s="153">
        <v>0.74165047800214534</v>
      </c>
      <c r="I13" s="319"/>
    </row>
    <row r="14" spans="1:27" ht="14.25" customHeight="1">
      <c r="A14" s="765" t="s">
        <v>555</v>
      </c>
      <c r="B14" s="152">
        <v>5098.5641750700006</v>
      </c>
      <c r="C14" s="152">
        <v>724.97497945999999</v>
      </c>
      <c r="D14" s="152">
        <v>5098.5641750699997</v>
      </c>
      <c r="E14" s="152">
        <v>117.169525781</v>
      </c>
      <c r="F14" s="152">
        <v>1826.73230633</v>
      </c>
      <c r="G14" s="153">
        <v>0.35023496426436618</v>
      </c>
      <c r="I14" s="319"/>
    </row>
    <row r="15" spans="1:27" ht="14.25" customHeight="1">
      <c r="A15" s="764" t="s">
        <v>556</v>
      </c>
      <c r="B15" s="152">
        <v>59.38354128000001</v>
      </c>
      <c r="C15" s="152">
        <v>2.47306881</v>
      </c>
      <c r="D15" s="152">
        <v>58.851225079999999</v>
      </c>
      <c r="E15" s="152">
        <v>0.23695084999999999</v>
      </c>
      <c r="F15" s="152">
        <v>83.721721359999989</v>
      </c>
      <c r="G15" s="153">
        <v>1.4168946670342746</v>
      </c>
      <c r="I15" s="319"/>
    </row>
    <row r="16" spans="1:27" ht="14.25" customHeight="1">
      <c r="A16" s="765" t="s">
        <v>585</v>
      </c>
      <c r="B16" s="152" t="s">
        <v>154</v>
      </c>
      <c r="C16" s="152" t="s">
        <v>154</v>
      </c>
      <c r="D16" s="152" t="s">
        <v>154</v>
      </c>
      <c r="E16" s="152" t="s">
        <v>154</v>
      </c>
      <c r="F16" s="152" t="s">
        <v>154</v>
      </c>
      <c r="G16" s="153" t="s">
        <v>154</v>
      </c>
      <c r="I16" s="319"/>
    </row>
    <row r="17" spans="1:9" ht="14.25" customHeight="1">
      <c r="A17" s="765" t="s">
        <v>558</v>
      </c>
      <c r="B17" s="152">
        <v>268.41033563999997</v>
      </c>
      <c r="C17" s="152" t="s">
        <v>154</v>
      </c>
      <c r="D17" s="152">
        <v>268.41033564000003</v>
      </c>
      <c r="E17" s="152" t="s">
        <v>154</v>
      </c>
      <c r="F17" s="152">
        <v>26.841033619999997</v>
      </c>
      <c r="G17" s="153">
        <v>0.10000000020863577</v>
      </c>
      <c r="I17" s="319"/>
    </row>
    <row r="18" spans="1:9" ht="14.25" customHeight="1">
      <c r="A18" s="766" t="s">
        <v>586</v>
      </c>
      <c r="B18" s="152" t="s">
        <v>154</v>
      </c>
      <c r="C18" s="152" t="s">
        <v>154</v>
      </c>
      <c r="D18" s="152" t="s">
        <v>154</v>
      </c>
      <c r="E18" s="152" t="s">
        <v>154</v>
      </c>
      <c r="F18" s="152" t="s">
        <v>154</v>
      </c>
      <c r="G18" s="153" t="s">
        <v>154</v>
      </c>
      <c r="I18" s="319"/>
    </row>
    <row r="19" spans="1:9" ht="14.25" customHeight="1">
      <c r="A19" s="765" t="s">
        <v>587</v>
      </c>
      <c r="B19" s="152">
        <v>938.59560111000008</v>
      </c>
      <c r="C19" s="152">
        <v>676.59889584000007</v>
      </c>
      <c r="D19" s="152">
        <v>938.59560111000008</v>
      </c>
      <c r="E19" s="152">
        <v>338.29944792000003</v>
      </c>
      <c r="F19" s="152">
        <v>2121.60800892</v>
      </c>
      <c r="G19" s="153">
        <v>1.6615367179406721</v>
      </c>
      <c r="I19" s="319"/>
    </row>
    <row r="20" spans="1:9" ht="14.25" customHeight="1">
      <c r="A20" s="764" t="s">
        <v>449</v>
      </c>
      <c r="B20" s="152">
        <v>2422.2045366399998</v>
      </c>
      <c r="C20" s="152" t="s">
        <v>154</v>
      </c>
      <c r="D20" s="152">
        <v>2422.2045366400002</v>
      </c>
      <c r="E20" s="152" t="s">
        <v>154</v>
      </c>
      <c r="F20" s="152">
        <v>5506.0937224300005</v>
      </c>
      <c r="G20" s="153">
        <v>2.2731745561288834</v>
      </c>
      <c r="I20" s="319"/>
    </row>
    <row r="21" spans="1:9" ht="14.25" customHeight="1">
      <c r="A21" s="764" t="s">
        <v>588</v>
      </c>
      <c r="B21" s="152">
        <v>804.30305301999999</v>
      </c>
      <c r="C21" s="152" t="s">
        <v>154</v>
      </c>
      <c r="D21" s="152">
        <v>791.89399863999995</v>
      </c>
      <c r="E21" s="152" t="s">
        <v>154</v>
      </c>
      <c r="F21" s="152">
        <v>598.57404481999993</v>
      </c>
      <c r="G21" s="153">
        <v>0.75587647570002037</v>
      </c>
      <c r="I21" s="319"/>
    </row>
    <row r="22" spans="1:9">
      <c r="A22" s="999" t="s">
        <v>161</v>
      </c>
      <c r="B22" s="1000">
        <v>96591.767175510002</v>
      </c>
      <c r="C22" s="1000">
        <v>10347.90731479</v>
      </c>
      <c r="D22" s="1000">
        <v>101062.53223915001</v>
      </c>
      <c r="E22" s="1000">
        <v>3355.6175712020008</v>
      </c>
      <c r="F22" s="1000">
        <v>16517.258298050001</v>
      </c>
      <c r="G22" s="1001">
        <v>0.15818378632497548</v>
      </c>
      <c r="I22" s="319"/>
    </row>
    <row r="25" spans="1:9">
      <c r="B25" s="319"/>
      <c r="C25" s="319"/>
      <c r="D25" s="319"/>
      <c r="E25" s="319"/>
      <c r="F25" s="319"/>
      <c r="G25" s="319"/>
    </row>
    <row r="26" spans="1:9">
      <c r="A26" s="995" t="s">
        <v>589</v>
      </c>
      <c r="B26" s="996"/>
      <c r="C26" s="996"/>
      <c r="D26" s="996"/>
      <c r="E26" s="996"/>
      <c r="F26" s="996"/>
      <c r="G26" s="997"/>
    </row>
    <row r="27" spans="1:9" ht="25.5" customHeight="1">
      <c r="A27" s="998" t="s">
        <v>170</v>
      </c>
      <c r="B27" s="1517" t="s">
        <v>576</v>
      </c>
      <c r="C27" s="1517"/>
      <c r="D27" s="1517" t="s">
        <v>577</v>
      </c>
      <c r="E27" s="1517"/>
      <c r="F27" s="1517"/>
      <c r="G27" s="1517"/>
    </row>
    <row r="28" spans="1:9" ht="34.5">
      <c r="A28" s="151" t="s">
        <v>578</v>
      </c>
      <c r="B28" s="173" t="s">
        <v>579</v>
      </c>
      <c r="C28" s="173" t="s">
        <v>580</v>
      </c>
      <c r="D28" s="173" t="s">
        <v>579</v>
      </c>
      <c r="E28" s="173" t="s">
        <v>580</v>
      </c>
      <c r="F28" s="173" t="s">
        <v>147</v>
      </c>
      <c r="G28" s="173" t="s">
        <v>581</v>
      </c>
    </row>
    <row r="29" spans="1:9" ht="14.25" customHeight="1">
      <c r="A29" s="766" t="s">
        <v>539</v>
      </c>
      <c r="B29" s="152">
        <v>79641.690381039996</v>
      </c>
      <c r="C29" s="152">
        <v>940.10980069000004</v>
      </c>
      <c r="D29" s="152">
        <v>83210.833048030006</v>
      </c>
      <c r="E29" s="152">
        <v>1364.3999849920001</v>
      </c>
      <c r="F29" s="152">
        <v>327.54094528000002</v>
      </c>
      <c r="G29" s="153">
        <v>3.8727761489242745E-3</v>
      </c>
    </row>
    <row r="30" spans="1:9" ht="14.25" customHeight="1">
      <c r="A30" s="766" t="s">
        <v>551</v>
      </c>
      <c r="B30" s="152">
        <v>3229.3617448700002</v>
      </c>
      <c r="C30" s="152">
        <v>6855.4428580899994</v>
      </c>
      <c r="D30" s="152">
        <v>4241.6168126699995</v>
      </c>
      <c r="E30" s="152">
        <v>948.13362192800003</v>
      </c>
      <c r="F30" s="152">
        <v>23.336734880000002</v>
      </c>
      <c r="G30" s="153">
        <v>4.4966969364120639E-3</v>
      </c>
    </row>
    <row r="31" spans="1:9" ht="14.25" customHeight="1">
      <c r="A31" s="766" t="s">
        <v>552</v>
      </c>
      <c r="B31" s="152" t="s">
        <v>154</v>
      </c>
      <c r="C31" s="152" t="s">
        <v>154</v>
      </c>
      <c r="D31" s="152" t="s">
        <v>154</v>
      </c>
      <c r="E31" s="152" t="s">
        <v>154</v>
      </c>
      <c r="F31" s="152" t="s">
        <v>154</v>
      </c>
      <c r="G31" s="153" t="s">
        <v>154</v>
      </c>
    </row>
    <row r="32" spans="1:9" ht="14.25" customHeight="1">
      <c r="A32" s="766" t="s">
        <v>582</v>
      </c>
      <c r="B32" s="152">
        <v>1130.1201818300001</v>
      </c>
      <c r="C32" s="152">
        <v>21.50778592</v>
      </c>
      <c r="D32" s="152">
        <v>1131.18594826</v>
      </c>
      <c r="E32" s="152">
        <v>0.30155718400000003</v>
      </c>
      <c r="F32" s="152" t="s">
        <v>154</v>
      </c>
      <c r="G32" s="153" t="s">
        <v>154</v>
      </c>
    </row>
    <row r="33" spans="1:7" ht="14.25" customHeight="1">
      <c r="A33" s="766" t="s">
        <v>583</v>
      </c>
      <c r="B33" s="152">
        <v>109.30204562999999</v>
      </c>
      <c r="C33" s="152" t="s">
        <v>154</v>
      </c>
      <c r="D33" s="152">
        <v>109.30204562999999</v>
      </c>
      <c r="E33" s="152" t="s">
        <v>154</v>
      </c>
      <c r="F33" s="152" t="s">
        <v>154</v>
      </c>
      <c r="G33" s="153" t="s">
        <v>154</v>
      </c>
    </row>
    <row r="34" spans="1:7" ht="14.25" customHeight="1">
      <c r="A34" s="766" t="s">
        <v>540</v>
      </c>
      <c r="B34" s="152">
        <v>150.64659619</v>
      </c>
      <c r="C34" s="152">
        <v>7.605497E-2</v>
      </c>
      <c r="D34" s="152">
        <v>150.64659619000003</v>
      </c>
      <c r="E34" s="152">
        <v>6.1747720000000002E-3</v>
      </c>
      <c r="F34" s="152">
        <v>30.135494010000002</v>
      </c>
      <c r="G34" s="153">
        <v>0.20003278942410718</v>
      </c>
    </row>
    <row r="35" spans="1:7" ht="14.25" customHeight="1">
      <c r="A35" s="766" t="s">
        <v>584</v>
      </c>
      <c r="B35" s="152">
        <v>2183.0563623200001</v>
      </c>
      <c r="C35" s="152">
        <v>384.70951467000003</v>
      </c>
      <c r="D35" s="152">
        <v>2180.2883452900001</v>
      </c>
      <c r="E35" s="152">
        <v>63.265267850999997</v>
      </c>
      <c r="F35" s="152">
        <v>2019.3623905899999</v>
      </c>
      <c r="G35" s="153">
        <v>0.90007316016971406</v>
      </c>
    </row>
    <row r="36" spans="1:7" ht="14.25" customHeight="1">
      <c r="A36" s="766" t="s">
        <v>543</v>
      </c>
      <c r="B36" s="152">
        <v>4729.29079095</v>
      </c>
      <c r="C36" s="152">
        <v>1286.74596492</v>
      </c>
      <c r="D36" s="152">
        <v>4704.9887662000001</v>
      </c>
      <c r="E36" s="152">
        <v>459.35641926400001</v>
      </c>
      <c r="F36" s="152">
        <v>3832.99750232</v>
      </c>
      <c r="G36" s="153">
        <v>0.74220397062316379</v>
      </c>
    </row>
    <row r="37" spans="1:7" ht="14.25" customHeight="1">
      <c r="A37" s="766" t="s">
        <v>555</v>
      </c>
      <c r="B37" s="152">
        <v>4760.6087164099999</v>
      </c>
      <c r="C37" s="152">
        <v>977.93312444000003</v>
      </c>
      <c r="D37" s="152">
        <v>4760.6087164099999</v>
      </c>
      <c r="E37" s="152">
        <v>178.258607832</v>
      </c>
      <c r="F37" s="152">
        <v>1728.6523737300001</v>
      </c>
      <c r="G37" s="153">
        <v>0.35000988288246992</v>
      </c>
    </row>
    <row r="38" spans="1:7" ht="14.25" customHeight="1">
      <c r="A38" s="766" t="s">
        <v>556</v>
      </c>
      <c r="B38" s="152">
        <v>64.739636669999996</v>
      </c>
      <c r="C38" s="152">
        <v>3.5471574300000004</v>
      </c>
      <c r="D38" s="152">
        <v>63.766128279999997</v>
      </c>
      <c r="E38" s="152">
        <v>0.52387234900000001</v>
      </c>
      <c r="F38" s="152">
        <v>89.034790550000011</v>
      </c>
      <c r="G38" s="153">
        <v>1.3848932910079661</v>
      </c>
    </row>
    <row r="39" spans="1:7" ht="14.25" customHeight="1">
      <c r="A39" s="766" t="s">
        <v>590</v>
      </c>
      <c r="B39" s="152" t="s">
        <v>154</v>
      </c>
      <c r="C39" s="152" t="s">
        <v>154</v>
      </c>
      <c r="D39" s="152" t="s">
        <v>154</v>
      </c>
      <c r="E39" s="152" t="s">
        <v>154</v>
      </c>
      <c r="F39" s="152">
        <v>-9.0000000000000012E-8</v>
      </c>
      <c r="G39" s="153" t="s">
        <v>154</v>
      </c>
    </row>
    <row r="40" spans="1:7" ht="14.25" customHeight="1">
      <c r="A40" s="766" t="s">
        <v>558</v>
      </c>
      <c r="B40" s="152">
        <v>287.50030999000001</v>
      </c>
      <c r="C40" s="152" t="s">
        <v>154</v>
      </c>
      <c r="D40" s="152">
        <v>287.50030999000001</v>
      </c>
      <c r="E40" s="152" t="s">
        <v>154</v>
      </c>
      <c r="F40" s="152">
        <v>28.750031040000003</v>
      </c>
      <c r="G40" s="153">
        <v>0.10000000014260856</v>
      </c>
    </row>
    <row r="41" spans="1:7" ht="14.25" customHeight="1">
      <c r="A41" s="765" t="s">
        <v>586</v>
      </c>
      <c r="B41" s="152" t="s">
        <v>154</v>
      </c>
      <c r="C41" s="152" t="s">
        <v>154</v>
      </c>
      <c r="D41" s="152" t="s">
        <v>154</v>
      </c>
      <c r="E41" s="152" t="s">
        <v>154</v>
      </c>
      <c r="F41" s="152" t="s">
        <v>154</v>
      </c>
      <c r="G41" s="153" t="s">
        <v>154</v>
      </c>
    </row>
    <row r="42" spans="1:7" ht="14.25" customHeight="1">
      <c r="A42" s="766" t="s">
        <v>591</v>
      </c>
      <c r="B42" s="152">
        <v>872.18093756999997</v>
      </c>
      <c r="C42" s="152">
        <v>734.39600566000001</v>
      </c>
      <c r="D42" s="152">
        <v>872.18093756999997</v>
      </c>
      <c r="E42" s="152">
        <v>367.19800283000001</v>
      </c>
      <c r="F42" s="152">
        <v>2153.6807207899997</v>
      </c>
      <c r="G42" s="153">
        <v>1.7377096306759223</v>
      </c>
    </row>
    <row r="43" spans="1:7" ht="14.25" customHeight="1">
      <c r="A43" s="154" t="s">
        <v>449</v>
      </c>
      <c r="B43" s="155">
        <v>2506.54813044</v>
      </c>
      <c r="C43" s="155" t="s">
        <v>154</v>
      </c>
      <c r="D43" s="155">
        <v>2506.54813044</v>
      </c>
      <c r="E43" s="155" t="s">
        <v>154</v>
      </c>
      <c r="F43" s="155">
        <v>5571.0666211099997</v>
      </c>
      <c r="G43" s="156">
        <v>2.2226050852381012</v>
      </c>
    </row>
    <row r="44" spans="1:7" ht="14.25" customHeight="1">
      <c r="A44" s="154" t="s">
        <v>588</v>
      </c>
      <c r="B44" s="155">
        <v>930.69245357000011</v>
      </c>
      <c r="C44" s="155" t="s">
        <v>154</v>
      </c>
      <c r="D44" s="155">
        <v>919.01970079</v>
      </c>
      <c r="E44" s="155" t="s">
        <v>154</v>
      </c>
      <c r="F44" s="155">
        <v>748.66512141999999</v>
      </c>
      <c r="G44" s="156">
        <v>0.81463446406691686</v>
      </c>
    </row>
    <row r="45" spans="1:7">
      <c r="A45" s="1002" t="s">
        <v>161</v>
      </c>
      <c r="B45" s="1003">
        <v>100595.73828748</v>
      </c>
      <c r="C45" s="1003">
        <v>11204.468266790002</v>
      </c>
      <c r="D45" s="1003">
        <v>105138.48548574999</v>
      </c>
      <c r="E45" s="1003">
        <v>3381.4435090020006</v>
      </c>
      <c r="F45" s="1003">
        <v>16553.222725629999</v>
      </c>
      <c r="G45" s="1004">
        <v>0.15253624729546691</v>
      </c>
    </row>
  </sheetData>
  <mergeCells count="9">
    <mergeCell ref="K2:L2"/>
    <mergeCell ref="B27:C27"/>
    <mergeCell ref="D27:E27"/>
    <mergeCell ref="F27:G27"/>
    <mergeCell ref="A1:G1"/>
    <mergeCell ref="A2:G2"/>
    <mergeCell ref="B4:C4"/>
    <mergeCell ref="D4:E4"/>
    <mergeCell ref="F4:G4"/>
  </mergeCells>
  <pageMargins left="0.7" right="0.7" top="0.75" bottom="0.75" header="0.3" footer="0.3"/>
  <pageSetup paperSize="9" scale="68" orientation="portrait" r:id="rId1"/>
  <headerFooter>
    <oddFooter>&amp;C&amp;1#&amp;"Calibri"&amp;10&amp;K000000Confidential</oddFooter>
  </headerFooter>
  <rowBreaks count="1" manualBreakCount="1">
    <brk id="22" max="7" man="1"/>
  </rowBreaks>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98160-6AB3-4381-B833-A281A06D9818}">
  <sheetPr codeName="Sheet18">
    <tabColor rgb="FF99CCFF"/>
  </sheetPr>
  <dimension ref="A1:AA46"/>
  <sheetViews>
    <sheetView view="pageBreakPreview" zoomScale="115" zoomScaleNormal="115" zoomScaleSheetLayoutView="115" workbookViewId="0">
      <selection activeCell="J16" sqref="J16"/>
    </sheetView>
  </sheetViews>
  <sheetFormatPr defaultColWidth="9.1796875" defaultRowHeight="11.5"/>
  <cols>
    <col min="1" max="1" width="21.81640625" style="55" customWidth="1"/>
    <col min="2" max="18" width="9.1796875" style="55"/>
    <col min="19" max="19" width="3.1796875" style="55" customWidth="1"/>
    <col min="20" max="16384" width="9.1796875" style="55"/>
  </cols>
  <sheetData>
    <row r="1" spans="1:27" s="119" customFormat="1">
      <c r="A1" s="288" t="s">
        <v>592</v>
      </c>
      <c r="AA1" s="119" t="e">
        <f>#REF!</f>
        <v>#REF!</v>
      </c>
    </row>
    <row r="2" spans="1:27" s="119" customFormat="1" ht="53.15" customHeight="1">
      <c r="A2" s="1524" t="s">
        <v>2084</v>
      </c>
      <c r="B2" s="1524"/>
      <c r="C2" s="1524"/>
      <c r="D2" s="1524"/>
      <c r="E2" s="1524"/>
      <c r="F2" s="1524"/>
      <c r="G2" s="1524"/>
      <c r="H2" s="1524"/>
      <c r="I2" s="1524"/>
      <c r="J2" s="1524"/>
      <c r="K2" s="1524"/>
      <c r="L2" s="1524"/>
      <c r="M2" s="1524"/>
      <c r="N2" s="1524"/>
      <c r="O2" s="1524"/>
      <c r="P2" s="1524"/>
      <c r="Q2" s="1524"/>
      <c r="S2" s="612"/>
    </row>
    <row r="3" spans="1:27" s="119" customFormat="1">
      <c r="A3" s="288" t="s">
        <v>281</v>
      </c>
      <c r="B3" s="996"/>
      <c r="C3" s="996"/>
      <c r="D3" s="996"/>
      <c r="E3" s="996"/>
      <c r="F3" s="996"/>
      <c r="G3" s="996"/>
      <c r="H3" s="996"/>
      <c r="I3" s="996"/>
      <c r="J3" s="996"/>
      <c r="K3" s="996"/>
      <c r="L3" s="996"/>
      <c r="M3" s="996"/>
      <c r="N3" s="996"/>
      <c r="O3" s="996"/>
      <c r="P3" s="996"/>
      <c r="Q3" s="1005"/>
      <c r="R3" s="1005"/>
    </row>
    <row r="4" spans="1:27" s="119" customFormat="1">
      <c r="A4" s="1006" t="s">
        <v>593</v>
      </c>
      <c r="B4" s="1520" t="s">
        <v>594</v>
      </c>
      <c r="C4" s="1520"/>
      <c r="D4" s="1520"/>
      <c r="E4" s="1520"/>
      <c r="F4" s="1520"/>
      <c r="G4" s="1520"/>
      <c r="H4" s="1520"/>
      <c r="I4" s="1520"/>
      <c r="J4" s="1520"/>
      <c r="K4" s="1520"/>
      <c r="L4" s="1520"/>
      <c r="M4" s="1520"/>
      <c r="N4" s="1520"/>
      <c r="O4" s="1520"/>
      <c r="P4" s="1520"/>
      <c r="Q4" s="1521" t="s">
        <v>161</v>
      </c>
      <c r="R4" s="1521" t="s">
        <v>595</v>
      </c>
    </row>
    <row r="5" spans="1:27" s="119" customFormat="1">
      <c r="A5" s="1006" t="s">
        <v>596</v>
      </c>
      <c r="B5" s="174">
        <v>0</v>
      </c>
      <c r="C5" s="174">
        <v>0.02</v>
      </c>
      <c r="D5" s="174">
        <v>0.04</v>
      </c>
      <c r="E5" s="174">
        <v>0.1</v>
      </c>
      <c r="F5" s="174">
        <v>0.2</v>
      </c>
      <c r="G5" s="174">
        <v>0.35</v>
      </c>
      <c r="H5" s="174">
        <v>0.5</v>
      </c>
      <c r="I5" s="174">
        <v>0.7</v>
      </c>
      <c r="J5" s="174">
        <v>0.75</v>
      </c>
      <c r="K5" s="174">
        <v>1</v>
      </c>
      <c r="L5" s="174">
        <v>1.5</v>
      </c>
      <c r="M5" s="174">
        <v>2.5</v>
      </c>
      <c r="N5" s="174">
        <v>3.7</v>
      </c>
      <c r="O5" s="174">
        <v>12.5</v>
      </c>
      <c r="P5" s="173" t="s">
        <v>57</v>
      </c>
      <c r="Q5" s="1522"/>
      <c r="R5" s="1523"/>
    </row>
    <row r="6" spans="1:27" s="119" customFormat="1">
      <c r="A6" s="289" t="s">
        <v>539</v>
      </c>
      <c r="B6" s="290">
        <v>79516.070279224994</v>
      </c>
      <c r="C6" s="290"/>
      <c r="D6" s="290"/>
      <c r="E6" s="290"/>
      <c r="F6" s="290">
        <v>44.836789424000003</v>
      </c>
      <c r="G6" s="290"/>
      <c r="H6" s="290">
        <v>93.282499400000006</v>
      </c>
      <c r="I6" s="290"/>
      <c r="J6" s="290"/>
      <c r="K6" s="290">
        <v>5.8997620450000001</v>
      </c>
      <c r="L6" s="290">
        <v>0.14723083000000001</v>
      </c>
      <c r="M6" s="290">
        <v>210.94326882999999</v>
      </c>
      <c r="N6" s="290"/>
      <c r="O6" s="290"/>
      <c r="P6" s="290"/>
      <c r="Q6" s="290">
        <v>79871.179829753979</v>
      </c>
      <c r="R6" s="290">
        <v>0.11004949999999999</v>
      </c>
    </row>
    <row r="7" spans="1:27" s="119" customFormat="1">
      <c r="A7" s="289" t="s">
        <v>551</v>
      </c>
      <c r="B7" s="290">
        <v>4920.4469741490002</v>
      </c>
      <c r="C7" s="290"/>
      <c r="D7" s="290"/>
      <c r="E7" s="290"/>
      <c r="F7" s="290">
        <v>124.02088565699995</v>
      </c>
      <c r="G7" s="290"/>
      <c r="H7" s="290"/>
      <c r="I7" s="290"/>
      <c r="J7" s="290"/>
      <c r="K7" s="290"/>
      <c r="L7" s="290"/>
      <c r="M7" s="290"/>
      <c r="N7" s="290"/>
      <c r="O7" s="290"/>
      <c r="P7" s="290"/>
      <c r="Q7" s="290">
        <v>5044.467859806</v>
      </c>
      <c r="R7" s="290">
        <v>5044.467859806</v>
      </c>
    </row>
    <row r="8" spans="1:27" s="119" customFormat="1">
      <c r="A8" s="289" t="s">
        <v>552</v>
      </c>
      <c r="B8" s="290"/>
      <c r="C8" s="290"/>
      <c r="D8" s="290"/>
      <c r="E8" s="290"/>
      <c r="F8" s="290"/>
      <c r="G8" s="290"/>
      <c r="H8" s="290"/>
      <c r="I8" s="290"/>
      <c r="J8" s="290"/>
      <c r="K8" s="290"/>
      <c r="L8" s="290"/>
      <c r="M8" s="290"/>
      <c r="N8" s="290"/>
      <c r="O8" s="290"/>
      <c r="P8" s="290"/>
      <c r="Q8" s="290"/>
      <c r="R8" s="290"/>
    </row>
    <row r="9" spans="1:27" s="119" customFormat="1">
      <c r="A9" s="289" t="s">
        <v>582</v>
      </c>
      <c r="B9" s="290">
        <v>1194.0767717440001</v>
      </c>
      <c r="C9" s="290"/>
      <c r="D9" s="290"/>
      <c r="E9" s="290"/>
      <c r="F9" s="290"/>
      <c r="G9" s="290"/>
      <c r="H9" s="290"/>
      <c r="I9" s="290"/>
      <c r="J9" s="290"/>
      <c r="K9" s="290"/>
      <c r="L9" s="290"/>
      <c r="M9" s="290"/>
      <c r="N9" s="290"/>
      <c r="O9" s="290"/>
      <c r="P9" s="290"/>
      <c r="Q9" s="290">
        <v>1194.0767717440001</v>
      </c>
      <c r="R9" s="290">
        <v>1194.0767717440001</v>
      </c>
    </row>
    <row r="10" spans="1:27" s="119" customFormat="1">
      <c r="A10" s="289" t="s">
        <v>583</v>
      </c>
      <c r="B10" s="290">
        <v>719.01604178999992</v>
      </c>
      <c r="C10" s="290"/>
      <c r="D10" s="290"/>
      <c r="E10" s="290"/>
      <c r="F10" s="290"/>
      <c r="G10" s="290"/>
      <c r="H10" s="290"/>
      <c r="I10" s="290"/>
      <c r="J10" s="290"/>
      <c r="K10" s="290"/>
      <c r="L10" s="290"/>
      <c r="M10" s="290"/>
      <c r="N10" s="290"/>
      <c r="O10" s="290"/>
      <c r="P10" s="290"/>
      <c r="Q10" s="290">
        <v>719.01604178999992</v>
      </c>
      <c r="R10" s="290">
        <v>719.01604178999992</v>
      </c>
    </row>
    <row r="11" spans="1:27" s="119" customFormat="1">
      <c r="A11" s="289" t="s">
        <v>540</v>
      </c>
      <c r="B11" s="290"/>
      <c r="C11" s="290"/>
      <c r="D11" s="290"/>
      <c r="E11" s="290"/>
      <c r="F11" s="290">
        <v>428.14373696799998</v>
      </c>
      <c r="G11" s="290"/>
      <c r="H11" s="290"/>
      <c r="I11" s="290"/>
      <c r="J11" s="290"/>
      <c r="K11" s="290"/>
      <c r="L11" s="290"/>
      <c r="M11" s="290"/>
      <c r="N11" s="290"/>
      <c r="O11" s="290"/>
      <c r="P11" s="290"/>
      <c r="Q11" s="290">
        <v>428.14373696799998</v>
      </c>
      <c r="R11" s="290"/>
    </row>
    <row r="12" spans="1:27" s="119" customFormat="1">
      <c r="A12" s="289" t="s">
        <v>584</v>
      </c>
      <c r="B12" s="290"/>
      <c r="C12" s="290"/>
      <c r="D12" s="290"/>
      <c r="E12" s="290"/>
      <c r="F12" s="290"/>
      <c r="G12" s="290"/>
      <c r="H12" s="290"/>
      <c r="I12" s="290"/>
      <c r="J12" s="290"/>
      <c r="K12" s="290">
        <v>2110.0292427449995</v>
      </c>
      <c r="L12" s="290"/>
      <c r="M12" s="290"/>
      <c r="N12" s="290"/>
      <c r="O12" s="290"/>
      <c r="P12" s="290"/>
      <c r="Q12" s="290">
        <v>2110.0292427449995</v>
      </c>
      <c r="R12" s="290">
        <v>9.4240440000000009E-2</v>
      </c>
    </row>
    <row r="13" spans="1:27" s="119" customFormat="1">
      <c r="A13" s="289" t="s">
        <v>543</v>
      </c>
      <c r="B13" s="290"/>
      <c r="C13" s="290"/>
      <c r="D13" s="290"/>
      <c r="E13" s="290"/>
      <c r="F13" s="290"/>
      <c r="G13" s="290"/>
      <c r="H13" s="290"/>
      <c r="I13" s="290"/>
      <c r="J13" s="290">
        <v>5017.0105308139991</v>
      </c>
      <c r="K13" s="290"/>
      <c r="L13" s="290"/>
      <c r="M13" s="290"/>
      <c r="N13" s="290"/>
      <c r="O13" s="290"/>
      <c r="P13" s="290"/>
      <c r="Q13" s="290">
        <v>5017.0105308139991</v>
      </c>
      <c r="R13" s="290">
        <v>5017.0105308139991</v>
      </c>
    </row>
    <row r="14" spans="1:27" s="119" customFormat="1">
      <c r="A14" s="289" t="s">
        <v>555</v>
      </c>
      <c r="B14" s="290"/>
      <c r="C14" s="290"/>
      <c r="D14" s="290"/>
      <c r="E14" s="290"/>
      <c r="F14" s="290"/>
      <c r="G14" s="290">
        <v>5182.0834387309997</v>
      </c>
      <c r="H14" s="290">
        <v>33.650262120000001</v>
      </c>
      <c r="I14" s="290"/>
      <c r="J14" s="290"/>
      <c r="K14" s="290"/>
      <c r="L14" s="290"/>
      <c r="M14" s="290"/>
      <c r="N14" s="290"/>
      <c r="O14" s="290"/>
      <c r="P14" s="290"/>
      <c r="Q14" s="290">
        <v>5215.7337008509994</v>
      </c>
      <c r="R14" s="290">
        <v>5215.7337008509994</v>
      </c>
    </row>
    <row r="15" spans="1:27" s="119" customFormat="1">
      <c r="A15" s="289" t="s">
        <v>556</v>
      </c>
      <c r="B15" s="290"/>
      <c r="C15" s="290"/>
      <c r="D15" s="290"/>
      <c r="E15" s="290"/>
      <c r="F15" s="290"/>
      <c r="G15" s="290"/>
      <c r="H15" s="290"/>
      <c r="I15" s="290"/>
      <c r="J15" s="290"/>
      <c r="K15" s="290">
        <v>9.8211597699999995</v>
      </c>
      <c r="L15" s="290">
        <v>49.267016159999997</v>
      </c>
      <c r="M15" s="290"/>
      <c r="N15" s="290"/>
      <c r="O15" s="290"/>
      <c r="P15" s="290"/>
      <c r="Q15" s="290">
        <v>59.088175929999998</v>
      </c>
      <c r="R15" s="290">
        <v>59.088175929999998</v>
      </c>
    </row>
    <row r="16" spans="1:27" s="119" customFormat="1">
      <c r="A16" s="289" t="s">
        <v>597</v>
      </c>
      <c r="B16" s="290"/>
      <c r="C16" s="290"/>
      <c r="D16" s="290"/>
      <c r="E16" s="290"/>
      <c r="F16" s="290"/>
      <c r="G16" s="290"/>
      <c r="H16" s="290"/>
      <c r="I16" s="290"/>
      <c r="J16" s="290"/>
      <c r="K16" s="290"/>
      <c r="L16" s="290"/>
      <c r="M16" s="290"/>
      <c r="N16" s="290"/>
      <c r="O16" s="290"/>
      <c r="P16" s="290"/>
      <c r="Q16" s="290"/>
      <c r="R16" s="290"/>
    </row>
    <row r="17" spans="1:18" s="119" customFormat="1">
      <c r="A17" s="289" t="s">
        <v>558</v>
      </c>
      <c r="B17" s="290"/>
      <c r="C17" s="290"/>
      <c r="D17" s="290"/>
      <c r="E17" s="290">
        <v>268.41033564000003</v>
      </c>
      <c r="F17" s="290"/>
      <c r="G17" s="290"/>
      <c r="H17" s="290"/>
      <c r="I17" s="290"/>
      <c r="J17" s="290"/>
      <c r="K17" s="290"/>
      <c r="L17" s="290"/>
      <c r="M17" s="290"/>
      <c r="N17" s="290"/>
      <c r="O17" s="290"/>
      <c r="P17" s="290"/>
      <c r="Q17" s="290">
        <v>268.41033564000003</v>
      </c>
      <c r="R17" s="290"/>
    </row>
    <row r="18" spans="1:18" s="119" customFormat="1">
      <c r="A18" s="289" t="s">
        <v>586</v>
      </c>
      <c r="B18" s="290"/>
      <c r="C18" s="290"/>
      <c r="D18" s="290"/>
      <c r="E18" s="290"/>
      <c r="F18" s="290"/>
      <c r="G18" s="290"/>
      <c r="H18" s="290"/>
      <c r="I18" s="290"/>
      <c r="J18" s="290"/>
      <c r="K18" s="290"/>
      <c r="L18" s="290"/>
      <c r="M18" s="290"/>
      <c r="N18" s="290"/>
      <c r="O18" s="290"/>
      <c r="P18" s="290"/>
      <c r="Q18" s="290"/>
      <c r="R18" s="290"/>
    </row>
    <row r="19" spans="1:18" s="119" customFormat="1">
      <c r="A19" s="289" t="s">
        <v>587</v>
      </c>
      <c r="B19" s="290"/>
      <c r="C19" s="290"/>
      <c r="D19" s="290"/>
      <c r="E19" s="290"/>
      <c r="F19" s="290"/>
      <c r="G19" s="290"/>
      <c r="H19" s="290"/>
      <c r="I19" s="290"/>
      <c r="J19" s="290"/>
      <c r="K19" s="290"/>
      <c r="L19" s="290">
        <v>985.77169814500007</v>
      </c>
      <c r="M19" s="290"/>
      <c r="N19" s="290"/>
      <c r="O19" s="290">
        <v>1.5002307000000001</v>
      </c>
      <c r="P19" s="290">
        <v>289.623120185</v>
      </c>
      <c r="Q19" s="290">
        <v>1276.8950490300001</v>
      </c>
      <c r="R19" s="290">
        <v>1276.8950490300001</v>
      </c>
    </row>
    <row r="20" spans="1:18" s="119" customFormat="1">
      <c r="A20" s="289" t="s">
        <v>449</v>
      </c>
      <c r="B20" s="290"/>
      <c r="C20" s="290"/>
      <c r="D20" s="290"/>
      <c r="E20" s="290"/>
      <c r="F20" s="290"/>
      <c r="G20" s="290"/>
      <c r="H20" s="290"/>
      <c r="I20" s="290"/>
      <c r="J20" s="290"/>
      <c r="K20" s="290">
        <v>357.66733227999998</v>
      </c>
      <c r="L20" s="290">
        <v>12.91662075</v>
      </c>
      <c r="M20" s="290">
        <v>2051.6205836100003</v>
      </c>
      <c r="N20" s="290"/>
      <c r="O20" s="290"/>
      <c r="P20" s="290"/>
      <c r="Q20" s="290">
        <v>2422.2045366400002</v>
      </c>
      <c r="R20" s="290">
        <v>2422.2045366400002</v>
      </c>
    </row>
    <row r="21" spans="1:18" s="119" customFormat="1">
      <c r="A21" s="289" t="s">
        <v>588</v>
      </c>
      <c r="B21" s="290"/>
      <c r="C21" s="290"/>
      <c r="D21" s="290"/>
      <c r="E21" s="290"/>
      <c r="F21" s="290"/>
      <c r="G21" s="290"/>
      <c r="H21" s="290"/>
      <c r="I21" s="290"/>
      <c r="J21" s="290"/>
      <c r="K21" s="290">
        <v>127.34468658</v>
      </c>
      <c r="L21" s="290"/>
      <c r="M21" s="290"/>
      <c r="N21" s="290"/>
      <c r="O21" s="290"/>
      <c r="P21" s="290">
        <v>664.54931206000003</v>
      </c>
      <c r="Q21" s="290">
        <v>791.89399864000006</v>
      </c>
      <c r="R21" s="290">
        <v>791.89399864000006</v>
      </c>
    </row>
    <row r="22" spans="1:18">
      <c r="A22" s="1007" t="s">
        <v>161</v>
      </c>
      <c r="B22" s="1008">
        <v>86349.610066908004</v>
      </c>
      <c r="C22" s="1008"/>
      <c r="D22" s="1008"/>
      <c r="E22" s="1008">
        <v>268.41033564000003</v>
      </c>
      <c r="F22" s="1008">
        <v>597.00141204900001</v>
      </c>
      <c r="G22" s="1008">
        <v>5182.0834387309997</v>
      </c>
      <c r="H22" s="1008">
        <v>126.93276151999999</v>
      </c>
      <c r="I22" s="1008"/>
      <c r="J22" s="1008">
        <v>5017.0105308139991</v>
      </c>
      <c r="K22" s="1008">
        <v>2610.7621834199999</v>
      </c>
      <c r="L22" s="1008">
        <v>1048.1025658850001</v>
      </c>
      <c r="M22" s="1008">
        <v>2262.5638524400001</v>
      </c>
      <c r="N22" s="1008"/>
      <c r="O22" s="1008">
        <v>1.5002307000000001</v>
      </c>
      <c r="P22" s="1008">
        <v>954.17243224499998</v>
      </c>
      <c r="Q22" s="1008">
        <v>104418.149810352</v>
      </c>
      <c r="R22" s="1008">
        <v>21740.590955185002</v>
      </c>
    </row>
    <row r="23" spans="1:18" s="119" customFormat="1">
      <c r="B23" s="319"/>
      <c r="C23" s="319"/>
      <c r="D23" s="319"/>
      <c r="E23" s="319"/>
      <c r="F23" s="319"/>
      <c r="G23" s="319"/>
      <c r="H23" s="319"/>
      <c r="I23" s="319"/>
      <c r="J23" s="319"/>
      <c r="K23" s="319"/>
      <c r="L23" s="319"/>
      <c r="M23" s="319"/>
      <c r="N23" s="319"/>
      <c r="O23" s="319"/>
      <c r="P23" s="319"/>
      <c r="Q23" s="319"/>
    </row>
    <row r="24" spans="1:18" s="119" customFormat="1">
      <c r="A24" s="1525"/>
      <c r="B24" s="1525"/>
      <c r="C24" s="1525"/>
      <c r="D24" s="1525"/>
      <c r="E24" s="1525"/>
      <c r="F24" s="1525"/>
      <c r="G24" s="1525"/>
      <c r="H24" s="1525"/>
      <c r="I24" s="1525"/>
      <c r="J24" s="1525"/>
      <c r="K24" s="1525"/>
      <c r="L24" s="1525"/>
      <c r="M24" s="1525"/>
      <c r="N24" s="1525"/>
      <c r="O24" s="1525"/>
      <c r="P24" s="1525"/>
      <c r="Q24" s="1525"/>
    </row>
    <row r="25" spans="1:18" s="119" customFormat="1">
      <c r="A25" s="288" t="s">
        <v>589</v>
      </c>
      <c r="B25" s="996"/>
      <c r="C25" s="996"/>
      <c r="D25" s="996"/>
      <c r="E25" s="996"/>
      <c r="F25" s="996"/>
      <c r="G25" s="996"/>
      <c r="H25" s="996"/>
      <c r="I25" s="996"/>
      <c r="J25" s="996"/>
      <c r="K25" s="996"/>
      <c r="L25" s="996"/>
      <c r="M25" s="996"/>
      <c r="N25" s="996"/>
      <c r="O25" s="996"/>
      <c r="P25" s="996"/>
      <c r="Q25" s="1005"/>
      <c r="R25" s="1005"/>
    </row>
    <row r="26" spans="1:18" s="119" customFormat="1">
      <c r="A26" s="1006" t="s">
        <v>593</v>
      </c>
      <c r="B26" s="1520" t="s">
        <v>594</v>
      </c>
      <c r="C26" s="1520"/>
      <c r="D26" s="1520"/>
      <c r="E26" s="1520"/>
      <c r="F26" s="1520"/>
      <c r="G26" s="1520"/>
      <c r="H26" s="1520"/>
      <c r="I26" s="1520"/>
      <c r="J26" s="1520"/>
      <c r="K26" s="1520"/>
      <c r="L26" s="1520"/>
      <c r="M26" s="1520"/>
      <c r="N26" s="1520"/>
      <c r="O26" s="1520"/>
      <c r="P26" s="1520"/>
      <c r="Q26" s="1521" t="s">
        <v>161</v>
      </c>
      <c r="R26" s="1521" t="s">
        <v>595</v>
      </c>
    </row>
    <row r="27" spans="1:18" s="119" customFormat="1">
      <c r="A27" s="1006" t="s">
        <v>596</v>
      </c>
      <c r="B27" s="174">
        <v>0</v>
      </c>
      <c r="C27" s="174">
        <v>0.02</v>
      </c>
      <c r="D27" s="174">
        <v>0.04</v>
      </c>
      <c r="E27" s="174">
        <v>0.1</v>
      </c>
      <c r="F27" s="174">
        <v>0.2</v>
      </c>
      <c r="G27" s="174">
        <v>0.35</v>
      </c>
      <c r="H27" s="174">
        <v>0.5</v>
      </c>
      <c r="I27" s="174">
        <v>0.7</v>
      </c>
      <c r="J27" s="174">
        <v>0.75</v>
      </c>
      <c r="K27" s="174">
        <v>1</v>
      </c>
      <c r="L27" s="174">
        <v>1.5</v>
      </c>
      <c r="M27" s="174">
        <v>2.5</v>
      </c>
      <c r="N27" s="174">
        <v>3.7</v>
      </c>
      <c r="O27" s="174">
        <v>12.5</v>
      </c>
      <c r="P27" s="173" t="s">
        <v>57</v>
      </c>
      <c r="Q27" s="1522"/>
      <c r="R27" s="1523"/>
    </row>
    <row r="28" spans="1:18" s="119" customFormat="1">
      <c r="A28" s="289" t="s">
        <v>539</v>
      </c>
      <c r="B28" s="290">
        <v>84252.614952199001</v>
      </c>
      <c r="C28" s="290"/>
      <c r="D28" s="290"/>
      <c r="E28" s="290"/>
      <c r="F28" s="290">
        <v>7.299693271999999</v>
      </c>
      <c r="G28" s="290"/>
      <c r="H28" s="290">
        <v>226.13365791999999</v>
      </c>
      <c r="I28" s="290"/>
      <c r="J28" s="290"/>
      <c r="K28" s="290">
        <v>6.6317642809999997</v>
      </c>
      <c r="L28" s="290"/>
      <c r="M28" s="290">
        <v>82.552965349999994</v>
      </c>
      <c r="N28" s="290"/>
      <c r="O28" s="290"/>
      <c r="P28" s="290"/>
      <c r="Q28" s="290">
        <v>84575.233033021999</v>
      </c>
      <c r="R28" s="290">
        <v>0.26284766999999998</v>
      </c>
    </row>
    <row r="29" spans="1:18" s="119" customFormat="1">
      <c r="A29" s="289" t="s">
        <v>551</v>
      </c>
      <c r="B29" s="290">
        <v>5073.8757902040006</v>
      </c>
      <c r="C29" s="290"/>
      <c r="D29" s="290"/>
      <c r="E29" s="290"/>
      <c r="F29" s="290">
        <v>115.67238691200004</v>
      </c>
      <c r="G29" s="290"/>
      <c r="H29" s="290"/>
      <c r="I29" s="290"/>
      <c r="J29" s="290"/>
      <c r="K29" s="290">
        <v>0.20225748200000002</v>
      </c>
      <c r="L29" s="290"/>
      <c r="M29" s="290"/>
      <c r="N29" s="290"/>
      <c r="O29" s="290"/>
      <c r="P29" s="290"/>
      <c r="Q29" s="290">
        <v>5189.7504345980005</v>
      </c>
      <c r="R29" s="290">
        <v>5189.7504345980005</v>
      </c>
    </row>
    <row r="30" spans="1:18" s="119" customFormat="1">
      <c r="A30" s="289" t="s">
        <v>552</v>
      </c>
      <c r="B30" s="290"/>
      <c r="C30" s="290"/>
      <c r="D30" s="290"/>
      <c r="E30" s="290"/>
      <c r="F30" s="290"/>
      <c r="G30" s="290"/>
      <c r="H30" s="290"/>
      <c r="I30" s="290"/>
      <c r="J30" s="290"/>
      <c r="K30" s="290"/>
      <c r="L30" s="290"/>
      <c r="M30" s="290"/>
      <c r="N30" s="290"/>
      <c r="O30" s="290"/>
      <c r="P30" s="290"/>
      <c r="Q30" s="290"/>
      <c r="R30" s="290"/>
    </row>
    <row r="31" spans="1:18" s="119" customFormat="1">
      <c r="A31" s="289" t="s">
        <v>582</v>
      </c>
      <c r="B31" s="290">
        <v>1131.4875054439999</v>
      </c>
      <c r="C31" s="290"/>
      <c r="D31" s="290"/>
      <c r="E31" s="290"/>
      <c r="F31" s="290"/>
      <c r="G31" s="290"/>
      <c r="H31" s="290"/>
      <c r="I31" s="290"/>
      <c r="J31" s="290"/>
      <c r="K31" s="290"/>
      <c r="L31" s="290"/>
      <c r="M31" s="290"/>
      <c r="N31" s="290"/>
      <c r="O31" s="290"/>
      <c r="P31" s="290"/>
      <c r="Q31" s="290">
        <v>1131.4875054439999</v>
      </c>
      <c r="R31" s="290">
        <v>1131.4875054439999</v>
      </c>
    </row>
    <row r="32" spans="1:18" s="119" customFormat="1">
      <c r="A32" s="289" t="s">
        <v>583</v>
      </c>
      <c r="B32" s="290">
        <v>109.30204562999998</v>
      </c>
      <c r="C32" s="290"/>
      <c r="D32" s="290"/>
      <c r="E32" s="290"/>
      <c r="F32" s="290"/>
      <c r="G32" s="290"/>
      <c r="H32" s="290"/>
      <c r="I32" s="290"/>
      <c r="J32" s="290"/>
      <c r="K32" s="290"/>
      <c r="L32" s="290"/>
      <c r="M32" s="290"/>
      <c r="N32" s="290"/>
      <c r="O32" s="290"/>
      <c r="P32" s="290"/>
      <c r="Q32" s="290">
        <v>109.30204562999998</v>
      </c>
      <c r="R32" s="290">
        <v>109.30204562999998</v>
      </c>
    </row>
    <row r="33" spans="1:19" s="119" customFormat="1">
      <c r="A33" s="289" t="s">
        <v>540</v>
      </c>
      <c r="B33" s="290"/>
      <c r="C33" s="290"/>
      <c r="D33" s="290"/>
      <c r="E33" s="290"/>
      <c r="F33" s="290">
        <v>150.64659619000003</v>
      </c>
      <c r="G33" s="290"/>
      <c r="H33" s="290"/>
      <c r="I33" s="290"/>
      <c r="J33" s="290"/>
      <c r="K33" s="290">
        <v>6.1747720000000002E-3</v>
      </c>
      <c r="L33" s="290"/>
      <c r="M33" s="290"/>
      <c r="N33" s="290"/>
      <c r="O33" s="290"/>
      <c r="P33" s="290"/>
      <c r="Q33" s="290">
        <v>150.65277096200003</v>
      </c>
      <c r="R33" s="290"/>
    </row>
    <row r="34" spans="1:19" s="119" customFormat="1">
      <c r="A34" s="289" t="s">
        <v>584</v>
      </c>
      <c r="B34" s="290"/>
      <c r="C34" s="290"/>
      <c r="D34" s="290"/>
      <c r="E34" s="290"/>
      <c r="F34" s="290"/>
      <c r="G34" s="290"/>
      <c r="H34" s="290"/>
      <c r="I34" s="290"/>
      <c r="J34" s="290"/>
      <c r="K34" s="290">
        <v>2243.5536131409999</v>
      </c>
      <c r="L34" s="290"/>
      <c r="M34" s="290"/>
      <c r="N34" s="290"/>
      <c r="O34" s="290"/>
      <c r="P34" s="290"/>
      <c r="Q34" s="290">
        <v>2243.5536131409999</v>
      </c>
      <c r="R34" s="290">
        <v>0.13265172</v>
      </c>
    </row>
    <row r="35" spans="1:19" s="119" customFormat="1">
      <c r="A35" s="289" t="s">
        <v>543</v>
      </c>
      <c r="B35" s="290"/>
      <c r="C35" s="290"/>
      <c r="D35" s="290"/>
      <c r="E35" s="290"/>
      <c r="F35" s="290"/>
      <c r="G35" s="290"/>
      <c r="H35" s="290"/>
      <c r="I35" s="290"/>
      <c r="J35" s="290">
        <v>5164.3451854639998</v>
      </c>
      <c r="K35" s="290"/>
      <c r="L35" s="290"/>
      <c r="M35" s="290"/>
      <c r="N35" s="290"/>
      <c r="O35" s="290"/>
      <c r="P35" s="290"/>
      <c r="Q35" s="290">
        <v>5164.3451854639998</v>
      </c>
      <c r="R35" s="290">
        <v>5164.3451854639998</v>
      </c>
    </row>
    <row r="36" spans="1:19" s="119" customFormat="1">
      <c r="A36" s="289" t="s">
        <v>555</v>
      </c>
      <c r="B36" s="290"/>
      <c r="C36" s="290"/>
      <c r="D36" s="290"/>
      <c r="E36" s="290"/>
      <c r="F36" s="290"/>
      <c r="G36" s="290">
        <v>4910.8340995520002</v>
      </c>
      <c r="H36" s="290">
        <v>28.033224690000001</v>
      </c>
      <c r="I36" s="290"/>
      <c r="J36" s="290"/>
      <c r="K36" s="290"/>
      <c r="L36" s="290"/>
      <c r="M36" s="290"/>
      <c r="N36" s="290"/>
      <c r="O36" s="290"/>
      <c r="P36" s="290"/>
      <c r="Q36" s="290">
        <v>4938.867324242</v>
      </c>
      <c r="R36" s="290">
        <v>4938.867324242</v>
      </c>
    </row>
    <row r="37" spans="1:19" s="119" customFormat="1">
      <c r="A37" s="289" t="s">
        <v>556</v>
      </c>
      <c r="B37" s="290"/>
      <c r="C37" s="290"/>
      <c r="D37" s="290"/>
      <c r="E37" s="290"/>
      <c r="F37" s="290"/>
      <c r="G37" s="290"/>
      <c r="H37" s="290"/>
      <c r="I37" s="290"/>
      <c r="J37" s="290"/>
      <c r="K37" s="290">
        <v>14.800494559999999</v>
      </c>
      <c r="L37" s="290">
        <v>49.489506069000001</v>
      </c>
      <c r="M37" s="290"/>
      <c r="N37" s="290"/>
      <c r="O37" s="290"/>
      <c r="P37" s="290"/>
      <c r="Q37" s="290">
        <v>64.290000629000005</v>
      </c>
      <c r="R37" s="290">
        <v>64.290000629000005</v>
      </c>
    </row>
    <row r="38" spans="1:19" s="119" customFormat="1">
      <c r="A38" s="289" t="s">
        <v>597</v>
      </c>
      <c r="B38" s="290"/>
      <c r="C38" s="290"/>
      <c r="D38" s="290"/>
      <c r="E38" s="290"/>
      <c r="F38" s="290"/>
      <c r="G38" s="290"/>
      <c r="H38" s="290"/>
      <c r="I38" s="290"/>
      <c r="J38" s="290"/>
      <c r="K38" s="290"/>
      <c r="L38" s="290"/>
      <c r="M38" s="290"/>
      <c r="N38" s="290"/>
      <c r="O38" s="290"/>
      <c r="P38" s="290"/>
      <c r="Q38" s="290"/>
      <c r="R38" s="290"/>
    </row>
    <row r="39" spans="1:19" s="119" customFormat="1">
      <c r="A39" s="289" t="s">
        <v>558</v>
      </c>
      <c r="B39" s="290"/>
      <c r="C39" s="290"/>
      <c r="D39" s="290"/>
      <c r="E39" s="290">
        <v>287.50030999000001</v>
      </c>
      <c r="F39" s="290"/>
      <c r="G39" s="290"/>
      <c r="H39" s="290"/>
      <c r="I39" s="290"/>
      <c r="J39" s="290"/>
      <c r="K39" s="290"/>
      <c r="L39" s="290"/>
      <c r="M39" s="290"/>
      <c r="N39" s="290"/>
      <c r="O39" s="290"/>
      <c r="P39" s="290"/>
      <c r="Q39" s="290">
        <v>287.50030999000001</v>
      </c>
      <c r="R39" s="290"/>
    </row>
    <row r="40" spans="1:19" s="119" customFormat="1">
      <c r="A40" s="289" t="s">
        <v>586</v>
      </c>
      <c r="B40" s="290"/>
      <c r="C40" s="290"/>
      <c r="D40" s="290"/>
      <c r="E40" s="290"/>
      <c r="F40" s="290"/>
      <c r="G40" s="290"/>
      <c r="H40" s="290"/>
      <c r="I40" s="290"/>
      <c r="J40" s="290"/>
      <c r="K40" s="290"/>
      <c r="L40" s="290"/>
      <c r="M40" s="290"/>
      <c r="N40" s="290"/>
      <c r="O40" s="290"/>
      <c r="P40" s="290"/>
      <c r="Q40" s="290"/>
      <c r="R40" s="290"/>
    </row>
    <row r="41" spans="1:19" s="119" customFormat="1">
      <c r="A41" s="289" t="s">
        <v>587</v>
      </c>
      <c r="B41" s="290"/>
      <c r="C41" s="290"/>
      <c r="D41" s="290"/>
      <c r="E41" s="290"/>
      <c r="F41" s="290"/>
      <c r="G41" s="290"/>
      <c r="H41" s="290"/>
      <c r="I41" s="290"/>
      <c r="J41" s="290"/>
      <c r="K41" s="290"/>
      <c r="L41" s="290">
        <v>951.66299043999993</v>
      </c>
      <c r="M41" s="290"/>
      <c r="N41" s="290"/>
      <c r="O41" s="290"/>
      <c r="P41" s="290">
        <v>287.71594995999999</v>
      </c>
      <c r="Q41" s="290">
        <v>1239.3789403999999</v>
      </c>
      <c r="R41" s="290">
        <v>1239.3789403999999</v>
      </c>
    </row>
    <row r="42" spans="1:19" s="119" customFormat="1">
      <c r="A42" s="289" t="s">
        <v>449</v>
      </c>
      <c r="B42" s="290"/>
      <c r="C42" s="290"/>
      <c r="D42" s="290"/>
      <c r="E42" s="290"/>
      <c r="F42" s="290"/>
      <c r="G42" s="290"/>
      <c r="H42" s="290"/>
      <c r="I42" s="290"/>
      <c r="J42" s="290"/>
      <c r="K42" s="290">
        <v>463.53580333000002</v>
      </c>
      <c r="L42" s="290"/>
      <c r="M42" s="290">
        <v>2043.0123271099999</v>
      </c>
      <c r="N42" s="290"/>
      <c r="O42" s="290"/>
      <c r="P42" s="290"/>
      <c r="Q42" s="290">
        <v>2506.54813044</v>
      </c>
      <c r="R42" s="290">
        <v>2506.54813044</v>
      </c>
    </row>
    <row r="43" spans="1:19" s="119" customFormat="1">
      <c r="A43" s="289" t="s">
        <v>588</v>
      </c>
      <c r="B43" s="290"/>
      <c r="C43" s="290"/>
      <c r="D43" s="290"/>
      <c r="E43" s="290"/>
      <c r="F43" s="290"/>
      <c r="G43" s="290"/>
      <c r="H43" s="290"/>
      <c r="I43" s="290"/>
      <c r="J43" s="290"/>
      <c r="K43" s="290">
        <v>342.72391352</v>
      </c>
      <c r="L43" s="290"/>
      <c r="M43" s="290"/>
      <c r="N43" s="290"/>
      <c r="O43" s="290"/>
      <c r="P43" s="290">
        <v>576.29578727000001</v>
      </c>
      <c r="Q43" s="290">
        <v>919.01970079</v>
      </c>
      <c r="R43" s="290">
        <v>919.01970079</v>
      </c>
    </row>
    <row r="44" spans="1:19">
      <c r="A44" s="1009" t="s">
        <v>161</v>
      </c>
      <c r="B44" s="1010">
        <v>90567.280293476986</v>
      </c>
      <c r="C44" s="1010"/>
      <c r="D44" s="1010"/>
      <c r="E44" s="1010">
        <v>287.50030999000001</v>
      </c>
      <c r="F44" s="1010">
        <v>273.61867637400002</v>
      </c>
      <c r="G44" s="1010">
        <v>4910.8340995520002</v>
      </c>
      <c r="H44" s="1010">
        <v>254.16688261000002</v>
      </c>
      <c r="I44" s="1010"/>
      <c r="J44" s="1010">
        <v>5164.3451854639998</v>
      </c>
      <c r="K44" s="1010">
        <v>3071.454021086</v>
      </c>
      <c r="L44" s="1010">
        <v>1001.152496509</v>
      </c>
      <c r="M44" s="1010">
        <v>2125.5652924600004</v>
      </c>
      <c r="N44" s="1010"/>
      <c r="O44" s="1010"/>
      <c r="P44" s="1010">
        <v>864.01173722999999</v>
      </c>
      <c r="Q44" s="1010">
        <v>108519.928994752</v>
      </c>
      <c r="R44" s="1010">
        <v>21263.384767027004</v>
      </c>
    </row>
    <row r="45" spans="1:19">
      <c r="A45" s="607" t="s">
        <v>598</v>
      </c>
      <c r="B45" s="119"/>
      <c r="C45" s="119"/>
      <c r="D45" s="119"/>
      <c r="E45" s="119"/>
      <c r="F45" s="119"/>
      <c r="G45" s="119"/>
      <c r="H45" s="119"/>
      <c r="I45" s="119"/>
      <c r="J45" s="119"/>
      <c r="K45" s="119"/>
      <c r="L45" s="119"/>
      <c r="M45" s="119"/>
      <c r="N45" s="119"/>
      <c r="O45" s="119"/>
      <c r="P45" s="119"/>
      <c r="Q45" s="119"/>
      <c r="R45" s="119"/>
      <c r="S45" s="119"/>
    </row>
    <row r="46" spans="1:19">
      <c r="A46" s="119"/>
      <c r="B46" s="119"/>
      <c r="C46" s="119"/>
      <c r="D46" s="119"/>
      <c r="E46" s="119"/>
      <c r="F46" s="119"/>
      <c r="G46" s="119"/>
      <c r="H46" s="119"/>
      <c r="I46" s="119"/>
      <c r="J46" s="119"/>
      <c r="K46" s="119"/>
      <c r="L46" s="119"/>
      <c r="M46" s="119"/>
      <c r="N46" s="119"/>
      <c r="O46" s="119"/>
      <c r="P46" s="119"/>
      <c r="Q46" s="119"/>
      <c r="R46" s="119"/>
      <c r="S46" s="119"/>
    </row>
  </sheetData>
  <mergeCells count="8">
    <mergeCell ref="B26:P26"/>
    <mergeCell ref="Q26:Q27"/>
    <mergeCell ref="R26:R27"/>
    <mergeCell ref="A2:Q2"/>
    <mergeCell ref="B4:P4"/>
    <mergeCell ref="Q4:Q5"/>
    <mergeCell ref="R4:R5"/>
    <mergeCell ref="A24:Q24"/>
  </mergeCells>
  <conditionalFormatting sqref="B23:Q23">
    <cfRule type="colorScale" priority="9">
      <colorScale>
        <cfvo type="min"/>
        <cfvo type="percentile" val="50"/>
        <cfvo type="max"/>
        <color rgb="FFF8696B"/>
        <color rgb="FFFFEB84"/>
        <color rgb="FF63BE7B"/>
      </colorScale>
    </cfRule>
  </conditionalFormatting>
  <conditionalFormatting sqref="B22:Q22">
    <cfRule type="cellIs" dxfId="8" priority="5" operator="lessThan">
      <formula>0</formula>
    </cfRule>
  </conditionalFormatting>
  <conditionalFormatting sqref="B28:Q43">
    <cfRule type="cellIs" dxfId="7" priority="8" operator="lessThan">
      <formula>0</formula>
    </cfRule>
  </conditionalFormatting>
  <conditionalFormatting sqref="B44:Q44">
    <cfRule type="cellIs" dxfId="6" priority="7" operator="lessThan">
      <formula>0</formula>
    </cfRule>
  </conditionalFormatting>
  <conditionalFormatting sqref="B6:Q21">
    <cfRule type="cellIs" dxfId="5" priority="6" operator="lessThan">
      <formula>0</formula>
    </cfRule>
  </conditionalFormatting>
  <conditionalFormatting sqref="R22">
    <cfRule type="cellIs" dxfId="4" priority="3" operator="lessThan">
      <formula>0</formula>
    </cfRule>
  </conditionalFormatting>
  <conditionalFormatting sqref="R6:R21">
    <cfRule type="cellIs" dxfId="3" priority="4" operator="lessThan">
      <formula>0</formula>
    </cfRule>
  </conditionalFormatting>
  <conditionalFormatting sqref="R28:R43">
    <cfRule type="cellIs" dxfId="2" priority="2" operator="lessThan">
      <formula>0</formula>
    </cfRule>
  </conditionalFormatting>
  <conditionalFormatting sqref="R44">
    <cfRule type="cellIs" dxfId="1" priority="1" operator="lessThan">
      <formula>0</formula>
    </cfRule>
  </conditionalFormatting>
  <pageMargins left="0.7" right="0.7" top="0.75" bottom="0.75" header="0.3" footer="0.3"/>
  <pageSetup paperSize="9" scale="42" orientation="portrait" r:id="rId1"/>
  <headerFooter>
    <oddFooter>&amp;C&amp;1#&amp;"Calibri"&amp;10&amp;K000000Confidential</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A7CC-7343-4E71-9BF6-E21B1CAACD3D}">
  <sheetPr codeName="Sheet19">
    <tabColor theme="5" tint="0.59999389629810485"/>
  </sheetPr>
  <dimension ref="A1:AA367"/>
  <sheetViews>
    <sheetView view="pageBreakPreview" zoomScale="85" zoomScaleNormal="115" zoomScaleSheetLayoutView="85" workbookViewId="0">
      <selection activeCell="H32" sqref="H32"/>
    </sheetView>
  </sheetViews>
  <sheetFormatPr defaultColWidth="9.1796875" defaultRowHeight="11.5"/>
  <cols>
    <col min="1" max="1" width="41.54296875" style="55" customWidth="1"/>
    <col min="2" max="13" width="13.7265625" style="55" customWidth="1"/>
    <col min="14" max="14" width="2.81640625" style="55" customWidth="1"/>
    <col min="15" max="16384" width="9.1796875" style="55"/>
  </cols>
  <sheetData>
    <row r="1" spans="1:27" s="119" customFormat="1" ht="12" customHeight="1">
      <c r="A1" s="1526" t="s">
        <v>599</v>
      </c>
      <c r="B1" s="1526"/>
      <c r="C1" s="1526"/>
      <c r="D1" s="1526"/>
      <c r="E1" s="1526"/>
      <c r="F1" s="1526"/>
      <c r="G1" s="1526"/>
      <c r="AA1" s="119" t="e">
        <f>#REF!</f>
        <v>#REF!</v>
      </c>
    </row>
    <row r="2" spans="1:27" s="119" customFormat="1" ht="45.75" customHeight="1">
      <c r="A2" s="1527" t="s">
        <v>600</v>
      </c>
      <c r="B2" s="1527"/>
      <c r="C2" s="1527"/>
      <c r="D2" s="1527"/>
      <c r="E2" s="1527"/>
      <c r="F2" s="1527"/>
      <c r="G2" s="1527"/>
    </row>
    <row r="3" spans="1:27" s="119" customFormat="1" ht="21" customHeight="1">
      <c r="A3" s="292" t="s">
        <v>601</v>
      </c>
      <c r="B3" s="293"/>
      <c r="C3" s="293"/>
      <c r="D3" s="293"/>
      <c r="E3" s="293"/>
      <c r="F3" s="293"/>
      <c r="G3" s="293"/>
      <c r="H3" s="293"/>
      <c r="I3" s="293"/>
      <c r="J3" s="293"/>
      <c r="K3" s="293"/>
      <c r="L3" s="293"/>
      <c r="M3" s="293"/>
    </row>
    <row r="4" spans="1:27" s="119" customFormat="1" ht="46">
      <c r="A4" s="1011" t="s">
        <v>602</v>
      </c>
      <c r="B4" s="1012" t="s">
        <v>603</v>
      </c>
      <c r="C4" s="1012" t="s">
        <v>604</v>
      </c>
      <c r="D4" s="1013" t="s">
        <v>605</v>
      </c>
      <c r="E4" s="1012" t="s">
        <v>606</v>
      </c>
      <c r="F4" s="1014" t="s">
        <v>607</v>
      </c>
      <c r="G4" s="1012" t="s">
        <v>608</v>
      </c>
      <c r="H4" s="1015" t="s">
        <v>609</v>
      </c>
      <c r="I4" s="1016" t="s">
        <v>610</v>
      </c>
      <c r="J4" s="1012" t="s">
        <v>611</v>
      </c>
      <c r="K4" s="1013" t="s">
        <v>612</v>
      </c>
      <c r="L4" s="1012" t="s">
        <v>613</v>
      </c>
      <c r="M4" s="1012" t="s">
        <v>614</v>
      </c>
    </row>
    <row r="5" spans="1:27" s="119" customFormat="1">
      <c r="A5" s="158" t="s">
        <v>615</v>
      </c>
      <c r="B5" s="158"/>
      <c r="C5" s="294"/>
      <c r="D5" s="158"/>
      <c r="E5" s="158"/>
      <c r="F5" s="158"/>
      <c r="G5" s="158"/>
      <c r="H5" s="158"/>
      <c r="I5" s="158"/>
      <c r="J5" s="158"/>
      <c r="K5" s="295"/>
      <c r="L5" s="158"/>
      <c r="M5" s="296"/>
    </row>
    <row r="6" spans="1:27" s="119" customFormat="1">
      <c r="A6" s="297" t="s">
        <v>616</v>
      </c>
      <c r="B6" s="298"/>
      <c r="C6" s="299"/>
      <c r="D6" s="300"/>
      <c r="E6" s="299"/>
      <c r="F6" s="301"/>
      <c r="G6" s="299"/>
      <c r="H6" s="302"/>
      <c r="I6" s="303"/>
      <c r="J6" s="299"/>
      <c r="K6" s="304"/>
      <c r="L6" s="299"/>
      <c r="M6" s="299"/>
      <c r="O6" s="319"/>
      <c r="Q6" s="319"/>
    </row>
    <row r="7" spans="1:27" s="119" customFormat="1">
      <c r="A7" s="305" t="s">
        <v>617</v>
      </c>
      <c r="B7" s="299"/>
      <c r="C7" s="299"/>
      <c r="D7" s="300"/>
      <c r="E7" s="299"/>
      <c r="F7" s="301"/>
      <c r="G7" s="299"/>
      <c r="H7" s="302"/>
      <c r="I7" s="303"/>
      <c r="J7" s="299"/>
      <c r="K7" s="304"/>
      <c r="L7" s="299"/>
      <c r="M7" s="299"/>
      <c r="O7" s="319"/>
    </row>
    <row r="8" spans="1:27" s="119" customFormat="1">
      <c r="A8" s="305" t="s">
        <v>618</v>
      </c>
      <c r="B8" s="299"/>
      <c r="C8" s="299"/>
      <c r="D8" s="300"/>
      <c r="E8" s="299"/>
      <c r="F8" s="301"/>
      <c r="G8" s="299"/>
      <c r="H8" s="302"/>
      <c r="I8" s="303"/>
      <c r="J8" s="299"/>
      <c r="K8" s="304"/>
      <c r="L8" s="299"/>
      <c r="M8" s="299"/>
    </row>
    <row r="9" spans="1:27" s="119" customFormat="1">
      <c r="A9" s="297" t="s">
        <v>619</v>
      </c>
      <c r="B9" s="299"/>
      <c r="C9" s="299"/>
      <c r="D9" s="300"/>
      <c r="E9" s="299"/>
      <c r="F9" s="301"/>
      <c r="G9" s="299"/>
      <c r="H9" s="302"/>
      <c r="I9" s="303"/>
      <c r="J9" s="299"/>
      <c r="K9" s="304"/>
      <c r="L9" s="299"/>
      <c r="M9" s="299"/>
    </row>
    <row r="10" spans="1:27" s="119" customFormat="1">
      <c r="A10" s="297" t="s">
        <v>620</v>
      </c>
      <c r="B10" s="299"/>
      <c r="C10" s="299"/>
      <c r="D10" s="300"/>
      <c r="E10" s="299"/>
      <c r="F10" s="301"/>
      <c r="G10" s="299"/>
      <c r="H10" s="302"/>
      <c r="I10" s="303"/>
      <c r="J10" s="299"/>
      <c r="K10" s="304"/>
      <c r="L10" s="299"/>
      <c r="M10" s="299"/>
    </row>
    <row r="11" spans="1:27" s="119" customFormat="1">
      <c r="A11" s="297" t="s">
        <v>621</v>
      </c>
      <c r="B11" s="306"/>
      <c r="C11" s="306"/>
      <c r="D11" s="307"/>
      <c r="E11" s="306"/>
      <c r="F11" s="301"/>
      <c r="G11" s="299"/>
      <c r="H11" s="302"/>
      <c r="I11" s="303"/>
      <c r="J11" s="299"/>
      <c r="K11" s="304"/>
      <c r="L11" s="299"/>
      <c r="M11" s="299"/>
    </row>
    <row r="12" spans="1:27" s="119" customFormat="1">
      <c r="A12" s="297" t="s">
        <v>622</v>
      </c>
      <c r="B12" s="299"/>
      <c r="C12" s="299"/>
      <c r="D12" s="300"/>
      <c r="E12" s="299"/>
      <c r="F12" s="301"/>
      <c r="G12" s="299"/>
      <c r="H12" s="302"/>
      <c r="I12" s="303"/>
      <c r="J12" s="299"/>
      <c r="K12" s="304"/>
      <c r="L12" s="299"/>
      <c r="M12" s="299"/>
    </row>
    <row r="13" spans="1:27" s="119" customFormat="1">
      <c r="A13" s="305" t="s">
        <v>623</v>
      </c>
      <c r="B13" s="299"/>
      <c r="C13" s="299"/>
      <c r="D13" s="300"/>
      <c r="E13" s="299"/>
      <c r="F13" s="301"/>
      <c r="G13" s="299"/>
      <c r="H13" s="302"/>
      <c r="I13" s="303"/>
      <c r="J13" s="299"/>
      <c r="K13" s="304"/>
      <c r="L13" s="299"/>
      <c r="M13" s="299"/>
    </row>
    <row r="14" spans="1:27" s="119" customFormat="1">
      <c r="A14" s="305" t="s">
        <v>624</v>
      </c>
      <c r="B14" s="299"/>
      <c r="C14" s="299"/>
      <c r="D14" s="300"/>
      <c r="E14" s="299"/>
      <c r="F14" s="308"/>
      <c r="G14" s="299"/>
      <c r="H14" s="302"/>
      <c r="I14" s="303"/>
      <c r="J14" s="299"/>
      <c r="K14" s="304"/>
      <c r="L14" s="299"/>
      <c r="M14" s="299"/>
    </row>
    <row r="15" spans="1:27" s="119" customFormat="1">
      <c r="A15" s="297" t="s">
        <v>625</v>
      </c>
      <c r="B15" s="299"/>
      <c r="C15" s="299"/>
      <c r="D15" s="309"/>
      <c r="E15" s="299"/>
      <c r="F15" s="308"/>
      <c r="G15" s="299"/>
      <c r="H15" s="302"/>
      <c r="I15" s="303"/>
      <c r="J15" s="299"/>
      <c r="K15" s="304"/>
      <c r="L15" s="299"/>
      <c r="M15" s="299"/>
    </row>
    <row r="16" spans="1:27" s="119" customFormat="1">
      <c r="A16" s="305" t="s">
        <v>626</v>
      </c>
      <c r="B16" s="299"/>
      <c r="C16" s="299"/>
      <c r="D16" s="309"/>
      <c r="E16" s="299"/>
      <c r="F16" s="308"/>
      <c r="G16" s="299"/>
      <c r="H16" s="302"/>
      <c r="I16" s="303"/>
      <c r="J16" s="299"/>
      <c r="K16" s="304"/>
      <c r="L16" s="299"/>
      <c r="M16" s="299"/>
    </row>
    <row r="17" spans="1:13" s="119" customFormat="1">
      <c r="A17" s="305" t="s">
        <v>627</v>
      </c>
      <c r="B17" s="299"/>
      <c r="C17" s="299"/>
      <c r="D17" s="309"/>
      <c r="E17" s="299"/>
      <c r="F17" s="308"/>
      <c r="G17" s="299"/>
      <c r="H17" s="302"/>
      <c r="I17" s="303"/>
      <c r="J17" s="299"/>
      <c r="K17" s="304"/>
      <c r="L17" s="299"/>
      <c r="M17" s="299"/>
    </row>
    <row r="18" spans="1:13" s="119" customFormat="1">
      <c r="A18" s="297" t="s">
        <v>628</v>
      </c>
      <c r="B18" s="299"/>
      <c r="C18" s="299"/>
      <c r="D18" s="309"/>
      <c r="E18" s="299"/>
      <c r="F18" s="308"/>
      <c r="G18" s="299"/>
      <c r="H18" s="302"/>
      <c r="I18" s="303"/>
      <c r="J18" s="299"/>
      <c r="K18" s="304"/>
      <c r="L18" s="299"/>
      <c r="M18" s="299"/>
    </row>
    <row r="19" spans="1:13" s="119" customFormat="1">
      <c r="A19" s="305" t="s">
        <v>629</v>
      </c>
      <c r="B19" s="299"/>
      <c r="C19" s="299"/>
      <c r="D19" s="309"/>
      <c r="E19" s="299"/>
      <c r="F19" s="308"/>
      <c r="G19" s="299"/>
      <c r="H19" s="302"/>
      <c r="I19" s="303"/>
      <c r="J19" s="299"/>
      <c r="K19" s="304"/>
      <c r="L19" s="299"/>
      <c r="M19" s="299"/>
    </row>
    <row r="20" spans="1:13" s="119" customFormat="1">
      <c r="A20" s="305" t="s">
        <v>630</v>
      </c>
      <c r="B20" s="299"/>
      <c r="C20" s="299"/>
      <c r="D20" s="309"/>
      <c r="E20" s="299"/>
      <c r="F20" s="308"/>
      <c r="G20" s="299"/>
      <c r="H20" s="302"/>
      <c r="I20" s="303"/>
      <c r="J20" s="299"/>
      <c r="K20" s="304"/>
      <c r="L20" s="299"/>
      <c r="M20" s="299"/>
    </row>
    <row r="21" spans="1:13" s="119" customFormat="1">
      <c r="A21" s="305" t="s">
        <v>631</v>
      </c>
      <c r="B21" s="299"/>
      <c r="C21" s="299"/>
      <c r="D21" s="309"/>
      <c r="E21" s="299"/>
      <c r="F21" s="308"/>
      <c r="G21" s="299"/>
      <c r="H21" s="302"/>
      <c r="I21" s="303"/>
      <c r="J21" s="299"/>
      <c r="K21" s="304"/>
      <c r="L21" s="299"/>
      <c r="M21" s="299"/>
    </row>
    <row r="22" spans="1:13" s="119" customFormat="1">
      <c r="A22" s="297" t="s">
        <v>632</v>
      </c>
      <c r="B22" s="299"/>
      <c r="C22" s="299"/>
      <c r="D22" s="309"/>
      <c r="E22" s="299"/>
      <c r="F22" s="308"/>
      <c r="G22" s="299"/>
      <c r="H22" s="302"/>
      <c r="I22" s="303"/>
      <c r="J22" s="299"/>
      <c r="K22" s="304"/>
      <c r="L22" s="299"/>
      <c r="M22" s="299"/>
    </row>
    <row r="23" spans="1:13">
      <c r="A23" s="1017" t="s">
        <v>158</v>
      </c>
      <c r="B23" s="1018"/>
      <c r="C23" s="1018"/>
      <c r="D23" s="1019"/>
      <c r="E23" s="1018"/>
      <c r="F23" s="1020"/>
      <c r="G23" s="1018"/>
      <c r="H23" s="1021"/>
      <c r="I23" s="1022"/>
      <c r="J23" s="1018"/>
      <c r="K23" s="1023"/>
      <c r="L23" s="1018"/>
      <c r="M23" s="1018"/>
    </row>
    <row r="24" spans="1:13" s="119" customFormat="1">
      <c r="A24" s="113"/>
      <c r="B24" s="113"/>
      <c r="C24" s="113"/>
      <c r="D24" s="113"/>
      <c r="E24" s="113"/>
      <c r="F24" s="320"/>
      <c r="G24" s="113"/>
      <c r="H24" s="113"/>
      <c r="I24" s="321"/>
      <c r="J24" s="113"/>
      <c r="K24" s="322"/>
      <c r="L24" s="113"/>
      <c r="M24" s="113"/>
    </row>
    <row r="25" spans="1:13" s="119" customFormat="1">
      <c r="A25" s="158" t="s">
        <v>633</v>
      </c>
      <c r="B25" s="158"/>
      <c r="C25" s="294"/>
      <c r="D25" s="158"/>
      <c r="E25" s="158"/>
      <c r="F25" s="310"/>
      <c r="G25" s="158"/>
      <c r="H25" s="158"/>
      <c r="I25" s="311"/>
      <c r="J25" s="158"/>
      <c r="K25" s="295"/>
      <c r="L25" s="158"/>
      <c r="M25" s="296"/>
    </row>
    <row r="26" spans="1:13" s="119" customFormat="1">
      <c r="A26" s="297" t="s">
        <v>616</v>
      </c>
      <c r="B26" s="298"/>
      <c r="C26" s="299"/>
      <c r="D26" s="300"/>
      <c r="E26" s="299"/>
      <c r="F26" s="308"/>
      <c r="G26" s="299"/>
      <c r="H26" s="302"/>
      <c r="I26" s="303"/>
      <c r="J26" s="299"/>
      <c r="K26" s="304"/>
      <c r="L26" s="299"/>
      <c r="M26" s="299"/>
    </row>
    <row r="27" spans="1:13" s="119" customFormat="1">
      <c r="A27" s="305" t="s">
        <v>617</v>
      </c>
      <c r="B27" s="299"/>
      <c r="C27" s="299"/>
      <c r="D27" s="300"/>
      <c r="E27" s="299"/>
      <c r="F27" s="308"/>
      <c r="G27" s="299"/>
      <c r="H27" s="302"/>
      <c r="I27" s="303"/>
      <c r="J27" s="299"/>
      <c r="K27" s="304"/>
      <c r="L27" s="299"/>
      <c r="M27" s="299"/>
    </row>
    <row r="28" spans="1:13" s="119" customFormat="1">
      <c r="A28" s="305" t="s">
        <v>618</v>
      </c>
      <c r="B28" s="299"/>
      <c r="C28" s="299"/>
      <c r="D28" s="300"/>
      <c r="E28" s="299"/>
      <c r="F28" s="308"/>
      <c r="G28" s="299"/>
      <c r="H28" s="302"/>
      <c r="I28" s="303"/>
      <c r="J28" s="299"/>
      <c r="K28" s="304"/>
      <c r="L28" s="299"/>
      <c r="M28" s="299"/>
    </row>
    <row r="29" spans="1:13" s="119" customFormat="1">
      <c r="A29" s="297" t="s">
        <v>619</v>
      </c>
      <c r="B29" s="299"/>
      <c r="C29" s="299"/>
      <c r="D29" s="300"/>
      <c r="E29" s="299"/>
      <c r="F29" s="308"/>
      <c r="G29" s="299"/>
      <c r="H29" s="302"/>
      <c r="I29" s="303"/>
      <c r="J29" s="299"/>
      <c r="K29" s="304"/>
      <c r="L29" s="299"/>
      <c r="M29" s="299"/>
    </row>
    <row r="30" spans="1:13" s="119" customFormat="1">
      <c r="A30" s="297" t="s">
        <v>620</v>
      </c>
      <c r="B30" s="299"/>
      <c r="C30" s="299"/>
      <c r="D30" s="300"/>
      <c r="E30" s="299"/>
      <c r="F30" s="308"/>
      <c r="G30" s="299"/>
      <c r="H30" s="302"/>
      <c r="I30" s="303"/>
      <c r="J30" s="299"/>
      <c r="K30" s="304"/>
      <c r="L30" s="299"/>
      <c r="M30" s="299"/>
    </row>
    <row r="31" spans="1:13" s="119" customFormat="1">
      <c r="A31" s="297" t="s">
        <v>621</v>
      </c>
      <c r="B31" s="306"/>
      <c r="C31" s="306"/>
      <c r="D31" s="307"/>
      <c r="E31" s="306"/>
      <c r="F31" s="308"/>
      <c r="G31" s="299"/>
      <c r="H31" s="302"/>
      <c r="I31" s="303"/>
      <c r="J31" s="299"/>
      <c r="K31" s="304"/>
      <c r="L31" s="299"/>
      <c r="M31" s="299"/>
    </row>
    <row r="32" spans="1:13" s="119" customFormat="1">
      <c r="A32" s="297" t="s">
        <v>622</v>
      </c>
      <c r="B32" s="299"/>
      <c r="C32" s="299"/>
      <c r="D32" s="300"/>
      <c r="E32" s="299"/>
      <c r="F32" s="308"/>
      <c r="G32" s="299"/>
      <c r="H32" s="302"/>
      <c r="I32" s="303"/>
      <c r="J32" s="299"/>
      <c r="K32" s="304"/>
      <c r="L32" s="299"/>
      <c r="M32" s="299"/>
    </row>
    <row r="33" spans="1:13" s="119" customFormat="1">
      <c r="A33" s="305" t="s">
        <v>623</v>
      </c>
      <c r="B33" s="299"/>
      <c r="C33" s="299"/>
      <c r="D33" s="300"/>
      <c r="E33" s="299"/>
      <c r="F33" s="308"/>
      <c r="G33" s="299"/>
      <c r="H33" s="302"/>
      <c r="I33" s="303"/>
      <c r="J33" s="299"/>
      <c r="K33" s="304"/>
      <c r="L33" s="299"/>
      <c r="M33" s="299"/>
    </row>
    <row r="34" spans="1:13" s="119" customFormat="1">
      <c r="A34" s="305" t="s">
        <v>624</v>
      </c>
      <c r="B34" s="299"/>
      <c r="C34" s="299"/>
      <c r="D34" s="300"/>
      <c r="E34" s="299"/>
      <c r="F34" s="308"/>
      <c r="G34" s="299"/>
      <c r="H34" s="302"/>
      <c r="I34" s="303"/>
      <c r="J34" s="299"/>
      <c r="K34" s="304"/>
      <c r="L34" s="299"/>
      <c r="M34" s="299"/>
    </row>
    <row r="35" spans="1:13" s="119" customFormat="1">
      <c r="A35" s="297" t="s">
        <v>625</v>
      </c>
      <c r="B35" s="299"/>
      <c r="C35" s="299"/>
      <c r="D35" s="309"/>
      <c r="E35" s="299"/>
      <c r="F35" s="308"/>
      <c r="G35" s="299"/>
      <c r="H35" s="302"/>
      <c r="I35" s="303"/>
      <c r="J35" s="299"/>
      <c r="K35" s="304"/>
      <c r="L35" s="299"/>
      <c r="M35" s="299"/>
    </row>
    <row r="36" spans="1:13" s="119" customFormat="1">
      <c r="A36" s="305" t="s">
        <v>626</v>
      </c>
      <c r="B36" s="299"/>
      <c r="C36" s="299"/>
      <c r="D36" s="309"/>
      <c r="E36" s="299"/>
      <c r="F36" s="308"/>
      <c r="G36" s="299"/>
      <c r="H36" s="302"/>
      <c r="I36" s="303"/>
      <c r="J36" s="299"/>
      <c r="K36" s="304"/>
      <c r="L36" s="299"/>
      <c r="M36" s="299"/>
    </row>
    <row r="37" spans="1:13" s="119" customFormat="1">
      <c r="A37" s="305" t="s">
        <v>627</v>
      </c>
      <c r="B37" s="299"/>
      <c r="C37" s="299"/>
      <c r="D37" s="309"/>
      <c r="E37" s="299"/>
      <c r="F37" s="308"/>
      <c r="G37" s="299"/>
      <c r="H37" s="302"/>
      <c r="I37" s="303"/>
      <c r="J37" s="299"/>
      <c r="K37" s="304"/>
      <c r="L37" s="299"/>
      <c r="M37" s="299"/>
    </row>
    <row r="38" spans="1:13" s="119" customFormat="1">
      <c r="A38" s="297" t="s">
        <v>628</v>
      </c>
      <c r="B38" s="299"/>
      <c r="C38" s="299"/>
      <c r="D38" s="309"/>
      <c r="E38" s="299"/>
      <c r="F38" s="308"/>
      <c r="G38" s="299"/>
      <c r="H38" s="302"/>
      <c r="I38" s="303"/>
      <c r="J38" s="299"/>
      <c r="K38" s="304"/>
      <c r="L38" s="299"/>
      <c r="M38" s="299"/>
    </row>
    <row r="39" spans="1:13" s="119" customFormat="1">
      <c r="A39" s="305" t="s">
        <v>629</v>
      </c>
      <c r="B39" s="299"/>
      <c r="C39" s="299"/>
      <c r="D39" s="309"/>
      <c r="E39" s="299"/>
      <c r="F39" s="308"/>
      <c r="G39" s="299"/>
      <c r="H39" s="302"/>
      <c r="I39" s="303"/>
      <c r="J39" s="299"/>
      <c r="K39" s="304"/>
      <c r="L39" s="299"/>
      <c r="M39" s="299"/>
    </row>
    <row r="40" spans="1:13" s="119" customFormat="1">
      <c r="A40" s="305" t="s">
        <v>630</v>
      </c>
      <c r="B40" s="299"/>
      <c r="C40" s="299"/>
      <c r="D40" s="309"/>
      <c r="E40" s="299"/>
      <c r="F40" s="308"/>
      <c r="G40" s="299"/>
      <c r="H40" s="302"/>
      <c r="I40" s="303"/>
      <c r="J40" s="299"/>
      <c r="K40" s="304"/>
      <c r="L40" s="299"/>
      <c r="M40" s="299"/>
    </row>
    <row r="41" spans="1:13" s="119" customFormat="1">
      <c r="A41" s="305" t="s">
        <v>631</v>
      </c>
      <c r="B41" s="299"/>
      <c r="C41" s="299"/>
      <c r="D41" s="309"/>
      <c r="E41" s="299"/>
      <c r="F41" s="308"/>
      <c r="G41" s="299"/>
      <c r="H41" s="302"/>
      <c r="I41" s="303"/>
      <c r="J41" s="299"/>
      <c r="K41" s="304"/>
      <c r="L41" s="299"/>
      <c r="M41" s="299"/>
    </row>
    <row r="42" spans="1:13" s="119" customFormat="1">
      <c r="A42" s="297" t="s">
        <v>632</v>
      </c>
      <c r="B42" s="299"/>
      <c r="C42" s="299"/>
      <c r="D42" s="309"/>
      <c r="E42" s="299"/>
      <c r="F42" s="308"/>
      <c r="G42" s="299"/>
      <c r="H42" s="302"/>
      <c r="I42" s="303"/>
      <c r="J42" s="299"/>
      <c r="K42" s="304"/>
      <c r="L42" s="299"/>
      <c r="M42" s="299"/>
    </row>
    <row r="43" spans="1:13">
      <c r="A43" s="1017" t="s">
        <v>158</v>
      </c>
      <c r="B43" s="1018"/>
      <c r="C43" s="1018"/>
      <c r="D43" s="1019"/>
      <c r="E43" s="1018"/>
      <c r="F43" s="1020"/>
      <c r="G43" s="1018"/>
      <c r="H43" s="1021"/>
      <c r="I43" s="1022"/>
      <c r="J43" s="1018"/>
      <c r="K43" s="1023"/>
      <c r="L43" s="1018"/>
      <c r="M43" s="1018"/>
    </row>
    <row r="44" spans="1:13" s="119" customFormat="1">
      <c r="F44" s="323"/>
      <c r="I44" s="324"/>
      <c r="K44" s="325"/>
    </row>
    <row r="45" spans="1:13" s="119" customFormat="1">
      <c r="A45" s="158" t="s">
        <v>634</v>
      </c>
      <c r="B45" s="158"/>
      <c r="C45" s="294"/>
      <c r="D45" s="158"/>
      <c r="E45" s="158"/>
      <c r="F45" s="310"/>
      <c r="G45" s="158"/>
      <c r="H45" s="158"/>
      <c r="I45" s="311"/>
      <c r="J45" s="158"/>
      <c r="K45" s="295"/>
      <c r="L45" s="158"/>
      <c r="M45" s="296"/>
    </row>
    <row r="46" spans="1:13" s="119" customFormat="1">
      <c r="A46" s="297" t="s">
        <v>616</v>
      </c>
      <c r="B46" s="298">
        <v>36140.75242931</v>
      </c>
      <c r="C46" s="298">
        <v>24430.180931280003</v>
      </c>
      <c r="D46" s="312">
        <v>0.48146863678359658</v>
      </c>
      <c r="E46" s="298">
        <v>47910.185658790004</v>
      </c>
      <c r="F46" s="1264">
        <v>9.3315044630384565E-4</v>
      </c>
      <c r="G46" s="299">
        <v>12121</v>
      </c>
      <c r="H46" s="312">
        <v>0.27950581396762225</v>
      </c>
      <c r="I46" s="313">
        <v>2.4289762330995894</v>
      </c>
      <c r="J46" s="298">
        <v>10540.403255339999</v>
      </c>
      <c r="K46" s="312">
        <v>0.22000338989306686</v>
      </c>
      <c r="L46" s="298">
        <v>31.543087400000012</v>
      </c>
      <c r="M46" s="298">
        <v>-21.778194420000002</v>
      </c>
    </row>
    <row r="47" spans="1:13" s="119" customFormat="1">
      <c r="A47" s="305" t="s">
        <v>617</v>
      </c>
      <c r="B47" s="298">
        <v>23263.622634940002</v>
      </c>
      <c r="C47" s="298">
        <v>12911.55996484</v>
      </c>
      <c r="D47" s="312">
        <v>0.45857632470619686</v>
      </c>
      <c r="E47" s="298">
        <v>29188.819307170004</v>
      </c>
      <c r="F47" s="1264">
        <v>5.7602511986053141E-4</v>
      </c>
      <c r="G47" s="299">
        <v>8832</v>
      </c>
      <c r="H47" s="312">
        <v>0.26007152541779205</v>
      </c>
      <c r="I47" s="313">
        <v>2.6205634765997443</v>
      </c>
      <c r="J47" s="298">
        <v>4485.1268379900002</v>
      </c>
      <c r="K47" s="312">
        <v>0.15365907030327411</v>
      </c>
      <c r="L47" s="298">
        <v>22.848092940000008</v>
      </c>
      <c r="M47" s="298">
        <v>-21.67109267</v>
      </c>
    </row>
    <row r="48" spans="1:13" s="119" customFormat="1">
      <c r="A48" s="305" t="s">
        <v>618</v>
      </c>
      <c r="B48" s="298">
        <v>12877.129794369999</v>
      </c>
      <c r="C48" s="298">
        <v>11518.620966440001</v>
      </c>
      <c r="D48" s="312">
        <v>0.50712930058895578</v>
      </c>
      <c r="E48" s="298">
        <v>18721.366351619999</v>
      </c>
      <c r="F48" s="1264">
        <v>1.4899509718523448E-3</v>
      </c>
      <c r="G48" s="299">
        <v>3289</v>
      </c>
      <c r="H48" s="312">
        <v>0.30980616310828796</v>
      </c>
      <c r="I48" s="313">
        <v>2.1302691127402418</v>
      </c>
      <c r="J48" s="298">
        <v>6055.27641735</v>
      </c>
      <c r="K48" s="312">
        <v>0.32344201291835861</v>
      </c>
      <c r="L48" s="298">
        <v>8.6949944600000002</v>
      </c>
      <c r="M48" s="298">
        <v>-0.10710175</v>
      </c>
    </row>
    <row r="49" spans="1:13" s="119" customFormat="1">
      <c r="A49" s="297" t="s">
        <v>619</v>
      </c>
      <c r="B49" s="298">
        <v>15054.447461130001</v>
      </c>
      <c r="C49" s="298">
        <v>10966.13274033</v>
      </c>
      <c r="D49" s="312">
        <v>0.48856832343055995</v>
      </c>
      <c r="E49" s="298">
        <v>20415.01423493</v>
      </c>
      <c r="F49" s="1264">
        <v>2.2100000940878457E-3</v>
      </c>
      <c r="G49" s="299">
        <v>4682</v>
      </c>
      <c r="H49" s="312">
        <v>0.28975395953527633</v>
      </c>
      <c r="I49" s="313">
        <v>2.3786840851809763</v>
      </c>
      <c r="J49" s="298">
        <v>7569.7139002899994</v>
      </c>
      <c r="K49" s="312">
        <v>0.37079150732788868</v>
      </c>
      <c r="L49" s="298">
        <v>13.095793840000002</v>
      </c>
      <c r="M49" s="298">
        <v>-14.984842939999998</v>
      </c>
    </row>
    <row r="50" spans="1:13" s="119" customFormat="1">
      <c r="A50" s="297" t="s">
        <v>620</v>
      </c>
      <c r="B50" s="298">
        <v>35710.274978359994</v>
      </c>
      <c r="C50" s="298">
        <v>17751.295711610001</v>
      </c>
      <c r="D50" s="312">
        <v>0.47248419735886982</v>
      </c>
      <c r="E50" s="298">
        <v>44104.040510200015</v>
      </c>
      <c r="F50" s="1264">
        <v>4.4167099566523723E-3</v>
      </c>
      <c r="G50" s="299">
        <v>9677</v>
      </c>
      <c r="H50" s="312">
        <v>0.26664907162213797</v>
      </c>
      <c r="I50" s="313">
        <v>2.3682043220823932</v>
      </c>
      <c r="J50" s="298">
        <v>21063.988549890008</v>
      </c>
      <c r="K50" s="312">
        <v>0.47759770547595304</v>
      </c>
      <c r="L50" s="298">
        <v>51.962147880000003</v>
      </c>
      <c r="M50" s="298">
        <v>-17.580978209999998</v>
      </c>
    </row>
    <row r="51" spans="1:13" s="119" customFormat="1">
      <c r="A51" s="297" t="s">
        <v>621</v>
      </c>
      <c r="B51" s="298">
        <v>29.461869100000001</v>
      </c>
      <c r="C51" s="298">
        <v>0</v>
      </c>
      <c r="D51" s="312">
        <v>0</v>
      </c>
      <c r="E51" s="298">
        <v>29.461869100000001</v>
      </c>
      <c r="F51" s="1264">
        <v>5.0150073472426089E-3</v>
      </c>
      <c r="G51" s="299">
        <v>11</v>
      </c>
      <c r="H51" s="312">
        <v>0.27167130173692883</v>
      </c>
      <c r="I51" s="313">
        <v>2.8269225034720855</v>
      </c>
      <c r="J51" s="298">
        <v>12.20276222</v>
      </c>
      <c r="K51" s="312">
        <v>0.41418832520710647</v>
      </c>
      <c r="L51" s="298">
        <v>7.0749380000000001E-2</v>
      </c>
      <c r="M51" s="298">
        <v>-0.10431240999999999</v>
      </c>
    </row>
    <row r="52" spans="1:13" s="119" customFormat="1">
      <c r="A52" s="297" t="s">
        <v>622</v>
      </c>
      <c r="B52" s="298">
        <v>16977.62486032</v>
      </c>
      <c r="C52" s="298">
        <v>7892.3469599599994</v>
      </c>
      <c r="D52" s="312">
        <v>0.47797840415636256</v>
      </c>
      <c r="E52" s="298">
        <v>20756.05391667</v>
      </c>
      <c r="F52" s="1264">
        <v>1.094548343013981E-2</v>
      </c>
      <c r="G52" s="299">
        <v>17021</v>
      </c>
      <c r="H52" s="312">
        <v>0.26052159314237977</v>
      </c>
      <c r="I52" s="313">
        <v>2.4562748261613305</v>
      </c>
      <c r="J52" s="298">
        <v>11440.467076439998</v>
      </c>
      <c r="K52" s="312">
        <v>0.55118699933862236</v>
      </c>
      <c r="L52" s="298">
        <v>59.051431269999973</v>
      </c>
      <c r="M52" s="298">
        <v>-117.15094757999999</v>
      </c>
    </row>
    <row r="53" spans="1:13" s="119" customFormat="1">
      <c r="A53" s="305" t="s">
        <v>623</v>
      </c>
      <c r="B53" s="298">
        <v>15020.897046309999</v>
      </c>
      <c r="C53" s="298">
        <v>7046.4206267999998</v>
      </c>
      <c r="D53" s="312">
        <v>0.47872007573608394</v>
      </c>
      <c r="E53" s="298">
        <v>18398.752467909999</v>
      </c>
      <c r="F53" s="1264">
        <v>9.7063564679984136E-3</v>
      </c>
      <c r="G53" s="299">
        <v>6978</v>
      </c>
      <c r="H53" s="312">
        <v>0.2606866952922724</v>
      </c>
      <c r="I53" s="313">
        <v>2.4387353093640916</v>
      </c>
      <c r="J53" s="298">
        <v>10040.633057109997</v>
      </c>
      <c r="K53" s="312">
        <v>0.54572357960803408</v>
      </c>
      <c r="L53" s="298">
        <v>46.825532319999972</v>
      </c>
      <c r="M53" s="298">
        <v>-115.98093161999999</v>
      </c>
    </row>
    <row r="54" spans="1:13" s="119" customFormat="1">
      <c r="A54" s="305" t="s">
        <v>624</v>
      </c>
      <c r="B54" s="298">
        <v>1956.7278140100002</v>
      </c>
      <c r="C54" s="298">
        <v>845.92633316000001</v>
      </c>
      <c r="D54" s="312">
        <v>0.47180040766565418</v>
      </c>
      <c r="E54" s="298">
        <v>2357.3014487600003</v>
      </c>
      <c r="F54" s="1264">
        <v>2.061687707593143E-2</v>
      </c>
      <c r="G54" s="299">
        <v>10043</v>
      </c>
      <c r="H54" s="312">
        <v>0.25923296983567756</v>
      </c>
      <c r="I54" s="313">
        <v>2.5931708638441222</v>
      </c>
      <c r="J54" s="298">
        <v>1399.83401933</v>
      </c>
      <c r="K54" s="312">
        <v>0.5938290243135208</v>
      </c>
      <c r="L54" s="298">
        <v>12.225898950000001</v>
      </c>
      <c r="M54" s="298">
        <v>-1.17001596</v>
      </c>
    </row>
    <row r="55" spans="1:13" s="119" customFormat="1">
      <c r="A55" s="297" t="s">
        <v>625</v>
      </c>
      <c r="B55" s="298">
        <v>3188.2411284099994</v>
      </c>
      <c r="C55" s="298">
        <v>902.51570489999995</v>
      </c>
      <c r="D55" s="312">
        <v>0.5082529596654779</v>
      </c>
      <c r="E55" s="298">
        <v>3647.8560484099994</v>
      </c>
      <c r="F55" s="1264">
        <v>4.0969908051920571E-2</v>
      </c>
      <c r="G55" s="299">
        <v>21677</v>
      </c>
      <c r="H55" s="312">
        <v>0.27013828966181935</v>
      </c>
      <c r="I55" s="313">
        <v>2.7492276302086389</v>
      </c>
      <c r="J55" s="298">
        <v>2626.9581694400008</v>
      </c>
      <c r="K55" s="312">
        <v>0.72013756425093034</v>
      </c>
      <c r="L55" s="298">
        <v>30.761960069999997</v>
      </c>
      <c r="M55" s="298">
        <v>-94.771529040000004</v>
      </c>
    </row>
    <row r="56" spans="1:13" s="119" customFormat="1">
      <c r="A56" s="305" t="s">
        <v>626</v>
      </c>
      <c r="B56" s="298">
        <v>2918.4027372399996</v>
      </c>
      <c r="C56" s="298">
        <v>897.59679225999992</v>
      </c>
      <c r="D56" s="312">
        <v>0.50555814084121076</v>
      </c>
      <c r="E56" s="298">
        <v>3373.0987445999995</v>
      </c>
      <c r="F56" s="1264">
        <v>3.8271895489768351E-2</v>
      </c>
      <c r="G56" s="299">
        <v>17812</v>
      </c>
      <c r="H56" s="312">
        <v>0.27373523320898047</v>
      </c>
      <c r="I56" s="313">
        <v>2.6518625064175136</v>
      </c>
      <c r="J56" s="298">
        <v>2453.4743533200008</v>
      </c>
      <c r="K56" s="312">
        <v>0.72736511412474147</v>
      </c>
      <c r="L56" s="298">
        <v>28.822166879999997</v>
      </c>
      <c r="M56" s="298">
        <v>-92.821366770000012</v>
      </c>
    </row>
    <row r="57" spans="1:13" s="119" customFormat="1">
      <c r="A57" s="305" t="s">
        <v>627</v>
      </c>
      <c r="B57" s="298">
        <v>269.83839116999997</v>
      </c>
      <c r="C57" s="298">
        <v>4.9189126399999994</v>
      </c>
      <c r="D57" s="312">
        <v>1</v>
      </c>
      <c r="E57" s="298">
        <v>274.75730380999994</v>
      </c>
      <c r="F57" s="1264">
        <v>7.4092458972728786E-2</v>
      </c>
      <c r="G57" s="299">
        <v>3865</v>
      </c>
      <c r="H57" s="312">
        <v>0.22597987932992744</v>
      </c>
      <c r="I57" s="313">
        <v>3.9445449967481623</v>
      </c>
      <c r="J57" s="298">
        <v>173.48381612</v>
      </c>
      <c r="K57" s="312">
        <v>0.63140747748772297</v>
      </c>
      <c r="L57" s="298">
        <v>1.9397931900000001</v>
      </c>
      <c r="M57" s="298">
        <v>-1.9501622700000001</v>
      </c>
    </row>
    <row r="58" spans="1:13" s="119" customFormat="1">
      <c r="A58" s="297" t="s">
        <v>628</v>
      </c>
      <c r="B58" s="298">
        <v>2572.5032465200006</v>
      </c>
      <c r="C58" s="298">
        <v>886.38892542000008</v>
      </c>
      <c r="D58" s="312">
        <v>0.5099517710420628</v>
      </c>
      <c r="E58" s="298">
        <v>3031.4480631100005</v>
      </c>
      <c r="F58" s="1264">
        <v>0.22696755864724616</v>
      </c>
      <c r="G58" s="299">
        <v>26552</v>
      </c>
      <c r="H58" s="312">
        <v>0.25266328674099625</v>
      </c>
      <c r="I58" s="313">
        <v>2.8053695701908561</v>
      </c>
      <c r="J58" s="298">
        <v>2841.0145223599998</v>
      </c>
      <c r="K58" s="312">
        <v>0.93718066851700155</v>
      </c>
      <c r="L58" s="298">
        <v>150.86215924000001</v>
      </c>
      <c r="M58" s="298">
        <v>-195.42584974000005</v>
      </c>
    </row>
    <row r="59" spans="1:13" s="119" customFormat="1">
      <c r="A59" s="305" t="s">
        <v>629</v>
      </c>
      <c r="B59" s="298">
        <v>1472.0755166600002</v>
      </c>
      <c r="C59" s="298">
        <v>416.42494778000008</v>
      </c>
      <c r="D59" s="312">
        <v>0.50434736376783162</v>
      </c>
      <c r="E59" s="298">
        <v>1683.1085674100004</v>
      </c>
      <c r="F59" s="1264">
        <v>0.12044219568791405</v>
      </c>
      <c r="G59" s="299">
        <v>7113</v>
      </c>
      <c r="H59" s="312">
        <v>0.25184182387133236</v>
      </c>
      <c r="I59" s="313">
        <v>2.6398189776424079</v>
      </c>
      <c r="J59" s="298">
        <v>1479.9358229700001</v>
      </c>
      <c r="K59" s="312">
        <v>0.87928720204149013</v>
      </c>
      <c r="L59" s="298">
        <v>42.865895030000026</v>
      </c>
      <c r="M59" s="298">
        <v>-76.662546370000015</v>
      </c>
    </row>
    <row r="60" spans="1:13" s="119" customFormat="1">
      <c r="A60" s="305" t="s">
        <v>630</v>
      </c>
      <c r="B60" s="298">
        <v>175.28456047000006</v>
      </c>
      <c r="C60" s="298">
        <v>87.044250329999983</v>
      </c>
      <c r="D60" s="312">
        <v>0.48078409615042073</v>
      </c>
      <c r="E60" s="298">
        <v>217.33798524000008</v>
      </c>
      <c r="F60" s="1264">
        <v>0.23198169295774215</v>
      </c>
      <c r="G60" s="299">
        <v>550</v>
      </c>
      <c r="H60" s="312">
        <v>0.25587599484089146</v>
      </c>
      <c r="I60" s="313">
        <v>2.5538510817289852</v>
      </c>
      <c r="J60" s="298">
        <v>219.07265674999996</v>
      </c>
      <c r="K60" s="312">
        <v>1.007981446538599</v>
      </c>
      <c r="L60" s="298">
        <v>12.607045119999999</v>
      </c>
      <c r="M60" s="298">
        <v>-18.740367500000001</v>
      </c>
    </row>
    <row r="61" spans="1:13" s="119" customFormat="1">
      <c r="A61" s="305" t="s">
        <v>631</v>
      </c>
      <c r="B61" s="298">
        <v>925.14316938999991</v>
      </c>
      <c r="C61" s="298">
        <v>382.91972730999998</v>
      </c>
      <c r="D61" s="312">
        <v>0.52267687516650241</v>
      </c>
      <c r="E61" s="298">
        <v>1131.00151046</v>
      </c>
      <c r="F61" s="1264">
        <v>0.38453055705744893</v>
      </c>
      <c r="G61" s="299">
        <v>18889</v>
      </c>
      <c r="H61" s="312">
        <v>0.2532683855687306</v>
      </c>
      <c r="I61" s="313">
        <v>3.1000677992457821</v>
      </c>
      <c r="J61" s="298">
        <v>1142.0060426399998</v>
      </c>
      <c r="K61" s="312">
        <v>1.009729900515804</v>
      </c>
      <c r="L61" s="298">
        <v>95.389219089999983</v>
      </c>
      <c r="M61" s="298">
        <v>-100.02293587</v>
      </c>
    </row>
    <row r="62" spans="1:13" s="119" customFormat="1">
      <c r="A62" s="297" t="s">
        <v>632</v>
      </c>
      <c r="B62" s="298">
        <v>2280.373890169999</v>
      </c>
      <c r="C62" s="298">
        <v>0</v>
      </c>
      <c r="D62" s="314">
        <v>0</v>
      </c>
      <c r="E62" s="298">
        <v>2280.373890169999</v>
      </c>
      <c r="F62" s="1264">
        <v>1</v>
      </c>
      <c r="G62" s="299">
        <v>1616</v>
      </c>
      <c r="H62" s="312">
        <v>0.29735466460697368</v>
      </c>
      <c r="I62" s="313">
        <v>2.3304647302342119</v>
      </c>
      <c r="J62" s="298">
        <v>2160.7239659799998</v>
      </c>
      <c r="K62" s="312">
        <v>0.94753056737503716</v>
      </c>
      <c r="L62" s="298">
        <v>1044.46881003</v>
      </c>
      <c r="M62" s="298">
        <v>-1136.3306232899997</v>
      </c>
    </row>
    <row r="63" spans="1:13">
      <c r="A63" s="1017" t="s">
        <v>158</v>
      </c>
      <c r="B63" s="1018">
        <v>111953.67986331998</v>
      </c>
      <c r="C63" s="1018">
        <v>62828.860973499999</v>
      </c>
      <c r="D63" s="1024">
        <v>0.4805175602564834</v>
      </c>
      <c r="E63" s="1018">
        <v>142174.43419138002</v>
      </c>
      <c r="F63" s="1265">
        <v>2.5530741506549097E-2</v>
      </c>
      <c r="G63" s="1018">
        <v>93357</v>
      </c>
      <c r="H63" s="1024">
        <v>0.27368952472349067</v>
      </c>
      <c r="I63" s="1022">
        <v>2.4216327071908137</v>
      </c>
      <c r="J63" s="1018">
        <v>58255.472201960016</v>
      </c>
      <c r="K63" s="1024">
        <v>0.40974646766339667</v>
      </c>
      <c r="L63" s="1018">
        <v>1381.81613911</v>
      </c>
      <c r="M63" s="1018">
        <v>-1598.12727763</v>
      </c>
    </row>
    <row r="64" spans="1:13" s="119" customFormat="1">
      <c r="D64" s="323"/>
      <c r="F64" s="1266"/>
      <c r="H64" s="323"/>
      <c r="I64" s="324"/>
      <c r="K64" s="326"/>
    </row>
    <row r="65" spans="1:13" s="119" customFormat="1">
      <c r="A65" s="158" t="s">
        <v>635</v>
      </c>
      <c r="B65" s="158"/>
      <c r="C65" s="294"/>
      <c r="D65" s="310"/>
      <c r="E65" s="158"/>
      <c r="F65" s="1267"/>
      <c r="G65" s="158"/>
      <c r="H65" s="310"/>
      <c r="I65" s="311"/>
      <c r="J65" s="158"/>
      <c r="K65" s="315"/>
      <c r="L65" s="158"/>
      <c r="M65" s="296"/>
    </row>
    <row r="66" spans="1:13" s="119" customFormat="1">
      <c r="A66" s="297" t="s">
        <v>616</v>
      </c>
      <c r="B66" s="298">
        <v>19404.338170190003</v>
      </c>
      <c r="C66" s="299">
        <v>3547.3466458900002</v>
      </c>
      <c r="D66" s="316">
        <v>0.51019844785592505</v>
      </c>
      <c r="E66" s="299">
        <v>21216.102129620002</v>
      </c>
      <c r="F66" s="1268">
        <v>7.0262893291733026E-4</v>
      </c>
      <c r="G66" s="299">
        <v>9911</v>
      </c>
      <c r="H66" s="308">
        <v>0.23579812562815958</v>
      </c>
      <c r="I66" s="303">
        <v>2.514595948357619</v>
      </c>
      <c r="J66" s="299">
        <v>2960.8644586699997</v>
      </c>
      <c r="K66" s="317">
        <v>0.13955741919889747</v>
      </c>
      <c r="L66" s="299">
        <v>10.153068920000001</v>
      </c>
      <c r="M66" s="299">
        <v>-7.6219291299999998</v>
      </c>
    </row>
    <row r="67" spans="1:13" s="119" customFormat="1">
      <c r="A67" s="305" t="s">
        <v>617</v>
      </c>
      <c r="B67" s="299">
        <v>15680.973691060002</v>
      </c>
      <c r="C67" s="299">
        <v>2366.8766900000001</v>
      </c>
      <c r="D67" s="316">
        <v>0.50372137637216752</v>
      </c>
      <c r="E67" s="299">
        <v>16874.2730128</v>
      </c>
      <c r="F67" s="1268">
        <v>5.00034704523244E-4</v>
      </c>
      <c r="G67" s="299">
        <v>7739</v>
      </c>
      <c r="H67" s="308">
        <v>0.22933369368354592</v>
      </c>
      <c r="I67" s="303">
        <v>2.5088480799635775</v>
      </c>
      <c r="J67" s="299">
        <v>1761.3961380000001</v>
      </c>
      <c r="K67" s="317">
        <v>0.10438352731782227</v>
      </c>
      <c r="L67" s="299">
        <v>8.4595121600000027</v>
      </c>
      <c r="M67" s="299">
        <v>-7.6081683899999994</v>
      </c>
    </row>
    <row r="68" spans="1:13" s="119" customFormat="1">
      <c r="A68" s="305" t="s">
        <v>618</v>
      </c>
      <c r="B68" s="299">
        <v>3723.3644791299994</v>
      </c>
      <c r="C68" s="299">
        <v>1180.4699558900002</v>
      </c>
      <c r="D68" s="316">
        <v>0.52318516508483703</v>
      </c>
      <c r="E68" s="299">
        <v>4341.8291168199994</v>
      </c>
      <c r="F68" s="1268">
        <v>1.4899999299691927E-3</v>
      </c>
      <c r="G68" s="299">
        <v>2172</v>
      </c>
      <c r="H68" s="308">
        <v>0.26092177434190023</v>
      </c>
      <c r="I68" s="303">
        <v>2.5369347134064251</v>
      </c>
      <c r="J68" s="299">
        <v>1199.4683206699999</v>
      </c>
      <c r="K68" s="317">
        <v>0.27625875832453373</v>
      </c>
      <c r="L68" s="299">
        <v>1.6935567599999999</v>
      </c>
      <c r="M68" s="299">
        <v>-1.376074E-2</v>
      </c>
    </row>
    <row r="69" spans="1:13" s="119" customFormat="1">
      <c r="A69" s="297" t="s">
        <v>619</v>
      </c>
      <c r="B69" s="299">
        <v>5964.9426047400002</v>
      </c>
      <c r="C69" s="299">
        <v>1427.8548983100002</v>
      </c>
      <c r="D69" s="316">
        <v>0.52982208769630534</v>
      </c>
      <c r="E69" s="299">
        <v>6722.29343023</v>
      </c>
      <c r="F69" s="1268">
        <v>2.2100001218619374E-3</v>
      </c>
      <c r="G69" s="299">
        <v>3154</v>
      </c>
      <c r="H69" s="308">
        <v>0.25952924575033137</v>
      </c>
      <c r="I69" s="303">
        <v>2.594575574667263</v>
      </c>
      <c r="J69" s="299">
        <v>1897.8764267000001</v>
      </c>
      <c r="K69" s="317">
        <v>0.28232573397723065</v>
      </c>
      <c r="L69" s="299">
        <v>3.8556363</v>
      </c>
      <c r="M69" s="299">
        <v>-2.5732572</v>
      </c>
    </row>
    <row r="70" spans="1:13" s="119" customFormat="1">
      <c r="A70" s="297" t="s">
        <v>620</v>
      </c>
      <c r="B70" s="299">
        <v>12838.803002389999</v>
      </c>
      <c r="C70" s="299">
        <v>3032.0881627599997</v>
      </c>
      <c r="D70" s="316">
        <v>0.51508933917619126</v>
      </c>
      <c r="E70" s="299">
        <v>14402.279344559998</v>
      </c>
      <c r="F70" s="1268">
        <v>4.4869347187331803E-3</v>
      </c>
      <c r="G70" s="299">
        <v>6629</v>
      </c>
      <c r="H70" s="308">
        <v>0.23699069030758874</v>
      </c>
      <c r="I70" s="303">
        <v>2.5108961786103321</v>
      </c>
      <c r="J70" s="299">
        <v>5309.3923688599989</v>
      </c>
      <c r="K70" s="317">
        <v>0.3686494506763926</v>
      </c>
      <c r="L70" s="299">
        <v>15.30099208</v>
      </c>
      <c r="M70" s="299">
        <v>-4.5495610400000004</v>
      </c>
    </row>
    <row r="71" spans="1:13" s="119" customFormat="1">
      <c r="A71" s="297" t="s">
        <v>621</v>
      </c>
      <c r="B71" s="306">
        <v>0</v>
      </c>
      <c r="C71" s="306">
        <v>0</v>
      </c>
      <c r="D71" s="318">
        <v>0</v>
      </c>
      <c r="E71" s="299">
        <v>0</v>
      </c>
      <c r="F71" s="1268">
        <v>0</v>
      </c>
      <c r="G71" s="299">
        <v>0</v>
      </c>
      <c r="H71" s="308">
        <v>0</v>
      </c>
      <c r="I71" s="303">
        <v>0</v>
      </c>
      <c r="J71" s="299">
        <v>0</v>
      </c>
      <c r="K71" s="317">
        <v>0</v>
      </c>
      <c r="L71" s="299">
        <v>0</v>
      </c>
      <c r="M71" s="299">
        <v>0</v>
      </c>
    </row>
    <row r="72" spans="1:13" s="119" customFormat="1">
      <c r="A72" s="297" t="s">
        <v>622</v>
      </c>
      <c r="B72" s="299">
        <v>9261.3203732899983</v>
      </c>
      <c r="C72" s="299">
        <v>2017.6835863600002</v>
      </c>
      <c r="D72" s="316">
        <v>0.54332039571065061</v>
      </c>
      <c r="E72" s="299">
        <v>10359.832412920003</v>
      </c>
      <c r="F72" s="1268">
        <v>1.124149908687324E-2</v>
      </c>
      <c r="G72" s="299">
        <v>13290</v>
      </c>
      <c r="H72" s="308">
        <v>0.24087338868994793</v>
      </c>
      <c r="I72" s="303">
        <v>2.5036712435408979</v>
      </c>
      <c r="J72" s="299">
        <v>4408.5082337200001</v>
      </c>
      <c r="K72" s="317">
        <v>0.42553856645615629</v>
      </c>
      <c r="L72" s="299">
        <v>27.803001499999997</v>
      </c>
      <c r="M72" s="299">
        <v>-35.677560940000006</v>
      </c>
    </row>
    <row r="73" spans="1:13" s="119" customFormat="1">
      <c r="A73" s="305" t="s">
        <v>623</v>
      </c>
      <c r="B73" s="299">
        <v>7974.9486382799996</v>
      </c>
      <c r="C73" s="299">
        <v>1766.7531338700001</v>
      </c>
      <c r="D73" s="316">
        <v>0.54206181219116945</v>
      </c>
      <c r="E73" s="299">
        <v>8934.3802074600007</v>
      </c>
      <c r="F73" s="1268">
        <v>9.7343703055508633E-3</v>
      </c>
      <c r="G73" s="299">
        <v>4893</v>
      </c>
      <c r="H73" s="308">
        <v>0.24124234587535603</v>
      </c>
      <c r="I73" s="303">
        <v>2.4707937795987873</v>
      </c>
      <c r="J73" s="299">
        <v>3752.9988603299994</v>
      </c>
      <c r="K73" s="317">
        <v>0.42006258668019658</v>
      </c>
      <c r="L73" s="299">
        <v>21.066896959999998</v>
      </c>
      <c r="M73" s="299">
        <v>-34.88024953</v>
      </c>
    </row>
    <row r="74" spans="1:13" s="119" customFormat="1">
      <c r="A74" s="305" t="s">
        <v>624</v>
      </c>
      <c r="B74" s="299">
        <v>1286.3717350099998</v>
      </c>
      <c r="C74" s="299">
        <v>250.93045249000002</v>
      </c>
      <c r="D74" s="316">
        <v>0.55218184060590181</v>
      </c>
      <c r="E74" s="299">
        <v>1425.45220546</v>
      </c>
      <c r="F74" s="1268">
        <v>2.0687807775697124E-2</v>
      </c>
      <c r="G74" s="299">
        <v>8397</v>
      </c>
      <c r="H74" s="308">
        <v>0.23856085673546806</v>
      </c>
      <c r="I74" s="303">
        <v>2.7097390176765335</v>
      </c>
      <c r="J74" s="299">
        <v>655.50937338999995</v>
      </c>
      <c r="K74" s="317">
        <v>0.45986064694358808</v>
      </c>
      <c r="L74" s="299">
        <v>6.7361045400000004</v>
      </c>
      <c r="M74" s="299">
        <v>-0.79731140999999994</v>
      </c>
    </row>
    <row r="75" spans="1:13" s="119" customFormat="1">
      <c r="A75" s="297" t="s">
        <v>625</v>
      </c>
      <c r="B75" s="299">
        <v>1894.2569413199999</v>
      </c>
      <c r="C75" s="299">
        <v>176.39585072999998</v>
      </c>
      <c r="D75" s="308">
        <v>0.55099451618489892</v>
      </c>
      <c r="E75" s="299">
        <v>1991.8507776000001</v>
      </c>
      <c r="F75" s="1268">
        <v>4.4230804887981576E-2</v>
      </c>
      <c r="G75" s="299">
        <v>19737</v>
      </c>
      <c r="H75" s="308">
        <v>0.22945928988751976</v>
      </c>
      <c r="I75" s="303">
        <v>3.335164241763481</v>
      </c>
      <c r="J75" s="299">
        <v>981.68648860000008</v>
      </c>
      <c r="K75" s="317">
        <v>0.49285142222493361</v>
      </c>
      <c r="L75" s="299">
        <v>12.011466209999998</v>
      </c>
      <c r="M75" s="299">
        <v>-32.67970365</v>
      </c>
    </row>
    <row r="76" spans="1:13" s="119" customFormat="1">
      <c r="A76" s="305" t="s">
        <v>626</v>
      </c>
      <c r="B76" s="299">
        <v>1650.7701919599999</v>
      </c>
      <c r="C76" s="299">
        <v>173.20788444999999</v>
      </c>
      <c r="D76" s="308">
        <v>0.54273037540122215</v>
      </c>
      <c r="E76" s="299">
        <v>1745.17606196</v>
      </c>
      <c r="F76" s="1268">
        <v>4.0030581116005028E-2</v>
      </c>
      <c r="G76" s="299">
        <v>16066</v>
      </c>
      <c r="H76" s="308">
        <v>0.23069290839793088</v>
      </c>
      <c r="I76" s="303">
        <v>3.2441647245787482</v>
      </c>
      <c r="J76" s="299">
        <v>838.95292073999997</v>
      </c>
      <c r="K76" s="317">
        <v>0.48072680976254933</v>
      </c>
      <c r="L76" s="299">
        <v>10.420203369999999</v>
      </c>
      <c r="M76" s="299">
        <v>-31.114600079999999</v>
      </c>
    </row>
    <row r="77" spans="1:13" s="119" customFormat="1">
      <c r="A77" s="305" t="s">
        <v>627</v>
      </c>
      <c r="B77" s="299">
        <v>243.48674935999998</v>
      </c>
      <c r="C77" s="299">
        <v>3.1879662799999999</v>
      </c>
      <c r="D77" s="308">
        <v>1</v>
      </c>
      <c r="E77" s="299">
        <v>246.67471563999999</v>
      </c>
      <c r="F77" s="1268">
        <v>7.3946578402550062E-2</v>
      </c>
      <c r="G77" s="299">
        <v>3671</v>
      </c>
      <c r="H77" s="308">
        <v>0.22073167672954133</v>
      </c>
      <c r="I77" s="303">
        <v>3.9789682839762364</v>
      </c>
      <c r="J77" s="299">
        <v>142.73356786000002</v>
      </c>
      <c r="K77" s="317">
        <v>0.57863071814910727</v>
      </c>
      <c r="L77" s="299">
        <v>1.5912628400000002</v>
      </c>
      <c r="M77" s="299">
        <v>-1.56510357</v>
      </c>
    </row>
    <row r="78" spans="1:13" s="119" customFormat="1">
      <c r="A78" s="297" t="s">
        <v>628</v>
      </c>
      <c r="B78" s="299">
        <v>1836.39599608</v>
      </c>
      <c r="C78" s="299">
        <v>380.87368643000002</v>
      </c>
      <c r="D78" s="308">
        <v>0.52373657923113459</v>
      </c>
      <c r="E78" s="299">
        <v>2038.3240052600001</v>
      </c>
      <c r="F78" s="1268">
        <v>0.225535880072884</v>
      </c>
      <c r="G78" s="299">
        <v>16946</v>
      </c>
      <c r="H78" s="308">
        <v>0.23897643224677917</v>
      </c>
      <c r="I78" s="303">
        <v>2.8317832899674151</v>
      </c>
      <c r="J78" s="299">
        <v>1494.5733739899999</v>
      </c>
      <c r="K78" s="317">
        <v>0.7332364089973803</v>
      </c>
      <c r="L78" s="299">
        <v>89.649006900000003</v>
      </c>
      <c r="M78" s="299">
        <v>-123.32366689000001</v>
      </c>
    </row>
    <row r="79" spans="1:13" s="119" customFormat="1">
      <c r="A79" s="305" t="s">
        <v>629</v>
      </c>
      <c r="B79" s="299">
        <v>1105.6809831099999</v>
      </c>
      <c r="C79" s="299">
        <v>160.91625544999999</v>
      </c>
      <c r="D79" s="308">
        <v>0.48749210892727118</v>
      </c>
      <c r="E79" s="299">
        <v>1184.5605293800002</v>
      </c>
      <c r="F79" s="1268">
        <v>0.12281438620628773</v>
      </c>
      <c r="G79" s="299">
        <v>6257</v>
      </c>
      <c r="H79" s="308">
        <v>0.23603172835442998</v>
      </c>
      <c r="I79" s="303">
        <v>2.8844830561742549</v>
      </c>
      <c r="J79" s="299">
        <v>820.08399538000003</v>
      </c>
      <c r="K79" s="317">
        <v>0.69231075579500567</v>
      </c>
      <c r="L79" s="299">
        <v>26.829592009999999</v>
      </c>
      <c r="M79" s="299">
        <v>-44.02185575</v>
      </c>
    </row>
    <row r="80" spans="1:13" s="119" customFormat="1">
      <c r="A80" s="305" t="s">
        <v>630</v>
      </c>
      <c r="B80" s="299">
        <v>137.90727994</v>
      </c>
      <c r="C80" s="299">
        <v>40.737545570000002</v>
      </c>
      <c r="D80" s="308">
        <v>0.48731121431673435</v>
      </c>
      <c r="E80" s="299">
        <v>157.8503206</v>
      </c>
      <c r="F80" s="1268">
        <v>0.23621639416549908</v>
      </c>
      <c r="G80" s="299">
        <v>369</v>
      </c>
      <c r="H80" s="308">
        <v>0.24385481894295244</v>
      </c>
      <c r="I80" s="303">
        <v>2.54049281396951</v>
      </c>
      <c r="J80" s="299">
        <v>125.98137703</v>
      </c>
      <c r="K80" s="317">
        <v>0.79810656418774484</v>
      </c>
      <c r="L80" s="299">
        <v>9.1167353900000023</v>
      </c>
      <c r="M80" s="299">
        <v>-13.328752750000001</v>
      </c>
    </row>
    <row r="81" spans="1:13" s="119" customFormat="1">
      <c r="A81" s="305" t="s">
        <v>631</v>
      </c>
      <c r="B81" s="299">
        <v>592.80773303000001</v>
      </c>
      <c r="C81" s="299">
        <v>179.21988540999999</v>
      </c>
      <c r="D81" s="308">
        <v>0.56455908276322564</v>
      </c>
      <c r="E81" s="299">
        <v>695.91315528000007</v>
      </c>
      <c r="F81" s="1268">
        <v>0.39796243023825356</v>
      </c>
      <c r="G81" s="299">
        <v>10320</v>
      </c>
      <c r="H81" s="308">
        <v>0.24288227175701679</v>
      </c>
      <c r="I81" s="303">
        <v>2.8081513643350222</v>
      </c>
      <c r="J81" s="299">
        <v>548.50800158000004</v>
      </c>
      <c r="K81" s="317">
        <v>0.78818455638952289</v>
      </c>
      <c r="L81" s="299">
        <v>53.702679500000002</v>
      </c>
      <c r="M81" s="299">
        <v>-65.973058390000006</v>
      </c>
    </row>
    <row r="82" spans="1:13" s="119" customFormat="1">
      <c r="A82" s="297" t="s">
        <v>632</v>
      </c>
      <c r="B82" s="299">
        <v>923.70929709999996</v>
      </c>
      <c r="C82" s="299">
        <v>0</v>
      </c>
      <c r="D82" s="308">
        <v>0</v>
      </c>
      <c r="E82" s="299">
        <v>923.70929709999996</v>
      </c>
      <c r="F82" s="1268">
        <v>1</v>
      </c>
      <c r="G82" s="299">
        <v>1243</v>
      </c>
      <c r="H82" s="308">
        <v>0.27811872123247466</v>
      </c>
      <c r="I82" s="303">
        <v>2.4378482369522518</v>
      </c>
      <c r="J82" s="299">
        <v>1025.2137680800001</v>
      </c>
      <c r="K82" s="317">
        <v>1.1098878957900229</v>
      </c>
      <c r="L82" s="299">
        <v>354.23811186999995</v>
      </c>
      <c r="M82" s="299">
        <v>-407.38296050999992</v>
      </c>
    </row>
    <row r="83" spans="1:13">
      <c r="A83" s="1017" t="s">
        <v>158</v>
      </c>
      <c r="B83" s="1018">
        <v>52123.766385110001</v>
      </c>
      <c r="C83" s="1018">
        <v>10582.24283048</v>
      </c>
      <c r="D83" s="1020">
        <v>0.52173017242693254</v>
      </c>
      <c r="E83" s="1018">
        <v>57654.391397289997</v>
      </c>
      <c r="F83" s="1269">
        <v>2.9180276960118573E-2</v>
      </c>
      <c r="G83" s="1018">
        <v>70910</v>
      </c>
      <c r="H83" s="1020">
        <v>0.24034637255873179</v>
      </c>
      <c r="I83" s="1022">
        <v>2.5593674014380867</v>
      </c>
      <c r="J83" s="1018">
        <v>18078.115118619997</v>
      </c>
      <c r="K83" s="1024">
        <v>0.31356007201681685</v>
      </c>
      <c r="L83" s="1018">
        <v>513.01128377999999</v>
      </c>
      <c r="M83" s="1018">
        <v>-613.80863935999992</v>
      </c>
    </row>
    <row r="84" spans="1:13" s="119" customFormat="1">
      <c r="D84" s="323"/>
      <c r="F84" s="1266"/>
      <c r="H84" s="323"/>
      <c r="I84" s="324"/>
      <c r="K84" s="326"/>
    </row>
    <row r="85" spans="1:13" s="119" customFormat="1">
      <c r="A85" s="158" t="s">
        <v>636</v>
      </c>
      <c r="B85" s="158"/>
      <c r="C85" s="294"/>
      <c r="D85" s="310"/>
      <c r="E85" s="158"/>
      <c r="F85" s="1267"/>
      <c r="G85" s="158"/>
      <c r="H85" s="310"/>
      <c r="I85" s="311"/>
      <c r="J85" s="158"/>
      <c r="K85" s="315"/>
      <c r="L85" s="158"/>
      <c r="M85" s="296"/>
    </row>
    <row r="86" spans="1:13" s="119" customFormat="1">
      <c r="A86" s="297" t="s">
        <v>616</v>
      </c>
      <c r="B86" s="298">
        <v>24.87510232</v>
      </c>
      <c r="C86" s="299">
        <v>0</v>
      </c>
      <c r="D86" s="316">
        <v>0</v>
      </c>
      <c r="E86" s="299">
        <v>24.87510232</v>
      </c>
      <c r="F86" s="1268">
        <v>1.1308697201772959E-3</v>
      </c>
      <c r="G86" s="299">
        <v>2</v>
      </c>
      <c r="H86" s="308">
        <v>0.36309844573937822</v>
      </c>
      <c r="I86" s="303">
        <v>4.2522627920636076</v>
      </c>
      <c r="J86" s="299">
        <v>8.69219571</v>
      </c>
      <c r="K86" s="317">
        <v>0.34943356606864406</v>
      </c>
      <c r="L86" s="299">
        <v>1.0188240000000001E-2</v>
      </c>
      <c r="M86" s="299">
        <v>0</v>
      </c>
    </row>
    <row r="87" spans="1:13" s="119" customFormat="1">
      <c r="A87" s="305" t="s">
        <v>617</v>
      </c>
      <c r="B87" s="299">
        <v>16.855494869999998</v>
      </c>
      <c r="C87" s="299">
        <v>0</v>
      </c>
      <c r="D87" s="316">
        <v>0</v>
      </c>
      <c r="E87" s="299">
        <v>16.855494869999998</v>
      </c>
      <c r="F87" s="1268">
        <v>9.6000088545605551E-4</v>
      </c>
      <c r="G87" s="299">
        <v>1</v>
      </c>
      <c r="H87" s="308">
        <v>0.36600000044970504</v>
      </c>
      <c r="I87" s="303">
        <v>5.0694444444444446</v>
      </c>
      <c r="J87" s="299">
        <v>6.82874493</v>
      </c>
      <c r="K87" s="317">
        <v>0.4051346449729008</v>
      </c>
      <c r="L87" s="299">
        <v>5.9223600000000006E-3</v>
      </c>
      <c r="M87" s="299">
        <v>0</v>
      </c>
    </row>
    <row r="88" spans="1:13" s="119" customFormat="1">
      <c r="A88" s="305" t="s">
        <v>618</v>
      </c>
      <c r="B88" s="299">
        <v>8.0196074500000005</v>
      </c>
      <c r="C88" s="299">
        <v>0</v>
      </c>
      <c r="D88" s="316">
        <v>0</v>
      </c>
      <c r="E88" s="299">
        <v>8.0196074500000005</v>
      </c>
      <c r="F88" s="1268">
        <v>1.4899993639963013E-3</v>
      </c>
      <c r="G88" s="299">
        <v>1</v>
      </c>
      <c r="H88" s="308">
        <v>0.35700000004364302</v>
      </c>
      <c r="I88" s="303">
        <v>2.5347222222239543</v>
      </c>
      <c r="J88" s="299">
        <v>1.86345078</v>
      </c>
      <c r="K88" s="317">
        <v>0.23236184459377743</v>
      </c>
      <c r="L88" s="299">
        <v>4.2658800000000005E-3</v>
      </c>
      <c r="M88" s="299">
        <v>0</v>
      </c>
    </row>
    <row r="89" spans="1:13" s="119" customFormat="1">
      <c r="A89" s="297" t="s">
        <v>619</v>
      </c>
      <c r="B89" s="299">
        <v>5.6344624200000002</v>
      </c>
      <c r="C89" s="299">
        <v>0</v>
      </c>
      <c r="D89" s="316">
        <v>0</v>
      </c>
      <c r="E89" s="299">
        <v>5.6344624200000002</v>
      </c>
      <c r="F89" s="1268">
        <v>2.2100014290271901E-3</v>
      </c>
      <c r="G89" s="299">
        <v>1</v>
      </c>
      <c r="H89" s="308">
        <v>0.35795250365695047</v>
      </c>
      <c r="I89" s="303">
        <v>1.268887555918383</v>
      </c>
      <c r="J89" s="299">
        <v>1.6507437600000001</v>
      </c>
      <c r="K89" s="317">
        <v>0.29297271628621496</v>
      </c>
      <c r="L89" s="299">
        <v>4.4572800000000001E-3</v>
      </c>
      <c r="M89" s="299">
        <v>0</v>
      </c>
    </row>
    <row r="90" spans="1:13" s="119" customFormat="1">
      <c r="A90" s="297" t="s">
        <v>620</v>
      </c>
      <c r="B90" s="299">
        <v>71.686700580000007</v>
      </c>
      <c r="C90" s="299">
        <v>3.0175088999999997</v>
      </c>
      <c r="D90" s="316">
        <v>0.56500000049709886</v>
      </c>
      <c r="E90" s="299">
        <v>73.391593110000002</v>
      </c>
      <c r="F90" s="1268">
        <v>4.7959756027157316E-3</v>
      </c>
      <c r="G90" s="299">
        <v>2</v>
      </c>
      <c r="H90" s="308">
        <v>0.36188626427815118</v>
      </c>
      <c r="I90" s="303">
        <v>2.5347222222243038</v>
      </c>
      <c r="J90" s="299">
        <v>31.789809779999999</v>
      </c>
      <c r="K90" s="317">
        <v>0.43315328681247101</v>
      </c>
      <c r="L90" s="299">
        <v>0.12744910999999998</v>
      </c>
      <c r="M90" s="299">
        <v>0</v>
      </c>
    </row>
    <row r="91" spans="1:13" s="119" customFormat="1">
      <c r="A91" s="297" t="s">
        <v>621</v>
      </c>
      <c r="B91" s="306">
        <v>0</v>
      </c>
      <c r="C91" s="306">
        <v>0</v>
      </c>
      <c r="D91" s="318">
        <v>0</v>
      </c>
      <c r="E91" s="306">
        <v>0</v>
      </c>
      <c r="F91" s="1268">
        <v>0</v>
      </c>
      <c r="G91" s="299">
        <v>0</v>
      </c>
      <c r="H91" s="308">
        <v>0</v>
      </c>
      <c r="I91" s="303">
        <v>0</v>
      </c>
      <c r="J91" s="299">
        <v>0</v>
      </c>
      <c r="K91" s="308">
        <v>0</v>
      </c>
      <c r="L91" s="299">
        <v>0</v>
      </c>
      <c r="M91" s="299">
        <v>0</v>
      </c>
    </row>
    <row r="92" spans="1:13" s="119" customFormat="1">
      <c r="A92" s="297" t="s">
        <v>622</v>
      </c>
      <c r="B92" s="299">
        <v>0</v>
      </c>
      <c r="C92" s="299">
        <v>0</v>
      </c>
      <c r="D92" s="316">
        <v>0</v>
      </c>
      <c r="E92" s="299">
        <v>0</v>
      </c>
      <c r="F92" s="1268">
        <v>0</v>
      </c>
      <c r="G92" s="299">
        <v>0</v>
      </c>
      <c r="H92" s="308">
        <v>0</v>
      </c>
      <c r="I92" s="303">
        <v>0</v>
      </c>
      <c r="J92" s="299">
        <v>0</v>
      </c>
      <c r="K92" s="308">
        <v>0</v>
      </c>
      <c r="L92" s="299">
        <v>0</v>
      </c>
      <c r="M92" s="299">
        <v>0</v>
      </c>
    </row>
    <row r="93" spans="1:13" s="119" customFormat="1">
      <c r="A93" s="305" t="s">
        <v>623</v>
      </c>
      <c r="B93" s="299">
        <v>0</v>
      </c>
      <c r="C93" s="299">
        <v>0</v>
      </c>
      <c r="D93" s="316">
        <v>0</v>
      </c>
      <c r="E93" s="299">
        <v>0</v>
      </c>
      <c r="F93" s="1268">
        <v>0</v>
      </c>
      <c r="G93" s="299">
        <v>0</v>
      </c>
      <c r="H93" s="308">
        <v>0</v>
      </c>
      <c r="I93" s="303">
        <v>0</v>
      </c>
      <c r="J93" s="299">
        <v>0</v>
      </c>
      <c r="K93" s="308">
        <v>0</v>
      </c>
      <c r="L93" s="299">
        <v>0</v>
      </c>
      <c r="M93" s="299">
        <v>0</v>
      </c>
    </row>
    <row r="94" spans="1:13" s="119" customFormat="1">
      <c r="A94" s="305" t="s">
        <v>624</v>
      </c>
      <c r="B94" s="299">
        <v>0</v>
      </c>
      <c r="C94" s="299">
        <v>0</v>
      </c>
      <c r="D94" s="316">
        <v>0</v>
      </c>
      <c r="E94" s="299">
        <v>0</v>
      </c>
      <c r="F94" s="1268">
        <v>0</v>
      </c>
      <c r="G94" s="299">
        <v>0</v>
      </c>
      <c r="H94" s="308">
        <v>0</v>
      </c>
      <c r="I94" s="303">
        <v>0</v>
      </c>
      <c r="J94" s="299">
        <v>0</v>
      </c>
      <c r="K94" s="308">
        <v>0</v>
      </c>
      <c r="L94" s="299">
        <v>0</v>
      </c>
      <c r="M94" s="299">
        <v>0</v>
      </c>
    </row>
    <row r="95" spans="1:13" s="119" customFormat="1">
      <c r="A95" s="297" t="s">
        <v>625</v>
      </c>
      <c r="B95" s="299">
        <v>0</v>
      </c>
      <c r="C95" s="299">
        <v>0</v>
      </c>
      <c r="D95" s="308">
        <v>0</v>
      </c>
      <c r="E95" s="299">
        <v>0</v>
      </c>
      <c r="F95" s="1268">
        <v>0</v>
      </c>
      <c r="G95" s="299">
        <v>0</v>
      </c>
      <c r="H95" s="308">
        <v>0</v>
      </c>
      <c r="I95" s="303">
        <v>0</v>
      </c>
      <c r="J95" s="299">
        <v>0</v>
      </c>
      <c r="K95" s="308">
        <v>0</v>
      </c>
      <c r="L95" s="299">
        <v>0</v>
      </c>
      <c r="M95" s="299">
        <v>0</v>
      </c>
    </row>
    <row r="96" spans="1:13" s="119" customFormat="1">
      <c r="A96" s="305" t="s">
        <v>626</v>
      </c>
      <c r="B96" s="299">
        <v>0</v>
      </c>
      <c r="C96" s="299">
        <v>0</v>
      </c>
      <c r="D96" s="308">
        <v>0</v>
      </c>
      <c r="E96" s="299">
        <v>0</v>
      </c>
      <c r="F96" s="1268">
        <v>0</v>
      </c>
      <c r="G96" s="299">
        <v>0</v>
      </c>
      <c r="H96" s="308">
        <v>0</v>
      </c>
      <c r="I96" s="303">
        <v>0</v>
      </c>
      <c r="J96" s="299">
        <v>0</v>
      </c>
      <c r="K96" s="308">
        <v>0</v>
      </c>
      <c r="L96" s="299">
        <v>0</v>
      </c>
      <c r="M96" s="299">
        <v>0</v>
      </c>
    </row>
    <row r="97" spans="1:13" s="119" customFormat="1">
      <c r="A97" s="305" t="s">
        <v>627</v>
      </c>
      <c r="B97" s="299">
        <v>0</v>
      </c>
      <c r="C97" s="299">
        <v>0</v>
      </c>
      <c r="D97" s="308">
        <v>0</v>
      </c>
      <c r="E97" s="299">
        <v>0</v>
      </c>
      <c r="F97" s="1268">
        <v>0</v>
      </c>
      <c r="G97" s="299">
        <v>0</v>
      </c>
      <c r="H97" s="308">
        <v>0</v>
      </c>
      <c r="I97" s="303">
        <v>0</v>
      </c>
      <c r="J97" s="299">
        <v>0</v>
      </c>
      <c r="K97" s="308">
        <v>0</v>
      </c>
      <c r="L97" s="299">
        <v>0</v>
      </c>
      <c r="M97" s="299">
        <v>0</v>
      </c>
    </row>
    <row r="98" spans="1:13" s="119" customFormat="1">
      <c r="A98" s="297" t="s">
        <v>628</v>
      </c>
      <c r="B98" s="299">
        <v>0</v>
      </c>
      <c r="C98" s="299">
        <v>0</v>
      </c>
      <c r="D98" s="308">
        <v>0</v>
      </c>
      <c r="E98" s="299">
        <v>0</v>
      </c>
      <c r="F98" s="1268">
        <v>0</v>
      </c>
      <c r="G98" s="299">
        <v>0</v>
      </c>
      <c r="H98" s="308">
        <v>0</v>
      </c>
      <c r="I98" s="303">
        <v>0</v>
      </c>
      <c r="J98" s="299">
        <v>0</v>
      </c>
      <c r="K98" s="308">
        <v>0</v>
      </c>
      <c r="L98" s="299">
        <v>0</v>
      </c>
      <c r="M98" s="299">
        <v>0</v>
      </c>
    </row>
    <row r="99" spans="1:13" s="119" customFormat="1">
      <c r="A99" s="305" t="s">
        <v>629</v>
      </c>
      <c r="B99" s="299">
        <v>0</v>
      </c>
      <c r="C99" s="299">
        <v>0</v>
      </c>
      <c r="D99" s="308">
        <v>0</v>
      </c>
      <c r="E99" s="299">
        <v>0</v>
      </c>
      <c r="F99" s="1268">
        <v>0</v>
      </c>
      <c r="G99" s="299">
        <v>0</v>
      </c>
      <c r="H99" s="308">
        <v>0</v>
      </c>
      <c r="I99" s="303">
        <v>0</v>
      </c>
      <c r="J99" s="299">
        <v>0</v>
      </c>
      <c r="K99" s="308">
        <v>0</v>
      </c>
      <c r="L99" s="299">
        <v>0</v>
      </c>
      <c r="M99" s="299">
        <v>0</v>
      </c>
    </row>
    <row r="100" spans="1:13" s="119" customFormat="1">
      <c r="A100" s="305" t="s">
        <v>630</v>
      </c>
      <c r="B100" s="299">
        <v>0</v>
      </c>
      <c r="C100" s="299">
        <v>0</v>
      </c>
      <c r="D100" s="308">
        <v>0</v>
      </c>
      <c r="E100" s="299">
        <v>0</v>
      </c>
      <c r="F100" s="1268">
        <v>0</v>
      </c>
      <c r="G100" s="299">
        <v>0</v>
      </c>
      <c r="H100" s="308">
        <v>0</v>
      </c>
      <c r="I100" s="303">
        <v>0</v>
      </c>
      <c r="J100" s="299">
        <v>0</v>
      </c>
      <c r="K100" s="308">
        <v>0</v>
      </c>
      <c r="L100" s="299">
        <v>0</v>
      </c>
      <c r="M100" s="299">
        <v>0</v>
      </c>
    </row>
    <row r="101" spans="1:13" s="119" customFormat="1">
      <c r="A101" s="305" t="s">
        <v>631</v>
      </c>
      <c r="B101" s="299">
        <v>0</v>
      </c>
      <c r="C101" s="299">
        <v>0</v>
      </c>
      <c r="D101" s="308">
        <v>0</v>
      </c>
      <c r="E101" s="299">
        <v>0</v>
      </c>
      <c r="F101" s="1268">
        <v>0</v>
      </c>
      <c r="G101" s="299">
        <v>0</v>
      </c>
      <c r="H101" s="308">
        <v>0</v>
      </c>
      <c r="I101" s="303">
        <v>0</v>
      </c>
      <c r="J101" s="299">
        <v>0</v>
      </c>
      <c r="K101" s="308">
        <v>0</v>
      </c>
      <c r="L101" s="299">
        <v>0</v>
      </c>
      <c r="M101" s="299">
        <v>0</v>
      </c>
    </row>
    <row r="102" spans="1:13" s="119" customFormat="1">
      <c r="A102" s="297" t="s">
        <v>632</v>
      </c>
      <c r="B102" s="299">
        <v>0</v>
      </c>
      <c r="C102" s="299">
        <v>0</v>
      </c>
      <c r="D102" s="308">
        <v>0</v>
      </c>
      <c r="E102" s="299">
        <v>0</v>
      </c>
      <c r="F102" s="1268">
        <v>0</v>
      </c>
      <c r="G102" s="299">
        <v>0</v>
      </c>
      <c r="H102" s="308">
        <v>0</v>
      </c>
      <c r="I102" s="303">
        <v>0</v>
      </c>
      <c r="J102" s="299">
        <v>0</v>
      </c>
      <c r="K102" s="308">
        <v>0</v>
      </c>
      <c r="L102" s="299">
        <v>0</v>
      </c>
      <c r="M102" s="299">
        <v>0</v>
      </c>
    </row>
    <row r="103" spans="1:13">
      <c r="A103" s="1017" t="s">
        <v>158</v>
      </c>
      <c r="B103" s="1018">
        <v>102.19626532000001</v>
      </c>
      <c r="C103" s="1018">
        <v>3.0175088999999997</v>
      </c>
      <c r="D103" s="1020">
        <v>0.56500000049709886</v>
      </c>
      <c r="E103" s="1018">
        <v>103.90115785</v>
      </c>
      <c r="F103" s="1269">
        <v>3.7782731985214349E-3</v>
      </c>
      <c r="G103" s="1018">
        <v>5</v>
      </c>
      <c r="H103" s="1020">
        <v>0.36196314996118201</v>
      </c>
      <c r="I103" s="1022">
        <v>2.8772756671787176</v>
      </c>
      <c r="J103" s="1018">
        <v>42.132749250000003</v>
      </c>
      <c r="K103" s="1024">
        <v>0.4055079858765982</v>
      </c>
      <c r="L103" s="1018">
        <v>0.14209463</v>
      </c>
      <c r="M103" s="1018">
        <v>0</v>
      </c>
    </row>
    <row r="104" spans="1:13" s="119" customFormat="1">
      <c r="D104" s="323"/>
      <c r="F104" s="1266"/>
      <c r="H104" s="323"/>
      <c r="I104" s="324"/>
      <c r="K104" s="326"/>
    </row>
    <row r="105" spans="1:13" s="119" customFormat="1">
      <c r="A105" s="158" t="s">
        <v>637</v>
      </c>
      <c r="B105" s="158"/>
      <c r="C105" s="294"/>
      <c r="D105" s="310"/>
      <c r="E105" s="158"/>
      <c r="F105" s="1267"/>
      <c r="G105" s="158"/>
      <c r="H105" s="310"/>
      <c r="I105" s="311"/>
      <c r="J105" s="158"/>
      <c r="K105" s="315"/>
      <c r="L105" s="158"/>
      <c r="M105" s="296"/>
    </row>
    <row r="106" spans="1:13" s="119" customFormat="1">
      <c r="A106" s="297" t="s">
        <v>616</v>
      </c>
      <c r="B106" s="298">
        <v>16711.539156800001</v>
      </c>
      <c r="C106" s="299">
        <v>20882.834285389999</v>
      </c>
      <c r="D106" s="316">
        <v>0.47658833186177962</v>
      </c>
      <c r="E106" s="299">
        <v>26669.20842685</v>
      </c>
      <c r="F106" s="1268">
        <v>1.1163523473769826E-3</v>
      </c>
      <c r="G106" s="299">
        <v>2208</v>
      </c>
      <c r="H106" s="308">
        <v>0.31419853486066607</v>
      </c>
      <c r="I106" s="303">
        <v>2.3591627225845273</v>
      </c>
      <c r="J106" s="299">
        <v>7570.8466009599997</v>
      </c>
      <c r="K106" s="317">
        <v>0.28387968925758705</v>
      </c>
      <c r="L106" s="299">
        <v>21.37983024</v>
      </c>
      <c r="M106" s="299">
        <v>-14.156265289999999</v>
      </c>
    </row>
    <row r="107" spans="1:13" s="119" customFormat="1">
      <c r="A107" s="305" t="s">
        <v>617</v>
      </c>
      <c r="B107" s="299">
        <v>7565.7934490100015</v>
      </c>
      <c r="C107" s="299">
        <v>10544.683274840001</v>
      </c>
      <c r="D107" s="316">
        <v>0.44844299327537179</v>
      </c>
      <c r="E107" s="299">
        <v>12297.690799500002</v>
      </c>
      <c r="F107" s="1268">
        <v>6.7976906122407007E-4</v>
      </c>
      <c r="G107" s="299">
        <v>1092</v>
      </c>
      <c r="H107" s="308">
        <v>0.30210324471087296</v>
      </c>
      <c r="I107" s="303">
        <v>2.7704972350624391</v>
      </c>
      <c r="J107" s="299">
        <v>2716.9019550599996</v>
      </c>
      <c r="K107" s="317">
        <v>0.22092781477075868</v>
      </c>
      <c r="L107" s="299">
        <v>14.382658419999999</v>
      </c>
      <c r="M107" s="299">
        <v>-14.062924279999999</v>
      </c>
    </row>
    <row r="108" spans="1:13" s="119" customFormat="1">
      <c r="A108" s="305" t="s">
        <v>618</v>
      </c>
      <c r="B108" s="299">
        <v>9145.7457077899999</v>
      </c>
      <c r="C108" s="299">
        <v>10338.15101055</v>
      </c>
      <c r="D108" s="316">
        <v>0.50529594899311558</v>
      </c>
      <c r="E108" s="299">
        <v>14371.517627349998</v>
      </c>
      <c r="F108" s="1268">
        <v>1.4899361539417555E-3</v>
      </c>
      <c r="G108" s="299">
        <v>1116</v>
      </c>
      <c r="H108" s="308">
        <v>0.3245484604739029</v>
      </c>
      <c r="I108" s="303">
        <v>2.0071842620780442</v>
      </c>
      <c r="J108" s="299">
        <v>4853.9446459000001</v>
      </c>
      <c r="K108" s="317">
        <v>0.33774753451664735</v>
      </c>
      <c r="L108" s="299">
        <v>6.9971718200000002</v>
      </c>
      <c r="M108" s="299">
        <v>-9.3341010000000002E-2</v>
      </c>
    </row>
    <row r="109" spans="1:13" s="119" customFormat="1">
      <c r="A109" s="297" t="s">
        <v>619</v>
      </c>
      <c r="B109" s="299">
        <v>9083.870393969999</v>
      </c>
      <c r="C109" s="299">
        <v>9538.2778420199993</v>
      </c>
      <c r="D109" s="316">
        <v>0.48239274432118734</v>
      </c>
      <c r="E109" s="299">
        <v>13687.086342280001</v>
      </c>
      <c r="F109" s="1268">
        <v>2.2100000798972964E-3</v>
      </c>
      <c r="G109" s="299">
        <v>1527</v>
      </c>
      <c r="H109" s="308">
        <v>0.30457049007375359</v>
      </c>
      <c r="I109" s="303">
        <v>2.2731077193685914</v>
      </c>
      <c r="J109" s="299">
        <v>5670.1867298300003</v>
      </c>
      <c r="K109" s="317">
        <v>0.4142727376764293</v>
      </c>
      <c r="L109" s="299">
        <v>9.2357002599999998</v>
      </c>
      <c r="M109" s="299">
        <v>-12.411585740000003</v>
      </c>
    </row>
    <row r="110" spans="1:13" s="119" customFormat="1">
      <c r="A110" s="297" t="s">
        <v>620</v>
      </c>
      <c r="B110" s="299">
        <v>22799.785275390001</v>
      </c>
      <c r="C110" s="299">
        <v>14716.190039950001</v>
      </c>
      <c r="D110" s="316">
        <v>0.4636869670237817</v>
      </c>
      <c r="E110" s="299">
        <v>29628.369572530002</v>
      </c>
      <c r="F110" s="1268">
        <v>4.3816344001717696E-3</v>
      </c>
      <c r="G110" s="299">
        <v>3046</v>
      </c>
      <c r="H110" s="308">
        <v>0.28083003025635267</v>
      </c>
      <c r="I110" s="303">
        <v>2.2984296763051018</v>
      </c>
      <c r="J110" s="299">
        <v>15722.806371250001</v>
      </c>
      <c r="K110" s="317">
        <v>0.53066728267853891</v>
      </c>
      <c r="L110" s="299">
        <v>36.53370669000001</v>
      </c>
      <c r="M110" s="299">
        <v>-13.031417169999999</v>
      </c>
    </row>
    <row r="111" spans="1:13" s="119" customFormat="1">
      <c r="A111" s="297" t="s">
        <v>621</v>
      </c>
      <c r="B111" s="306">
        <v>29.461869100000001</v>
      </c>
      <c r="C111" s="306">
        <v>0</v>
      </c>
      <c r="D111" s="318">
        <v>0</v>
      </c>
      <c r="E111" s="306">
        <v>29.461869100000001</v>
      </c>
      <c r="F111" s="1268">
        <v>5.0150073472426089E-3</v>
      </c>
      <c r="G111" s="299">
        <v>11</v>
      </c>
      <c r="H111" s="308">
        <v>0.27167130173692883</v>
      </c>
      <c r="I111" s="303">
        <v>2.8269225034720855</v>
      </c>
      <c r="J111" s="299">
        <v>12.20276222</v>
      </c>
      <c r="K111" s="317">
        <v>0.41418832520710647</v>
      </c>
      <c r="L111" s="299">
        <v>7.0749380000000001E-2</v>
      </c>
      <c r="M111" s="299">
        <v>-0.10431240999999999</v>
      </c>
    </row>
    <row r="112" spans="1:13" s="119" customFormat="1">
      <c r="A112" s="297" t="s">
        <v>622</v>
      </c>
      <c r="B112" s="299">
        <v>7716.3044870299991</v>
      </c>
      <c r="C112" s="299">
        <v>5874.6633735999994</v>
      </c>
      <c r="D112" s="316">
        <v>0.45553635846373092</v>
      </c>
      <c r="E112" s="299">
        <v>10396.221503750001</v>
      </c>
      <c r="F112" s="1268">
        <v>1.0650503894136982E-2</v>
      </c>
      <c r="G112" s="299">
        <v>3731</v>
      </c>
      <c r="H112" s="308">
        <v>0.28010102450295243</v>
      </c>
      <c r="I112" s="303">
        <v>2.4090443067992702</v>
      </c>
      <c r="J112" s="299">
        <v>7031.9588427199988</v>
      </c>
      <c r="K112" s="317">
        <v>0.67639563472012554</v>
      </c>
      <c r="L112" s="299">
        <v>31.248429770000001</v>
      </c>
      <c r="M112" s="299">
        <v>-81.473386640000001</v>
      </c>
    </row>
    <row r="113" spans="1:13" s="119" customFormat="1">
      <c r="A113" s="305" t="s">
        <v>623</v>
      </c>
      <c r="B113" s="299">
        <v>7045.9484080299999</v>
      </c>
      <c r="C113" s="299">
        <v>5279.6674929299998</v>
      </c>
      <c r="D113" s="316">
        <v>0.45752381450625318</v>
      </c>
      <c r="E113" s="299">
        <v>9464.3722604499999</v>
      </c>
      <c r="F113" s="1268">
        <v>9.6799113674808108E-3</v>
      </c>
      <c r="G113" s="299">
        <v>2085</v>
      </c>
      <c r="H113" s="308">
        <v>0.279042187426008</v>
      </c>
      <c r="I113" s="303">
        <v>2.4084720701270608</v>
      </c>
      <c r="J113" s="299">
        <v>6287.634196779999</v>
      </c>
      <c r="K113" s="317">
        <v>0.66434772679588605</v>
      </c>
      <c r="L113" s="299">
        <v>25.758635360000003</v>
      </c>
      <c r="M113" s="299">
        <v>-81.100682090000006</v>
      </c>
    </row>
    <row r="114" spans="1:13" s="119" customFormat="1">
      <c r="A114" s="305" t="s">
        <v>624</v>
      </c>
      <c r="B114" s="299">
        <v>670.35607900000002</v>
      </c>
      <c r="C114" s="299">
        <v>594.99588067000002</v>
      </c>
      <c r="D114" s="316">
        <v>0.43790076231554154</v>
      </c>
      <c r="E114" s="299">
        <v>931.84924330000013</v>
      </c>
      <c r="F114" s="1268">
        <v>2.0508374200447235E-2</v>
      </c>
      <c r="G114" s="299">
        <v>1646</v>
      </c>
      <c r="H114" s="308">
        <v>0.29085515488554559</v>
      </c>
      <c r="I114" s="303">
        <v>2.4148562564529414</v>
      </c>
      <c r="J114" s="299">
        <v>744.32464593999998</v>
      </c>
      <c r="K114" s="317">
        <v>0.79876079880055406</v>
      </c>
      <c r="L114" s="299">
        <v>5.48979441</v>
      </c>
      <c r="M114" s="299">
        <v>-0.37270454999999997</v>
      </c>
    </row>
    <row r="115" spans="1:13" s="119" customFormat="1">
      <c r="A115" s="297" t="s">
        <v>625</v>
      </c>
      <c r="B115" s="299">
        <v>1293.98418709</v>
      </c>
      <c r="C115" s="299">
        <v>726.11985416999994</v>
      </c>
      <c r="D115" s="308">
        <v>0.4978697795603344</v>
      </c>
      <c r="E115" s="299">
        <v>1656.0052708100002</v>
      </c>
      <c r="F115" s="1268">
        <v>3.7047686297514835E-2</v>
      </c>
      <c r="G115" s="299">
        <v>1940</v>
      </c>
      <c r="H115" s="308">
        <v>0.31906717821106662</v>
      </c>
      <c r="I115" s="303">
        <v>2.044460371358694</v>
      </c>
      <c r="J115" s="299">
        <v>1645.2716808399998</v>
      </c>
      <c r="K115" s="317">
        <v>0.99351838417473748</v>
      </c>
      <c r="L115" s="299">
        <v>18.750493860000002</v>
      </c>
      <c r="M115" s="299">
        <v>-62.091825390000004</v>
      </c>
    </row>
    <row r="116" spans="1:13" s="119" customFormat="1">
      <c r="A116" s="305" t="s">
        <v>626</v>
      </c>
      <c r="B116" s="299">
        <v>1267.6325452799999</v>
      </c>
      <c r="C116" s="299">
        <v>724.38890780999998</v>
      </c>
      <c r="D116" s="308">
        <v>0.4966699261833083</v>
      </c>
      <c r="E116" s="299">
        <v>1627.9226826400002</v>
      </c>
      <c r="F116" s="1268">
        <v>3.6386538102620158E-2</v>
      </c>
      <c r="G116" s="299">
        <v>1746</v>
      </c>
      <c r="H116" s="308">
        <v>0.31987774090445292</v>
      </c>
      <c r="I116" s="303">
        <v>2.0168989030450883</v>
      </c>
      <c r="J116" s="299">
        <v>1614.5214325799998</v>
      </c>
      <c r="K116" s="317">
        <v>0.99176788295727436</v>
      </c>
      <c r="L116" s="299">
        <v>18.401963510000002</v>
      </c>
      <c r="M116" s="299">
        <v>-61.706766690000002</v>
      </c>
    </row>
    <row r="117" spans="1:13" s="119" customFormat="1">
      <c r="A117" s="305" t="s">
        <v>627</v>
      </c>
      <c r="B117" s="299">
        <v>26.35164181</v>
      </c>
      <c r="C117" s="299">
        <v>1.7309463599999999</v>
      </c>
      <c r="D117" s="308">
        <v>1</v>
      </c>
      <c r="E117" s="299">
        <v>28.082588169999998</v>
      </c>
      <c r="F117" s="1268">
        <v>7.5373859673704011E-2</v>
      </c>
      <c r="G117" s="299">
        <v>194</v>
      </c>
      <c r="H117" s="308">
        <v>0.27207957912377845</v>
      </c>
      <c r="I117" s="303">
        <v>3.6421741989792298</v>
      </c>
      <c r="J117" s="299">
        <v>30.750248259999999</v>
      </c>
      <c r="K117" s="317">
        <v>1.094993384293895</v>
      </c>
      <c r="L117" s="299">
        <v>0.34853034999999999</v>
      </c>
      <c r="M117" s="299">
        <v>-0.38505869999999998</v>
      </c>
    </row>
    <row r="118" spans="1:13" s="119" customFormat="1">
      <c r="A118" s="297" t="s">
        <v>628</v>
      </c>
      <c r="B118" s="299">
        <v>736.10725044000014</v>
      </c>
      <c r="C118" s="299">
        <v>505.51523899</v>
      </c>
      <c r="D118" s="308">
        <v>0.49956579193252698</v>
      </c>
      <c r="E118" s="299">
        <v>993.12405784999999</v>
      </c>
      <c r="F118" s="1268">
        <v>0.22990598792289643</v>
      </c>
      <c r="G118" s="299">
        <v>9606</v>
      </c>
      <c r="H118" s="308">
        <v>0.28075468564684924</v>
      </c>
      <c r="I118" s="303">
        <v>2.7511570892191162</v>
      </c>
      <c r="J118" s="299">
        <v>1346.4411483700001</v>
      </c>
      <c r="K118" s="317">
        <v>1.3557632983787455</v>
      </c>
      <c r="L118" s="299">
        <v>61.213152340000001</v>
      </c>
      <c r="M118" s="299">
        <v>-72.102182850000005</v>
      </c>
    </row>
    <row r="119" spans="1:13" s="119" customFormat="1">
      <c r="A119" s="305" t="s">
        <v>629</v>
      </c>
      <c r="B119" s="299">
        <v>366.39453355000001</v>
      </c>
      <c r="C119" s="299">
        <v>255.50869233</v>
      </c>
      <c r="D119" s="308">
        <v>0.51496259751532181</v>
      </c>
      <c r="E119" s="299">
        <v>498.54803802999987</v>
      </c>
      <c r="F119" s="1268">
        <v>0.11480582157371934</v>
      </c>
      <c r="G119" s="299">
        <v>856</v>
      </c>
      <c r="H119" s="308">
        <v>0.28940694034246278</v>
      </c>
      <c r="I119" s="303">
        <v>2.0584920276233705</v>
      </c>
      <c r="J119" s="299">
        <v>659.85182759000008</v>
      </c>
      <c r="K119" s="317">
        <v>1.3235471353921844</v>
      </c>
      <c r="L119" s="299">
        <v>16.036303020000002</v>
      </c>
      <c r="M119" s="299">
        <v>-32.640690620000001</v>
      </c>
    </row>
    <row r="120" spans="1:13" s="119" customFormat="1">
      <c r="A120" s="305" t="s">
        <v>630</v>
      </c>
      <c r="B120" s="299">
        <v>37.37728053</v>
      </c>
      <c r="C120" s="299">
        <v>46.306704760000002</v>
      </c>
      <c r="D120" s="308">
        <v>0.47504197359777756</v>
      </c>
      <c r="E120" s="299">
        <v>59.487664640000006</v>
      </c>
      <c r="F120" s="1268">
        <v>0.22074492736381857</v>
      </c>
      <c r="G120" s="299">
        <v>181</v>
      </c>
      <c r="H120" s="308">
        <v>0.28777414517108196</v>
      </c>
      <c r="I120" s="303">
        <v>2.5892972008740949</v>
      </c>
      <c r="J120" s="299">
        <v>93.091279720000003</v>
      </c>
      <c r="K120" s="317">
        <v>1.564883749990156</v>
      </c>
      <c r="L120" s="299">
        <v>3.4903097299999999</v>
      </c>
      <c r="M120" s="299">
        <v>-5.4116147500000009</v>
      </c>
    </row>
    <row r="121" spans="1:13" s="119" customFormat="1">
      <c r="A121" s="305" t="s">
        <v>631</v>
      </c>
      <c r="B121" s="299">
        <v>332.33543636000007</v>
      </c>
      <c r="C121" s="299">
        <v>203.6998419</v>
      </c>
      <c r="D121" s="308">
        <v>0.48582792930483859</v>
      </c>
      <c r="E121" s="299">
        <v>435.08835518000006</v>
      </c>
      <c r="F121" s="1268">
        <v>0.36304660526860472</v>
      </c>
      <c r="G121" s="299">
        <v>8569</v>
      </c>
      <c r="H121" s="308">
        <v>0.26988071993198132</v>
      </c>
      <c r="I121" s="303">
        <v>3.5669809787832856</v>
      </c>
      <c r="J121" s="299">
        <v>593.49804105999999</v>
      </c>
      <c r="K121" s="317">
        <v>1.3640862459177157</v>
      </c>
      <c r="L121" s="299">
        <v>41.686539590000002</v>
      </c>
      <c r="M121" s="299">
        <v>-34.049877480000006</v>
      </c>
    </row>
    <row r="122" spans="1:13" s="119" customFormat="1">
      <c r="A122" s="297" t="s">
        <v>632</v>
      </c>
      <c r="B122" s="299">
        <v>1356.6645930699999</v>
      </c>
      <c r="C122" s="299">
        <v>0</v>
      </c>
      <c r="D122" s="308">
        <v>0</v>
      </c>
      <c r="E122" s="299">
        <v>1356.6645930699999</v>
      </c>
      <c r="F122" s="1268">
        <v>1</v>
      </c>
      <c r="G122" s="299">
        <v>373</v>
      </c>
      <c r="H122" s="308">
        <v>0.31045179990797361</v>
      </c>
      <c r="I122" s="303">
        <v>2.2573507534876112</v>
      </c>
      <c r="J122" s="299">
        <v>1135.5101979000001</v>
      </c>
      <c r="K122" s="317">
        <v>0.83698668314948133</v>
      </c>
      <c r="L122" s="299">
        <v>690.23069815999997</v>
      </c>
      <c r="M122" s="299">
        <v>-728.94766277999997</v>
      </c>
    </row>
    <row r="123" spans="1:13">
      <c r="A123" s="1017" t="s">
        <v>158</v>
      </c>
      <c r="B123" s="1018">
        <v>59727.717212889998</v>
      </c>
      <c r="C123" s="1018">
        <v>52243.600634120005</v>
      </c>
      <c r="D123" s="1020">
        <v>0.47216482823026817</v>
      </c>
      <c r="E123" s="1018">
        <v>84416.14163623999</v>
      </c>
      <c r="F123" s="1269">
        <v>2.3064961446237504E-2</v>
      </c>
      <c r="G123" s="1018">
        <v>22442</v>
      </c>
      <c r="H123" s="1020">
        <v>0.29635352447961394</v>
      </c>
      <c r="I123" s="1022">
        <v>2.3270020874137338</v>
      </c>
      <c r="J123" s="1018">
        <v>40135.224334089995</v>
      </c>
      <c r="K123" s="1024">
        <v>0.47544490373698717</v>
      </c>
      <c r="L123" s="1018">
        <v>868.66276070000004</v>
      </c>
      <c r="M123" s="1018">
        <v>-984.31863826999995</v>
      </c>
    </row>
    <row r="124" spans="1:13" s="119" customFormat="1">
      <c r="D124" s="323"/>
      <c r="F124" s="1266"/>
      <c r="H124" s="323"/>
      <c r="I124" s="324"/>
      <c r="K124" s="326"/>
    </row>
    <row r="125" spans="1:13" s="119" customFormat="1">
      <c r="A125" s="158" t="s">
        <v>638</v>
      </c>
      <c r="B125" s="158"/>
      <c r="C125" s="294"/>
      <c r="D125" s="310"/>
      <c r="E125" s="158"/>
      <c r="F125" s="1267"/>
      <c r="G125" s="158"/>
      <c r="H125" s="310"/>
      <c r="I125" s="311"/>
      <c r="J125" s="158"/>
      <c r="K125" s="315"/>
      <c r="L125" s="158"/>
      <c r="M125" s="296"/>
    </row>
    <row r="126" spans="1:13" s="119" customFormat="1">
      <c r="A126" s="297" t="s">
        <v>616</v>
      </c>
      <c r="B126" s="298">
        <v>107927.32995269999</v>
      </c>
      <c r="C126" s="299">
        <v>19671.142345849999</v>
      </c>
      <c r="D126" s="316">
        <v>0.63789753797838156</v>
      </c>
      <c r="E126" s="299">
        <v>120475.58776589998</v>
      </c>
      <c r="F126" s="1268">
        <v>8.6928448893313975E-4</v>
      </c>
      <c r="G126" s="299">
        <v>1149106</v>
      </c>
      <c r="H126" s="308">
        <v>0.15841909935551354</v>
      </c>
      <c r="I126" s="303">
        <v>2.534722222369751</v>
      </c>
      <c r="J126" s="299">
        <v>10080.43398763</v>
      </c>
      <c r="K126" s="317">
        <v>8.3672005047343012E-2</v>
      </c>
      <c r="L126" s="299">
        <v>16.686383679999999</v>
      </c>
      <c r="M126" s="299">
        <v>-5.4969021400000004</v>
      </c>
    </row>
    <row r="127" spans="1:13" s="119" customFormat="1">
      <c r="A127" s="305" t="s">
        <v>617</v>
      </c>
      <c r="B127" s="299">
        <v>85501.40816947</v>
      </c>
      <c r="C127" s="299">
        <v>15619.6457491</v>
      </c>
      <c r="D127" s="316">
        <v>0.67113489267476001</v>
      </c>
      <c r="E127" s="299">
        <v>95984.332588699981</v>
      </c>
      <c r="F127" s="1268">
        <v>8.0024018981450647E-4</v>
      </c>
      <c r="G127" s="299">
        <v>887651</v>
      </c>
      <c r="H127" s="308">
        <v>0.155439039643606</v>
      </c>
      <c r="I127" s="303">
        <v>2.5347222223634089</v>
      </c>
      <c r="J127" s="299">
        <v>7792.0763660700004</v>
      </c>
      <c r="K127" s="317">
        <v>8.1180711017282664E-2</v>
      </c>
      <c r="L127" s="299">
        <v>11.937630689999999</v>
      </c>
      <c r="M127" s="299">
        <v>-5.4969021400000004</v>
      </c>
    </row>
    <row r="128" spans="1:13" s="119" customFormat="1">
      <c r="A128" s="305" t="s">
        <v>618</v>
      </c>
      <c r="B128" s="299">
        <v>22425.921783229998</v>
      </c>
      <c r="C128" s="299">
        <v>4051.4965967500007</v>
      </c>
      <c r="D128" s="316">
        <v>0.50975829520792737</v>
      </c>
      <c r="E128" s="299">
        <v>24491.255177200001</v>
      </c>
      <c r="F128" s="1268">
        <v>1.1398778465216931E-3</v>
      </c>
      <c r="G128" s="299">
        <v>261455</v>
      </c>
      <c r="H128" s="308">
        <v>0.17009833100176272</v>
      </c>
      <c r="I128" s="303">
        <v>2.5347222223946058</v>
      </c>
      <c r="J128" s="299">
        <v>2288.3576215600001</v>
      </c>
      <c r="K128" s="317">
        <v>9.3435702049698699E-2</v>
      </c>
      <c r="L128" s="299">
        <v>4.7487529899999998</v>
      </c>
      <c r="M128" s="299">
        <v>0</v>
      </c>
    </row>
    <row r="129" spans="1:13" s="119" customFormat="1">
      <c r="A129" s="297" t="s">
        <v>619</v>
      </c>
      <c r="B129" s="299">
        <v>27859.014518130003</v>
      </c>
      <c r="C129" s="299">
        <v>4836.3916701199996</v>
      </c>
      <c r="D129" s="316">
        <v>0.56848173636892041</v>
      </c>
      <c r="E129" s="299">
        <v>30608.545047630003</v>
      </c>
      <c r="F129" s="1268">
        <v>1.8588077937538347E-3</v>
      </c>
      <c r="G129" s="299">
        <v>445147</v>
      </c>
      <c r="H129" s="308">
        <v>0.17170829394770423</v>
      </c>
      <c r="I129" s="303">
        <v>2.5347222224403132</v>
      </c>
      <c r="J129" s="299">
        <v>3073.4070886</v>
      </c>
      <c r="K129" s="317">
        <v>0.10041010063750062</v>
      </c>
      <c r="L129" s="299">
        <v>9.7845866099999999</v>
      </c>
      <c r="M129" s="299">
        <v>-7.0731670899999992</v>
      </c>
    </row>
    <row r="130" spans="1:13" s="119" customFormat="1">
      <c r="A130" s="297" t="s">
        <v>620</v>
      </c>
      <c r="B130" s="299">
        <v>20215.89271267</v>
      </c>
      <c r="C130" s="299">
        <v>3672.8708857500001</v>
      </c>
      <c r="D130" s="316">
        <v>0.61026638039913017</v>
      </c>
      <c r="E130" s="299">
        <v>22457.540065510006</v>
      </c>
      <c r="F130" s="1268">
        <v>3.4818249751266436E-3</v>
      </c>
      <c r="G130" s="299">
        <v>439682</v>
      </c>
      <c r="H130" s="308">
        <v>0.18696680944804298</v>
      </c>
      <c r="I130" s="303">
        <v>2.5347222225003572</v>
      </c>
      <c r="J130" s="299">
        <v>3046.6588653000003</v>
      </c>
      <c r="K130" s="317">
        <v>0.13566307157474558</v>
      </c>
      <c r="L130" s="299">
        <v>14.630338790000001</v>
      </c>
      <c r="M130" s="299">
        <v>-7.5786031199999995</v>
      </c>
    </row>
    <row r="131" spans="1:13" s="119" customFormat="1">
      <c r="A131" s="297" t="s">
        <v>621</v>
      </c>
      <c r="B131" s="306">
        <v>5637.0760505599992</v>
      </c>
      <c r="C131" s="306">
        <v>879.55941428999995</v>
      </c>
      <c r="D131" s="318">
        <v>0.58032363014615651</v>
      </c>
      <c r="E131" s="306">
        <v>6147.8161454899982</v>
      </c>
      <c r="F131" s="1268">
        <v>5.9700811884111195E-3</v>
      </c>
      <c r="G131" s="299">
        <v>169032</v>
      </c>
      <c r="H131" s="308">
        <v>0.18980709562631121</v>
      </c>
      <c r="I131" s="303">
        <v>2.5347222226157116</v>
      </c>
      <c r="J131" s="299">
        <v>1063.9379063899999</v>
      </c>
      <c r="K131" s="317">
        <v>0.17305948668788648</v>
      </c>
      <c r="L131" s="299">
        <v>6.9664375899999991</v>
      </c>
      <c r="M131" s="299">
        <v>-19.672587399999998</v>
      </c>
    </row>
    <row r="132" spans="1:13" s="119" customFormat="1">
      <c r="A132" s="297" t="s">
        <v>622</v>
      </c>
      <c r="B132" s="299">
        <v>11896.965811970002</v>
      </c>
      <c r="C132" s="299">
        <v>2598.2071142499999</v>
      </c>
      <c r="D132" s="316">
        <v>0.67658627469251598</v>
      </c>
      <c r="E132" s="299">
        <v>13657.750532359994</v>
      </c>
      <c r="F132" s="1268">
        <v>1.2750160246184385E-2</v>
      </c>
      <c r="G132" s="299">
        <v>427858</v>
      </c>
      <c r="H132" s="308">
        <v>0.19863883033022522</v>
      </c>
      <c r="I132" s="303">
        <v>2.534722222616125</v>
      </c>
      <c r="J132" s="299">
        <v>3603.3915902700005</v>
      </c>
      <c r="K132" s="317">
        <v>0.26383492521204743</v>
      </c>
      <c r="L132" s="299">
        <v>35.001132499999997</v>
      </c>
      <c r="M132" s="299">
        <v>-57.402591170000001</v>
      </c>
    </row>
    <row r="133" spans="1:13" s="119" customFormat="1">
      <c r="A133" s="305" t="s">
        <v>623</v>
      </c>
      <c r="B133" s="299">
        <v>10419.370472730001</v>
      </c>
      <c r="C133" s="299">
        <v>2235.6218613800002</v>
      </c>
      <c r="D133" s="316">
        <v>0.68370389008295374</v>
      </c>
      <c r="E133" s="299">
        <v>11950.092785879995</v>
      </c>
      <c r="F133" s="1268">
        <v>1.1289753037684477E-2</v>
      </c>
      <c r="G133" s="299">
        <v>375863</v>
      </c>
      <c r="H133" s="308">
        <v>0.19668632314698109</v>
      </c>
      <c r="I133" s="303">
        <v>2.5347222226139894</v>
      </c>
      <c r="J133" s="299">
        <v>2973.6889622700005</v>
      </c>
      <c r="K133" s="317">
        <v>0.24884233248662765</v>
      </c>
      <c r="L133" s="299">
        <v>26.673612270000003</v>
      </c>
      <c r="M133" s="299">
        <v>-57.402591170000001</v>
      </c>
    </row>
    <row r="134" spans="1:13" s="119" customFormat="1">
      <c r="A134" s="305" t="s">
        <v>624</v>
      </c>
      <c r="B134" s="299">
        <v>1477.5953392400002</v>
      </c>
      <c r="C134" s="299">
        <v>362.58525286999998</v>
      </c>
      <c r="D134" s="316">
        <v>0.63270060520704929</v>
      </c>
      <c r="E134" s="299">
        <v>1707.65774648</v>
      </c>
      <c r="F134" s="1268">
        <v>2.2970007685002704E-2</v>
      </c>
      <c r="G134" s="299">
        <v>51995</v>
      </c>
      <c r="H134" s="308">
        <v>0.21230236569201552</v>
      </c>
      <c r="I134" s="303">
        <v>2.5347222226310673</v>
      </c>
      <c r="J134" s="299">
        <v>629.702628</v>
      </c>
      <c r="K134" s="317">
        <v>0.36875224517208322</v>
      </c>
      <c r="L134" s="299">
        <v>8.3275202299999993</v>
      </c>
      <c r="M134" s="299">
        <v>0</v>
      </c>
    </row>
    <row r="135" spans="1:13" s="119" customFormat="1">
      <c r="A135" s="297" t="s">
        <v>625</v>
      </c>
      <c r="B135" s="299">
        <v>4347.5846346199996</v>
      </c>
      <c r="C135" s="299">
        <v>723.48518370000011</v>
      </c>
      <c r="D135" s="308">
        <v>0.49723768377704786</v>
      </c>
      <c r="E135" s="299">
        <v>4708.9807271599993</v>
      </c>
      <c r="F135" s="1268">
        <v>4.5235489306933052E-2</v>
      </c>
      <c r="G135" s="299">
        <v>167805</v>
      </c>
      <c r="H135" s="308">
        <v>0.23497520303875391</v>
      </c>
      <c r="I135" s="303">
        <v>2.5347222226368324</v>
      </c>
      <c r="J135" s="299">
        <v>1973.3805652200003</v>
      </c>
      <c r="K135" s="317">
        <v>0.41906745420258962</v>
      </c>
      <c r="L135" s="299">
        <v>50.049974889999994</v>
      </c>
      <c r="M135" s="299">
        <v>-71.978460519999999</v>
      </c>
    </row>
    <row r="136" spans="1:13" s="119" customFormat="1">
      <c r="A136" s="305" t="s">
        <v>626</v>
      </c>
      <c r="B136" s="299">
        <v>3023.6172422500003</v>
      </c>
      <c r="C136" s="299">
        <v>596.96206332999998</v>
      </c>
      <c r="D136" s="308">
        <v>0.47693430696719447</v>
      </c>
      <c r="E136" s="299">
        <v>3309.4804344199993</v>
      </c>
      <c r="F136" s="1268">
        <v>3.5149125899088904E-2</v>
      </c>
      <c r="G136" s="299">
        <v>109746</v>
      </c>
      <c r="H136" s="308">
        <v>0.23526028857047801</v>
      </c>
      <c r="I136" s="303">
        <v>2.5347222225820394</v>
      </c>
      <c r="J136" s="299">
        <v>1267.2493912800001</v>
      </c>
      <c r="K136" s="317">
        <v>0.38291490655151461</v>
      </c>
      <c r="L136" s="299">
        <v>27.343284830000002</v>
      </c>
      <c r="M136" s="299">
        <v>-55.825512569999994</v>
      </c>
    </row>
    <row r="137" spans="1:13" s="119" customFormat="1">
      <c r="A137" s="305" t="s">
        <v>627</v>
      </c>
      <c r="B137" s="299">
        <v>1323.96739237</v>
      </c>
      <c r="C137" s="299">
        <v>126.52312037</v>
      </c>
      <c r="D137" s="308">
        <v>0.59303318484856926</v>
      </c>
      <c r="E137" s="299">
        <v>1399.5002927399998</v>
      </c>
      <c r="F137" s="1268">
        <v>6.9087304505453723E-2</v>
      </c>
      <c r="G137" s="299">
        <v>58059</v>
      </c>
      <c r="H137" s="308">
        <v>0.23430104455927991</v>
      </c>
      <c r="I137" s="303">
        <v>2.5347222227664048</v>
      </c>
      <c r="J137" s="299">
        <v>706.13117394000028</v>
      </c>
      <c r="K137" s="317">
        <v>0.50455950427670671</v>
      </c>
      <c r="L137" s="299">
        <v>22.70669006</v>
      </c>
      <c r="M137" s="299">
        <v>-16.152947950000001</v>
      </c>
    </row>
    <row r="138" spans="1:13" s="119" customFormat="1">
      <c r="A138" s="297" t="s">
        <v>628</v>
      </c>
      <c r="B138" s="299">
        <v>1760.5768838000001</v>
      </c>
      <c r="C138" s="299">
        <v>525.11175623999998</v>
      </c>
      <c r="D138" s="308">
        <v>0.23771835546745521</v>
      </c>
      <c r="E138" s="299">
        <v>1885.8375887699999</v>
      </c>
      <c r="F138" s="1268">
        <v>0.22756401327746564</v>
      </c>
      <c r="G138" s="299">
        <v>70420</v>
      </c>
      <c r="H138" s="308">
        <v>0.22426033526346256</v>
      </c>
      <c r="I138" s="303">
        <v>2.534722222720962</v>
      </c>
      <c r="J138" s="299">
        <v>1384.6548571399996</v>
      </c>
      <c r="K138" s="317">
        <v>0.73423865627957574</v>
      </c>
      <c r="L138" s="299">
        <v>95.222690289999989</v>
      </c>
      <c r="M138" s="299">
        <v>-102.87372192000001</v>
      </c>
    </row>
    <row r="139" spans="1:13" s="119" customFormat="1">
      <c r="A139" s="305" t="s">
        <v>629</v>
      </c>
      <c r="B139" s="299">
        <v>581.50196253000001</v>
      </c>
      <c r="C139" s="299">
        <v>63.335306419999995</v>
      </c>
      <c r="D139" s="308">
        <v>0.58980599813130263</v>
      </c>
      <c r="E139" s="299">
        <v>618.97315585999979</v>
      </c>
      <c r="F139" s="1268">
        <v>0.15123589636118745</v>
      </c>
      <c r="G139" s="299">
        <v>28081</v>
      </c>
      <c r="H139" s="308">
        <v>0.22119676678025049</v>
      </c>
      <c r="I139" s="303">
        <v>2.5347222227770847</v>
      </c>
      <c r="J139" s="299">
        <v>356.29263175</v>
      </c>
      <c r="K139" s="317">
        <v>0.57561887519171628</v>
      </c>
      <c r="L139" s="299">
        <v>20.611623439999999</v>
      </c>
      <c r="M139" s="299">
        <v>-11.72755388</v>
      </c>
    </row>
    <row r="140" spans="1:13" s="119" customFormat="1">
      <c r="A140" s="305" t="s">
        <v>630</v>
      </c>
      <c r="B140" s="299">
        <v>1149.5472320199999</v>
      </c>
      <c r="C140" s="299">
        <v>456.34093419000004</v>
      </c>
      <c r="D140" s="308">
        <v>0.18108947560595778</v>
      </c>
      <c r="E140" s="299">
        <v>1232.3401990399998</v>
      </c>
      <c r="F140" s="1268">
        <v>0.26285584115680199</v>
      </c>
      <c r="G140" s="299">
        <v>40456</v>
      </c>
      <c r="H140" s="308">
        <v>0.22508037584595322</v>
      </c>
      <c r="I140" s="303">
        <v>2.5347222226888593</v>
      </c>
      <c r="J140" s="299">
        <v>1004.8544193499998</v>
      </c>
      <c r="K140" s="317">
        <v>0.81540342523337894</v>
      </c>
      <c r="L140" s="299">
        <v>71.672090549999993</v>
      </c>
      <c r="M140" s="299">
        <v>-86.883407270000006</v>
      </c>
    </row>
    <row r="141" spans="1:13" s="119" customFormat="1">
      <c r="A141" s="305" t="s">
        <v>631</v>
      </c>
      <c r="B141" s="299">
        <v>29.527689250000002</v>
      </c>
      <c r="C141" s="299">
        <v>5.4355156300000012</v>
      </c>
      <c r="D141" s="308">
        <v>0.88944993798132077</v>
      </c>
      <c r="E141" s="299">
        <v>34.524233869999996</v>
      </c>
      <c r="F141" s="1268">
        <v>0.33628524455363973</v>
      </c>
      <c r="G141" s="299">
        <v>1883</v>
      </c>
      <c r="H141" s="308">
        <v>0.24991471128624931</v>
      </c>
      <c r="I141" s="303">
        <v>2.5347222228606627</v>
      </c>
      <c r="J141" s="299">
        <v>23.507806040000002</v>
      </c>
      <c r="K141" s="317">
        <v>0.68090739184880877</v>
      </c>
      <c r="L141" s="299">
        <v>2.9389762999999998</v>
      </c>
      <c r="M141" s="299">
        <v>-4.2627607700000008</v>
      </c>
    </row>
    <row r="142" spans="1:13" s="119" customFormat="1">
      <c r="A142" s="297" t="s">
        <v>632</v>
      </c>
      <c r="B142" s="299">
        <v>1359.3010675599999</v>
      </c>
      <c r="C142" s="299">
        <v>76.66149476999999</v>
      </c>
      <c r="D142" s="308">
        <v>0.50962225335173961</v>
      </c>
      <c r="E142" s="299">
        <v>1398.7668433200001</v>
      </c>
      <c r="F142" s="1268">
        <v>1</v>
      </c>
      <c r="G142" s="299">
        <v>62340</v>
      </c>
      <c r="H142" s="308">
        <v>0.2188277597740963</v>
      </c>
      <c r="I142" s="303">
        <v>2.5347222227070532</v>
      </c>
      <c r="J142" s="299">
        <v>3362.5591598000005</v>
      </c>
      <c r="K142" s="317">
        <v>2.4039454294033029</v>
      </c>
      <c r="L142" s="299">
        <v>60.830673080000004</v>
      </c>
      <c r="M142" s="299">
        <v>-328.88713906000004</v>
      </c>
    </row>
    <row r="143" spans="1:13">
      <c r="A143" s="1017" t="s">
        <v>158</v>
      </c>
      <c r="B143" s="1018">
        <v>181003.74163200994</v>
      </c>
      <c r="C143" s="1018">
        <v>32983.429864969999</v>
      </c>
      <c r="D143" s="1020">
        <v>0.61639995897189848</v>
      </c>
      <c r="E143" s="1018">
        <v>201340.82471613996</v>
      </c>
      <c r="F143" s="1269">
        <v>1.2374968262759226E-2</v>
      </c>
      <c r="G143" s="1018">
        <v>2931390</v>
      </c>
      <c r="H143" s="1020">
        <v>0.1701371285520715</v>
      </c>
      <c r="I143" s="1022">
        <v>2.5347222224311481</v>
      </c>
      <c r="J143" s="1018">
        <v>27588.424020349994</v>
      </c>
      <c r="K143" s="1024">
        <v>0.13702349764011093</v>
      </c>
      <c r="L143" s="1018">
        <v>289.17221743000005</v>
      </c>
      <c r="M143" s="1018">
        <v>-600.96317241999998</v>
      </c>
    </row>
    <row r="144" spans="1:13" s="119" customFormat="1">
      <c r="D144" s="323"/>
      <c r="F144" s="1266"/>
      <c r="H144" s="323"/>
      <c r="I144" s="324"/>
      <c r="K144" s="326"/>
    </row>
    <row r="145" spans="1:13" s="119" customFormat="1">
      <c r="A145" s="158" t="s">
        <v>639</v>
      </c>
      <c r="B145" s="158"/>
      <c r="C145" s="294"/>
      <c r="D145" s="310"/>
      <c r="E145" s="158"/>
      <c r="F145" s="1267"/>
      <c r="G145" s="158"/>
      <c r="H145" s="310"/>
      <c r="I145" s="311"/>
      <c r="J145" s="158"/>
      <c r="K145" s="315"/>
      <c r="L145" s="158"/>
      <c r="M145" s="296"/>
    </row>
    <row r="146" spans="1:13" s="119" customFormat="1">
      <c r="A146" s="297" t="s">
        <v>616</v>
      </c>
      <c r="B146" s="298">
        <v>133.58191192000001</v>
      </c>
      <c r="C146" s="299">
        <v>20.693008179999996</v>
      </c>
      <c r="D146" s="316">
        <v>0.40404333904825246</v>
      </c>
      <c r="E146" s="299">
        <v>141.94278403999999</v>
      </c>
      <c r="F146" s="1268">
        <v>1.1235412288028558E-3</v>
      </c>
      <c r="G146" s="299">
        <v>3218</v>
      </c>
      <c r="H146" s="308">
        <v>0.170984996131685</v>
      </c>
      <c r="I146" s="303">
        <v>0</v>
      </c>
      <c r="J146" s="299">
        <v>5.1091532799999992</v>
      </c>
      <c r="K146" s="317">
        <v>3.5994455896822632E-2</v>
      </c>
      <c r="L146" s="299">
        <v>2.72739E-2</v>
      </c>
      <c r="M146" s="299">
        <v>-1.3807999999999997E-3</v>
      </c>
    </row>
    <row r="147" spans="1:13" s="119" customFormat="1">
      <c r="A147" s="305" t="s">
        <v>617</v>
      </c>
      <c r="B147" s="299">
        <v>2.15422899</v>
      </c>
      <c r="C147" s="299">
        <v>11.67939316</v>
      </c>
      <c r="D147" s="316">
        <v>0.40394352560694169</v>
      </c>
      <c r="E147" s="299">
        <v>6.8720442399999992</v>
      </c>
      <c r="F147" s="1268">
        <v>8.0003996016183979E-4</v>
      </c>
      <c r="G147" s="299">
        <v>796</v>
      </c>
      <c r="H147" s="308">
        <v>0.16883683944386252</v>
      </c>
      <c r="I147" s="303">
        <v>0</v>
      </c>
      <c r="J147" s="299">
        <v>0.19047563000000001</v>
      </c>
      <c r="K147" s="317">
        <v>2.7717462715286596E-2</v>
      </c>
      <c r="L147" s="299">
        <v>9.2828999999999991E-4</v>
      </c>
      <c r="M147" s="299">
        <v>-1.3807999999999997E-3</v>
      </c>
    </row>
    <row r="148" spans="1:13" s="119" customFormat="1">
      <c r="A148" s="305" t="s">
        <v>618</v>
      </c>
      <c r="B148" s="299">
        <v>131.42768293</v>
      </c>
      <c r="C148" s="299">
        <v>9.0136150199999996</v>
      </c>
      <c r="D148" s="316">
        <v>0.40417267233141718</v>
      </c>
      <c r="E148" s="299">
        <v>135.07073980000001</v>
      </c>
      <c r="F148" s="1268">
        <v>1.1400001231058629E-3</v>
      </c>
      <c r="G148" s="299">
        <v>2422</v>
      </c>
      <c r="H148" s="308">
        <v>0.17109428869804708</v>
      </c>
      <c r="I148" s="303">
        <v>0</v>
      </c>
      <c r="J148" s="299">
        <v>4.9186776499999993</v>
      </c>
      <c r="K148" s="317">
        <v>3.6415567555808999E-2</v>
      </c>
      <c r="L148" s="299">
        <v>2.6345610000000002E-2</v>
      </c>
      <c r="M148" s="299">
        <v>0</v>
      </c>
    </row>
    <row r="149" spans="1:13" s="119" customFormat="1">
      <c r="A149" s="297" t="s">
        <v>619</v>
      </c>
      <c r="B149" s="299">
        <v>263.18962733000006</v>
      </c>
      <c r="C149" s="299">
        <v>20.695587930000002</v>
      </c>
      <c r="D149" s="316">
        <v>0.41627570567887695</v>
      </c>
      <c r="E149" s="299">
        <v>271.80469780000004</v>
      </c>
      <c r="F149" s="1268">
        <v>1.753277459356701E-3</v>
      </c>
      <c r="G149" s="299">
        <v>4597</v>
      </c>
      <c r="H149" s="308">
        <v>0.17070275218031938</v>
      </c>
      <c r="I149" s="303">
        <v>0</v>
      </c>
      <c r="J149" s="299">
        <v>13.680826290000001</v>
      </c>
      <c r="K149" s="317">
        <v>5.033329593172322E-2</v>
      </c>
      <c r="L149" s="299">
        <v>8.1292639999999985E-2</v>
      </c>
      <c r="M149" s="299">
        <v>-2.7662430000000002E-2</v>
      </c>
    </row>
    <row r="150" spans="1:13" s="119" customFormat="1">
      <c r="A150" s="297" t="s">
        <v>620</v>
      </c>
      <c r="B150" s="299">
        <v>73.139036959999999</v>
      </c>
      <c r="C150" s="299">
        <v>18.491086450000001</v>
      </c>
      <c r="D150" s="316">
        <v>0.55711333067722468</v>
      </c>
      <c r="E150" s="299">
        <v>83.440667719999993</v>
      </c>
      <c r="F150" s="1268">
        <v>3.7355198432249552E-3</v>
      </c>
      <c r="G150" s="299">
        <v>1388</v>
      </c>
      <c r="H150" s="308">
        <v>0.16176206925013328</v>
      </c>
      <c r="I150" s="303">
        <v>0</v>
      </c>
      <c r="J150" s="299">
        <v>7.4067715399999994</v>
      </c>
      <c r="K150" s="317">
        <v>8.8766925557867526E-2</v>
      </c>
      <c r="L150" s="299">
        <v>5.0492450000000008E-2</v>
      </c>
      <c r="M150" s="299">
        <v>-2.497578E-2</v>
      </c>
    </row>
    <row r="151" spans="1:13" s="119" customFormat="1">
      <c r="A151" s="297" t="s">
        <v>621</v>
      </c>
      <c r="B151" s="306">
        <v>78.241529700000001</v>
      </c>
      <c r="C151" s="306">
        <v>11.994834500000001</v>
      </c>
      <c r="D151" s="318">
        <v>0.50337438669954138</v>
      </c>
      <c r="E151" s="306">
        <v>84.279422159999996</v>
      </c>
      <c r="F151" s="1268">
        <v>5.9699984540093334E-3</v>
      </c>
      <c r="G151" s="299">
        <v>1192</v>
      </c>
      <c r="H151" s="308">
        <v>0.1684919510131582</v>
      </c>
      <c r="I151" s="303">
        <v>0</v>
      </c>
      <c r="J151" s="299">
        <v>11.375540379999999</v>
      </c>
      <c r="K151" s="317">
        <v>0.13497411454013222</v>
      </c>
      <c r="L151" s="299">
        <v>8.4776500000000005E-2</v>
      </c>
      <c r="M151" s="299">
        <v>-0.13976801</v>
      </c>
    </row>
    <row r="152" spans="1:13" s="119" customFormat="1">
      <c r="A152" s="297" t="s">
        <v>622</v>
      </c>
      <c r="B152" s="299">
        <v>356.56754804999997</v>
      </c>
      <c r="C152" s="299">
        <v>77.777873520000014</v>
      </c>
      <c r="D152" s="316">
        <v>0.46897318053598536</v>
      </c>
      <c r="E152" s="299">
        <v>393.04328476999996</v>
      </c>
      <c r="F152" s="1268">
        <v>1.3476918765066018E-2</v>
      </c>
      <c r="G152" s="299">
        <v>7138</v>
      </c>
      <c r="H152" s="308">
        <v>0.17294837880203992</v>
      </c>
      <c r="I152" s="303">
        <v>0</v>
      </c>
      <c r="J152" s="299">
        <v>89.312974539999999</v>
      </c>
      <c r="K152" s="317">
        <v>0.22723444974327428</v>
      </c>
      <c r="L152" s="299">
        <v>0.91933874999999987</v>
      </c>
      <c r="M152" s="299">
        <v>-1.48498245</v>
      </c>
    </row>
    <row r="153" spans="1:13" s="119" customFormat="1">
      <c r="A153" s="305" t="s">
        <v>623</v>
      </c>
      <c r="B153" s="299">
        <v>303.25408039999996</v>
      </c>
      <c r="C153" s="299">
        <v>66.784277270000004</v>
      </c>
      <c r="D153" s="316">
        <v>0.46710268606909189</v>
      </c>
      <c r="E153" s="299">
        <v>334.44919569999996</v>
      </c>
      <c r="F153" s="1268">
        <v>1.181377061389058E-2</v>
      </c>
      <c r="G153" s="299">
        <v>5994</v>
      </c>
      <c r="H153" s="308">
        <v>0.17230473575930325</v>
      </c>
      <c r="I153" s="303">
        <v>0</v>
      </c>
      <c r="J153" s="299">
        <v>70.059630760000005</v>
      </c>
      <c r="K153" s="317">
        <v>0.20947764760912535</v>
      </c>
      <c r="L153" s="299">
        <v>0.68162189999999989</v>
      </c>
      <c r="M153" s="299">
        <v>-1.48498245</v>
      </c>
    </row>
    <row r="154" spans="1:13" s="119" customFormat="1">
      <c r="A154" s="305" t="s">
        <v>624</v>
      </c>
      <c r="B154" s="299">
        <v>53.31346765</v>
      </c>
      <c r="C154" s="299">
        <v>10.993596250000001</v>
      </c>
      <c r="D154" s="316">
        <v>0.48033612476899906</v>
      </c>
      <c r="E154" s="299">
        <v>58.594089070000003</v>
      </c>
      <c r="F154" s="1268">
        <v>2.2970001946648576E-2</v>
      </c>
      <c r="G154" s="299">
        <v>1144</v>
      </c>
      <c r="H154" s="308">
        <v>0.17662222886742798</v>
      </c>
      <c r="I154" s="303">
        <v>0</v>
      </c>
      <c r="J154" s="299">
        <v>19.253343779999998</v>
      </c>
      <c r="K154" s="317">
        <v>0.32858849903782622</v>
      </c>
      <c r="L154" s="299">
        <v>0.23771685000000001</v>
      </c>
      <c r="M154" s="299">
        <v>0</v>
      </c>
    </row>
    <row r="155" spans="1:13" s="119" customFormat="1">
      <c r="A155" s="297" t="s">
        <v>625</v>
      </c>
      <c r="B155" s="299">
        <v>49.469218990000002</v>
      </c>
      <c r="C155" s="299">
        <v>7.3830680299999996</v>
      </c>
      <c r="D155" s="308">
        <v>0.47672072852347808</v>
      </c>
      <c r="E155" s="299">
        <v>52.988880559999998</v>
      </c>
      <c r="F155" s="1268">
        <v>3.8744331986318159E-2</v>
      </c>
      <c r="G155" s="299">
        <v>995</v>
      </c>
      <c r="H155" s="308">
        <v>0.16703966636882656</v>
      </c>
      <c r="I155" s="303">
        <v>0</v>
      </c>
      <c r="J155" s="299">
        <v>21.715113590000001</v>
      </c>
      <c r="K155" s="317">
        <v>0.40980510175925866</v>
      </c>
      <c r="L155" s="299">
        <v>0.33926773999999998</v>
      </c>
      <c r="M155" s="299">
        <v>-0.95506626999999988</v>
      </c>
    </row>
    <row r="156" spans="1:13" s="119" customFormat="1">
      <c r="A156" s="305" t="s">
        <v>626</v>
      </c>
      <c r="B156" s="299">
        <v>45.774922749999995</v>
      </c>
      <c r="C156" s="299">
        <v>7.1433915999999993</v>
      </c>
      <c r="D156" s="308">
        <v>0.46546919533292846</v>
      </c>
      <c r="E156" s="299">
        <v>49.099951490000002</v>
      </c>
      <c r="F156" s="1268">
        <v>3.6588474641688497E-2</v>
      </c>
      <c r="G156" s="299">
        <v>946</v>
      </c>
      <c r="H156" s="308">
        <v>0.16884611223472309</v>
      </c>
      <c r="I156" s="303">
        <v>0</v>
      </c>
      <c r="J156" s="299">
        <v>19.819522599999999</v>
      </c>
      <c r="K156" s="317">
        <v>0.40365666357199081</v>
      </c>
      <c r="L156" s="299">
        <v>0.30228793000000004</v>
      </c>
      <c r="M156" s="299">
        <v>-0.93869906999999986</v>
      </c>
    </row>
    <row r="157" spans="1:13" s="119" customFormat="1">
      <c r="A157" s="305" t="s">
        <v>627</v>
      </c>
      <c r="B157" s="299">
        <v>3.6942962400000003</v>
      </c>
      <c r="C157" s="299">
        <v>0.23967643000000002</v>
      </c>
      <c r="D157" s="308">
        <v>0.81206495774323739</v>
      </c>
      <c r="E157" s="299">
        <v>3.8889290700000001</v>
      </c>
      <c r="F157" s="1268">
        <v>6.5963262734437061E-2</v>
      </c>
      <c r="G157" s="299">
        <v>49</v>
      </c>
      <c r="H157" s="308">
        <v>0.14423225517970167</v>
      </c>
      <c r="I157" s="303">
        <v>0</v>
      </c>
      <c r="J157" s="299">
        <v>1.8955909899999999</v>
      </c>
      <c r="K157" s="317">
        <v>0.4874326468494834</v>
      </c>
      <c r="L157" s="299">
        <v>3.6979809999999995E-2</v>
      </c>
      <c r="M157" s="299">
        <v>-1.6367200000000002E-2</v>
      </c>
    </row>
    <row r="158" spans="1:13" s="119" customFormat="1">
      <c r="A158" s="297" t="s">
        <v>628</v>
      </c>
      <c r="B158" s="299">
        <v>13.13561024</v>
      </c>
      <c r="C158" s="299">
        <v>0.71088336000000008</v>
      </c>
      <c r="D158" s="308">
        <v>0.47049712909302022</v>
      </c>
      <c r="E158" s="299">
        <v>13.470078820000001</v>
      </c>
      <c r="F158" s="1268">
        <v>0.2608024256535123</v>
      </c>
      <c r="G158" s="299">
        <v>229</v>
      </c>
      <c r="H158" s="308">
        <v>0.16197666985886278</v>
      </c>
      <c r="I158" s="303">
        <v>0</v>
      </c>
      <c r="J158" s="299">
        <v>11.016856769999999</v>
      </c>
      <c r="K158" s="317">
        <v>0.81787619190783611</v>
      </c>
      <c r="L158" s="299">
        <v>0.57713373000000001</v>
      </c>
      <c r="M158" s="299">
        <v>-0.63352008000000004</v>
      </c>
    </row>
    <row r="159" spans="1:13" s="119" customFormat="1">
      <c r="A159" s="305" t="s">
        <v>629</v>
      </c>
      <c r="B159" s="299">
        <v>3.2953971500000003</v>
      </c>
      <c r="C159" s="299">
        <v>0.26611919000000001</v>
      </c>
      <c r="D159" s="308">
        <v>0.38500004452891956</v>
      </c>
      <c r="E159" s="299">
        <v>3.3978530500000002</v>
      </c>
      <c r="F159" s="1268">
        <v>0.16536892317929994</v>
      </c>
      <c r="G159" s="299">
        <v>63</v>
      </c>
      <c r="H159" s="308">
        <v>0.16070708237367709</v>
      </c>
      <c r="I159" s="303">
        <v>0</v>
      </c>
      <c r="J159" s="299">
        <v>2.5265798500000001</v>
      </c>
      <c r="K159" s="317">
        <v>0.74358125934845831</v>
      </c>
      <c r="L159" s="299">
        <v>9.0641879999999994E-2</v>
      </c>
      <c r="M159" s="299">
        <v>-5.5074699999999996E-3</v>
      </c>
    </row>
    <row r="160" spans="1:13" s="119" customFormat="1">
      <c r="A160" s="305" t="s">
        <v>630</v>
      </c>
      <c r="B160" s="299">
        <v>2.6992347699999999</v>
      </c>
      <c r="C160" s="299">
        <v>4.3625800000000005E-3</v>
      </c>
      <c r="D160" s="308">
        <v>0.38499924356688009</v>
      </c>
      <c r="E160" s="299">
        <v>2.7009143600000001</v>
      </c>
      <c r="F160" s="1268">
        <v>0.24035999423543367</v>
      </c>
      <c r="G160" s="299">
        <v>25</v>
      </c>
      <c r="H160" s="308">
        <v>0.14592553389956431</v>
      </c>
      <c r="I160" s="303">
        <v>0</v>
      </c>
      <c r="J160" s="299">
        <v>2.3007377399999998</v>
      </c>
      <c r="K160" s="317">
        <v>0.85183661284247436</v>
      </c>
      <c r="L160" s="299">
        <v>9.4733609999999996E-2</v>
      </c>
      <c r="M160" s="299">
        <v>0</v>
      </c>
    </row>
    <row r="161" spans="1:13" s="119" customFormat="1">
      <c r="A161" s="305" t="s">
        <v>631</v>
      </c>
      <c r="B161" s="299">
        <v>7.1409783200000003</v>
      </c>
      <c r="C161" s="299">
        <v>0.44040159000000001</v>
      </c>
      <c r="D161" s="308">
        <v>0.52300694463886921</v>
      </c>
      <c r="E161" s="299">
        <v>7.3713114100000006</v>
      </c>
      <c r="F161" s="1268">
        <v>0.31228339734462529</v>
      </c>
      <c r="G161" s="299">
        <v>141</v>
      </c>
      <c r="H161" s="308">
        <v>0.16844317393992719</v>
      </c>
      <c r="I161" s="303">
        <v>0</v>
      </c>
      <c r="J161" s="299">
        <v>6.1895391799999997</v>
      </c>
      <c r="K161" s="317">
        <v>0.83967951368913873</v>
      </c>
      <c r="L161" s="299">
        <v>0.39175823999999998</v>
      </c>
      <c r="M161" s="299">
        <v>-0.62801260999999997</v>
      </c>
    </row>
    <row r="162" spans="1:13" s="119" customFormat="1">
      <c r="A162" s="297" t="s">
        <v>632</v>
      </c>
      <c r="B162" s="299">
        <v>14.238026409999998</v>
      </c>
      <c r="C162" s="299">
        <v>2.1023267800000003</v>
      </c>
      <c r="D162" s="308">
        <v>0.58914184121271573</v>
      </c>
      <c r="E162" s="299">
        <v>15.476595079999999</v>
      </c>
      <c r="F162" s="1268">
        <v>1</v>
      </c>
      <c r="G162" s="299">
        <v>416</v>
      </c>
      <c r="H162" s="308">
        <v>0.174435054095891</v>
      </c>
      <c r="I162" s="303">
        <v>0</v>
      </c>
      <c r="J162" s="299">
        <v>31.766013949999998</v>
      </c>
      <c r="K162" s="317">
        <v>2.0525195487636934</v>
      </c>
      <c r="L162" s="299">
        <v>0.28763216999999996</v>
      </c>
      <c r="M162" s="299">
        <v>-4.7048253999999998</v>
      </c>
    </row>
    <row r="163" spans="1:13">
      <c r="A163" s="1017" t="s">
        <v>158</v>
      </c>
      <c r="B163" s="1018">
        <v>981.5625096</v>
      </c>
      <c r="C163" s="1018">
        <v>159.84866875</v>
      </c>
      <c r="D163" s="1020">
        <v>0.46846746948588508</v>
      </c>
      <c r="E163" s="1018">
        <v>1056.44641095</v>
      </c>
      <c r="F163" s="1269">
        <v>2.6305665040794277E-2</v>
      </c>
      <c r="G163" s="1018">
        <v>19173</v>
      </c>
      <c r="H163" s="1020">
        <v>0.17045330161902811</v>
      </c>
      <c r="I163" s="1022">
        <v>0</v>
      </c>
      <c r="J163" s="1018">
        <v>191.38325033999996</v>
      </c>
      <c r="K163" s="1024">
        <v>0.18115755646128828</v>
      </c>
      <c r="L163" s="1018">
        <v>2.36720788</v>
      </c>
      <c r="M163" s="1018">
        <v>-7.9721812199999995</v>
      </c>
    </row>
    <row r="164" spans="1:13" s="119" customFormat="1">
      <c r="D164" s="323"/>
      <c r="F164" s="1266"/>
      <c r="H164" s="323"/>
      <c r="I164" s="324"/>
      <c r="K164" s="326"/>
    </row>
    <row r="165" spans="1:13" s="119" customFormat="1">
      <c r="A165" s="158" t="s">
        <v>640</v>
      </c>
      <c r="B165" s="158"/>
      <c r="C165" s="294"/>
      <c r="D165" s="310"/>
      <c r="E165" s="158"/>
      <c r="F165" s="1267"/>
      <c r="G165" s="158"/>
      <c r="H165" s="310"/>
      <c r="I165" s="311"/>
      <c r="J165" s="158"/>
      <c r="K165" s="315"/>
      <c r="L165" s="158"/>
      <c r="M165" s="296"/>
    </row>
    <row r="166" spans="1:13" s="119" customFormat="1">
      <c r="A166" s="297" t="s">
        <v>616</v>
      </c>
      <c r="B166" s="298">
        <v>2.6892069599999999</v>
      </c>
      <c r="C166" s="299">
        <v>2.43632296</v>
      </c>
      <c r="D166" s="316">
        <v>0.57389021199389756</v>
      </c>
      <c r="E166" s="299">
        <v>4.0885895699999999</v>
      </c>
      <c r="F166" s="1268">
        <v>1.0556476569987434E-3</v>
      </c>
      <c r="G166" s="299">
        <v>2015</v>
      </c>
      <c r="H166" s="308">
        <v>0.30851841164384713</v>
      </c>
      <c r="I166" s="303">
        <v>0</v>
      </c>
      <c r="J166" s="299">
        <v>0.27770908999999999</v>
      </c>
      <c r="K166" s="317">
        <v>6.7922956130810661E-2</v>
      </c>
      <c r="L166" s="299">
        <v>1.3296200000000003E-3</v>
      </c>
      <c r="M166" s="299">
        <v>-6.5115999999999991E-4</v>
      </c>
    </row>
    <row r="167" spans="1:13" s="119" customFormat="1">
      <c r="A167" s="305" t="s">
        <v>617</v>
      </c>
      <c r="B167" s="299">
        <v>0.24578596999999999</v>
      </c>
      <c r="C167" s="299">
        <v>1.2665064800000001</v>
      </c>
      <c r="D167" s="316">
        <v>0.60455531186859779</v>
      </c>
      <c r="E167" s="299">
        <v>1.0126599000000001</v>
      </c>
      <c r="F167" s="1268">
        <v>7.9943917992605419E-4</v>
      </c>
      <c r="G167" s="299">
        <v>1819</v>
      </c>
      <c r="H167" s="308">
        <v>0.31456816844431185</v>
      </c>
      <c r="I167" s="303">
        <v>0</v>
      </c>
      <c r="J167" s="299">
        <v>6.1372960000000004E-2</v>
      </c>
      <c r="K167" s="317">
        <v>6.0605697924841308E-2</v>
      </c>
      <c r="L167" s="299">
        <v>2.5483E-4</v>
      </c>
      <c r="M167" s="299">
        <v>-6.5115999999999991E-4</v>
      </c>
    </row>
    <row r="168" spans="1:13" s="119" customFormat="1">
      <c r="A168" s="305" t="s">
        <v>618</v>
      </c>
      <c r="B168" s="299">
        <v>2.4434209899999999</v>
      </c>
      <c r="C168" s="299">
        <v>1.1698164799999999</v>
      </c>
      <c r="D168" s="316">
        <v>0.54069051925136158</v>
      </c>
      <c r="E168" s="299">
        <v>3.0759296699999998</v>
      </c>
      <c r="F168" s="1268">
        <v>1.1399968062338695E-3</v>
      </c>
      <c r="G168" s="299">
        <v>196</v>
      </c>
      <c r="H168" s="308">
        <v>0.30652670611938926</v>
      </c>
      <c r="I168" s="303">
        <v>0</v>
      </c>
      <c r="J168" s="299">
        <v>0.21633612999999999</v>
      </c>
      <c r="K168" s="317">
        <v>7.0331949429780036E-2</v>
      </c>
      <c r="L168" s="299">
        <v>1.0747900000000002E-3</v>
      </c>
      <c r="M168" s="299">
        <v>0</v>
      </c>
    </row>
    <row r="169" spans="1:13" s="119" customFormat="1">
      <c r="A169" s="297" t="s">
        <v>619</v>
      </c>
      <c r="B169" s="299">
        <v>14.592435849999999</v>
      </c>
      <c r="C169" s="299">
        <v>6.3130343800000013</v>
      </c>
      <c r="D169" s="316">
        <v>0.67370969711082096</v>
      </c>
      <c r="E169" s="299">
        <v>18.845588329999998</v>
      </c>
      <c r="F169" s="1268">
        <v>2.0718673949724339E-3</v>
      </c>
      <c r="G169" s="299">
        <v>3549</v>
      </c>
      <c r="H169" s="308">
        <v>0.35371556213973615</v>
      </c>
      <c r="I169" s="303">
        <v>0</v>
      </c>
      <c r="J169" s="299">
        <v>2.6354027800000002</v>
      </c>
      <c r="K169" s="317">
        <v>0.13984189476349451</v>
      </c>
      <c r="L169" s="299">
        <v>1.384677E-2</v>
      </c>
      <c r="M169" s="299">
        <v>-6.3279070000000007E-2</v>
      </c>
    </row>
    <row r="170" spans="1:13" s="119" customFormat="1">
      <c r="A170" s="297" t="s">
        <v>620</v>
      </c>
      <c r="B170" s="299">
        <v>22.589336769999999</v>
      </c>
      <c r="C170" s="299">
        <v>77.653132370000009</v>
      </c>
      <c r="D170" s="316">
        <v>0.65618100706115789</v>
      </c>
      <c r="E170" s="299">
        <v>73.543847370000009</v>
      </c>
      <c r="F170" s="1268">
        <v>3.8018136118624433E-3</v>
      </c>
      <c r="G170" s="299">
        <v>4921</v>
      </c>
      <c r="H170" s="308">
        <v>0.29811074609272242</v>
      </c>
      <c r="I170" s="303">
        <v>0</v>
      </c>
      <c r="J170" s="299">
        <v>13.114078969999998</v>
      </c>
      <c r="K170" s="317">
        <v>0.17831646614873037</v>
      </c>
      <c r="L170" s="299">
        <v>8.3649110000000013E-2</v>
      </c>
      <c r="M170" s="299">
        <v>-0.10346144</v>
      </c>
    </row>
    <row r="171" spans="1:13" s="119" customFormat="1">
      <c r="A171" s="297" t="s">
        <v>621</v>
      </c>
      <c r="B171" s="306">
        <v>35.559629050000005</v>
      </c>
      <c r="C171" s="306">
        <v>53.447639330000001</v>
      </c>
      <c r="D171" s="318">
        <v>0.6938697533678333</v>
      </c>
      <c r="E171" s="306">
        <v>72.834746260000017</v>
      </c>
      <c r="F171" s="1268">
        <v>5.9700157181545718E-3</v>
      </c>
      <c r="G171" s="299">
        <v>4590</v>
      </c>
      <c r="H171" s="308">
        <v>0.29868148386681831</v>
      </c>
      <c r="I171" s="303">
        <v>0</v>
      </c>
      <c r="J171" s="299">
        <v>16.429641589999999</v>
      </c>
      <c r="K171" s="317">
        <v>0.22557422705024188</v>
      </c>
      <c r="L171" s="299">
        <v>0.12987275000000001</v>
      </c>
      <c r="M171" s="299">
        <v>-0.3178473</v>
      </c>
    </row>
    <row r="172" spans="1:13" s="119" customFormat="1">
      <c r="A172" s="297" t="s">
        <v>622</v>
      </c>
      <c r="B172" s="299">
        <v>412.65627446999997</v>
      </c>
      <c r="C172" s="299">
        <v>289.86831367000002</v>
      </c>
      <c r="D172" s="316">
        <v>0.75972535028685251</v>
      </c>
      <c r="E172" s="299">
        <v>635.54057618999991</v>
      </c>
      <c r="F172" s="1268">
        <v>1.5047768180801294E-2</v>
      </c>
      <c r="G172" s="299">
        <v>32347</v>
      </c>
      <c r="H172" s="308">
        <v>0.28397585243407752</v>
      </c>
      <c r="I172" s="303">
        <v>0</v>
      </c>
      <c r="J172" s="299">
        <v>189.47284429999999</v>
      </c>
      <c r="K172" s="317">
        <v>0.29812863473780088</v>
      </c>
      <c r="L172" s="299">
        <v>2.7182451000000003</v>
      </c>
      <c r="M172" s="299">
        <v>-3.6493988900000005</v>
      </c>
    </row>
    <row r="173" spans="1:13" s="119" customFormat="1">
      <c r="A173" s="305" t="s">
        <v>623</v>
      </c>
      <c r="B173" s="299">
        <v>281.24615333999998</v>
      </c>
      <c r="C173" s="299">
        <v>242.67126594000001</v>
      </c>
      <c r="D173" s="316">
        <v>0.75929614124796196</v>
      </c>
      <c r="E173" s="299">
        <v>467.54404248999992</v>
      </c>
      <c r="F173" s="1268">
        <v>1.220117574297188E-2</v>
      </c>
      <c r="G173" s="299">
        <v>25466</v>
      </c>
      <c r="H173" s="308">
        <v>0.28364930239237629</v>
      </c>
      <c r="I173" s="303">
        <v>0</v>
      </c>
      <c r="J173" s="299">
        <v>132.02072935999999</v>
      </c>
      <c r="K173" s="317">
        <v>0.28237068032542351</v>
      </c>
      <c r="L173" s="299">
        <v>1.6189094999999998</v>
      </c>
      <c r="M173" s="299">
        <v>-3.6493988900000005</v>
      </c>
    </row>
    <row r="174" spans="1:13" s="119" customFormat="1">
      <c r="A174" s="305" t="s">
        <v>624</v>
      </c>
      <c r="B174" s="299">
        <v>131.41012113000002</v>
      </c>
      <c r="C174" s="299">
        <v>47.197047730000001</v>
      </c>
      <c r="D174" s="316">
        <v>0.76193219808411949</v>
      </c>
      <c r="E174" s="299">
        <v>167.99653369999999</v>
      </c>
      <c r="F174" s="1268">
        <v>2.2969999112547167E-2</v>
      </c>
      <c r="G174" s="299">
        <v>6881</v>
      </c>
      <c r="H174" s="308">
        <v>0.28488466003391116</v>
      </c>
      <c r="I174" s="303">
        <v>0</v>
      </c>
      <c r="J174" s="299">
        <v>57.452114940000001</v>
      </c>
      <c r="K174" s="317">
        <v>0.3419839307077322</v>
      </c>
      <c r="L174" s="299">
        <v>1.0993356000000001</v>
      </c>
      <c r="M174" s="299">
        <v>0</v>
      </c>
    </row>
    <row r="175" spans="1:13" s="119" customFormat="1">
      <c r="A175" s="297" t="s">
        <v>625</v>
      </c>
      <c r="B175" s="299">
        <v>322.11950874999997</v>
      </c>
      <c r="C175" s="299">
        <v>88.634878470000004</v>
      </c>
      <c r="D175" s="308">
        <v>0.81291752145164309</v>
      </c>
      <c r="E175" s="299">
        <v>395.63442625000005</v>
      </c>
      <c r="F175" s="1268">
        <v>4.6357002937885763E-2</v>
      </c>
      <c r="G175" s="299">
        <v>24491</v>
      </c>
      <c r="H175" s="308">
        <v>0.28969353083438854</v>
      </c>
      <c r="I175" s="303">
        <v>0</v>
      </c>
      <c r="J175" s="299">
        <v>151.7650501</v>
      </c>
      <c r="K175" s="317">
        <v>0.38359920176435858</v>
      </c>
      <c r="L175" s="299">
        <v>5.2897491500000005</v>
      </c>
      <c r="M175" s="299">
        <v>-11.39506907</v>
      </c>
    </row>
    <row r="176" spans="1:13" s="119" customFormat="1">
      <c r="A176" s="305" t="s">
        <v>626</v>
      </c>
      <c r="B176" s="299">
        <v>221.76201770999998</v>
      </c>
      <c r="C176" s="299">
        <v>70.042224779999998</v>
      </c>
      <c r="D176" s="308">
        <v>0.82843713348992221</v>
      </c>
      <c r="E176" s="299">
        <v>280.84034302999999</v>
      </c>
      <c r="F176" s="1268">
        <v>3.5476918887453766E-2</v>
      </c>
      <c r="G176" s="299">
        <v>20177</v>
      </c>
      <c r="H176" s="308">
        <v>0.2910125308502049</v>
      </c>
      <c r="I176" s="303">
        <v>0</v>
      </c>
      <c r="J176" s="299">
        <v>106.35036181</v>
      </c>
      <c r="K176" s="317">
        <v>0.37868619822416122</v>
      </c>
      <c r="L176" s="299">
        <v>2.8899994599999999</v>
      </c>
      <c r="M176" s="299">
        <v>-8.4179423699999987</v>
      </c>
    </row>
    <row r="177" spans="1:13" s="119" customFormat="1">
      <c r="A177" s="305" t="s">
        <v>627</v>
      </c>
      <c r="B177" s="299">
        <v>100.35749104</v>
      </c>
      <c r="C177" s="299">
        <v>18.592653690000002</v>
      </c>
      <c r="D177" s="308">
        <v>0.75445205584313768</v>
      </c>
      <c r="E177" s="299">
        <v>114.79408322</v>
      </c>
      <c r="F177" s="1268">
        <v>7.297480806519914E-2</v>
      </c>
      <c r="G177" s="299">
        <v>4314</v>
      </c>
      <c r="H177" s="308">
        <v>0.28646663615037837</v>
      </c>
      <c r="I177" s="303">
        <v>0</v>
      </c>
      <c r="J177" s="299">
        <v>45.414688290000001</v>
      </c>
      <c r="K177" s="317">
        <v>0.39561872019975003</v>
      </c>
      <c r="L177" s="299">
        <v>2.3997496900000006</v>
      </c>
      <c r="M177" s="299">
        <v>-2.9771267000000003</v>
      </c>
    </row>
    <row r="178" spans="1:13" s="119" customFormat="1">
      <c r="A178" s="297" t="s">
        <v>628</v>
      </c>
      <c r="B178" s="299">
        <v>124.45467693999998</v>
      </c>
      <c r="C178" s="299">
        <v>108.74683046000001</v>
      </c>
      <c r="D178" s="308">
        <v>0.19032524003182796</v>
      </c>
      <c r="E178" s="299">
        <v>145.41717227000001</v>
      </c>
      <c r="F178" s="1268">
        <v>0.23305979576520613</v>
      </c>
      <c r="G178" s="299">
        <v>6729</v>
      </c>
      <c r="H178" s="308">
        <v>0.31204509365474264</v>
      </c>
      <c r="I178" s="303">
        <v>0</v>
      </c>
      <c r="J178" s="299">
        <v>103.39323347000001</v>
      </c>
      <c r="K178" s="317">
        <v>0.71101116777341111</v>
      </c>
      <c r="L178" s="299">
        <v>10.58853536</v>
      </c>
      <c r="M178" s="299">
        <v>-5.3636400799999997</v>
      </c>
    </row>
    <row r="179" spans="1:13" s="119" customFormat="1">
      <c r="A179" s="305" t="s">
        <v>629</v>
      </c>
      <c r="B179" s="299">
        <v>33.108531709999994</v>
      </c>
      <c r="C179" s="299">
        <v>4.8262954100000011</v>
      </c>
      <c r="D179" s="308">
        <v>0.85696167321842409</v>
      </c>
      <c r="E179" s="299">
        <v>37.289970279999999</v>
      </c>
      <c r="F179" s="1268">
        <v>0.13729909333679413</v>
      </c>
      <c r="G179" s="299">
        <v>1455</v>
      </c>
      <c r="H179" s="308">
        <v>0.28454744239072099</v>
      </c>
      <c r="I179" s="303">
        <v>0</v>
      </c>
      <c r="J179" s="299">
        <v>18.152417909999997</v>
      </c>
      <c r="K179" s="317">
        <v>0.48679089239542284</v>
      </c>
      <c r="L179" s="299">
        <v>1.4603887299999998</v>
      </c>
      <c r="M179" s="299">
        <v>-1.7288919199999997</v>
      </c>
    </row>
    <row r="180" spans="1:13" s="119" customFormat="1">
      <c r="A180" s="305" t="s">
        <v>630</v>
      </c>
      <c r="B180" s="299">
        <v>68.959434299999998</v>
      </c>
      <c r="C180" s="299">
        <v>98.925421010000008</v>
      </c>
      <c r="D180" s="308">
        <v>0.1208691390738818</v>
      </c>
      <c r="E180" s="299">
        <v>80.974279530000018</v>
      </c>
      <c r="F180" s="1268">
        <v>0.24035984281637482</v>
      </c>
      <c r="G180" s="299">
        <v>3532</v>
      </c>
      <c r="H180" s="308">
        <v>0.33812567124918014</v>
      </c>
      <c r="I180" s="303">
        <v>0</v>
      </c>
      <c r="J180" s="299">
        <v>67.922548699999993</v>
      </c>
      <c r="K180" s="317">
        <v>0.83881633889481533</v>
      </c>
      <c r="L180" s="299">
        <v>6.5809285700000002</v>
      </c>
      <c r="M180" s="299">
        <v>0</v>
      </c>
    </row>
    <row r="181" spans="1:13" s="119" customFormat="1">
      <c r="A181" s="305" t="s">
        <v>631</v>
      </c>
      <c r="B181" s="299">
        <v>22.38671093</v>
      </c>
      <c r="C181" s="299">
        <v>4.9951140400000007</v>
      </c>
      <c r="D181" s="308">
        <v>0.92175792446972848</v>
      </c>
      <c r="E181" s="299">
        <v>27.152922460000003</v>
      </c>
      <c r="F181" s="1268">
        <v>0.34280112108418698</v>
      </c>
      <c r="G181" s="299">
        <v>1742</v>
      </c>
      <c r="H181" s="308">
        <v>0.27203211222958723</v>
      </c>
      <c r="I181" s="303">
        <v>0</v>
      </c>
      <c r="J181" s="299">
        <v>17.318266860000001</v>
      </c>
      <c r="K181" s="317">
        <v>0.63780489505364268</v>
      </c>
      <c r="L181" s="299">
        <v>2.5472180599999996</v>
      </c>
      <c r="M181" s="299">
        <v>-3.63474816</v>
      </c>
    </row>
    <row r="182" spans="1:13" s="119" customFormat="1">
      <c r="A182" s="297" t="s">
        <v>632</v>
      </c>
      <c r="B182" s="299">
        <v>81.770677330000012</v>
      </c>
      <c r="C182" s="299">
        <v>36.696460260000002</v>
      </c>
      <c r="D182" s="308">
        <v>0.4842283025147559</v>
      </c>
      <c r="E182" s="299">
        <v>99.870428830000009</v>
      </c>
      <c r="F182" s="1268">
        <v>1</v>
      </c>
      <c r="G182" s="299">
        <v>6290</v>
      </c>
      <c r="H182" s="308">
        <v>0.30872167418528551</v>
      </c>
      <c r="I182" s="303">
        <v>0</v>
      </c>
      <c r="J182" s="299">
        <v>333.58065719000001</v>
      </c>
      <c r="K182" s="317">
        <v>3.3401344231516501</v>
      </c>
      <c r="L182" s="299">
        <v>11.907921989999998</v>
      </c>
      <c r="M182" s="299">
        <v>-39.562559050000004</v>
      </c>
    </row>
    <row r="183" spans="1:13">
      <c r="A183" s="1017" t="s">
        <v>158</v>
      </c>
      <c r="B183" s="1018">
        <v>1016.4317461200001</v>
      </c>
      <c r="C183" s="1018">
        <v>663.7966118999999</v>
      </c>
      <c r="D183" s="1020">
        <v>0.63939981135959767</v>
      </c>
      <c r="E183" s="1018">
        <v>1445.7753750700001</v>
      </c>
      <c r="F183" s="1269">
        <v>0.11234318129269284</v>
      </c>
      <c r="G183" s="1018">
        <v>84932</v>
      </c>
      <c r="H183" s="1020">
        <v>0.29251139803064102</v>
      </c>
      <c r="I183" s="1022">
        <v>0</v>
      </c>
      <c r="J183" s="1018">
        <v>810.66861749000009</v>
      </c>
      <c r="K183" s="1024">
        <v>0.56071546899237368</v>
      </c>
      <c r="L183" s="1018">
        <v>30.733149849999997</v>
      </c>
      <c r="M183" s="1018">
        <v>-60.455906060000011</v>
      </c>
    </row>
    <row r="184" spans="1:13" s="119" customFormat="1">
      <c r="D184" s="323"/>
      <c r="F184" s="1266"/>
      <c r="H184" s="323"/>
      <c r="I184" s="324"/>
      <c r="K184" s="326"/>
    </row>
    <row r="185" spans="1:13" s="119" customFormat="1">
      <c r="A185" s="158" t="s">
        <v>641</v>
      </c>
      <c r="B185" s="158"/>
      <c r="C185" s="294"/>
      <c r="D185" s="310"/>
      <c r="E185" s="158"/>
      <c r="F185" s="1267"/>
      <c r="G185" s="158"/>
      <c r="H185" s="310"/>
      <c r="I185" s="311"/>
      <c r="J185" s="158"/>
      <c r="K185" s="315"/>
      <c r="L185" s="158"/>
      <c r="M185" s="296"/>
    </row>
    <row r="186" spans="1:13" s="119" customFormat="1">
      <c r="A186" s="297" t="s">
        <v>616</v>
      </c>
      <c r="B186" s="298">
        <v>101585.93754836998</v>
      </c>
      <c r="C186" s="299">
        <v>9552.9538854099992</v>
      </c>
      <c r="D186" s="316">
        <v>0.75973868246601584</v>
      </c>
      <c r="E186" s="299">
        <v>108843.68614692999</v>
      </c>
      <c r="F186" s="1268">
        <v>8.6623528582745765E-4</v>
      </c>
      <c r="G186" s="299">
        <v>684839</v>
      </c>
      <c r="H186" s="308">
        <v>0.14349522014291438</v>
      </c>
      <c r="I186" s="303">
        <v>0</v>
      </c>
      <c r="J186" s="299">
        <v>9230.9639802300007</v>
      </c>
      <c r="K186" s="317">
        <v>8.4809365678491996E-2</v>
      </c>
      <c r="L186" s="299">
        <v>13.600046319999997</v>
      </c>
      <c r="M186" s="299">
        <v>-2.9874312300000003</v>
      </c>
    </row>
    <row r="187" spans="1:13" s="119" customFormat="1">
      <c r="A187" s="305" t="s">
        <v>617</v>
      </c>
      <c r="B187" s="299">
        <v>81421.847634409991</v>
      </c>
      <c r="C187" s="299">
        <v>8046.8509513899999</v>
      </c>
      <c r="D187" s="316">
        <v>0.78012972263710434</v>
      </c>
      <c r="E187" s="299">
        <v>87699.435235219993</v>
      </c>
      <c r="F187" s="1268">
        <v>8.0026611792608936E-4</v>
      </c>
      <c r="G187" s="299">
        <v>553658</v>
      </c>
      <c r="H187" s="308">
        <v>0.14109603713457664</v>
      </c>
      <c r="I187" s="303">
        <v>0</v>
      </c>
      <c r="J187" s="299">
        <v>7210.4392017099999</v>
      </c>
      <c r="K187" s="317">
        <v>8.2217624120050153E-2</v>
      </c>
      <c r="L187" s="299">
        <v>9.9016511399999985</v>
      </c>
      <c r="M187" s="299">
        <v>-2.9874312300000003</v>
      </c>
    </row>
    <row r="188" spans="1:13" s="119" customFormat="1">
      <c r="A188" s="305" t="s">
        <v>618</v>
      </c>
      <c r="B188" s="299">
        <v>20164.089913959997</v>
      </c>
      <c r="C188" s="299">
        <v>1506.10293402</v>
      </c>
      <c r="D188" s="316">
        <v>0.6507928346795081</v>
      </c>
      <c r="E188" s="299">
        <v>21144.250911709998</v>
      </c>
      <c r="F188" s="1268">
        <v>1.1398538118298773E-3</v>
      </c>
      <c r="G188" s="299">
        <v>131181</v>
      </c>
      <c r="H188" s="308">
        <v>0.15344624634553239</v>
      </c>
      <c r="I188" s="303">
        <v>0</v>
      </c>
      <c r="J188" s="299">
        <v>2020.5247785199999</v>
      </c>
      <c r="K188" s="317">
        <v>9.5559061749546467E-2</v>
      </c>
      <c r="L188" s="299">
        <v>3.6983951799999999</v>
      </c>
      <c r="M188" s="299">
        <v>0</v>
      </c>
    </row>
    <row r="189" spans="1:13" s="119" customFormat="1">
      <c r="A189" s="297" t="s">
        <v>619</v>
      </c>
      <c r="B189" s="299">
        <v>24297.344233789998</v>
      </c>
      <c r="C189" s="299">
        <v>1659.9579698999999</v>
      </c>
      <c r="D189" s="316">
        <v>0.70484049500390922</v>
      </c>
      <c r="E189" s="299">
        <v>25467.349830979998</v>
      </c>
      <c r="F189" s="1268">
        <v>1.8569295012578154E-3</v>
      </c>
      <c r="G189" s="299">
        <v>162426</v>
      </c>
      <c r="H189" s="308">
        <v>0.149978248752592</v>
      </c>
      <c r="I189" s="303">
        <v>0</v>
      </c>
      <c r="J189" s="299">
        <v>2485.6678357199999</v>
      </c>
      <c r="K189" s="317">
        <v>9.7602139689316456E-2</v>
      </c>
      <c r="L189" s="299">
        <v>7.0940513899999988</v>
      </c>
      <c r="M189" s="299">
        <v>-3.1280126400000006</v>
      </c>
    </row>
    <row r="190" spans="1:13" s="119" customFormat="1">
      <c r="A190" s="297" t="s">
        <v>620</v>
      </c>
      <c r="B190" s="299">
        <v>16824.03039141</v>
      </c>
      <c r="C190" s="299">
        <v>926.05266890000007</v>
      </c>
      <c r="D190" s="316">
        <v>0.70413698637092703</v>
      </c>
      <c r="E190" s="299">
        <v>17476.09832691</v>
      </c>
      <c r="F190" s="1268">
        <v>3.4644492184374856E-3</v>
      </c>
      <c r="G190" s="299">
        <v>104564</v>
      </c>
      <c r="H190" s="308">
        <v>0.15545618385979632</v>
      </c>
      <c r="I190" s="303">
        <v>0</v>
      </c>
      <c r="J190" s="299">
        <v>2121.9905674899996</v>
      </c>
      <c r="K190" s="317">
        <v>0.12142244383132829</v>
      </c>
      <c r="L190" s="299">
        <v>9.3860414300000006</v>
      </c>
      <c r="M190" s="299">
        <v>-2.76068998</v>
      </c>
    </row>
    <row r="191" spans="1:13" s="119" customFormat="1">
      <c r="A191" s="297" t="s">
        <v>621</v>
      </c>
      <c r="B191" s="306">
        <v>4200.6147116599996</v>
      </c>
      <c r="C191" s="306">
        <v>209.77401052000002</v>
      </c>
      <c r="D191" s="318">
        <v>0.72566439518725179</v>
      </c>
      <c r="E191" s="306">
        <v>4352.8402421299988</v>
      </c>
      <c r="F191" s="1268">
        <v>5.9701180664704697E-3</v>
      </c>
      <c r="G191" s="299">
        <v>29489</v>
      </c>
      <c r="H191" s="308">
        <v>0.15222414125995187</v>
      </c>
      <c r="I191" s="303">
        <v>0</v>
      </c>
      <c r="J191" s="299">
        <v>639.87080365999998</v>
      </c>
      <c r="K191" s="317">
        <v>0.14700075538423354</v>
      </c>
      <c r="L191" s="299">
        <v>3.9558219100000001</v>
      </c>
      <c r="M191" s="299">
        <v>-3.9484469899999999</v>
      </c>
    </row>
    <row r="192" spans="1:13" s="119" customFormat="1">
      <c r="A192" s="297" t="s">
        <v>622</v>
      </c>
      <c r="B192" s="299">
        <v>8410.5691780799989</v>
      </c>
      <c r="C192" s="299">
        <v>583.82783597000002</v>
      </c>
      <c r="D192" s="316">
        <v>0.74821836921192386</v>
      </c>
      <c r="E192" s="299">
        <v>8847.3998894099987</v>
      </c>
      <c r="F192" s="1268">
        <v>1.2457850662083065E-2</v>
      </c>
      <c r="G192" s="299">
        <v>55537</v>
      </c>
      <c r="H192" s="308">
        <v>0.14792450745292077</v>
      </c>
      <c r="I192" s="303">
        <v>0</v>
      </c>
      <c r="J192" s="299">
        <v>1978.9608523900001</v>
      </c>
      <c r="K192" s="317">
        <v>0.22367711159509598</v>
      </c>
      <c r="L192" s="299">
        <v>16.38209556</v>
      </c>
      <c r="M192" s="299">
        <v>-13.490205240000002</v>
      </c>
    </row>
    <row r="193" spans="1:13" s="119" customFormat="1">
      <c r="A193" s="305" t="s">
        <v>623</v>
      </c>
      <c r="B193" s="299">
        <v>7497.9790206399985</v>
      </c>
      <c r="C193" s="299">
        <v>522.58362791000002</v>
      </c>
      <c r="D193" s="316">
        <v>0.76481193639467215</v>
      </c>
      <c r="E193" s="299">
        <v>7897.6572170299987</v>
      </c>
      <c r="F193" s="1268">
        <v>1.1193696948428117E-2</v>
      </c>
      <c r="G193" s="299">
        <v>48749</v>
      </c>
      <c r="H193" s="308">
        <v>0.14715796640095999</v>
      </c>
      <c r="I193" s="303">
        <v>0</v>
      </c>
      <c r="J193" s="299">
        <v>1649.0088260499999</v>
      </c>
      <c r="K193" s="317">
        <v>0.20879721425414408</v>
      </c>
      <c r="L193" s="299">
        <v>13.015976689999999</v>
      </c>
      <c r="M193" s="299">
        <v>-13.490205240000002</v>
      </c>
    </row>
    <row r="194" spans="1:13" s="119" customFormat="1">
      <c r="A194" s="305" t="s">
        <v>624</v>
      </c>
      <c r="B194" s="299">
        <v>912.59015743999998</v>
      </c>
      <c r="C194" s="299">
        <v>61.244208059999998</v>
      </c>
      <c r="D194" s="316">
        <v>0.60662903671808865</v>
      </c>
      <c r="E194" s="299">
        <v>949.74267238000004</v>
      </c>
      <c r="F194" s="1268">
        <v>2.2970016736566509E-2</v>
      </c>
      <c r="G194" s="299">
        <v>6788</v>
      </c>
      <c r="H194" s="308">
        <v>0.15429873770204405</v>
      </c>
      <c r="I194" s="303">
        <v>0</v>
      </c>
      <c r="J194" s="299">
        <v>329.95202633999997</v>
      </c>
      <c r="K194" s="317">
        <v>0.34741202636832075</v>
      </c>
      <c r="L194" s="299">
        <v>3.3661188699999998</v>
      </c>
      <c r="M194" s="299">
        <v>0</v>
      </c>
    </row>
    <row r="195" spans="1:13" s="119" customFormat="1">
      <c r="A195" s="297" t="s">
        <v>625</v>
      </c>
      <c r="B195" s="299">
        <v>954.89541885999995</v>
      </c>
      <c r="C195" s="299">
        <v>98.092961559999992</v>
      </c>
      <c r="D195" s="308">
        <v>0.60993236179747767</v>
      </c>
      <c r="E195" s="299">
        <v>1014.7254905799999</v>
      </c>
      <c r="F195" s="1268">
        <v>4.8871566527469906E-2</v>
      </c>
      <c r="G195" s="299">
        <v>7043</v>
      </c>
      <c r="H195" s="308">
        <v>0.15076045933620821</v>
      </c>
      <c r="I195" s="303">
        <v>0</v>
      </c>
      <c r="J195" s="299">
        <v>518.19563532999996</v>
      </c>
      <c r="K195" s="317">
        <v>0.51067568533614749</v>
      </c>
      <c r="L195" s="299">
        <v>7.5362044399999988</v>
      </c>
      <c r="M195" s="299">
        <v>-4.3074256700000007</v>
      </c>
    </row>
    <row r="196" spans="1:13" s="119" customFormat="1">
      <c r="A196" s="305" t="s">
        <v>626</v>
      </c>
      <c r="B196" s="299">
        <v>488.04958730000004</v>
      </c>
      <c r="C196" s="299">
        <v>87.343380420000003</v>
      </c>
      <c r="D196" s="308">
        <v>0.56931455183996638</v>
      </c>
      <c r="E196" s="299">
        <v>537.77544478000004</v>
      </c>
      <c r="F196" s="1268">
        <v>3.4562678903280512E-2</v>
      </c>
      <c r="G196" s="299">
        <v>3973</v>
      </c>
      <c r="H196" s="308">
        <v>0.14451109356953334</v>
      </c>
      <c r="I196" s="303">
        <v>0</v>
      </c>
      <c r="J196" s="299">
        <v>219.92365271999998</v>
      </c>
      <c r="K196" s="317">
        <v>0.40895071512603021</v>
      </c>
      <c r="L196" s="299">
        <v>2.6664643299999997</v>
      </c>
      <c r="M196" s="299">
        <v>-3.6206987700000006</v>
      </c>
    </row>
    <row r="197" spans="1:13" s="119" customFormat="1">
      <c r="A197" s="305" t="s">
        <v>627</v>
      </c>
      <c r="B197" s="299">
        <v>466.84583155999997</v>
      </c>
      <c r="C197" s="299">
        <v>10.74958114</v>
      </c>
      <c r="D197" s="308">
        <v>0.93996353052319948</v>
      </c>
      <c r="E197" s="299">
        <v>476.95004579999994</v>
      </c>
      <c r="F197" s="1268">
        <v>6.5005265379513261E-2</v>
      </c>
      <c r="G197" s="299">
        <v>3070</v>
      </c>
      <c r="H197" s="308">
        <v>0.15780680619026793</v>
      </c>
      <c r="I197" s="303">
        <v>0</v>
      </c>
      <c r="J197" s="299">
        <v>298.27198260999995</v>
      </c>
      <c r="K197" s="317">
        <v>0.62537363238890364</v>
      </c>
      <c r="L197" s="299">
        <v>4.8697401099999986</v>
      </c>
      <c r="M197" s="299">
        <v>-0.68672690000000003</v>
      </c>
    </row>
    <row r="198" spans="1:13" s="119" customFormat="1">
      <c r="A198" s="297" t="s">
        <v>628</v>
      </c>
      <c r="B198" s="299">
        <v>663.37915435000002</v>
      </c>
      <c r="C198" s="299">
        <v>35.60219215</v>
      </c>
      <c r="D198" s="308">
        <v>0.77416062398281271</v>
      </c>
      <c r="E198" s="299">
        <v>690.94096964000005</v>
      </c>
      <c r="F198" s="1268">
        <v>0.2509583249497348</v>
      </c>
      <c r="G198" s="299">
        <v>5817</v>
      </c>
      <c r="H198" s="308">
        <v>0.1504346136315472</v>
      </c>
      <c r="I198" s="303">
        <v>0</v>
      </c>
      <c r="J198" s="299">
        <v>624.23951392999993</v>
      </c>
      <c r="K198" s="317">
        <v>0.90346287361602906</v>
      </c>
      <c r="L198" s="299">
        <v>26.194635289999997</v>
      </c>
      <c r="M198" s="299">
        <v>-13.984781160000001</v>
      </c>
    </row>
    <row r="199" spans="1:13" s="119" customFormat="1">
      <c r="A199" s="305" t="s">
        <v>629</v>
      </c>
      <c r="B199" s="299">
        <v>141.22575774999999</v>
      </c>
      <c r="C199" s="299">
        <v>12.813950740000001</v>
      </c>
      <c r="D199" s="308">
        <v>0.85071705293600952</v>
      </c>
      <c r="E199" s="299">
        <v>152.12680416000001</v>
      </c>
      <c r="F199" s="1268">
        <v>0.16226126833005836</v>
      </c>
      <c r="G199" s="299">
        <v>784</v>
      </c>
      <c r="H199" s="308">
        <v>0.13547483938677912</v>
      </c>
      <c r="I199" s="303">
        <v>0</v>
      </c>
      <c r="J199" s="299">
        <v>116.50772947</v>
      </c>
      <c r="K199" s="317">
        <v>0.76585931133781338</v>
      </c>
      <c r="L199" s="299">
        <v>3.3609674699999994</v>
      </c>
      <c r="M199" s="299">
        <v>-0.33941660000000001</v>
      </c>
    </row>
    <row r="200" spans="1:13" s="119" customFormat="1">
      <c r="A200" s="305" t="s">
        <v>630</v>
      </c>
      <c r="B200" s="299">
        <v>522.15339659999995</v>
      </c>
      <c r="C200" s="299">
        <v>22.788241409999998</v>
      </c>
      <c r="D200" s="308">
        <v>0.73111253212759431</v>
      </c>
      <c r="E200" s="299">
        <v>538.81416547999993</v>
      </c>
      <c r="F200" s="1268">
        <v>0.27600072477218496</v>
      </c>
      <c r="G200" s="299">
        <v>5033</v>
      </c>
      <c r="H200" s="308">
        <v>0.15465830111530943</v>
      </c>
      <c r="I200" s="303">
        <v>0</v>
      </c>
      <c r="J200" s="299">
        <v>507.73178445999991</v>
      </c>
      <c r="K200" s="317">
        <v>0.94231335586303588</v>
      </c>
      <c r="L200" s="299">
        <v>22.833667819999999</v>
      </c>
      <c r="M200" s="299">
        <v>-13.645364560000001</v>
      </c>
    </row>
    <row r="201" spans="1:13" s="119" customFormat="1">
      <c r="A201" s="305" t="s">
        <v>631</v>
      </c>
      <c r="B201" s="299">
        <v>0</v>
      </c>
      <c r="C201" s="299">
        <v>0</v>
      </c>
      <c r="D201" s="308">
        <v>0</v>
      </c>
      <c r="E201" s="299">
        <v>0</v>
      </c>
      <c r="F201" s="1268">
        <v>0</v>
      </c>
      <c r="G201" s="299">
        <v>0</v>
      </c>
      <c r="H201" s="308">
        <v>0</v>
      </c>
      <c r="I201" s="303">
        <v>0</v>
      </c>
      <c r="J201" s="299">
        <v>0</v>
      </c>
      <c r="K201" s="317">
        <v>0</v>
      </c>
      <c r="L201" s="299">
        <v>0</v>
      </c>
      <c r="M201" s="299">
        <v>0</v>
      </c>
    </row>
    <row r="202" spans="1:13" s="119" customFormat="1">
      <c r="A202" s="297" t="s">
        <v>632</v>
      </c>
      <c r="B202" s="299">
        <v>802.68404254000006</v>
      </c>
      <c r="C202" s="299">
        <v>2.3281980500000001</v>
      </c>
      <c r="D202" s="308">
        <v>0.6580623156178661</v>
      </c>
      <c r="E202" s="299">
        <v>804.21614194000017</v>
      </c>
      <c r="F202" s="1268">
        <v>1</v>
      </c>
      <c r="G202" s="299">
        <v>8587</v>
      </c>
      <c r="H202" s="308">
        <v>0.15538628906222968</v>
      </c>
      <c r="I202" s="303">
        <v>0</v>
      </c>
      <c r="J202" s="299">
        <v>1414.32485475</v>
      </c>
      <c r="K202" s="317">
        <v>1.7586377355448779</v>
      </c>
      <c r="L202" s="299">
        <v>6.6419842899999999</v>
      </c>
      <c r="M202" s="299">
        <v>-81.170473469999976</v>
      </c>
    </row>
    <row r="203" spans="1:13">
      <c r="A203" s="1017" t="s">
        <v>158</v>
      </c>
      <c r="B203" s="1018">
        <v>157739.45467905997</v>
      </c>
      <c r="C203" s="1018">
        <v>13068.589722459999</v>
      </c>
      <c r="D203" s="1020">
        <v>0.74666070070973312</v>
      </c>
      <c r="E203" s="1018">
        <v>167497.25703851995</v>
      </c>
      <c r="F203" s="1269">
        <v>8.1525614539225775E-3</v>
      </c>
      <c r="G203" s="1018">
        <v>1058302</v>
      </c>
      <c r="H203" s="1020">
        <v>0.14631944391431906</v>
      </c>
      <c r="I203" s="1022">
        <v>0</v>
      </c>
      <c r="J203" s="1018">
        <v>19014.2140435</v>
      </c>
      <c r="K203" s="1024">
        <v>0.11351955476576689</v>
      </c>
      <c r="L203" s="1018">
        <v>90.790880630000004</v>
      </c>
      <c r="M203" s="1018">
        <v>-125.77746637999999</v>
      </c>
    </row>
    <row r="204" spans="1:13" s="119" customFormat="1">
      <c r="D204" s="323"/>
      <c r="F204" s="1266"/>
      <c r="H204" s="323"/>
      <c r="I204" s="324"/>
      <c r="K204" s="326"/>
    </row>
    <row r="205" spans="1:13" s="119" customFormat="1">
      <c r="A205" s="158" t="s">
        <v>642</v>
      </c>
      <c r="B205" s="158"/>
      <c r="C205" s="294"/>
      <c r="D205" s="310"/>
      <c r="E205" s="158"/>
      <c r="F205" s="1267"/>
      <c r="G205" s="158"/>
      <c r="H205" s="310"/>
      <c r="I205" s="311"/>
      <c r="J205" s="158"/>
      <c r="K205" s="315"/>
      <c r="L205" s="158"/>
      <c r="M205" s="296"/>
    </row>
    <row r="206" spans="1:13" s="119" customFormat="1">
      <c r="A206" s="297" t="s">
        <v>616</v>
      </c>
      <c r="B206" s="298"/>
      <c r="C206" s="299"/>
      <c r="D206" s="316"/>
      <c r="E206" s="299"/>
      <c r="F206" s="1268"/>
      <c r="G206" s="299"/>
      <c r="H206" s="308"/>
      <c r="I206" s="303"/>
      <c r="J206" s="299"/>
      <c r="K206" s="317"/>
      <c r="L206" s="299"/>
      <c r="M206" s="299"/>
    </row>
    <row r="207" spans="1:13" s="119" customFormat="1">
      <c r="A207" s="305" t="s">
        <v>617</v>
      </c>
      <c r="B207" s="299"/>
      <c r="C207" s="299"/>
      <c r="D207" s="316"/>
      <c r="E207" s="299"/>
      <c r="F207" s="1268"/>
      <c r="G207" s="299"/>
      <c r="H207" s="308"/>
      <c r="I207" s="303"/>
      <c r="J207" s="299"/>
      <c r="K207" s="317"/>
      <c r="L207" s="299"/>
      <c r="M207" s="299"/>
    </row>
    <row r="208" spans="1:13" s="119" customFormat="1">
      <c r="A208" s="305" t="s">
        <v>618</v>
      </c>
      <c r="B208" s="299"/>
      <c r="C208" s="299"/>
      <c r="D208" s="316"/>
      <c r="E208" s="299"/>
      <c r="F208" s="1268"/>
      <c r="G208" s="299"/>
      <c r="H208" s="308"/>
      <c r="I208" s="303"/>
      <c r="J208" s="299"/>
      <c r="K208" s="317"/>
      <c r="L208" s="299"/>
      <c r="M208" s="299"/>
    </row>
    <row r="209" spans="1:13" s="119" customFormat="1">
      <c r="A209" s="297" t="s">
        <v>619</v>
      </c>
      <c r="B209" s="299"/>
      <c r="C209" s="299"/>
      <c r="D209" s="316"/>
      <c r="E209" s="299"/>
      <c r="F209" s="1268"/>
      <c r="G209" s="299"/>
      <c r="H209" s="308"/>
      <c r="I209" s="303"/>
      <c r="J209" s="299"/>
      <c r="K209" s="317"/>
      <c r="L209" s="299"/>
      <c r="M209" s="299"/>
    </row>
    <row r="210" spans="1:13" s="119" customFormat="1">
      <c r="A210" s="297" t="s">
        <v>620</v>
      </c>
      <c r="B210" s="299"/>
      <c r="C210" s="299"/>
      <c r="D210" s="316"/>
      <c r="E210" s="299"/>
      <c r="F210" s="1268"/>
      <c r="G210" s="299"/>
      <c r="H210" s="308"/>
      <c r="I210" s="303"/>
      <c r="J210" s="299"/>
      <c r="K210" s="317"/>
      <c r="L210" s="299"/>
      <c r="M210" s="299"/>
    </row>
    <row r="211" spans="1:13" s="119" customFormat="1">
      <c r="A211" s="297" t="s">
        <v>621</v>
      </c>
      <c r="B211" s="306"/>
      <c r="C211" s="306"/>
      <c r="D211" s="318"/>
      <c r="E211" s="306"/>
      <c r="F211" s="1268"/>
      <c r="G211" s="299"/>
      <c r="H211" s="308"/>
      <c r="I211" s="303"/>
      <c r="J211" s="299"/>
      <c r="K211" s="317"/>
      <c r="L211" s="299"/>
      <c r="M211" s="299"/>
    </row>
    <row r="212" spans="1:13" s="119" customFormat="1">
      <c r="A212" s="297" t="s">
        <v>622</v>
      </c>
      <c r="B212" s="299"/>
      <c r="C212" s="299"/>
      <c r="D212" s="316"/>
      <c r="E212" s="299"/>
      <c r="F212" s="1268"/>
      <c r="G212" s="299"/>
      <c r="H212" s="308"/>
      <c r="I212" s="303"/>
      <c r="J212" s="299"/>
      <c r="K212" s="317"/>
      <c r="L212" s="299"/>
      <c r="M212" s="299"/>
    </row>
    <row r="213" spans="1:13" s="119" customFormat="1">
      <c r="A213" s="305" t="s">
        <v>623</v>
      </c>
      <c r="B213" s="299"/>
      <c r="C213" s="299"/>
      <c r="D213" s="316"/>
      <c r="E213" s="299"/>
      <c r="F213" s="1268"/>
      <c r="G213" s="299"/>
      <c r="H213" s="308"/>
      <c r="I213" s="303"/>
      <c r="J213" s="299"/>
      <c r="K213" s="317"/>
      <c r="L213" s="299"/>
      <c r="M213" s="299"/>
    </row>
    <row r="214" spans="1:13" s="119" customFormat="1">
      <c r="A214" s="305" t="s">
        <v>624</v>
      </c>
      <c r="B214" s="299"/>
      <c r="C214" s="299"/>
      <c r="D214" s="316"/>
      <c r="E214" s="299"/>
      <c r="F214" s="1268"/>
      <c r="G214" s="299"/>
      <c r="H214" s="308"/>
      <c r="I214" s="303"/>
      <c r="J214" s="299"/>
      <c r="K214" s="317"/>
      <c r="L214" s="299"/>
      <c r="M214" s="299"/>
    </row>
    <row r="215" spans="1:13" s="119" customFormat="1">
      <c r="A215" s="297" t="s">
        <v>625</v>
      </c>
      <c r="B215" s="299"/>
      <c r="C215" s="299"/>
      <c r="D215" s="308"/>
      <c r="E215" s="299"/>
      <c r="F215" s="1268"/>
      <c r="G215" s="299"/>
      <c r="H215" s="308"/>
      <c r="I215" s="303"/>
      <c r="J215" s="299"/>
      <c r="K215" s="317"/>
      <c r="L215" s="299"/>
      <c r="M215" s="299"/>
    </row>
    <row r="216" spans="1:13" s="119" customFormat="1">
      <c r="A216" s="305" t="s">
        <v>626</v>
      </c>
      <c r="B216" s="299"/>
      <c r="C216" s="299"/>
      <c r="D216" s="308"/>
      <c r="E216" s="299"/>
      <c r="F216" s="1268"/>
      <c r="G216" s="299"/>
      <c r="H216" s="308"/>
      <c r="I216" s="303"/>
      <c r="J216" s="299"/>
      <c r="K216" s="317"/>
      <c r="L216" s="299"/>
      <c r="M216" s="299"/>
    </row>
    <row r="217" spans="1:13" s="119" customFormat="1">
      <c r="A217" s="305" t="s">
        <v>627</v>
      </c>
      <c r="B217" s="299"/>
      <c r="C217" s="299"/>
      <c r="D217" s="308"/>
      <c r="E217" s="299"/>
      <c r="F217" s="1268"/>
      <c r="G217" s="299"/>
      <c r="H217" s="308"/>
      <c r="I217" s="303"/>
      <c r="J217" s="299"/>
      <c r="K217" s="317"/>
      <c r="L217" s="299"/>
      <c r="M217" s="299"/>
    </row>
    <row r="218" spans="1:13" s="119" customFormat="1">
      <c r="A218" s="297" t="s">
        <v>628</v>
      </c>
      <c r="B218" s="299"/>
      <c r="C218" s="299"/>
      <c r="D218" s="308"/>
      <c r="E218" s="299"/>
      <c r="F218" s="1268"/>
      <c r="G218" s="299"/>
      <c r="H218" s="308"/>
      <c r="I218" s="303"/>
      <c r="J218" s="299"/>
      <c r="K218" s="317"/>
      <c r="L218" s="299"/>
      <c r="M218" s="299"/>
    </row>
    <row r="219" spans="1:13" s="119" customFormat="1">
      <c r="A219" s="305" t="s">
        <v>629</v>
      </c>
      <c r="B219" s="299"/>
      <c r="C219" s="299"/>
      <c r="D219" s="308"/>
      <c r="E219" s="299"/>
      <c r="F219" s="1268"/>
      <c r="G219" s="299"/>
      <c r="H219" s="308"/>
      <c r="I219" s="303"/>
      <c r="J219" s="299"/>
      <c r="K219" s="317"/>
      <c r="L219" s="299"/>
      <c r="M219" s="299"/>
    </row>
    <row r="220" spans="1:13" s="119" customFormat="1">
      <c r="A220" s="305" t="s">
        <v>630</v>
      </c>
      <c r="B220" s="299"/>
      <c r="C220" s="299"/>
      <c r="D220" s="308"/>
      <c r="E220" s="299"/>
      <c r="F220" s="1268"/>
      <c r="G220" s="299"/>
      <c r="H220" s="308"/>
      <c r="I220" s="303"/>
      <c r="J220" s="299"/>
      <c r="K220" s="317"/>
      <c r="L220" s="299"/>
      <c r="M220" s="299"/>
    </row>
    <row r="221" spans="1:13" s="119" customFormat="1">
      <c r="A221" s="305" t="s">
        <v>631</v>
      </c>
      <c r="B221" s="299"/>
      <c r="C221" s="299"/>
      <c r="D221" s="308"/>
      <c r="E221" s="299"/>
      <c r="F221" s="1268"/>
      <c r="G221" s="299"/>
      <c r="H221" s="308"/>
      <c r="I221" s="303"/>
      <c r="J221" s="299"/>
      <c r="K221" s="317"/>
      <c r="L221" s="299"/>
      <c r="M221" s="299"/>
    </row>
    <row r="222" spans="1:13" s="119" customFormat="1">
      <c r="A222" s="297" t="s">
        <v>632</v>
      </c>
      <c r="B222" s="299"/>
      <c r="C222" s="299"/>
      <c r="D222" s="308"/>
      <c r="E222" s="299"/>
      <c r="F222" s="1268"/>
      <c r="G222" s="299"/>
      <c r="H222" s="308"/>
      <c r="I222" s="303"/>
      <c r="J222" s="299"/>
      <c r="K222" s="317"/>
      <c r="L222" s="299"/>
      <c r="M222" s="299"/>
    </row>
    <row r="223" spans="1:13">
      <c r="A223" s="1017" t="s">
        <v>158</v>
      </c>
      <c r="B223" s="1018"/>
      <c r="C223" s="1018"/>
      <c r="D223" s="1020"/>
      <c r="E223" s="1018"/>
      <c r="F223" s="1269"/>
      <c r="G223" s="1018"/>
      <c r="H223" s="1020"/>
      <c r="I223" s="1022"/>
      <c r="J223" s="1018"/>
      <c r="K223" s="1024"/>
      <c r="L223" s="1018"/>
      <c r="M223" s="1018"/>
    </row>
    <row r="224" spans="1:13" s="119" customFormat="1">
      <c r="D224" s="323"/>
      <c r="F224" s="1266"/>
      <c r="H224" s="323"/>
      <c r="I224" s="324"/>
      <c r="K224" s="326"/>
    </row>
    <row r="225" spans="1:13" s="119" customFormat="1">
      <c r="A225" s="158" t="s">
        <v>643</v>
      </c>
      <c r="B225" s="158"/>
      <c r="C225" s="294"/>
      <c r="D225" s="310"/>
      <c r="E225" s="158"/>
      <c r="F225" s="1267"/>
      <c r="G225" s="158"/>
      <c r="H225" s="310"/>
      <c r="I225" s="311"/>
      <c r="J225" s="158"/>
      <c r="K225" s="315"/>
      <c r="L225" s="158"/>
      <c r="M225" s="296"/>
    </row>
    <row r="226" spans="1:13" s="119" customFormat="1">
      <c r="A226" s="297" t="s">
        <v>616</v>
      </c>
      <c r="B226" s="298">
        <v>6205.12128545</v>
      </c>
      <c r="C226" s="299">
        <v>10095.0591293</v>
      </c>
      <c r="D226" s="316">
        <v>0.52309407517320461</v>
      </c>
      <c r="E226" s="299">
        <v>11485.87024536</v>
      </c>
      <c r="F226" s="1268">
        <v>8.9497123512714816E-4</v>
      </c>
      <c r="G226" s="299">
        <v>1143873</v>
      </c>
      <c r="H226" s="308">
        <v>0.29963370979489345</v>
      </c>
      <c r="I226" s="303">
        <v>0</v>
      </c>
      <c r="J226" s="299">
        <v>844.08314502999997</v>
      </c>
      <c r="K226" s="317">
        <v>7.3488828186178426E-2</v>
      </c>
      <c r="L226" s="299">
        <v>3.05773384</v>
      </c>
      <c r="M226" s="299">
        <v>-2.5074389499999996</v>
      </c>
    </row>
    <row r="227" spans="1:13" s="119" customFormat="1">
      <c r="A227" s="305" t="s">
        <v>617</v>
      </c>
      <c r="B227" s="299">
        <v>4077.1605200999998</v>
      </c>
      <c r="C227" s="299">
        <v>7559.8488980700004</v>
      </c>
      <c r="D227" s="316">
        <v>0.55554260948683731</v>
      </c>
      <c r="E227" s="299">
        <v>8277.0126493400003</v>
      </c>
      <c r="F227" s="1268">
        <v>7.999657316614077E-4</v>
      </c>
      <c r="G227" s="299">
        <v>885036</v>
      </c>
      <c r="H227" s="308">
        <v>0.30738033282972821</v>
      </c>
      <c r="I227" s="303">
        <v>0</v>
      </c>
      <c r="J227" s="299">
        <v>581.38531577000003</v>
      </c>
      <c r="K227" s="317">
        <v>7.0240960162886668E-2</v>
      </c>
      <c r="L227" s="299">
        <v>2.0347964299999997</v>
      </c>
      <c r="M227" s="299">
        <v>-2.5074389499999996</v>
      </c>
    </row>
    <row r="228" spans="1:13" s="119" customFormat="1">
      <c r="A228" s="305" t="s">
        <v>618</v>
      </c>
      <c r="B228" s="299">
        <v>2127.9607653500002</v>
      </c>
      <c r="C228" s="299">
        <v>2535.2102312299999</v>
      </c>
      <c r="D228" s="316">
        <v>0.42633444027070239</v>
      </c>
      <c r="E228" s="299">
        <v>3208.8575960200001</v>
      </c>
      <c r="F228" s="1268">
        <v>1.1400309582255451E-3</v>
      </c>
      <c r="G228" s="299">
        <v>258837</v>
      </c>
      <c r="H228" s="308">
        <v>0.27965186425318911</v>
      </c>
      <c r="I228" s="303">
        <v>0</v>
      </c>
      <c r="J228" s="299">
        <v>262.69782926000005</v>
      </c>
      <c r="K228" s="317">
        <v>8.1866465369428848E-2</v>
      </c>
      <c r="L228" s="299">
        <v>1.0229374099999999</v>
      </c>
      <c r="M228" s="299">
        <v>0</v>
      </c>
    </row>
    <row r="229" spans="1:13" s="119" customFormat="1">
      <c r="A229" s="297" t="s">
        <v>619</v>
      </c>
      <c r="B229" s="299">
        <v>3283.8882211600003</v>
      </c>
      <c r="C229" s="299">
        <v>3149.4250779099998</v>
      </c>
      <c r="D229" s="316">
        <v>0.49740078760329415</v>
      </c>
      <c r="E229" s="299">
        <v>4850.54493052</v>
      </c>
      <c r="F229" s="1268">
        <v>1.8737552976394441E-3</v>
      </c>
      <c r="G229" s="299">
        <v>437001</v>
      </c>
      <c r="H229" s="308">
        <v>0.28514914392138674</v>
      </c>
      <c r="I229" s="303">
        <v>0</v>
      </c>
      <c r="J229" s="299">
        <v>571.4230238099999</v>
      </c>
      <c r="K229" s="317">
        <v>0.11780594386716481</v>
      </c>
      <c r="L229" s="299">
        <v>2.5953958099999999</v>
      </c>
      <c r="M229" s="299">
        <v>-3.85421295</v>
      </c>
    </row>
    <row r="230" spans="1:13" s="119" customFormat="1">
      <c r="A230" s="297" t="s">
        <v>620</v>
      </c>
      <c r="B230" s="299">
        <v>3296.1339475299997</v>
      </c>
      <c r="C230" s="299">
        <v>2650.6739980299999</v>
      </c>
      <c r="D230" s="316">
        <v>0.57649697601277972</v>
      </c>
      <c r="E230" s="299">
        <v>4824.4572235099995</v>
      </c>
      <c r="F230" s="1268">
        <v>3.5355012242372814E-3</v>
      </c>
      <c r="G230" s="299">
        <v>433373</v>
      </c>
      <c r="H230" s="308">
        <v>0.29985244891600837</v>
      </c>
      <c r="I230" s="303">
        <v>0</v>
      </c>
      <c r="J230" s="299">
        <v>904.14744729999984</v>
      </c>
      <c r="K230" s="317">
        <v>0.18740915411043768</v>
      </c>
      <c r="L230" s="299">
        <v>5.1101558000000002</v>
      </c>
      <c r="M230" s="299">
        <v>-4.6894759199999996</v>
      </c>
    </row>
    <row r="231" spans="1:13" s="119" customFormat="1">
      <c r="A231" s="297" t="s">
        <v>621</v>
      </c>
      <c r="B231" s="306">
        <v>1322.6601801499999</v>
      </c>
      <c r="C231" s="306">
        <v>604.34292993999998</v>
      </c>
      <c r="D231" s="318">
        <v>0.52135960126360981</v>
      </c>
      <c r="E231" s="306">
        <v>1637.8617349399999</v>
      </c>
      <c r="F231" s="1268">
        <v>5.9699903486408754E-3</v>
      </c>
      <c r="G231" s="299">
        <v>163250</v>
      </c>
      <c r="H231" s="308">
        <v>0.28594413970917798</v>
      </c>
      <c r="I231" s="303">
        <v>0</v>
      </c>
      <c r="J231" s="299">
        <v>396.26192076000001</v>
      </c>
      <c r="K231" s="317">
        <v>0.24193856679514913</v>
      </c>
      <c r="L231" s="299">
        <v>2.79596643</v>
      </c>
      <c r="M231" s="299">
        <v>-15.266525099999999</v>
      </c>
    </row>
    <row r="232" spans="1:13" s="119" customFormat="1">
      <c r="A232" s="297" t="s">
        <v>622</v>
      </c>
      <c r="B232" s="299">
        <v>2717.1728113699996</v>
      </c>
      <c r="C232" s="299">
        <v>1646.73309109</v>
      </c>
      <c r="D232" s="316">
        <v>0.64636128579614938</v>
      </c>
      <c r="E232" s="299">
        <v>3781.7667819900003</v>
      </c>
      <c r="F232" s="1268">
        <v>1.2972360398751244E-2</v>
      </c>
      <c r="G232" s="299">
        <v>388373</v>
      </c>
      <c r="H232" s="308">
        <v>0.30561322541995295</v>
      </c>
      <c r="I232" s="303">
        <v>0</v>
      </c>
      <c r="J232" s="299">
        <v>1345.6449190399999</v>
      </c>
      <c r="K232" s="317">
        <v>0.35582440605496812</v>
      </c>
      <c r="L232" s="299">
        <v>14.981453089999999</v>
      </c>
      <c r="M232" s="299">
        <v>-38.778004589999995</v>
      </c>
    </row>
    <row r="233" spans="1:13" s="119" customFormat="1">
      <c r="A233" s="305" t="s">
        <v>623</v>
      </c>
      <c r="B233" s="299">
        <v>2336.8912183499997</v>
      </c>
      <c r="C233" s="299">
        <v>1403.5826902600002</v>
      </c>
      <c r="D233" s="316">
        <v>0.65074234828359623</v>
      </c>
      <c r="E233" s="299">
        <v>3250.4423306600002</v>
      </c>
      <c r="F233" s="1268">
        <v>1.1338125086045394E-2</v>
      </c>
      <c r="G233" s="299">
        <v>344403</v>
      </c>
      <c r="H233" s="308">
        <v>0.30702618678589588</v>
      </c>
      <c r="I233" s="303">
        <v>0</v>
      </c>
      <c r="J233" s="299">
        <v>1122.5997760999999</v>
      </c>
      <c r="K233" s="317">
        <v>0.34536831049454642</v>
      </c>
      <c r="L233" s="299">
        <v>11.357104179999999</v>
      </c>
      <c r="M233" s="299">
        <v>-38.778004589999995</v>
      </c>
    </row>
    <row r="234" spans="1:13" s="119" customFormat="1">
      <c r="A234" s="305" t="s">
        <v>624</v>
      </c>
      <c r="B234" s="299">
        <v>380.28159301999995</v>
      </c>
      <c r="C234" s="299">
        <v>243.15040083</v>
      </c>
      <c r="D234" s="316">
        <v>0.62107165661463248</v>
      </c>
      <c r="E234" s="299">
        <v>531.32445132999999</v>
      </c>
      <c r="F234" s="1268">
        <v>2.2969994848627627E-2</v>
      </c>
      <c r="G234" s="299">
        <v>43970</v>
      </c>
      <c r="H234" s="308">
        <v>0.29696926140897689</v>
      </c>
      <c r="I234" s="303">
        <v>0</v>
      </c>
      <c r="J234" s="299">
        <v>223.04514294000003</v>
      </c>
      <c r="K234" s="317">
        <v>0.41979084979371495</v>
      </c>
      <c r="L234" s="299">
        <v>3.6243489100000001</v>
      </c>
      <c r="M234" s="299">
        <v>0</v>
      </c>
    </row>
    <row r="235" spans="1:13" s="119" customFormat="1">
      <c r="A235" s="297" t="s">
        <v>625</v>
      </c>
      <c r="B235" s="299">
        <v>3021.1004880199998</v>
      </c>
      <c r="C235" s="299">
        <v>529.37427563999995</v>
      </c>
      <c r="D235" s="308">
        <v>0.42378621006617073</v>
      </c>
      <c r="E235" s="299">
        <v>3245.6319297699997</v>
      </c>
      <c r="F235" s="1268">
        <v>4.4067959973556094E-2</v>
      </c>
      <c r="G235" s="299">
        <v>142319</v>
      </c>
      <c r="H235" s="308">
        <v>0.25574349173931782</v>
      </c>
      <c r="I235" s="303">
        <v>0</v>
      </c>
      <c r="J235" s="299">
        <v>1281.7047662</v>
      </c>
      <c r="K235" s="317">
        <v>0.39490145337916593</v>
      </c>
      <c r="L235" s="299">
        <v>36.88475356</v>
      </c>
      <c r="M235" s="299">
        <v>-55.320899509999997</v>
      </c>
    </row>
    <row r="236" spans="1:13" s="119" customFormat="1">
      <c r="A236" s="305" t="s">
        <v>626</v>
      </c>
      <c r="B236" s="299">
        <v>2268.0307144900003</v>
      </c>
      <c r="C236" s="299">
        <v>432.43306653000002</v>
      </c>
      <c r="D236" s="308">
        <v>0.40153086167372004</v>
      </c>
      <c r="E236" s="299">
        <v>2441.7646951199999</v>
      </c>
      <c r="F236" s="1268">
        <v>3.5211641073291298E-2</v>
      </c>
      <c r="G236" s="299">
        <v>88623</v>
      </c>
      <c r="H236" s="308">
        <v>0.2501700555794053</v>
      </c>
      <c r="I236" s="303">
        <v>0</v>
      </c>
      <c r="J236" s="299">
        <v>921.15585414999998</v>
      </c>
      <c r="K236" s="317">
        <v>0.37725005033899472</v>
      </c>
      <c r="L236" s="299">
        <v>21.484533110000001</v>
      </c>
      <c r="M236" s="299">
        <v>-42.84817236</v>
      </c>
    </row>
    <row r="237" spans="1:13" s="119" customFormat="1">
      <c r="A237" s="305" t="s">
        <v>627</v>
      </c>
      <c r="B237" s="299">
        <v>753.06977353000002</v>
      </c>
      <c r="C237" s="299">
        <v>96.941209110000003</v>
      </c>
      <c r="D237" s="308">
        <v>0.52306234495655135</v>
      </c>
      <c r="E237" s="299">
        <v>803.86723465</v>
      </c>
      <c r="F237" s="1268">
        <v>7.0969226609713998E-2</v>
      </c>
      <c r="G237" s="299">
        <v>53696</v>
      </c>
      <c r="H237" s="308">
        <v>0.27267292866518628</v>
      </c>
      <c r="I237" s="303">
        <v>0</v>
      </c>
      <c r="J237" s="299">
        <v>360.54891205000001</v>
      </c>
      <c r="K237" s="317">
        <v>0.44851798469803444</v>
      </c>
      <c r="L237" s="299">
        <v>15.400220450000001</v>
      </c>
      <c r="M237" s="299">
        <v>-12.472727149999999</v>
      </c>
    </row>
    <row r="238" spans="1:13" s="119" customFormat="1">
      <c r="A238" s="297" t="s">
        <v>628</v>
      </c>
      <c r="B238" s="299">
        <v>959.60744226999998</v>
      </c>
      <c r="C238" s="299">
        <v>380.05185027000005</v>
      </c>
      <c r="D238" s="308">
        <v>0.20059145244481855</v>
      </c>
      <c r="E238" s="299">
        <v>1036.00936804</v>
      </c>
      <c r="F238" s="1268">
        <v>0.21075818689080586</v>
      </c>
      <c r="G238" s="299">
        <v>63462</v>
      </c>
      <c r="H238" s="308">
        <v>0.26198467583694729</v>
      </c>
      <c r="I238" s="303">
        <v>0</v>
      </c>
      <c r="J238" s="299">
        <v>646.00525297000002</v>
      </c>
      <c r="K238" s="317">
        <v>0.62355155551552699</v>
      </c>
      <c r="L238" s="299">
        <v>57.86238591</v>
      </c>
      <c r="M238" s="299">
        <v>-82.891780600000018</v>
      </c>
    </row>
    <row r="239" spans="1:13" s="119" customFormat="1">
      <c r="A239" s="305" t="s">
        <v>629</v>
      </c>
      <c r="B239" s="299">
        <v>403.87227591999999</v>
      </c>
      <c r="C239" s="299">
        <v>45.428941080000001</v>
      </c>
      <c r="D239" s="308">
        <v>0.48902947310344835</v>
      </c>
      <c r="E239" s="299">
        <v>426.15852836999994</v>
      </c>
      <c r="F239" s="1268">
        <v>0.1484069641687176</v>
      </c>
      <c r="G239" s="299">
        <v>26563</v>
      </c>
      <c r="H239" s="308">
        <v>0.24673607289329585</v>
      </c>
      <c r="I239" s="303">
        <v>0</v>
      </c>
      <c r="J239" s="299">
        <v>219.10590452000002</v>
      </c>
      <c r="K239" s="317">
        <v>0.51414178042629144</v>
      </c>
      <c r="L239" s="299">
        <v>15.699625360000001</v>
      </c>
      <c r="M239" s="299">
        <v>-9.6537378900000004</v>
      </c>
    </row>
    <row r="240" spans="1:13" s="119" customFormat="1">
      <c r="A240" s="305" t="s">
        <v>630</v>
      </c>
      <c r="B240" s="299">
        <v>555.73516634999999</v>
      </c>
      <c r="C240" s="299">
        <v>334.62290919000003</v>
      </c>
      <c r="D240" s="308">
        <v>0.16143264566302543</v>
      </c>
      <c r="E240" s="299">
        <v>609.85083967000003</v>
      </c>
      <c r="F240" s="1268">
        <v>0.25432868575523887</v>
      </c>
      <c r="G240" s="299">
        <v>36899</v>
      </c>
      <c r="H240" s="308">
        <v>0.27264026859415541</v>
      </c>
      <c r="I240" s="303">
        <v>0</v>
      </c>
      <c r="J240" s="299">
        <v>426.89934844999999</v>
      </c>
      <c r="K240" s="317">
        <v>0.70000616655869818</v>
      </c>
      <c r="L240" s="299">
        <v>42.162760550000002</v>
      </c>
      <c r="M240" s="299">
        <v>-73.238042710000002</v>
      </c>
    </row>
    <row r="241" spans="1:13" s="119" customFormat="1">
      <c r="A241" s="305" t="s">
        <v>631</v>
      </c>
      <c r="B241" s="299">
        <v>0</v>
      </c>
      <c r="C241" s="299">
        <v>0</v>
      </c>
      <c r="D241" s="308">
        <v>0</v>
      </c>
      <c r="E241" s="299">
        <v>0</v>
      </c>
      <c r="F241" s="1268">
        <v>0</v>
      </c>
      <c r="G241" s="299">
        <v>0</v>
      </c>
      <c r="H241" s="308">
        <v>0</v>
      </c>
      <c r="I241" s="303">
        <v>0</v>
      </c>
      <c r="J241" s="299">
        <v>0</v>
      </c>
      <c r="K241" s="317">
        <v>0</v>
      </c>
      <c r="L241" s="299">
        <v>0</v>
      </c>
      <c r="M241" s="299">
        <v>0</v>
      </c>
    </row>
    <row r="242" spans="1:13" s="119" customFormat="1">
      <c r="A242" s="297" t="s">
        <v>632</v>
      </c>
      <c r="B242" s="299">
        <v>460.60832127999998</v>
      </c>
      <c r="C242" s="299">
        <v>35.534509679999999</v>
      </c>
      <c r="D242" s="308">
        <v>0.52141625554575544</v>
      </c>
      <c r="E242" s="299">
        <v>479.20367746999995</v>
      </c>
      <c r="F242" s="1268">
        <v>1</v>
      </c>
      <c r="G242" s="299">
        <v>55634</v>
      </c>
      <c r="H242" s="308">
        <v>0.30799643892390599</v>
      </c>
      <c r="I242" s="303">
        <v>0</v>
      </c>
      <c r="J242" s="299">
        <v>1582.8876339099997</v>
      </c>
      <c r="K242" s="317">
        <v>3.3031625347013223</v>
      </c>
      <c r="L242" s="299">
        <v>41.99313463</v>
      </c>
      <c r="M242" s="299">
        <v>-203.44928113999998</v>
      </c>
    </row>
    <row r="243" spans="1:13">
      <c r="A243" s="1017" t="s">
        <v>158</v>
      </c>
      <c r="B243" s="1018">
        <v>21266.292697229997</v>
      </c>
      <c r="C243" s="1018">
        <v>19091.19486186</v>
      </c>
      <c r="D243" s="1020">
        <v>0.52767085555264892</v>
      </c>
      <c r="E243" s="1018">
        <v>31341.345891599998</v>
      </c>
      <c r="F243" s="1269">
        <v>2.985963357275033E-2</v>
      </c>
      <c r="G243" s="1018">
        <v>2827285</v>
      </c>
      <c r="H243" s="1020">
        <v>0.29176997526391701</v>
      </c>
      <c r="I243" s="1022">
        <v>0</v>
      </c>
      <c r="J243" s="1018">
        <v>7572.1581090199988</v>
      </c>
      <c r="K243" s="1024">
        <v>0.24160283783631203</v>
      </c>
      <c r="L243" s="1018">
        <v>165.28097907</v>
      </c>
      <c r="M243" s="1018">
        <v>-406.75761875999996</v>
      </c>
    </row>
    <row r="244" spans="1:13" s="119" customFormat="1">
      <c r="D244" s="323"/>
      <c r="F244" s="1266"/>
      <c r="H244" s="323"/>
      <c r="I244" s="324"/>
      <c r="K244" s="326"/>
    </row>
    <row r="245" spans="1:13" s="119" customFormat="1">
      <c r="A245" s="158" t="s">
        <v>644</v>
      </c>
      <c r="B245" s="158"/>
      <c r="C245" s="294"/>
      <c r="D245" s="310"/>
      <c r="E245" s="158"/>
      <c r="F245" s="1267"/>
      <c r="G245" s="158"/>
      <c r="H245" s="310"/>
      <c r="I245" s="311"/>
      <c r="J245" s="158"/>
      <c r="K245" s="315"/>
      <c r="L245" s="158"/>
      <c r="M245" s="296"/>
    </row>
    <row r="246" spans="1:13" s="119" customFormat="1">
      <c r="A246" s="297" t="s">
        <v>616</v>
      </c>
      <c r="B246" s="298"/>
      <c r="C246" s="299"/>
      <c r="D246" s="316"/>
      <c r="E246" s="299"/>
      <c r="F246" s="1268"/>
      <c r="G246" s="299"/>
      <c r="H246" s="308"/>
      <c r="I246" s="303"/>
      <c r="J246" s="299"/>
      <c r="K246" s="317"/>
      <c r="L246" s="299"/>
      <c r="M246" s="299"/>
    </row>
    <row r="247" spans="1:13" s="119" customFormat="1">
      <c r="A247" s="305" t="s">
        <v>617</v>
      </c>
      <c r="B247" s="299"/>
      <c r="C247" s="299"/>
      <c r="D247" s="316"/>
      <c r="E247" s="299"/>
      <c r="F247" s="1268"/>
      <c r="G247" s="299"/>
      <c r="H247" s="308"/>
      <c r="I247" s="303"/>
      <c r="J247" s="299"/>
      <c r="K247" s="317"/>
      <c r="L247" s="299"/>
      <c r="M247" s="299"/>
    </row>
    <row r="248" spans="1:13" s="119" customFormat="1">
      <c r="A248" s="305" t="s">
        <v>618</v>
      </c>
      <c r="B248" s="299"/>
      <c r="C248" s="299"/>
      <c r="D248" s="316"/>
      <c r="E248" s="299"/>
      <c r="F248" s="1268"/>
      <c r="G248" s="299"/>
      <c r="H248" s="308"/>
      <c r="I248" s="303"/>
      <c r="J248" s="299"/>
      <c r="K248" s="317"/>
      <c r="L248" s="299"/>
      <c r="M248" s="299"/>
    </row>
    <row r="249" spans="1:13" s="119" customFormat="1">
      <c r="A249" s="297" t="s">
        <v>619</v>
      </c>
      <c r="B249" s="299"/>
      <c r="C249" s="299"/>
      <c r="D249" s="316"/>
      <c r="E249" s="299"/>
      <c r="F249" s="1268"/>
      <c r="G249" s="299"/>
      <c r="H249" s="308"/>
      <c r="I249" s="303"/>
      <c r="J249" s="299"/>
      <c r="K249" s="317"/>
      <c r="L249" s="299"/>
      <c r="M249" s="299"/>
    </row>
    <row r="250" spans="1:13" s="119" customFormat="1">
      <c r="A250" s="297" t="s">
        <v>620</v>
      </c>
      <c r="B250" s="299"/>
      <c r="C250" s="299"/>
      <c r="D250" s="316"/>
      <c r="E250" s="299"/>
      <c r="F250" s="1268"/>
      <c r="G250" s="299"/>
      <c r="H250" s="308"/>
      <c r="I250" s="303"/>
      <c r="J250" s="299"/>
      <c r="K250" s="317"/>
      <c r="L250" s="299"/>
      <c r="M250" s="299"/>
    </row>
    <row r="251" spans="1:13" s="119" customFormat="1">
      <c r="A251" s="297" t="s">
        <v>621</v>
      </c>
      <c r="B251" s="306"/>
      <c r="C251" s="306"/>
      <c r="D251" s="318"/>
      <c r="E251" s="306"/>
      <c r="F251" s="1268"/>
      <c r="G251" s="299"/>
      <c r="H251" s="308"/>
      <c r="I251" s="303"/>
      <c r="J251" s="299"/>
      <c r="K251" s="317"/>
      <c r="L251" s="299"/>
      <c r="M251" s="299"/>
    </row>
    <row r="252" spans="1:13" s="119" customFormat="1">
      <c r="A252" s="297" t="s">
        <v>622</v>
      </c>
      <c r="B252" s="299"/>
      <c r="C252" s="299"/>
      <c r="D252" s="316"/>
      <c r="E252" s="299"/>
      <c r="F252" s="1268"/>
      <c r="G252" s="299"/>
      <c r="H252" s="308"/>
      <c r="I252" s="303"/>
      <c r="J252" s="299"/>
      <c r="K252" s="317"/>
      <c r="L252" s="299"/>
      <c r="M252" s="299"/>
    </row>
    <row r="253" spans="1:13" s="119" customFormat="1">
      <c r="A253" s="305" t="s">
        <v>623</v>
      </c>
      <c r="B253" s="299"/>
      <c r="C253" s="299"/>
      <c r="D253" s="316"/>
      <c r="E253" s="299"/>
      <c r="F253" s="1268"/>
      <c r="G253" s="299"/>
      <c r="H253" s="308"/>
      <c r="I253" s="303"/>
      <c r="J253" s="299"/>
      <c r="K253" s="317"/>
      <c r="L253" s="299"/>
      <c r="M253" s="299"/>
    </row>
    <row r="254" spans="1:13" s="119" customFormat="1">
      <c r="A254" s="305" t="s">
        <v>624</v>
      </c>
      <c r="B254" s="299"/>
      <c r="C254" s="299"/>
      <c r="D254" s="316"/>
      <c r="E254" s="299"/>
      <c r="F254" s="1268"/>
      <c r="G254" s="299"/>
      <c r="H254" s="308"/>
      <c r="I254" s="303"/>
      <c r="J254" s="299"/>
      <c r="K254" s="317"/>
      <c r="L254" s="299"/>
      <c r="M254" s="299"/>
    </row>
    <row r="255" spans="1:13" s="119" customFormat="1">
      <c r="A255" s="297" t="s">
        <v>625</v>
      </c>
      <c r="B255" s="299"/>
      <c r="C255" s="299"/>
      <c r="D255" s="308"/>
      <c r="E255" s="299"/>
      <c r="F255" s="1268"/>
      <c r="G255" s="299"/>
      <c r="H255" s="308"/>
      <c r="I255" s="303"/>
      <c r="J255" s="299"/>
      <c r="K255" s="317"/>
      <c r="L255" s="299"/>
      <c r="M255" s="299"/>
    </row>
    <row r="256" spans="1:13" s="119" customFormat="1">
      <c r="A256" s="305" t="s">
        <v>626</v>
      </c>
      <c r="B256" s="299"/>
      <c r="C256" s="299"/>
      <c r="D256" s="308"/>
      <c r="E256" s="299"/>
      <c r="F256" s="1268"/>
      <c r="G256" s="299"/>
      <c r="H256" s="308"/>
      <c r="I256" s="303"/>
      <c r="J256" s="299"/>
      <c r="K256" s="317"/>
      <c r="L256" s="299"/>
      <c r="M256" s="299"/>
    </row>
    <row r="257" spans="1:13" s="119" customFormat="1">
      <c r="A257" s="305" t="s">
        <v>627</v>
      </c>
      <c r="B257" s="299"/>
      <c r="C257" s="299"/>
      <c r="D257" s="308"/>
      <c r="E257" s="299"/>
      <c r="F257" s="1268"/>
      <c r="G257" s="299"/>
      <c r="H257" s="308"/>
      <c r="I257" s="303"/>
      <c r="J257" s="299"/>
      <c r="K257" s="317"/>
      <c r="L257" s="299"/>
      <c r="M257" s="299"/>
    </row>
    <row r="258" spans="1:13" s="119" customFormat="1">
      <c r="A258" s="297" t="s">
        <v>628</v>
      </c>
      <c r="B258" s="299"/>
      <c r="C258" s="299"/>
      <c r="D258" s="308"/>
      <c r="E258" s="299"/>
      <c r="F258" s="1268"/>
      <c r="G258" s="299"/>
      <c r="H258" s="308"/>
      <c r="I258" s="303"/>
      <c r="J258" s="299"/>
      <c r="K258" s="317"/>
      <c r="L258" s="299"/>
      <c r="M258" s="299"/>
    </row>
    <row r="259" spans="1:13" s="119" customFormat="1">
      <c r="A259" s="305" t="s">
        <v>629</v>
      </c>
      <c r="B259" s="299"/>
      <c r="C259" s="299"/>
      <c r="D259" s="308"/>
      <c r="E259" s="299"/>
      <c r="F259" s="1268"/>
      <c r="G259" s="299"/>
      <c r="H259" s="308"/>
      <c r="I259" s="303"/>
      <c r="J259" s="299"/>
      <c r="K259" s="317"/>
      <c r="L259" s="299"/>
      <c r="M259" s="299"/>
    </row>
    <row r="260" spans="1:13" s="119" customFormat="1">
      <c r="A260" s="305" t="s">
        <v>630</v>
      </c>
      <c r="B260" s="299"/>
      <c r="C260" s="299"/>
      <c r="D260" s="308"/>
      <c r="E260" s="299"/>
      <c r="F260" s="1268"/>
      <c r="G260" s="299"/>
      <c r="H260" s="308"/>
      <c r="I260" s="303"/>
      <c r="J260" s="299"/>
      <c r="K260" s="317"/>
      <c r="L260" s="299"/>
      <c r="M260" s="299"/>
    </row>
    <row r="261" spans="1:13" s="119" customFormat="1">
      <c r="A261" s="305" t="s">
        <v>631</v>
      </c>
      <c r="B261" s="299"/>
      <c r="C261" s="299"/>
      <c r="D261" s="308"/>
      <c r="E261" s="299"/>
      <c r="F261" s="1268"/>
      <c r="G261" s="299"/>
      <c r="H261" s="308"/>
      <c r="I261" s="303"/>
      <c r="J261" s="299"/>
      <c r="K261" s="317"/>
      <c r="L261" s="299"/>
      <c r="M261" s="299"/>
    </row>
    <row r="262" spans="1:13" s="119" customFormat="1">
      <c r="A262" s="297" t="s">
        <v>632</v>
      </c>
      <c r="B262" s="299"/>
      <c r="C262" s="299"/>
      <c r="D262" s="308"/>
      <c r="E262" s="299"/>
      <c r="F262" s="1268"/>
      <c r="G262" s="299"/>
      <c r="H262" s="308"/>
      <c r="I262" s="303"/>
      <c r="J262" s="299"/>
      <c r="K262" s="317"/>
      <c r="L262" s="299"/>
      <c r="M262" s="299"/>
    </row>
    <row r="263" spans="1:13">
      <c r="A263" s="1017" t="s">
        <v>158</v>
      </c>
      <c r="B263" s="1018"/>
      <c r="C263" s="1018"/>
      <c r="D263" s="1020"/>
      <c r="E263" s="1018"/>
      <c r="F263" s="1269"/>
      <c r="G263" s="1018"/>
      <c r="H263" s="1020"/>
      <c r="I263" s="1022"/>
      <c r="J263" s="1018"/>
      <c r="K263" s="1024"/>
      <c r="L263" s="1018"/>
      <c r="M263" s="1018"/>
    </row>
    <row r="264" spans="1:13" s="119" customFormat="1">
      <c r="D264" s="323"/>
      <c r="F264" s="1266"/>
      <c r="H264" s="323"/>
      <c r="I264" s="324"/>
      <c r="K264" s="326"/>
    </row>
    <row r="265" spans="1:13" s="119" customFormat="1">
      <c r="A265" s="158" t="s">
        <v>645</v>
      </c>
      <c r="B265" s="158"/>
      <c r="C265" s="294"/>
      <c r="D265" s="310"/>
      <c r="E265" s="158"/>
      <c r="F265" s="1267"/>
      <c r="G265" s="158"/>
      <c r="H265" s="310"/>
      <c r="I265" s="311"/>
      <c r="J265" s="158"/>
      <c r="K265" s="315"/>
      <c r="L265" s="158"/>
      <c r="M265" s="296"/>
    </row>
    <row r="266" spans="1:13" s="119" customFormat="1">
      <c r="A266" s="297" t="s">
        <v>616</v>
      </c>
      <c r="B266" s="298">
        <v>24138.75539165</v>
      </c>
      <c r="C266" s="299">
        <v>2352.7305880100002</v>
      </c>
      <c r="D266" s="316">
        <v>0.41664524628768657</v>
      </c>
      <c r="E266" s="299">
        <v>25119.009406939997</v>
      </c>
      <c r="F266" s="1268">
        <v>6.2865039119087095E-4</v>
      </c>
      <c r="G266" s="299">
        <v>527</v>
      </c>
      <c r="H266" s="308">
        <v>0.14222191509761445</v>
      </c>
      <c r="I266" s="303">
        <v>2.5378703140534697</v>
      </c>
      <c r="J266" s="299">
        <v>2362.1039949800006</v>
      </c>
      <c r="K266" s="317">
        <v>9.4036510624793471E-2</v>
      </c>
      <c r="L266" s="299">
        <v>2.2728685799999995</v>
      </c>
      <c r="M266" s="299">
        <v>-0.41943212000000007</v>
      </c>
    </row>
    <row r="267" spans="1:13" s="119" customFormat="1">
      <c r="A267" s="305" t="s">
        <v>617</v>
      </c>
      <c r="B267" s="299">
        <v>22501.630597199997</v>
      </c>
      <c r="C267" s="299">
        <v>2075.0486527899998</v>
      </c>
      <c r="D267" s="316">
        <v>0.40369520641537271</v>
      </c>
      <c r="E267" s="299">
        <v>23339.317791409998</v>
      </c>
      <c r="F267" s="1268">
        <v>5.8637970579572811E-4</v>
      </c>
      <c r="G267" s="299">
        <v>390</v>
      </c>
      <c r="H267" s="308">
        <v>0.14161953622896856</v>
      </c>
      <c r="I267" s="303">
        <v>2.5380693863219181</v>
      </c>
      <c r="J267" s="299">
        <v>2118.67478299</v>
      </c>
      <c r="K267" s="317">
        <v>9.0777065633416892E-2</v>
      </c>
      <c r="L267" s="299">
        <v>1.9552062799999996</v>
      </c>
      <c r="M267" s="299">
        <v>-0.41943212000000007</v>
      </c>
    </row>
    <row r="268" spans="1:13" s="119" customFormat="1">
      <c r="A268" s="305" t="s">
        <v>618</v>
      </c>
      <c r="B268" s="299">
        <v>1637.1247944499999</v>
      </c>
      <c r="C268" s="299">
        <v>277.68193522000007</v>
      </c>
      <c r="D268" s="316">
        <v>0.51341770204478043</v>
      </c>
      <c r="E268" s="299">
        <v>1779.6916155299998</v>
      </c>
      <c r="F268" s="1268">
        <v>1.1829986564121733E-3</v>
      </c>
      <c r="G268" s="299">
        <v>137</v>
      </c>
      <c r="H268" s="308">
        <v>0.15012166116792969</v>
      </c>
      <c r="I268" s="303">
        <v>2.535259630890029</v>
      </c>
      <c r="J268" s="299">
        <v>243.42921199</v>
      </c>
      <c r="K268" s="317">
        <v>0.13678168164966364</v>
      </c>
      <c r="L268" s="299">
        <v>0.31766229999999995</v>
      </c>
      <c r="M268" s="299">
        <v>0</v>
      </c>
    </row>
    <row r="269" spans="1:13" s="119" customFormat="1">
      <c r="A269" s="297" t="s">
        <v>619</v>
      </c>
      <c r="B269" s="299">
        <v>41.417051650000005</v>
      </c>
      <c r="C269" s="299">
        <v>49.316813379999999</v>
      </c>
      <c r="D269" s="316">
        <v>0.1716148138929085</v>
      </c>
      <c r="E269" s="299">
        <v>49.880547399999998</v>
      </c>
      <c r="F269" s="1268">
        <v>1.8446150813493279E-3</v>
      </c>
      <c r="G269" s="299">
        <v>80</v>
      </c>
      <c r="H269" s="308">
        <v>0.44149796519674933</v>
      </c>
      <c r="I269" s="303">
        <v>2.5347222222695573</v>
      </c>
      <c r="J269" s="299">
        <v>22.27944759</v>
      </c>
      <c r="K269" s="317">
        <v>0.44665603629682704</v>
      </c>
      <c r="L269" s="299">
        <v>4.066666E-2</v>
      </c>
      <c r="M269" s="299">
        <v>-1.369136E-2</v>
      </c>
    </row>
    <row r="270" spans="1:13" s="119" customFormat="1">
      <c r="A270" s="297" t="s">
        <v>620</v>
      </c>
      <c r="B270" s="299">
        <v>168.17600289999999</v>
      </c>
      <c r="C270" s="299">
        <v>298.48763895000002</v>
      </c>
      <c r="D270" s="316">
        <v>0.18829066696934321</v>
      </c>
      <c r="E270" s="299">
        <v>224.37843952</v>
      </c>
      <c r="F270" s="1268">
        <v>3.6724015541009765E-3</v>
      </c>
      <c r="G270" s="299">
        <v>154</v>
      </c>
      <c r="H270" s="308">
        <v>0.26446524125465576</v>
      </c>
      <c r="I270" s="303">
        <v>2.5347222222417822</v>
      </c>
      <c r="J270" s="299">
        <v>100.07227138999998</v>
      </c>
      <c r="K270" s="317">
        <v>0.44599771530668847</v>
      </c>
      <c r="L270" s="299">
        <v>0.20803314000000001</v>
      </c>
      <c r="M270" s="299">
        <v>-1.9334540000000001E-2</v>
      </c>
    </row>
    <row r="271" spans="1:13" s="119" customFormat="1">
      <c r="A271" s="297" t="s">
        <v>621</v>
      </c>
      <c r="B271" s="306">
        <v>36.812616079999998</v>
      </c>
      <c r="C271" s="306">
        <v>98.216335119999997</v>
      </c>
      <c r="D271" s="318">
        <v>0.20337982745532523</v>
      </c>
      <c r="E271" s="306">
        <v>56.787837369999991</v>
      </c>
      <c r="F271" s="1268">
        <v>6.6199978271861415E-3</v>
      </c>
      <c r="G271" s="299">
        <v>55</v>
      </c>
      <c r="H271" s="308">
        <v>0.41707635907459817</v>
      </c>
      <c r="I271" s="303">
        <v>2.5347222222581749</v>
      </c>
      <c r="J271" s="299">
        <v>55.222942760000002</v>
      </c>
      <c r="K271" s="317">
        <v>0.97244313778311453</v>
      </c>
      <c r="L271" s="299">
        <v>0.15679384000000002</v>
      </c>
      <c r="M271" s="299">
        <v>-0.15155538000000002</v>
      </c>
    </row>
    <row r="272" spans="1:13" s="119" customFormat="1">
      <c r="A272" s="297" t="s">
        <v>622</v>
      </c>
      <c r="B272" s="299">
        <v>70.052136050000001</v>
      </c>
      <c r="C272" s="299">
        <v>97.788559320000019</v>
      </c>
      <c r="D272" s="316">
        <v>0.19665935426115652</v>
      </c>
      <c r="E272" s="299">
        <v>89.283170980000008</v>
      </c>
      <c r="F272" s="1268">
        <v>1.1313973046793773E-2</v>
      </c>
      <c r="G272" s="299">
        <v>55</v>
      </c>
      <c r="H272" s="308">
        <v>0.44953941027689054</v>
      </c>
      <c r="I272" s="303">
        <v>2.534722222240267</v>
      </c>
      <c r="J272" s="299">
        <v>84.300120989999996</v>
      </c>
      <c r="K272" s="317">
        <v>0.94418825031297049</v>
      </c>
      <c r="L272" s="299">
        <v>0.45414817999999996</v>
      </c>
      <c r="M272" s="299">
        <v>-6.9204540000000009E-2</v>
      </c>
    </row>
    <row r="273" spans="1:13" s="119" customFormat="1">
      <c r="A273" s="305" t="s">
        <v>623</v>
      </c>
      <c r="B273" s="299">
        <v>70.052136050000001</v>
      </c>
      <c r="C273" s="299">
        <v>97.788559320000019</v>
      </c>
      <c r="D273" s="316">
        <v>0.19665935426115652</v>
      </c>
      <c r="E273" s="299">
        <v>89.283170980000008</v>
      </c>
      <c r="F273" s="1268">
        <v>1.1313973046793773E-2</v>
      </c>
      <c r="G273" s="299">
        <v>55</v>
      </c>
      <c r="H273" s="308">
        <v>0.44953941027689054</v>
      </c>
      <c r="I273" s="303">
        <v>2.534722222240267</v>
      </c>
      <c r="J273" s="299">
        <v>84.300120989999996</v>
      </c>
      <c r="K273" s="317">
        <v>0.94418825031297049</v>
      </c>
      <c r="L273" s="299">
        <v>0.45414817999999996</v>
      </c>
      <c r="M273" s="299">
        <v>-6.9204540000000009E-2</v>
      </c>
    </row>
    <row r="274" spans="1:13" s="119" customFormat="1">
      <c r="A274" s="305" t="s">
        <v>624</v>
      </c>
      <c r="B274" s="299">
        <v>0</v>
      </c>
      <c r="C274" s="299">
        <v>0</v>
      </c>
      <c r="D274" s="316">
        <v>0</v>
      </c>
      <c r="E274" s="299">
        <v>0</v>
      </c>
      <c r="F274" s="1268">
        <v>0</v>
      </c>
      <c r="G274" s="299">
        <v>0</v>
      </c>
      <c r="H274" s="308">
        <v>0</v>
      </c>
      <c r="I274" s="303">
        <v>0</v>
      </c>
      <c r="J274" s="299">
        <v>0</v>
      </c>
      <c r="K274" s="317">
        <v>0</v>
      </c>
      <c r="L274" s="299">
        <v>0</v>
      </c>
      <c r="M274" s="299">
        <v>0</v>
      </c>
    </row>
    <row r="275" spans="1:13" s="119" customFormat="1">
      <c r="A275" s="297" t="s">
        <v>625</v>
      </c>
      <c r="B275" s="299">
        <v>20.117195280000001</v>
      </c>
      <c r="C275" s="299">
        <v>45.716503469999999</v>
      </c>
      <c r="D275" s="308">
        <v>0.21298688396827214</v>
      </c>
      <c r="E275" s="299">
        <v>29.854210900000002</v>
      </c>
      <c r="F275" s="1268">
        <v>4.9053051005277112E-2</v>
      </c>
      <c r="G275" s="299">
        <v>38</v>
      </c>
      <c r="H275" s="308">
        <v>0.44997257757028841</v>
      </c>
      <c r="I275" s="303">
        <v>2.5347222222547878</v>
      </c>
      <c r="J275" s="299">
        <v>29.83138735</v>
      </c>
      <c r="K275" s="317">
        <v>0.99923549980682957</v>
      </c>
      <c r="L275" s="299">
        <v>0.65897486999999999</v>
      </c>
      <c r="M275" s="299">
        <v>-0.36603562999999995</v>
      </c>
    </row>
    <row r="276" spans="1:13" s="119" customFormat="1">
      <c r="A276" s="305" t="s">
        <v>626</v>
      </c>
      <c r="B276" s="299">
        <v>18.24486345</v>
      </c>
      <c r="C276" s="299">
        <v>12.007438219999999</v>
      </c>
      <c r="D276" s="308">
        <v>0.22119649265203548</v>
      </c>
      <c r="E276" s="299">
        <v>20.900866670000003</v>
      </c>
      <c r="F276" s="1268">
        <v>2.8459997826492039E-2</v>
      </c>
      <c r="G276" s="299">
        <v>16</v>
      </c>
      <c r="H276" s="308">
        <v>0.44996083026063338</v>
      </c>
      <c r="I276" s="303">
        <v>2.5347222222521255</v>
      </c>
      <c r="J276" s="299">
        <v>11.324725849999998</v>
      </c>
      <c r="K276" s="317">
        <v>0.54183044314879591</v>
      </c>
      <c r="L276" s="299">
        <v>0.26765409999999995</v>
      </c>
      <c r="M276" s="299">
        <v>-0.36600923999999996</v>
      </c>
    </row>
    <row r="277" spans="1:13" s="119" customFormat="1">
      <c r="A277" s="305" t="s">
        <v>627</v>
      </c>
      <c r="B277" s="299">
        <v>1.87233183</v>
      </c>
      <c r="C277" s="299">
        <v>33.709065250000002</v>
      </c>
      <c r="D277" s="308">
        <v>0.2100625557986957</v>
      </c>
      <c r="E277" s="299">
        <v>8.953344229999999</v>
      </c>
      <c r="F277" s="1268">
        <v>9.7125888121918011E-2</v>
      </c>
      <c r="G277" s="299">
        <v>22</v>
      </c>
      <c r="H277" s="308">
        <v>0.45000000072598578</v>
      </c>
      <c r="I277" s="303">
        <v>2.5347222222610037</v>
      </c>
      <c r="J277" s="299">
        <v>18.506661500000003</v>
      </c>
      <c r="K277" s="317">
        <v>2.0670110547062039</v>
      </c>
      <c r="L277" s="299">
        <v>0.39132077000000004</v>
      </c>
      <c r="M277" s="299">
        <v>-2.639E-5</v>
      </c>
    </row>
    <row r="278" spans="1:13" s="119" customFormat="1">
      <c r="A278" s="297" t="s">
        <v>628</v>
      </c>
      <c r="B278" s="299">
        <v>37.380704210000005</v>
      </c>
      <c r="C278" s="299">
        <v>1.0632790500000002</v>
      </c>
      <c r="D278" s="308">
        <v>0.4040560754018428</v>
      </c>
      <c r="E278" s="299">
        <v>39.533857570000009</v>
      </c>
      <c r="F278" s="1268">
        <v>0.28550300992041527</v>
      </c>
      <c r="G278" s="299">
        <v>101</v>
      </c>
      <c r="H278" s="308">
        <v>0.44991759780855589</v>
      </c>
      <c r="I278" s="303">
        <v>2.534722222247165</v>
      </c>
      <c r="J278" s="299">
        <v>115.54784214</v>
      </c>
      <c r="K278" s="317">
        <v>2.9227565748019155</v>
      </c>
      <c r="L278" s="299">
        <v>5.0782355299999997</v>
      </c>
      <c r="M278" s="299">
        <v>-5.3084239999999998E-2</v>
      </c>
    </row>
    <row r="279" spans="1:13" s="119" customFormat="1">
      <c r="A279" s="305" t="s">
        <v>629</v>
      </c>
      <c r="B279" s="299">
        <v>0</v>
      </c>
      <c r="C279" s="299">
        <v>8.6747610000000003E-2</v>
      </c>
      <c r="D279" s="308">
        <v>0.25504114753132678</v>
      </c>
      <c r="E279" s="299">
        <v>2.2124210000000002E-2</v>
      </c>
      <c r="F279" s="1268">
        <v>0.11229011114973143</v>
      </c>
      <c r="G279" s="299">
        <v>1</v>
      </c>
      <c r="H279" s="308">
        <v>0.44999979660290695</v>
      </c>
      <c r="I279" s="303">
        <v>2.5347222228499908</v>
      </c>
      <c r="J279" s="299">
        <v>5.3130739999999996E-2</v>
      </c>
      <c r="K279" s="317">
        <v>2.4014751261174974</v>
      </c>
      <c r="L279" s="299">
        <v>1.11794E-3</v>
      </c>
      <c r="M279" s="299">
        <v>-2.2811400000000001E-3</v>
      </c>
    </row>
    <row r="280" spans="1:13" s="119" customFormat="1">
      <c r="A280" s="305" t="s">
        <v>630</v>
      </c>
      <c r="B280" s="299">
        <v>37.380704210000005</v>
      </c>
      <c r="C280" s="299">
        <v>0.82316529000000027</v>
      </c>
      <c r="D280" s="308">
        <v>0.4950404553622515</v>
      </c>
      <c r="E280" s="299">
        <v>39.511733330000006</v>
      </c>
      <c r="F280" s="1268">
        <v>0.28559999875864717</v>
      </c>
      <c r="G280" s="299">
        <v>100</v>
      </c>
      <c r="H280" s="308">
        <v>0.44991755187066085</v>
      </c>
      <c r="I280" s="303">
        <v>2.5347222222464763</v>
      </c>
      <c r="J280" s="299">
        <v>115.49471132000001</v>
      </c>
      <c r="K280" s="317">
        <v>2.9230484614631811</v>
      </c>
      <c r="L280" s="299">
        <v>5.0771175899999994</v>
      </c>
      <c r="M280" s="299">
        <v>-5.0803100000000004E-2</v>
      </c>
    </row>
    <row r="281" spans="1:13" s="119" customFormat="1">
      <c r="A281" s="305" t="s">
        <v>631</v>
      </c>
      <c r="B281" s="299">
        <v>0</v>
      </c>
      <c r="C281" s="299">
        <v>0.15336615000000001</v>
      </c>
      <c r="D281" s="308">
        <v>1.9561030905450779E-7</v>
      </c>
      <c r="E281" s="299">
        <v>3.0000000000000004E-8</v>
      </c>
      <c r="F281" s="1268">
        <v>0.33333333333333337</v>
      </c>
      <c r="G281" s="299">
        <v>0</v>
      </c>
      <c r="H281" s="308">
        <v>0.33333333333333337</v>
      </c>
      <c r="I281" s="303">
        <v>2.5351851851851852</v>
      </c>
      <c r="J281" s="299">
        <v>8.0000000000000002E-8</v>
      </c>
      <c r="K281" s="317">
        <v>2.666666666666667</v>
      </c>
      <c r="L281" s="299">
        <v>0</v>
      </c>
      <c r="M281" s="299">
        <v>0</v>
      </c>
    </row>
    <row r="282" spans="1:13" s="119" customFormat="1">
      <c r="A282" s="297" t="s">
        <v>632</v>
      </c>
      <c r="B282" s="299">
        <v>0</v>
      </c>
      <c r="C282" s="299">
        <v>0</v>
      </c>
      <c r="D282" s="308">
        <v>0</v>
      </c>
      <c r="E282" s="299">
        <v>0</v>
      </c>
      <c r="F282" s="1268">
        <v>0</v>
      </c>
      <c r="G282" s="299">
        <v>0</v>
      </c>
      <c r="H282" s="308">
        <v>0</v>
      </c>
      <c r="I282" s="303">
        <v>0</v>
      </c>
      <c r="J282" s="299">
        <v>0</v>
      </c>
      <c r="K282" s="317">
        <v>0</v>
      </c>
      <c r="L282" s="299">
        <v>0</v>
      </c>
      <c r="M282" s="299">
        <v>0</v>
      </c>
    </row>
    <row r="283" spans="1:13">
      <c r="A283" s="1017" t="s">
        <v>158</v>
      </c>
      <c r="B283" s="1018">
        <v>24512.71109782</v>
      </c>
      <c r="C283" s="1018">
        <v>2943.3197173000003</v>
      </c>
      <c r="D283" s="1020">
        <v>0.37178864308490056</v>
      </c>
      <c r="E283" s="1018">
        <v>25608.727470680002</v>
      </c>
      <c r="F283" s="1269">
        <v>1.204458576683075E-3</v>
      </c>
      <c r="G283" s="1018">
        <v>1010</v>
      </c>
      <c r="H283" s="1020">
        <v>0.14639063220779605</v>
      </c>
      <c r="I283" s="1022">
        <v>2.5378101128027244</v>
      </c>
      <c r="J283" s="1018">
        <v>2769.3580072000004</v>
      </c>
      <c r="K283" s="1024">
        <v>0.10814118000867866</v>
      </c>
      <c r="L283" s="1018">
        <v>8.8697207999999996</v>
      </c>
      <c r="M283" s="1018">
        <v>-1.0923378099999999</v>
      </c>
    </row>
    <row r="284" spans="1:13" s="119" customFormat="1">
      <c r="D284" s="323"/>
      <c r="F284" s="1266"/>
      <c r="H284" s="323"/>
      <c r="I284" s="324"/>
      <c r="K284" s="326"/>
    </row>
    <row r="285" spans="1:13" s="119" customFormat="1">
      <c r="A285" s="158" t="s">
        <v>646</v>
      </c>
      <c r="B285" s="158"/>
      <c r="C285" s="294"/>
      <c r="D285" s="310"/>
      <c r="E285" s="158"/>
      <c r="F285" s="1267"/>
      <c r="G285" s="158"/>
      <c r="H285" s="310"/>
      <c r="I285" s="311"/>
      <c r="J285" s="158"/>
      <c r="K285" s="315"/>
      <c r="L285" s="158"/>
      <c r="M285" s="296"/>
    </row>
    <row r="286" spans="1:13" s="119" customFormat="1">
      <c r="A286" s="297" t="s">
        <v>616</v>
      </c>
      <c r="B286" s="298">
        <v>3718.8448794800006</v>
      </c>
      <c r="C286" s="299">
        <v>1148.34153814</v>
      </c>
      <c r="D286" s="316">
        <v>0.11895534632602155</v>
      </c>
      <c r="E286" s="299">
        <v>3855.4462448500008</v>
      </c>
      <c r="F286" s="1268">
        <v>9.491610510425812E-4</v>
      </c>
      <c r="G286" s="299">
        <v>3081</v>
      </c>
      <c r="H286" s="308">
        <v>0.42003082372971945</v>
      </c>
      <c r="I286" s="303">
        <v>2.5325036250449897</v>
      </c>
      <c r="J286" s="299">
        <v>1199.4716646500001</v>
      </c>
      <c r="K286" s="317">
        <v>0.31111098131694132</v>
      </c>
      <c r="L286" s="299">
        <v>1.52717993</v>
      </c>
      <c r="M286" s="299">
        <v>-0.45703149999999998</v>
      </c>
    </row>
    <row r="287" spans="1:13" s="119" customFormat="1">
      <c r="A287" s="305" t="s">
        <v>617</v>
      </c>
      <c r="B287" s="299">
        <v>2801.1272719600006</v>
      </c>
      <c r="C287" s="299">
        <v>627.02308685000003</v>
      </c>
      <c r="D287" s="316">
        <v>0.15859397246371101</v>
      </c>
      <c r="E287" s="299">
        <v>2900.5693541300006</v>
      </c>
      <c r="F287" s="1268">
        <v>7.7111460438458246E-4</v>
      </c>
      <c r="G287" s="299">
        <v>1751</v>
      </c>
      <c r="H287" s="308">
        <v>0.41824970337724487</v>
      </c>
      <c r="I287" s="303">
        <v>2.5321182596798866</v>
      </c>
      <c r="J287" s="299">
        <v>834.63655439000013</v>
      </c>
      <c r="K287" s="317">
        <v>0.28774921489175759</v>
      </c>
      <c r="L287" s="299">
        <v>0.92332665000000003</v>
      </c>
      <c r="M287" s="299">
        <v>-0.45703149999999998</v>
      </c>
    </row>
    <row r="288" spans="1:13" s="119" customFormat="1">
      <c r="A288" s="305" t="s">
        <v>618</v>
      </c>
      <c r="B288" s="299">
        <v>917.71760752000012</v>
      </c>
      <c r="C288" s="299">
        <v>521.31845128999998</v>
      </c>
      <c r="D288" s="316">
        <v>7.1279432193603609E-2</v>
      </c>
      <c r="E288" s="299">
        <v>954.87689072000001</v>
      </c>
      <c r="F288" s="1268">
        <v>1.4900015214811607E-3</v>
      </c>
      <c r="G288" s="299">
        <v>1330</v>
      </c>
      <c r="H288" s="308">
        <v>0.42544122077735308</v>
      </c>
      <c r="I288" s="303">
        <v>2.5336742251286495</v>
      </c>
      <c r="J288" s="299">
        <v>364.83511026000002</v>
      </c>
      <c r="K288" s="317">
        <v>0.38207554691673984</v>
      </c>
      <c r="L288" s="299">
        <v>0.60385328000000005</v>
      </c>
      <c r="M288" s="299">
        <v>0</v>
      </c>
    </row>
    <row r="289" spans="1:13" s="119" customFormat="1">
      <c r="A289" s="297" t="s">
        <v>619</v>
      </c>
      <c r="B289" s="299">
        <v>764.16387743999996</v>
      </c>
      <c r="C289" s="299">
        <v>340.37372354000001</v>
      </c>
      <c r="D289" s="316">
        <v>0.13062278538306465</v>
      </c>
      <c r="E289" s="299">
        <v>808.62444127999993</v>
      </c>
      <c r="F289" s="1268">
        <v>2.2099987692323544E-3</v>
      </c>
      <c r="G289" s="299">
        <v>1736</v>
      </c>
      <c r="H289" s="308">
        <v>0.42343525822445199</v>
      </c>
      <c r="I289" s="303">
        <v>2.5347222224043908</v>
      </c>
      <c r="J289" s="299">
        <v>324.98956708000003</v>
      </c>
      <c r="K289" s="317">
        <v>0.40190420977822866</v>
      </c>
      <c r="L289" s="299">
        <v>0.75529607999999993</v>
      </c>
      <c r="M289" s="299">
        <v>-1.0347841499999999</v>
      </c>
    </row>
    <row r="290" spans="1:13" s="119" customFormat="1">
      <c r="A290" s="297" t="s">
        <v>620</v>
      </c>
      <c r="B290" s="299">
        <v>1917.7898319599999</v>
      </c>
      <c r="C290" s="299">
        <v>849.12195481000003</v>
      </c>
      <c r="D290" s="316">
        <v>0.16129291830717726</v>
      </c>
      <c r="E290" s="299">
        <v>2054.74719005</v>
      </c>
      <c r="F290" s="1268">
        <v>4.409834579104357E-3</v>
      </c>
      <c r="G290" s="299">
        <v>3635</v>
      </c>
      <c r="H290" s="308">
        <v>0.42093003128961748</v>
      </c>
      <c r="I290" s="303">
        <v>2.5347222223781691</v>
      </c>
      <c r="J290" s="299">
        <v>1174.9339108999998</v>
      </c>
      <c r="K290" s="317">
        <v>0.5718143412433182</v>
      </c>
      <c r="L290" s="299">
        <v>3.8072286499999994</v>
      </c>
      <c r="M290" s="299">
        <v>-7.4185348400000004</v>
      </c>
    </row>
    <row r="291" spans="1:13" s="119" customFormat="1">
      <c r="A291" s="297" t="s">
        <v>621</v>
      </c>
      <c r="B291" s="306">
        <v>0</v>
      </c>
      <c r="C291" s="306">
        <v>0</v>
      </c>
      <c r="D291" s="318">
        <v>0</v>
      </c>
      <c r="E291" s="306">
        <v>0</v>
      </c>
      <c r="F291" s="1268">
        <v>0</v>
      </c>
      <c r="G291" s="306">
        <v>0</v>
      </c>
      <c r="H291" s="308">
        <v>0</v>
      </c>
      <c r="I291" s="303">
        <v>0</v>
      </c>
      <c r="J291" s="299">
        <v>0</v>
      </c>
      <c r="K291" s="317">
        <v>0</v>
      </c>
      <c r="L291" s="299">
        <v>0</v>
      </c>
      <c r="M291" s="299">
        <v>0</v>
      </c>
    </row>
    <row r="292" spans="1:13" s="119" customFormat="1">
      <c r="A292" s="297" t="s">
        <v>622</v>
      </c>
      <c r="B292" s="299">
        <v>1766.1391765299998</v>
      </c>
      <c r="C292" s="299">
        <v>884.68960396000011</v>
      </c>
      <c r="D292" s="316">
        <v>0.19093411476059044</v>
      </c>
      <c r="E292" s="299">
        <v>1935.0566029000001</v>
      </c>
      <c r="F292" s="1268">
        <v>1.2068914467411519E-2</v>
      </c>
      <c r="G292" s="299">
        <v>3849</v>
      </c>
      <c r="H292" s="308">
        <v>0.42376681256820925</v>
      </c>
      <c r="I292" s="303">
        <v>2.5346530357242845</v>
      </c>
      <c r="J292" s="299">
        <v>1550.3318542499999</v>
      </c>
      <c r="K292" s="317">
        <v>0.80118165635391392</v>
      </c>
      <c r="L292" s="299">
        <v>9.8488132299999993</v>
      </c>
      <c r="M292" s="299">
        <v>-18.307705979999998</v>
      </c>
    </row>
    <row r="293" spans="1:13" s="119" customFormat="1">
      <c r="A293" s="305" t="s">
        <v>623</v>
      </c>
      <c r="B293" s="299">
        <v>1426.5479876599998</v>
      </c>
      <c r="C293" s="299">
        <v>723.30677843000001</v>
      </c>
      <c r="D293" s="316">
        <v>0.20349108177788816</v>
      </c>
      <c r="E293" s="299">
        <v>1573.73446646</v>
      </c>
      <c r="F293" s="1268">
        <v>1.0144656910204225E-2</v>
      </c>
      <c r="G293" s="299">
        <v>2978</v>
      </c>
      <c r="H293" s="308">
        <v>0.4244542586543002</v>
      </c>
      <c r="I293" s="303">
        <v>2.5347222223885821</v>
      </c>
      <c r="J293" s="299">
        <v>1220.57663538</v>
      </c>
      <c r="K293" s="317">
        <v>0.77559249123239782</v>
      </c>
      <c r="L293" s="299">
        <v>6.7432021200000003</v>
      </c>
      <c r="M293" s="299">
        <v>-18.290993790000002</v>
      </c>
    </row>
    <row r="294" spans="1:13" s="119" customFormat="1">
      <c r="A294" s="305" t="s">
        <v>624</v>
      </c>
      <c r="B294" s="299">
        <v>339.59118886999994</v>
      </c>
      <c r="C294" s="299">
        <v>161.38282552999999</v>
      </c>
      <c r="D294" s="316">
        <v>0.13465464803105928</v>
      </c>
      <c r="E294" s="299">
        <v>361.32213643999995</v>
      </c>
      <c r="F294" s="1268">
        <v>2.044999642923068E-2</v>
      </c>
      <c r="G294" s="299">
        <v>871</v>
      </c>
      <c r="H294" s="308">
        <v>0.42077264893856403</v>
      </c>
      <c r="I294" s="303">
        <v>2.5343516939927833</v>
      </c>
      <c r="J294" s="299">
        <v>329.75521887000002</v>
      </c>
      <c r="K294" s="317">
        <v>0.91263497475958866</v>
      </c>
      <c r="L294" s="299">
        <v>3.1056111100000003</v>
      </c>
      <c r="M294" s="299">
        <v>-1.6712189999999998E-2</v>
      </c>
    </row>
    <row r="295" spans="1:13" s="119" customFormat="1">
      <c r="A295" s="297" t="s">
        <v>625</v>
      </c>
      <c r="B295" s="299">
        <v>296.38311373000005</v>
      </c>
      <c r="C295" s="299">
        <v>101.73211869999999</v>
      </c>
      <c r="D295" s="308">
        <v>0.12805100067182618</v>
      </c>
      <c r="E295" s="299">
        <v>309.41001333000003</v>
      </c>
      <c r="F295" s="1268">
        <v>3.611000096523604E-2</v>
      </c>
      <c r="G295" s="299">
        <v>716</v>
      </c>
      <c r="H295" s="308">
        <v>0.4314220549728322</v>
      </c>
      <c r="I295" s="303">
        <v>2.5347222223484027</v>
      </c>
      <c r="J295" s="299">
        <v>338.85295742</v>
      </c>
      <c r="K295" s="317">
        <v>1.0951583427217584</v>
      </c>
      <c r="L295" s="299">
        <v>4.8201481199999989</v>
      </c>
      <c r="M295" s="299">
        <v>-15.630222119999999</v>
      </c>
    </row>
    <row r="296" spans="1:13" s="119" customFormat="1">
      <c r="A296" s="305" t="s">
        <v>626</v>
      </c>
      <c r="B296" s="299">
        <v>296.38311373000005</v>
      </c>
      <c r="C296" s="299">
        <v>101.73211869999999</v>
      </c>
      <c r="D296" s="308">
        <v>0.12805100067182618</v>
      </c>
      <c r="E296" s="299">
        <v>309.41001333000003</v>
      </c>
      <c r="F296" s="1268">
        <v>3.611000096523604E-2</v>
      </c>
      <c r="G296" s="299">
        <v>716</v>
      </c>
      <c r="H296" s="308">
        <v>0.4314220549728322</v>
      </c>
      <c r="I296" s="303">
        <v>2.5347222223484027</v>
      </c>
      <c r="J296" s="299">
        <v>338.85295742</v>
      </c>
      <c r="K296" s="317">
        <v>1.0951583427217584</v>
      </c>
      <c r="L296" s="299">
        <v>4.8201481199999989</v>
      </c>
      <c r="M296" s="299">
        <v>-15.630222119999999</v>
      </c>
    </row>
    <row r="297" spans="1:13" s="119" customFormat="1">
      <c r="A297" s="305" t="s">
        <v>627</v>
      </c>
      <c r="B297" s="299">
        <v>0</v>
      </c>
      <c r="C297" s="299">
        <v>0</v>
      </c>
      <c r="D297" s="308">
        <v>0</v>
      </c>
      <c r="E297" s="299">
        <v>0</v>
      </c>
      <c r="F297" s="1268">
        <v>0</v>
      </c>
      <c r="G297" s="299">
        <v>0</v>
      </c>
      <c r="H297" s="308">
        <v>0</v>
      </c>
      <c r="I297" s="303">
        <v>0</v>
      </c>
      <c r="J297" s="299">
        <v>0</v>
      </c>
      <c r="K297" s="317">
        <v>0</v>
      </c>
      <c r="L297" s="299">
        <v>0</v>
      </c>
      <c r="M297" s="299">
        <v>0</v>
      </c>
    </row>
    <row r="298" spans="1:13" s="119" customFormat="1">
      <c r="A298" s="297" t="s">
        <v>628</v>
      </c>
      <c r="B298" s="299">
        <v>446.11228066000007</v>
      </c>
      <c r="C298" s="299">
        <v>707.90726012000005</v>
      </c>
      <c r="D298" s="308">
        <v>3.5015152656858166E-2</v>
      </c>
      <c r="E298" s="299">
        <v>471.14917484</v>
      </c>
      <c r="F298" s="1268">
        <v>0.2203999294602691</v>
      </c>
      <c r="G298" s="299">
        <v>8198</v>
      </c>
      <c r="H298" s="308">
        <v>0.42303944150530731</v>
      </c>
      <c r="I298" s="303">
        <v>2.5347222225803887</v>
      </c>
      <c r="J298" s="299">
        <v>811.22773538000001</v>
      </c>
      <c r="K298" s="317">
        <v>1.7218065502406728</v>
      </c>
      <c r="L298" s="299">
        <v>43.914088300000003</v>
      </c>
      <c r="M298" s="299">
        <v>-62.175166920000002</v>
      </c>
    </row>
    <row r="299" spans="1:13" s="119" customFormat="1">
      <c r="A299" s="305" t="s">
        <v>629</v>
      </c>
      <c r="B299" s="299">
        <v>233.07695066000002</v>
      </c>
      <c r="C299" s="299">
        <v>118.0448358</v>
      </c>
      <c r="D299" s="308">
        <v>0.14659671278902317</v>
      </c>
      <c r="E299" s="299">
        <v>250.38193555000004</v>
      </c>
      <c r="F299" s="1268">
        <v>0.11596678101484542</v>
      </c>
      <c r="G299" s="299">
        <v>816</v>
      </c>
      <c r="H299" s="308">
        <v>0.42157048841457428</v>
      </c>
      <c r="I299" s="303">
        <v>2.534722222430958</v>
      </c>
      <c r="J299" s="299">
        <v>382.27609147999999</v>
      </c>
      <c r="K299" s="317">
        <v>1.5267718521317262</v>
      </c>
      <c r="L299" s="299">
        <v>12.176868090000001</v>
      </c>
      <c r="M299" s="299">
        <v>-13.55653876</v>
      </c>
    </row>
    <row r="300" spans="1:13" s="119" customFormat="1">
      <c r="A300" s="305" t="s">
        <v>630</v>
      </c>
      <c r="B300" s="299">
        <v>40.60871925</v>
      </c>
      <c r="C300" s="299">
        <v>35.595832330000007</v>
      </c>
      <c r="D300" s="308">
        <v>6.2281547442045726E-2</v>
      </c>
      <c r="E300" s="299">
        <v>42.82568277</v>
      </c>
      <c r="F300" s="1268">
        <v>0.2412914886960949</v>
      </c>
      <c r="G300" s="299">
        <v>284</v>
      </c>
      <c r="H300" s="308">
        <v>0.41788272766398205</v>
      </c>
      <c r="I300" s="303">
        <v>2.534722222497563</v>
      </c>
      <c r="J300" s="299">
        <v>70.200269270000007</v>
      </c>
      <c r="K300" s="317">
        <v>1.6392095754087146</v>
      </c>
      <c r="L300" s="299">
        <v>4.3299908500000006</v>
      </c>
      <c r="M300" s="299">
        <v>-3.4913420799999999</v>
      </c>
    </row>
    <row r="301" spans="1:13" s="119" customFormat="1">
      <c r="A301" s="305" t="s">
        <v>631</v>
      </c>
      <c r="B301" s="299">
        <v>172.42661074999998</v>
      </c>
      <c r="C301" s="299">
        <v>554.26659198999994</v>
      </c>
      <c r="D301" s="308">
        <v>9.4999995419081662E-3</v>
      </c>
      <c r="E301" s="299">
        <v>177.94155651999995</v>
      </c>
      <c r="F301" s="1268">
        <v>0.36232000169535222</v>
      </c>
      <c r="G301" s="299">
        <v>7098</v>
      </c>
      <c r="H301" s="308">
        <v>0.42634748893788094</v>
      </c>
      <c r="I301" s="303">
        <v>2.5347222228105872</v>
      </c>
      <c r="J301" s="299">
        <v>358.75137463000004</v>
      </c>
      <c r="K301" s="317">
        <v>2.0161191216155161</v>
      </c>
      <c r="L301" s="299">
        <v>27.407229360000006</v>
      </c>
      <c r="M301" s="299">
        <v>-45.127286080000005</v>
      </c>
    </row>
    <row r="302" spans="1:13" s="119" customFormat="1">
      <c r="A302" s="297" t="s">
        <v>632</v>
      </c>
      <c r="B302" s="299">
        <v>134.50987567999999</v>
      </c>
      <c r="C302" s="299">
        <v>9.6749584899999999</v>
      </c>
      <c r="D302" s="308">
        <v>1.5983464958514774E-2</v>
      </c>
      <c r="E302" s="299">
        <v>134.66451504</v>
      </c>
      <c r="F302" s="1268">
        <v>1</v>
      </c>
      <c r="G302" s="299">
        <v>313</v>
      </c>
      <c r="H302" s="308">
        <v>0.42862741356069117</v>
      </c>
      <c r="I302" s="303">
        <v>2.5347222223451618</v>
      </c>
      <c r="J302" s="299">
        <v>3.3624729999999999E-2</v>
      </c>
      <c r="K302" s="317">
        <v>2.4969257855354322E-4</v>
      </c>
      <c r="L302" s="299">
        <v>57.717780649999995</v>
      </c>
      <c r="M302" s="299">
        <v>-41.755849410000003</v>
      </c>
    </row>
    <row r="303" spans="1:13">
      <c r="A303" s="1017" t="s">
        <v>158</v>
      </c>
      <c r="B303" s="1018">
        <v>9043.9430354800006</v>
      </c>
      <c r="C303" s="1018">
        <v>4041.8411577600004</v>
      </c>
      <c r="D303" s="1020">
        <v>0.12986797672694891</v>
      </c>
      <c r="E303" s="1018">
        <v>9569.098182290003</v>
      </c>
      <c r="F303" s="1269">
        <v>3.0048827654644058E-2</v>
      </c>
      <c r="G303" s="1018">
        <v>21528</v>
      </c>
      <c r="H303" s="1020">
        <v>0.42190452458121164</v>
      </c>
      <c r="I303" s="1022">
        <v>2.5338143455249735</v>
      </c>
      <c r="J303" s="1018">
        <v>5399.8413144100005</v>
      </c>
      <c r="K303" s="1024">
        <v>0.56429991745760855</v>
      </c>
      <c r="L303" s="1018">
        <v>122.39053496</v>
      </c>
      <c r="M303" s="1018">
        <v>-146.77929492000001</v>
      </c>
    </row>
    <row r="304" spans="1:13" s="119" customFormat="1">
      <c r="D304" s="323"/>
      <c r="F304" s="1266"/>
      <c r="H304" s="323"/>
      <c r="I304" s="324"/>
      <c r="K304" s="326"/>
    </row>
    <row r="305" spans="1:13" s="119" customFormat="1">
      <c r="A305" s="158" t="s">
        <v>647</v>
      </c>
      <c r="B305" s="158"/>
      <c r="C305" s="294"/>
      <c r="D305" s="310"/>
      <c r="E305" s="158"/>
      <c r="F305" s="1267"/>
      <c r="G305" s="158"/>
      <c r="H305" s="310"/>
      <c r="I305" s="311"/>
      <c r="J305" s="158"/>
      <c r="K305" s="315"/>
      <c r="L305" s="158"/>
      <c r="M305" s="296"/>
    </row>
    <row r="306" spans="1:13" s="119" customFormat="1">
      <c r="A306" s="297" t="s">
        <v>616</v>
      </c>
      <c r="B306" s="298">
        <v>1053.2696196400002</v>
      </c>
      <c r="C306" s="299">
        <v>186.56104353999999</v>
      </c>
      <c r="D306" s="316">
        <v>8.5193660361318965E-2</v>
      </c>
      <c r="E306" s="299">
        <v>1069.1634378200001</v>
      </c>
      <c r="F306" s="1268">
        <v>1.0462783990078139E-3</v>
      </c>
      <c r="G306" s="299">
        <v>1693</v>
      </c>
      <c r="H306" s="308">
        <v>0.43328113065159879</v>
      </c>
      <c r="I306" s="303">
        <v>2.5347222223131811</v>
      </c>
      <c r="J306" s="299">
        <v>224.01738909000002</v>
      </c>
      <c r="K306" s="317">
        <v>0.20952586028078771</v>
      </c>
      <c r="L306" s="299">
        <v>0.48149025999999995</v>
      </c>
      <c r="M306" s="299">
        <v>-7.6818539999999991E-2</v>
      </c>
    </row>
    <row r="307" spans="1:13" s="119" customFormat="1">
      <c r="A307" s="305" t="s">
        <v>617</v>
      </c>
      <c r="B307" s="299">
        <v>763.95018087000005</v>
      </c>
      <c r="C307" s="299">
        <v>86.086299769999997</v>
      </c>
      <c r="D307" s="316">
        <v>0.10272994685133276</v>
      </c>
      <c r="E307" s="299">
        <v>772.79382186999999</v>
      </c>
      <c r="F307" s="1268">
        <v>8.7610781923913225E-4</v>
      </c>
      <c r="G307" s="299">
        <v>862</v>
      </c>
      <c r="H307" s="308">
        <v>0.43702522083155743</v>
      </c>
      <c r="I307" s="303">
        <v>2.5347222222844605</v>
      </c>
      <c r="J307" s="299">
        <v>150.92712683000002</v>
      </c>
      <c r="K307" s="317">
        <v>0.19530063848697424</v>
      </c>
      <c r="L307" s="299">
        <v>0.29591905999999996</v>
      </c>
      <c r="M307" s="299">
        <v>-7.6818539999999991E-2</v>
      </c>
    </row>
    <row r="308" spans="1:13" s="119" customFormat="1">
      <c r="A308" s="305" t="s">
        <v>618</v>
      </c>
      <c r="B308" s="299">
        <v>289.31943877000003</v>
      </c>
      <c r="C308" s="299">
        <v>100.47474377</v>
      </c>
      <c r="D308" s="316">
        <v>7.016865050324278E-2</v>
      </c>
      <c r="E308" s="299">
        <v>296.36961595000002</v>
      </c>
      <c r="F308" s="1268">
        <v>1.49000395531268E-3</v>
      </c>
      <c r="G308" s="299">
        <v>831</v>
      </c>
      <c r="H308" s="308">
        <v>0.42351828856563994</v>
      </c>
      <c r="I308" s="303">
        <v>2.5347222223880719</v>
      </c>
      <c r="J308" s="299">
        <v>73.090262260000003</v>
      </c>
      <c r="K308" s="317">
        <v>0.24661860840799191</v>
      </c>
      <c r="L308" s="299">
        <v>0.18557119999999999</v>
      </c>
      <c r="M308" s="299">
        <v>0</v>
      </c>
    </row>
    <row r="309" spans="1:13" s="119" customFormat="1">
      <c r="A309" s="297" t="s">
        <v>619</v>
      </c>
      <c r="B309" s="299">
        <v>386.91161030000006</v>
      </c>
      <c r="C309" s="299">
        <v>117.41475823</v>
      </c>
      <c r="D309" s="316">
        <v>9.7046652071448025E-2</v>
      </c>
      <c r="E309" s="299">
        <v>398.30631949000008</v>
      </c>
      <c r="F309" s="1268">
        <v>2.2099998592216654E-3</v>
      </c>
      <c r="G309" s="299">
        <v>1088</v>
      </c>
      <c r="H309" s="308">
        <v>0.42164897681021218</v>
      </c>
      <c r="I309" s="303">
        <v>2.5347222223795893</v>
      </c>
      <c r="J309" s="299">
        <v>125.63436842999998</v>
      </c>
      <c r="K309" s="317">
        <v>0.31542147910398438</v>
      </c>
      <c r="L309" s="299">
        <v>0.36975037000000005</v>
      </c>
      <c r="M309" s="299">
        <v>-0.41958554999999997</v>
      </c>
    </row>
    <row r="310" spans="1:13" s="119" customFormat="1">
      <c r="A310" s="297" t="s">
        <v>620</v>
      </c>
      <c r="B310" s="299">
        <v>861.61158138999997</v>
      </c>
      <c r="C310" s="299">
        <v>208.9556863</v>
      </c>
      <c r="D310" s="316">
        <v>7.9410115914131982E-2</v>
      </c>
      <c r="E310" s="299">
        <v>878.20477665999999</v>
      </c>
      <c r="F310" s="1268">
        <v>4.42184921240007E-3</v>
      </c>
      <c r="G310" s="299">
        <v>2312</v>
      </c>
      <c r="H310" s="308">
        <v>0.41812167470385025</v>
      </c>
      <c r="I310" s="303">
        <v>2.5347222224003949</v>
      </c>
      <c r="J310" s="299">
        <v>382.85468866000002</v>
      </c>
      <c r="K310" s="317">
        <v>0.43595149882477074</v>
      </c>
      <c r="L310" s="299">
        <v>1.6087138100000002</v>
      </c>
      <c r="M310" s="299">
        <v>-5.7362277600000002</v>
      </c>
    </row>
    <row r="311" spans="1:13" s="119" customFormat="1">
      <c r="A311" s="297" t="s">
        <v>621</v>
      </c>
      <c r="B311" s="306">
        <v>0</v>
      </c>
      <c r="C311" s="306">
        <v>0</v>
      </c>
      <c r="D311" s="318">
        <v>0</v>
      </c>
      <c r="E311" s="306">
        <v>0</v>
      </c>
      <c r="F311" s="1268">
        <v>0</v>
      </c>
      <c r="G311" s="299">
        <v>0</v>
      </c>
      <c r="H311" s="308">
        <v>0</v>
      </c>
      <c r="I311" s="303">
        <v>0</v>
      </c>
      <c r="J311" s="299">
        <v>0</v>
      </c>
      <c r="K311" s="317">
        <v>0</v>
      </c>
      <c r="L311" s="299">
        <v>0</v>
      </c>
      <c r="M311" s="299">
        <v>0</v>
      </c>
    </row>
    <row r="312" spans="1:13" s="119" customFormat="1">
      <c r="A312" s="297" t="s">
        <v>622</v>
      </c>
      <c r="B312" s="299">
        <v>971.8531565799999</v>
      </c>
      <c r="C312" s="299">
        <v>367.70348118000004</v>
      </c>
      <c r="D312" s="316">
        <v>0.20129904738042484</v>
      </c>
      <c r="E312" s="299">
        <v>1045.8715170600001</v>
      </c>
      <c r="F312" s="1268">
        <v>1.2464342223072645E-2</v>
      </c>
      <c r="G312" s="299">
        <v>2704</v>
      </c>
      <c r="H312" s="308">
        <v>0.41969573050799347</v>
      </c>
      <c r="I312" s="303">
        <v>2.5347222223924155</v>
      </c>
      <c r="J312" s="299">
        <v>677.42434108999998</v>
      </c>
      <c r="K312" s="317">
        <v>0.64771277354820367</v>
      </c>
      <c r="L312" s="299">
        <v>5.42239234</v>
      </c>
      <c r="M312" s="299">
        <v>-8.43715349</v>
      </c>
    </row>
    <row r="313" spans="1:13" s="119" customFormat="1">
      <c r="A313" s="305" t="s">
        <v>623</v>
      </c>
      <c r="B313" s="299">
        <v>757.56889371</v>
      </c>
      <c r="C313" s="299">
        <v>294.16232295000003</v>
      </c>
      <c r="D313" s="316">
        <v>0.2435852546356837</v>
      </c>
      <c r="E313" s="299">
        <v>829.2224980499999</v>
      </c>
      <c r="F313" s="1268">
        <v>1.0377948295224742E-2</v>
      </c>
      <c r="G313" s="299">
        <v>2059</v>
      </c>
      <c r="H313" s="308">
        <v>0.42127755655628168</v>
      </c>
      <c r="I313" s="303">
        <v>2.5347222223915411</v>
      </c>
      <c r="J313" s="299">
        <v>518.79994440000007</v>
      </c>
      <c r="K313" s="317">
        <v>0.6256462476838367</v>
      </c>
      <c r="L313" s="299">
        <v>3.5932594300000003</v>
      </c>
      <c r="M313" s="299">
        <v>-8.43715349</v>
      </c>
    </row>
    <row r="314" spans="1:13" s="119" customFormat="1">
      <c r="A314" s="305" t="s">
        <v>624</v>
      </c>
      <c r="B314" s="299">
        <v>214.28426286999999</v>
      </c>
      <c r="C314" s="299">
        <v>73.541158230000008</v>
      </c>
      <c r="D314" s="316">
        <v>3.2155546593435801E-2</v>
      </c>
      <c r="E314" s="299">
        <v>216.64901900999999</v>
      </c>
      <c r="F314" s="1268">
        <v>2.0449999359542451E-2</v>
      </c>
      <c r="G314" s="299">
        <v>645</v>
      </c>
      <c r="H314" s="308">
        <v>0.41364130315246705</v>
      </c>
      <c r="I314" s="303">
        <v>2.5347222223957622</v>
      </c>
      <c r="J314" s="299">
        <v>158.62439669000003</v>
      </c>
      <c r="K314" s="317">
        <v>0.73217223606573689</v>
      </c>
      <c r="L314" s="299">
        <v>1.82913291</v>
      </c>
      <c r="M314" s="299">
        <v>0</v>
      </c>
    </row>
    <row r="315" spans="1:13" s="119" customFormat="1">
      <c r="A315" s="297" t="s">
        <v>625</v>
      </c>
      <c r="B315" s="299">
        <v>167.42332338000003</v>
      </c>
      <c r="C315" s="299">
        <v>54.060733089999999</v>
      </c>
      <c r="D315" s="308">
        <v>8.1751060286999896E-2</v>
      </c>
      <c r="E315" s="299">
        <v>171.84284563000003</v>
      </c>
      <c r="F315" s="1268">
        <v>3.6110001072495623E-2</v>
      </c>
      <c r="G315" s="299">
        <v>533</v>
      </c>
      <c r="H315" s="308">
        <v>0.4242149217370359</v>
      </c>
      <c r="I315" s="303">
        <v>2.5347222223684311</v>
      </c>
      <c r="J315" s="299">
        <v>145.12016200000002</v>
      </c>
      <c r="K315" s="317">
        <v>0.84449347581488832</v>
      </c>
      <c r="L315" s="299">
        <v>2.6323152799999998</v>
      </c>
      <c r="M315" s="299">
        <v>-7.2704228799999999</v>
      </c>
    </row>
    <row r="316" spans="1:13" s="119" customFormat="1">
      <c r="A316" s="305" t="s">
        <v>626</v>
      </c>
      <c r="B316" s="299">
        <v>167.42332338000003</v>
      </c>
      <c r="C316" s="299">
        <v>54.060733089999999</v>
      </c>
      <c r="D316" s="308">
        <v>8.1751060286999896E-2</v>
      </c>
      <c r="E316" s="299">
        <v>171.84284563000003</v>
      </c>
      <c r="F316" s="1268">
        <v>3.6110001072495623E-2</v>
      </c>
      <c r="G316" s="299">
        <v>533</v>
      </c>
      <c r="H316" s="308">
        <v>0.4242149217370359</v>
      </c>
      <c r="I316" s="303">
        <v>2.5347222223684311</v>
      </c>
      <c r="J316" s="299">
        <v>145.12016200000002</v>
      </c>
      <c r="K316" s="317">
        <v>0.84449347581488832</v>
      </c>
      <c r="L316" s="299">
        <v>2.6323152799999998</v>
      </c>
      <c r="M316" s="299">
        <v>-7.2704228799999999</v>
      </c>
    </row>
    <row r="317" spans="1:13" s="119" customFormat="1">
      <c r="A317" s="305" t="s">
        <v>627</v>
      </c>
      <c r="B317" s="299">
        <v>0</v>
      </c>
      <c r="C317" s="299">
        <v>0</v>
      </c>
      <c r="D317" s="308">
        <v>0</v>
      </c>
      <c r="E317" s="299">
        <v>0</v>
      </c>
      <c r="F317" s="1268">
        <v>0</v>
      </c>
      <c r="G317" s="299">
        <v>0</v>
      </c>
      <c r="H317" s="308">
        <v>0</v>
      </c>
      <c r="I317" s="303">
        <v>0</v>
      </c>
      <c r="J317" s="299">
        <v>0</v>
      </c>
      <c r="K317" s="317">
        <v>0</v>
      </c>
      <c r="L317" s="299">
        <v>0</v>
      </c>
      <c r="M317" s="299">
        <v>0</v>
      </c>
    </row>
    <row r="318" spans="1:13" s="119" customFormat="1">
      <c r="A318" s="297" t="s">
        <v>628</v>
      </c>
      <c r="B318" s="299">
        <v>265.20310239999998</v>
      </c>
      <c r="C318" s="299">
        <v>113.92140367</v>
      </c>
      <c r="D318" s="308">
        <v>2.1568184123832431E-2</v>
      </c>
      <c r="E318" s="299">
        <v>267.66018021000002</v>
      </c>
      <c r="F318" s="1268">
        <v>0.21055863201535124</v>
      </c>
      <c r="G318" s="299">
        <v>4278</v>
      </c>
      <c r="H318" s="308">
        <v>0.41744887895665217</v>
      </c>
      <c r="I318" s="303">
        <v>2.5347222225399442</v>
      </c>
      <c r="J318" s="299">
        <v>367.47307948000002</v>
      </c>
      <c r="K318" s="317">
        <v>1.3729090341032015</v>
      </c>
      <c r="L318" s="299">
        <v>23.473982229999997</v>
      </c>
      <c r="M318" s="299">
        <v>-21.012815880000002</v>
      </c>
    </row>
    <row r="319" spans="1:13" s="119" customFormat="1">
      <c r="A319" s="305" t="s">
        <v>629</v>
      </c>
      <c r="B319" s="299">
        <v>150.50408833</v>
      </c>
      <c r="C319" s="299">
        <v>58.873742729999996</v>
      </c>
      <c r="D319" s="308">
        <v>6.084142155573808E-3</v>
      </c>
      <c r="E319" s="299">
        <v>150.86228455</v>
      </c>
      <c r="F319" s="1268">
        <v>0.11661108780418503</v>
      </c>
      <c r="G319" s="299">
        <v>593</v>
      </c>
      <c r="H319" s="308">
        <v>0.41559564901869306</v>
      </c>
      <c r="I319" s="303">
        <v>2.5347222224200658</v>
      </c>
      <c r="J319" s="299">
        <v>187.59090024000002</v>
      </c>
      <c r="K319" s="317">
        <v>1.2434579046681951</v>
      </c>
      <c r="L319" s="299">
        <v>7.2412542999999987</v>
      </c>
      <c r="M319" s="299">
        <v>-10.714256360000004</v>
      </c>
    </row>
    <row r="320" spans="1:13" s="119" customFormat="1">
      <c r="A320" s="305" t="s">
        <v>630</v>
      </c>
      <c r="B320" s="299">
        <v>28.696319129999999</v>
      </c>
      <c r="C320" s="299">
        <v>12.904389810000001</v>
      </c>
      <c r="D320" s="308">
        <v>2.6561594546251541E-2</v>
      </c>
      <c r="E320" s="299">
        <v>29.039080300000002</v>
      </c>
      <c r="F320" s="1268">
        <v>0.23999288538073982</v>
      </c>
      <c r="G320" s="299">
        <v>196</v>
      </c>
      <c r="H320" s="308">
        <v>0.41218742626638899</v>
      </c>
      <c r="I320" s="303">
        <v>2.534722222432666</v>
      </c>
      <c r="J320" s="299">
        <v>43.153482729999993</v>
      </c>
      <c r="K320" s="317">
        <v>1.4860485347395798</v>
      </c>
      <c r="L320" s="299">
        <v>2.8826976100000001</v>
      </c>
      <c r="M320" s="299">
        <v>-2.1351416799999998</v>
      </c>
    </row>
    <row r="321" spans="1:13" s="119" customFormat="1">
      <c r="A321" s="305" t="s">
        <v>631</v>
      </c>
      <c r="B321" s="299">
        <v>86.002694939999984</v>
      </c>
      <c r="C321" s="299">
        <v>42.143271130000002</v>
      </c>
      <c r="D321" s="308">
        <v>4.1670244689427836E-2</v>
      </c>
      <c r="E321" s="299">
        <v>87.758815359999986</v>
      </c>
      <c r="F321" s="1268">
        <v>0.36231999576982449</v>
      </c>
      <c r="G321" s="299">
        <v>3489</v>
      </c>
      <c r="H321" s="308">
        <v>0.42237568029997624</v>
      </c>
      <c r="I321" s="303">
        <v>2.5347222227815207</v>
      </c>
      <c r="J321" s="299">
        <v>136.72869651000002</v>
      </c>
      <c r="K321" s="317">
        <v>1.5580052664694497</v>
      </c>
      <c r="L321" s="299">
        <v>13.350030319999998</v>
      </c>
      <c r="M321" s="299">
        <v>-8.1634178399999993</v>
      </c>
    </row>
    <row r="322" spans="1:13" s="119" customFormat="1">
      <c r="A322" s="297" t="s">
        <v>632</v>
      </c>
      <c r="B322" s="299">
        <v>66.122060739999995</v>
      </c>
      <c r="C322" s="299">
        <v>9.6749584899999999</v>
      </c>
      <c r="D322" s="308">
        <v>1.5983464958514774E-2</v>
      </c>
      <c r="E322" s="299">
        <v>66.276700099999999</v>
      </c>
      <c r="F322" s="1268">
        <v>1</v>
      </c>
      <c r="G322" s="299">
        <v>239</v>
      </c>
      <c r="H322" s="308">
        <v>0.43348857617610931</v>
      </c>
      <c r="I322" s="303">
        <v>2.5347222223961565</v>
      </c>
      <c r="J322" s="299">
        <v>7.8818199999999995E-3</v>
      </c>
      <c r="K322" s="317">
        <v>1.1892293955655164E-4</v>
      </c>
      <c r="L322" s="299">
        <v>28.727070360000003</v>
      </c>
      <c r="M322" s="299">
        <v>-24.778721770000001</v>
      </c>
    </row>
    <row r="323" spans="1:13">
      <c r="A323" s="1017" t="s">
        <v>158</v>
      </c>
      <c r="B323" s="1018">
        <v>3772.3944544300002</v>
      </c>
      <c r="C323" s="1018">
        <v>1058.2920645000002</v>
      </c>
      <c r="D323" s="1020">
        <v>0.11804994739238164</v>
      </c>
      <c r="E323" s="1018">
        <v>3897.3257769699999</v>
      </c>
      <c r="F323" s="1269">
        <v>3.7912764910013677E-2</v>
      </c>
      <c r="G323" s="1018">
        <v>12847</v>
      </c>
      <c r="H323" s="1020">
        <v>0.42354708994929025</v>
      </c>
      <c r="I323" s="1022">
        <v>2.5347222223803039</v>
      </c>
      <c r="J323" s="1018">
        <v>1922.53191057</v>
      </c>
      <c r="K323" s="1024">
        <v>0.49329515175010191</v>
      </c>
      <c r="L323" s="1018">
        <v>62.715714649999995</v>
      </c>
      <c r="M323" s="1018">
        <v>-67.731745869999997</v>
      </c>
    </row>
    <row r="324" spans="1:13" s="119" customFormat="1">
      <c r="D324" s="323"/>
      <c r="F324" s="1266"/>
      <c r="H324" s="323"/>
      <c r="I324" s="324"/>
      <c r="K324" s="326"/>
    </row>
    <row r="325" spans="1:13" s="119" customFormat="1">
      <c r="A325" s="158" t="s">
        <v>648</v>
      </c>
      <c r="B325" s="158"/>
      <c r="C325" s="294"/>
      <c r="D325" s="310"/>
      <c r="E325" s="158"/>
      <c r="F325" s="1267"/>
      <c r="G325" s="158"/>
      <c r="H325" s="310"/>
      <c r="I325" s="311"/>
      <c r="J325" s="158"/>
      <c r="K325" s="315"/>
      <c r="L325" s="158"/>
      <c r="M325" s="296"/>
    </row>
    <row r="326" spans="1:13" s="119" customFormat="1">
      <c r="A326" s="297" t="s">
        <v>616</v>
      </c>
      <c r="B326" s="298"/>
      <c r="C326" s="299"/>
      <c r="D326" s="316"/>
      <c r="E326" s="299"/>
      <c r="F326" s="1268"/>
      <c r="G326" s="299"/>
      <c r="H326" s="308"/>
      <c r="I326" s="303"/>
      <c r="J326" s="299"/>
      <c r="K326" s="317"/>
      <c r="L326" s="299"/>
      <c r="M326" s="299"/>
    </row>
    <row r="327" spans="1:13" s="119" customFormat="1">
      <c r="A327" s="305" t="s">
        <v>617</v>
      </c>
      <c r="B327" s="299"/>
      <c r="C327" s="299"/>
      <c r="D327" s="316"/>
      <c r="E327" s="299"/>
      <c r="F327" s="1268"/>
      <c r="G327" s="299"/>
      <c r="H327" s="308"/>
      <c r="I327" s="303"/>
      <c r="J327" s="299"/>
      <c r="K327" s="317"/>
      <c r="L327" s="299"/>
      <c r="M327" s="299"/>
    </row>
    <row r="328" spans="1:13" s="119" customFormat="1">
      <c r="A328" s="305" t="s">
        <v>618</v>
      </c>
      <c r="B328" s="299"/>
      <c r="C328" s="299"/>
      <c r="D328" s="316"/>
      <c r="E328" s="299"/>
      <c r="F328" s="1268"/>
      <c r="G328" s="299"/>
      <c r="H328" s="308"/>
      <c r="I328" s="303"/>
      <c r="J328" s="299"/>
      <c r="K328" s="317"/>
      <c r="L328" s="299"/>
      <c r="M328" s="299"/>
    </row>
    <row r="329" spans="1:13" s="119" customFormat="1">
      <c r="A329" s="297" t="s">
        <v>619</v>
      </c>
      <c r="B329" s="299"/>
      <c r="C329" s="299"/>
      <c r="D329" s="316"/>
      <c r="E329" s="299"/>
      <c r="F329" s="1268"/>
      <c r="G329" s="299"/>
      <c r="H329" s="308"/>
      <c r="I329" s="303"/>
      <c r="J329" s="299"/>
      <c r="K329" s="317"/>
      <c r="L329" s="299"/>
      <c r="M329" s="299"/>
    </row>
    <row r="330" spans="1:13" s="119" customFormat="1">
      <c r="A330" s="297" t="s">
        <v>620</v>
      </c>
      <c r="B330" s="299"/>
      <c r="C330" s="299"/>
      <c r="D330" s="316"/>
      <c r="E330" s="299"/>
      <c r="F330" s="1268"/>
      <c r="G330" s="299"/>
      <c r="H330" s="308"/>
      <c r="I330" s="303"/>
      <c r="J330" s="299"/>
      <c r="K330" s="317"/>
      <c r="L330" s="299"/>
      <c r="M330" s="299"/>
    </row>
    <row r="331" spans="1:13" s="119" customFormat="1">
      <c r="A331" s="297" t="s">
        <v>621</v>
      </c>
      <c r="B331" s="306"/>
      <c r="C331" s="306"/>
      <c r="D331" s="318"/>
      <c r="E331" s="306"/>
      <c r="F331" s="1268"/>
      <c r="G331" s="299"/>
      <c r="H331" s="308"/>
      <c r="I331" s="303"/>
      <c r="J331" s="299"/>
      <c r="K331" s="317"/>
      <c r="L331" s="299"/>
      <c r="M331" s="299"/>
    </row>
    <row r="332" spans="1:13" s="119" customFormat="1">
      <c r="A332" s="297" t="s">
        <v>622</v>
      </c>
      <c r="B332" s="299"/>
      <c r="C332" s="299"/>
      <c r="D332" s="316"/>
      <c r="E332" s="299"/>
      <c r="F332" s="1268"/>
      <c r="G332" s="299"/>
      <c r="H332" s="308"/>
      <c r="I332" s="303"/>
      <c r="J332" s="299"/>
      <c r="K332" s="317"/>
      <c r="L332" s="299"/>
      <c r="M332" s="299"/>
    </row>
    <row r="333" spans="1:13" s="119" customFormat="1">
      <c r="A333" s="305" t="s">
        <v>623</v>
      </c>
      <c r="B333" s="299"/>
      <c r="C333" s="299"/>
      <c r="D333" s="316"/>
      <c r="E333" s="299"/>
      <c r="F333" s="1268"/>
      <c r="G333" s="299"/>
      <c r="H333" s="308"/>
      <c r="I333" s="303"/>
      <c r="J333" s="299"/>
      <c r="K333" s="317"/>
      <c r="L333" s="299"/>
      <c r="M333" s="299"/>
    </row>
    <row r="334" spans="1:13" s="119" customFormat="1">
      <c r="A334" s="305" t="s">
        <v>624</v>
      </c>
      <c r="B334" s="299"/>
      <c r="C334" s="299"/>
      <c r="D334" s="316"/>
      <c r="E334" s="299"/>
      <c r="F334" s="1268"/>
      <c r="G334" s="299"/>
      <c r="H334" s="308"/>
      <c r="I334" s="303"/>
      <c r="J334" s="299"/>
      <c r="K334" s="317"/>
      <c r="L334" s="299"/>
      <c r="M334" s="299"/>
    </row>
    <row r="335" spans="1:13" s="119" customFormat="1">
      <c r="A335" s="297" t="s">
        <v>625</v>
      </c>
      <c r="B335" s="299"/>
      <c r="C335" s="299"/>
      <c r="D335" s="308"/>
      <c r="E335" s="299"/>
      <c r="F335" s="1268"/>
      <c r="G335" s="299"/>
      <c r="H335" s="308"/>
      <c r="I335" s="303"/>
      <c r="J335" s="299"/>
      <c r="K335" s="317"/>
      <c r="L335" s="299"/>
      <c r="M335" s="299"/>
    </row>
    <row r="336" spans="1:13" s="119" customFormat="1">
      <c r="A336" s="305" t="s">
        <v>626</v>
      </c>
      <c r="B336" s="299"/>
      <c r="C336" s="299"/>
      <c r="D336" s="308"/>
      <c r="E336" s="299"/>
      <c r="F336" s="1268"/>
      <c r="G336" s="299"/>
      <c r="H336" s="308"/>
      <c r="I336" s="303"/>
      <c r="J336" s="299"/>
      <c r="K336" s="317"/>
      <c r="L336" s="299"/>
      <c r="M336" s="299"/>
    </row>
    <row r="337" spans="1:13" s="119" customFormat="1">
      <c r="A337" s="305" t="s">
        <v>627</v>
      </c>
      <c r="B337" s="299"/>
      <c r="C337" s="299"/>
      <c r="D337" s="308"/>
      <c r="E337" s="299"/>
      <c r="F337" s="1268"/>
      <c r="G337" s="299"/>
      <c r="H337" s="308"/>
      <c r="I337" s="303"/>
      <c r="J337" s="299"/>
      <c r="K337" s="317"/>
      <c r="L337" s="299"/>
      <c r="M337" s="299"/>
    </row>
    <row r="338" spans="1:13" s="119" customFormat="1">
      <c r="A338" s="297" t="s">
        <v>628</v>
      </c>
      <c r="B338" s="299"/>
      <c r="C338" s="299"/>
      <c r="D338" s="308"/>
      <c r="E338" s="299"/>
      <c r="F338" s="1268"/>
      <c r="G338" s="299"/>
      <c r="H338" s="308"/>
      <c r="I338" s="303"/>
      <c r="J338" s="299"/>
      <c r="K338" s="317"/>
      <c r="L338" s="299"/>
      <c r="M338" s="299"/>
    </row>
    <row r="339" spans="1:13" s="119" customFormat="1">
      <c r="A339" s="305" t="s">
        <v>629</v>
      </c>
      <c r="B339" s="299"/>
      <c r="C339" s="299"/>
      <c r="D339" s="308"/>
      <c r="E339" s="299"/>
      <c r="F339" s="1268"/>
      <c r="G339" s="299"/>
      <c r="H339" s="308"/>
      <c r="I339" s="303"/>
      <c r="J339" s="299"/>
      <c r="K339" s="317"/>
      <c r="L339" s="299"/>
      <c r="M339" s="299"/>
    </row>
    <row r="340" spans="1:13" s="119" customFormat="1">
      <c r="A340" s="305" t="s">
        <v>630</v>
      </c>
      <c r="B340" s="299"/>
      <c r="C340" s="299"/>
      <c r="D340" s="308"/>
      <c r="E340" s="299"/>
      <c r="F340" s="1268"/>
      <c r="G340" s="299"/>
      <c r="H340" s="308"/>
      <c r="I340" s="303"/>
      <c r="J340" s="299"/>
      <c r="K340" s="317"/>
      <c r="L340" s="299"/>
      <c r="M340" s="299"/>
    </row>
    <row r="341" spans="1:13" s="119" customFormat="1">
      <c r="A341" s="305" t="s">
        <v>631</v>
      </c>
      <c r="B341" s="299"/>
      <c r="C341" s="299"/>
      <c r="D341" s="308"/>
      <c r="E341" s="299"/>
      <c r="F341" s="1268"/>
      <c r="G341" s="299"/>
      <c r="H341" s="308"/>
      <c r="I341" s="303"/>
      <c r="J341" s="299"/>
      <c r="K341" s="317"/>
      <c r="L341" s="299"/>
      <c r="M341" s="299"/>
    </row>
    <row r="342" spans="1:13" s="119" customFormat="1">
      <c r="A342" s="297" t="s">
        <v>632</v>
      </c>
      <c r="B342" s="299"/>
      <c r="C342" s="299"/>
      <c r="D342" s="308"/>
      <c r="E342" s="299"/>
      <c r="F342" s="1268"/>
      <c r="G342" s="299"/>
      <c r="H342" s="308"/>
      <c r="I342" s="303"/>
      <c r="J342" s="299"/>
      <c r="K342" s="317"/>
      <c r="L342" s="299"/>
      <c r="M342" s="299"/>
    </row>
    <row r="343" spans="1:13">
      <c r="A343" s="1017" t="s">
        <v>158</v>
      </c>
      <c r="B343" s="1018"/>
      <c r="C343" s="1018"/>
      <c r="D343" s="1020"/>
      <c r="E343" s="1018"/>
      <c r="F343" s="1269"/>
      <c r="G343" s="1018"/>
      <c r="H343" s="1020"/>
      <c r="I343" s="1022"/>
      <c r="J343" s="1018"/>
      <c r="K343" s="1024"/>
      <c r="L343" s="1018"/>
      <c r="M343" s="1018"/>
    </row>
    <row r="344" spans="1:13" s="119" customFormat="1">
      <c r="D344" s="323"/>
      <c r="F344" s="1266"/>
      <c r="H344" s="323"/>
      <c r="I344" s="324"/>
      <c r="K344" s="326"/>
    </row>
    <row r="345" spans="1:13" s="119" customFormat="1">
      <c r="A345" s="158" t="s">
        <v>649</v>
      </c>
      <c r="B345" s="158"/>
      <c r="C345" s="294"/>
      <c r="D345" s="310"/>
      <c r="E345" s="158"/>
      <c r="F345" s="1267"/>
      <c r="G345" s="158"/>
      <c r="H345" s="310"/>
      <c r="I345" s="311"/>
      <c r="J345" s="158"/>
      <c r="K345" s="315"/>
      <c r="L345" s="158"/>
      <c r="M345" s="296"/>
    </row>
    <row r="346" spans="1:13" s="119" customFormat="1">
      <c r="A346" s="297" t="s">
        <v>616</v>
      </c>
      <c r="B346" s="298">
        <v>2665.5752598399999</v>
      </c>
      <c r="C346" s="299">
        <v>961.78049460000011</v>
      </c>
      <c r="D346" s="316">
        <v>0.12550425785064576</v>
      </c>
      <c r="E346" s="299">
        <v>2786.2828070299997</v>
      </c>
      <c r="F346" s="1268">
        <v>9.1189479890174099E-4</v>
      </c>
      <c r="G346" s="299">
        <v>1388</v>
      </c>
      <c r="H346" s="308">
        <v>0.41494636365085669</v>
      </c>
      <c r="I346" s="303">
        <v>2.5316522961431258</v>
      </c>
      <c r="J346" s="299">
        <v>975.45427555999993</v>
      </c>
      <c r="K346" s="317">
        <v>0.35009162497749902</v>
      </c>
      <c r="L346" s="299">
        <v>1.04568967</v>
      </c>
      <c r="M346" s="299">
        <v>-0.38021295999999999</v>
      </c>
    </row>
    <row r="347" spans="1:13" s="119" customFormat="1">
      <c r="A347" s="305" t="s">
        <v>617</v>
      </c>
      <c r="B347" s="299">
        <v>2037.17709109</v>
      </c>
      <c r="C347" s="299">
        <v>540.93678708000004</v>
      </c>
      <c r="D347" s="316">
        <v>0.16748434074719576</v>
      </c>
      <c r="E347" s="299">
        <v>2127.7755322599996</v>
      </c>
      <c r="F347" s="1268">
        <v>7.3298177197453796E-4</v>
      </c>
      <c r="G347" s="299">
        <v>889</v>
      </c>
      <c r="H347" s="308">
        <v>0.41143056119278099</v>
      </c>
      <c r="I347" s="303">
        <v>2.5311725179027675</v>
      </c>
      <c r="J347" s="299">
        <v>683.70942755999999</v>
      </c>
      <c r="K347" s="317">
        <v>0.32132591863851517</v>
      </c>
      <c r="L347" s="299">
        <v>0.62740759000000001</v>
      </c>
      <c r="M347" s="299">
        <v>-0.38021295999999999</v>
      </c>
    </row>
    <row r="348" spans="1:13" s="119" customFormat="1">
      <c r="A348" s="305" t="s">
        <v>618</v>
      </c>
      <c r="B348" s="299">
        <v>628.39816875000008</v>
      </c>
      <c r="C348" s="299">
        <v>420.84370752000001</v>
      </c>
      <c r="D348" s="316">
        <v>7.154462685786768E-2</v>
      </c>
      <c r="E348" s="299">
        <v>658.50727476999998</v>
      </c>
      <c r="F348" s="1268">
        <v>1.4900004261041763E-3</v>
      </c>
      <c r="G348" s="299">
        <v>499</v>
      </c>
      <c r="H348" s="308">
        <v>0.42630666099786146</v>
      </c>
      <c r="I348" s="303">
        <v>2.5332025605667052</v>
      </c>
      <c r="J348" s="299">
        <v>291.74484799999999</v>
      </c>
      <c r="K348" s="317">
        <v>0.44303967348257334</v>
      </c>
      <c r="L348" s="299">
        <v>0.41828208</v>
      </c>
      <c r="M348" s="299">
        <v>0</v>
      </c>
    </row>
    <row r="349" spans="1:13" s="119" customFormat="1">
      <c r="A349" s="297" t="s">
        <v>619</v>
      </c>
      <c r="B349" s="299">
        <v>377.25226714000001</v>
      </c>
      <c r="C349" s="299">
        <v>222.95896531</v>
      </c>
      <c r="D349" s="316">
        <v>0.14830466495942676</v>
      </c>
      <c r="E349" s="299">
        <v>410.31812179000002</v>
      </c>
      <c r="F349" s="1268">
        <v>2.2099977111517863E-3</v>
      </c>
      <c r="G349" s="299">
        <v>648</v>
      </c>
      <c r="H349" s="308">
        <v>0.42516924738528983</v>
      </c>
      <c r="I349" s="303">
        <v>2.5347222224284649</v>
      </c>
      <c r="J349" s="299">
        <v>199.35519865000001</v>
      </c>
      <c r="K349" s="317">
        <v>0.4858552134629569</v>
      </c>
      <c r="L349" s="299">
        <v>0.38554571000000004</v>
      </c>
      <c r="M349" s="299">
        <v>-0.61519859999999993</v>
      </c>
    </row>
    <row r="350" spans="1:13" s="119" customFormat="1">
      <c r="A350" s="297" t="s">
        <v>620</v>
      </c>
      <c r="B350" s="299">
        <v>1056.17825057</v>
      </c>
      <c r="C350" s="299">
        <v>640.16626851000012</v>
      </c>
      <c r="D350" s="316">
        <v>0.18802015779455236</v>
      </c>
      <c r="E350" s="299">
        <v>1176.5424133900001</v>
      </c>
      <c r="F350" s="1268">
        <v>4.4008665145194911E-3</v>
      </c>
      <c r="G350" s="299">
        <v>1323</v>
      </c>
      <c r="H350" s="308">
        <v>0.42302626865438786</v>
      </c>
      <c r="I350" s="303">
        <v>2.534722222361578</v>
      </c>
      <c r="J350" s="299">
        <v>792.07922224000004</v>
      </c>
      <c r="K350" s="317">
        <v>0.67322623751213784</v>
      </c>
      <c r="L350" s="299">
        <v>2.1985148399999996</v>
      </c>
      <c r="M350" s="299">
        <v>-1.68230708</v>
      </c>
    </row>
    <row r="351" spans="1:13" s="119" customFormat="1">
      <c r="A351" s="297" t="s">
        <v>621</v>
      </c>
      <c r="B351" s="306">
        <v>0</v>
      </c>
      <c r="C351" s="306">
        <v>0</v>
      </c>
      <c r="D351" s="318">
        <v>0</v>
      </c>
      <c r="E351" s="306">
        <v>0</v>
      </c>
      <c r="F351" s="1268">
        <v>0</v>
      </c>
      <c r="G351" s="299">
        <v>0</v>
      </c>
      <c r="H351" s="308">
        <v>0</v>
      </c>
      <c r="I351" s="303">
        <v>0</v>
      </c>
      <c r="J351" s="299">
        <v>0</v>
      </c>
      <c r="K351" s="317">
        <v>0</v>
      </c>
      <c r="L351" s="299">
        <v>0</v>
      </c>
      <c r="M351" s="299">
        <v>0</v>
      </c>
    </row>
    <row r="352" spans="1:13" s="119" customFormat="1">
      <c r="A352" s="297" t="s">
        <v>622</v>
      </c>
      <c r="B352" s="299">
        <v>794.28601994999997</v>
      </c>
      <c r="C352" s="299">
        <v>516.98612277999996</v>
      </c>
      <c r="D352" s="316">
        <v>0.1835621145490276</v>
      </c>
      <c r="E352" s="299">
        <v>889.18508584000006</v>
      </c>
      <c r="F352" s="1268">
        <v>1.1603806996214746E-2</v>
      </c>
      <c r="G352" s="299">
        <v>1145</v>
      </c>
      <c r="H352" s="308">
        <v>0.42855527431616053</v>
      </c>
      <c r="I352" s="303">
        <v>2.5345716574300332</v>
      </c>
      <c r="J352" s="299">
        <v>872.90751315999989</v>
      </c>
      <c r="K352" s="317">
        <v>0.98169383074545946</v>
      </c>
      <c r="L352" s="299">
        <v>4.4264208899999993</v>
      </c>
      <c r="M352" s="299">
        <v>-9.8705524900000015</v>
      </c>
    </row>
    <row r="353" spans="1:13" s="119" customFormat="1">
      <c r="A353" s="305" t="s">
        <v>623</v>
      </c>
      <c r="B353" s="299">
        <v>668.97909394999999</v>
      </c>
      <c r="C353" s="299">
        <v>429.14445547999998</v>
      </c>
      <c r="D353" s="316">
        <v>0.17600803993964256</v>
      </c>
      <c r="E353" s="299">
        <v>744.51196841000012</v>
      </c>
      <c r="F353" s="1268">
        <v>9.8848216445960781E-3</v>
      </c>
      <c r="G353" s="299">
        <v>919</v>
      </c>
      <c r="H353" s="308">
        <v>0.42799240573728842</v>
      </c>
      <c r="I353" s="303">
        <v>2.5347222223852852</v>
      </c>
      <c r="J353" s="299">
        <v>701.77669098000001</v>
      </c>
      <c r="K353" s="317">
        <v>0.94259960988771374</v>
      </c>
      <c r="L353" s="299">
        <v>3.14994269</v>
      </c>
      <c r="M353" s="299">
        <v>-9.8538403000000017</v>
      </c>
    </row>
    <row r="354" spans="1:13" s="119" customFormat="1">
      <c r="A354" s="305" t="s">
        <v>624</v>
      </c>
      <c r="B354" s="299">
        <v>125.306926</v>
      </c>
      <c r="C354" s="299">
        <v>87.841667299999997</v>
      </c>
      <c r="D354" s="316">
        <v>0.22046702920448777</v>
      </c>
      <c r="E354" s="299">
        <v>144.67311743000002</v>
      </c>
      <c r="F354" s="1268">
        <v>2.0449992041068021E-2</v>
      </c>
      <c r="G354" s="299">
        <v>226</v>
      </c>
      <c r="H354" s="308">
        <v>0.43145188981084631</v>
      </c>
      <c r="I354" s="303">
        <v>2.5337968250824647</v>
      </c>
      <c r="J354" s="299">
        <v>171.13082217999997</v>
      </c>
      <c r="K354" s="317">
        <v>1.1828792053423574</v>
      </c>
      <c r="L354" s="299">
        <v>1.2764782000000001</v>
      </c>
      <c r="M354" s="299">
        <v>-1.6712189999999998E-2</v>
      </c>
    </row>
    <row r="355" spans="1:13" s="119" customFormat="1">
      <c r="A355" s="297" t="s">
        <v>625</v>
      </c>
      <c r="B355" s="299">
        <v>128.95979035000002</v>
      </c>
      <c r="C355" s="299">
        <v>47.671385609999994</v>
      </c>
      <c r="D355" s="308">
        <v>0.18055647512361034</v>
      </c>
      <c r="E355" s="299">
        <v>137.56716770000003</v>
      </c>
      <c r="F355" s="1268">
        <v>3.6110000831252112E-2</v>
      </c>
      <c r="G355" s="299">
        <v>183</v>
      </c>
      <c r="H355" s="308">
        <v>0.44042488831439386</v>
      </c>
      <c r="I355" s="303">
        <v>2.5347222223233845</v>
      </c>
      <c r="J355" s="299">
        <v>193.73279541999997</v>
      </c>
      <c r="K355" s="317">
        <v>1.4082778518961974</v>
      </c>
      <c r="L355" s="299">
        <v>2.18783284</v>
      </c>
      <c r="M355" s="299">
        <v>-8.359799240000001</v>
      </c>
    </row>
    <row r="356" spans="1:13" s="119" customFormat="1">
      <c r="A356" s="305" t="s">
        <v>626</v>
      </c>
      <c r="B356" s="299">
        <v>128.95979035000002</v>
      </c>
      <c r="C356" s="299">
        <v>47.671385609999994</v>
      </c>
      <c r="D356" s="308">
        <v>0.18055647512361034</v>
      </c>
      <c r="E356" s="299">
        <v>137.56716770000003</v>
      </c>
      <c r="F356" s="1268">
        <v>3.6110000831252112E-2</v>
      </c>
      <c r="G356" s="299">
        <v>183</v>
      </c>
      <c r="H356" s="308">
        <v>0.44042488831439386</v>
      </c>
      <c r="I356" s="303">
        <v>2.5347222223233845</v>
      </c>
      <c r="J356" s="299">
        <v>193.73279541999997</v>
      </c>
      <c r="K356" s="317">
        <v>1.4082778518961974</v>
      </c>
      <c r="L356" s="299">
        <v>2.18783284</v>
      </c>
      <c r="M356" s="299">
        <v>-8.359799240000001</v>
      </c>
    </row>
    <row r="357" spans="1:13" s="119" customFormat="1">
      <c r="A357" s="305" t="s">
        <v>627</v>
      </c>
      <c r="B357" s="299">
        <v>0</v>
      </c>
      <c r="C357" s="299">
        <v>0</v>
      </c>
      <c r="D357" s="308">
        <v>0</v>
      </c>
      <c r="E357" s="299">
        <v>0</v>
      </c>
      <c r="F357" s="1268">
        <v>0</v>
      </c>
      <c r="G357" s="299">
        <v>0</v>
      </c>
      <c r="H357" s="308">
        <v>0</v>
      </c>
      <c r="I357" s="303">
        <v>0</v>
      </c>
      <c r="J357" s="299">
        <v>0</v>
      </c>
      <c r="K357" s="317">
        <v>0</v>
      </c>
      <c r="L357" s="299">
        <v>0</v>
      </c>
      <c r="M357" s="299">
        <v>0</v>
      </c>
    </row>
    <row r="358" spans="1:13" s="119" customFormat="1">
      <c r="A358" s="297" t="s">
        <v>628</v>
      </c>
      <c r="B358" s="299">
        <v>180.90917826</v>
      </c>
      <c r="C358" s="299">
        <v>593.98585644999991</v>
      </c>
      <c r="D358" s="308">
        <v>3.7594166136310538E-2</v>
      </c>
      <c r="E358" s="299">
        <v>203.48899463000004</v>
      </c>
      <c r="F358" s="1268">
        <v>0.23334472508617748</v>
      </c>
      <c r="G358" s="299">
        <v>3920</v>
      </c>
      <c r="H358" s="308">
        <v>0.43039301353493542</v>
      </c>
      <c r="I358" s="303">
        <v>2.534722222633587</v>
      </c>
      <c r="J358" s="299">
        <v>443.75465589999993</v>
      </c>
      <c r="K358" s="317">
        <v>2.1807304945747568</v>
      </c>
      <c r="L358" s="299">
        <v>20.440106070000002</v>
      </c>
      <c r="M358" s="299">
        <v>-41.162351040000004</v>
      </c>
    </row>
    <row r="359" spans="1:13" s="119" customFormat="1">
      <c r="A359" s="305" t="s">
        <v>629</v>
      </c>
      <c r="B359" s="299">
        <v>82.572862330000007</v>
      </c>
      <c r="C359" s="299">
        <v>59.171093070000005</v>
      </c>
      <c r="D359" s="308">
        <v>0.2864031707163458</v>
      </c>
      <c r="E359" s="299">
        <v>99.519650999999996</v>
      </c>
      <c r="F359" s="1268">
        <v>0.11499007346800282</v>
      </c>
      <c r="G359" s="299">
        <v>223</v>
      </c>
      <c r="H359" s="308">
        <v>0.43062777420712622</v>
      </c>
      <c r="I359" s="303">
        <v>2.534722222447471</v>
      </c>
      <c r="J359" s="299">
        <v>194.68519123999997</v>
      </c>
      <c r="K359" s="317">
        <v>1.9562487336295016</v>
      </c>
      <c r="L359" s="299">
        <v>4.9356137899999997</v>
      </c>
      <c r="M359" s="299">
        <v>-2.8422824000000007</v>
      </c>
    </row>
    <row r="360" spans="1:13" s="119" customFormat="1">
      <c r="A360" s="305" t="s">
        <v>630</v>
      </c>
      <c r="B360" s="299">
        <v>11.912400120000001</v>
      </c>
      <c r="C360" s="299">
        <v>22.691442519999999</v>
      </c>
      <c r="D360" s="308">
        <v>8.2595117007131555E-2</v>
      </c>
      <c r="E360" s="299">
        <v>13.78660247</v>
      </c>
      <c r="F360" s="1268">
        <v>0.24402677072330212</v>
      </c>
      <c r="G360" s="299">
        <v>88</v>
      </c>
      <c r="H360" s="308">
        <v>0.42987888951584463</v>
      </c>
      <c r="I360" s="303">
        <v>2.5347222226342563</v>
      </c>
      <c r="J360" s="299">
        <v>27.046786539999999</v>
      </c>
      <c r="K360" s="317">
        <v>1.9618166693973009</v>
      </c>
      <c r="L360" s="299">
        <v>1.44729324</v>
      </c>
      <c r="M360" s="299">
        <v>-1.3562003999999999</v>
      </c>
    </row>
    <row r="361" spans="1:13" s="119" customFormat="1">
      <c r="A361" s="305" t="s">
        <v>631</v>
      </c>
      <c r="B361" s="299">
        <v>86.423915810000011</v>
      </c>
      <c r="C361" s="299">
        <v>512.12332085999992</v>
      </c>
      <c r="D361" s="308">
        <v>6.8526696735987424E-3</v>
      </c>
      <c r="E361" s="299">
        <v>90.18274116000002</v>
      </c>
      <c r="F361" s="1268">
        <v>0.36232000746161391</v>
      </c>
      <c r="G361" s="299">
        <v>3609</v>
      </c>
      <c r="H361" s="308">
        <v>0.4302125435638065</v>
      </c>
      <c r="I361" s="303">
        <v>2.5347222228388708</v>
      </c>
      <c r="J361" s="299">
        <v>222.02267811999999</v>
      </c>
      <c r="K361" s="317">
        <v>2.4619198226198602</v>
      </c>
      <c r="L361" s="299">
        <v>14.057199040000002</v>
      </c>
      <c r="M361" s="299">
        <v>-36.963868240000004</v>
      </c>
    </row>
    <row r="362" spans="1:13" s="119" customFormat="1">
      <c r="A362" s="297" t="s">
        <v>632</v>
      </c>
      <c r="B362" s="299">
        <v>68.387814939999998</v>
      </c>
      <c r="C362" s="299">
        <v>0</v>
      </c>
      <c r="D362" s="308">
        <v>0</v>
      </c>
      <c r="E362" s="299">
        <v>68.387814939999998</v>
      </c>
      <c r="F362" s="1268">
        <v>1</v>
      </c>
      <c r="G362" s="299">
        <v>74</v>
      </c>
      <c r="H362" s="308">
        <v>0.42391631382630041</v>
      </c>
      <c r="I362" s="303">
        <v>2.5347222222957408</v>
      </c>
      <c r="J362" s="299">
        <v>2.5742910000000001E-2</v>
      </c>
      <c r="K362" s="317">
        <v>3.7642539131547818E-4</v>
      </c>
      <c r="L362" s="299">
        <v>28.990710290000003</v>
      </c>
      <c r="M362" s="299">
        <v>-16.977127639999999</v>
      </c>
    </row>
    <row r="363" spans="1:13">
      <c r="A363" s="1017" t="s">
        <v>158</v>
      </c>
      <c r="B363" s="1018">
        <v>5271.5485810500013</v>
      </c>
      <c r="C363" s="1018">
        <v>2983.5490932600005</v>
      </c>
      <c r="D363" s="1020">
        <v>0.13405993947730371</v>
      </c>
      <c r="E363" s="1018">
        <v>5671.77240532</v>
      </c>
      <c r="F363" s="1269">
        <v>2.4645168413120332E-2</v>
      </c>
      <c r="G363" s="1018">
        <v>8681</v>
      </c>
      <c r="H363" s="1020">
        <v>0.42077584523868988</v>
      </c>
      <c r="I363" s="1022">
        <v>2.5331905031671131</v>
      </c>
      <c r="J363" s="1018">
        <v>3477.30940384</v>
      </c>
      <c r="K363" s="1024">
        <v>0.61309043370258631</v>
      </c>
      <c r="L363" s="1018">
        <v>59.674820310000001</v>
      </c>
      <c r="M363" s="1018">
        <v>-79.047549050000001</v>
      </c>
    </row>
    <row r="364" spans="1:13">
      <c r="K364" s="327"/>
    </row>
    <row r="365" spans="1:13">
      <c r="K365" s="327"/>
    </row>
    <row r="366" spans="1:13">
      <c r="K366" s="327"/>
    </row>
    <row r="367" spans="1:13">
      <c r="K367" s="327"/>
    </row>
  </sheetData>
  <mergeCells count="2">
    <mergeCell ref="A1:G1"/>
    <mergeCell ref="A2:G2"/>
  </mergeCells>
  <pageMargins left="0.7" right="0.7" top="0.75" bottom="0.75" header="0.3" footer="0.3"/>
  <pageSetup paperSize="9" scale="41" orientation="portrait" r:id="rId1"/>
  <headerFooter>
    <oddFooter>&amp;C&amp;1#&amp;"Calibri"&amp;10&amp;K000000Confidential</oddFooter>
  </headerFooter>
  <rowBreaks count="3" manualBreakCount="3">
    <brk id="103" max="13" man="1"/>
    <brk id="203" max="13" man="1"/>
    <brk id="303" max="13" man="1"/>
  </rowBreaks>
  <colBreaks count="1" manualBreakCount="1">
    <brk id="14" max="1048575" man="1"/>
  </colBreaks>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B531-D465-4571-8834-52D3C439802E}">
  <sheetPr codeName="Sheet20">
    <tabColor theme="5" tint="0.59999389629810485"/>
  </sheetPr>
  <dimension ref="A1:AA21"/>
  <sheetViews>
    <sheetView view="pageBreakPreview" topLeftCell="A4" zoomScale="115" zoomScaleNormal="100" zoomScaleSheetLayoutView="115" workbookViewId="0">
      <selection activeCell="J10" sqref="J10"/>
    </sheetView>
  </sheetViews>
  <sheetFormatPr defaultColWidth="9.1796875" defaultRowHeight="11.5"/>
  <cols>
    <col min="1" max="1" width="55.26953125" style="55" bestFit="1" customWidth="1"/>
    <col min="2" max="3" width="13.453125" style="55" bestFit="1" customWidth="1"/>
    <col min="4" max="6" width="9.26953125" style="55" bestFit="1" customWidth="1"/>
    <col min="7" max="7" width="3.81640625" style="55" customWidth="1"/>
    <col min="8" max="16384" width="9.1796875" style="55"/>
  </cols>
  <sheetData>
    <row r="1" spans="1:27" ht="16.5" customHeight="1">
      <c r="A1" s="1528" t="s">
        <v>650</v>
      </c>
      <c r="B1" s="1528"/>
      <c r="C1" s="1528"/>
      <c r="D1" s="1528"/>
      <c r="E1" s="762"/>
      <c r="F1" s="763"/>
      <c r="G1" s="119"/>
      <c r="AA1" s="55" t="e">
        <f>#REF!</f>
        <v>#REF!</v>
      </c>
    </row>
    <row r="2" spans="1:27" ht="33" customHeight="1">
      <c r="A2" s="1529" t="s">
        <v>651</v>
      </c>
      <c r="B2" s="1529"/>
      <c r="C2" s="1529"/>
      <c r="D2" s="1529"/>
      <c r="E2" s="86"/>
      <c r="F2" s="512"/>
      <c r="G2" s="119"/>
    </row>
    <row r="3" spans="1:27" ht="115">
      <c r="A3" s="130"/>
      <c r="B3" s="157" t="s">
        <v>652</v>
      </c>
      <c r="C3" s="157" t="s">
        <v>653</v>
      </c>
      <c r="D3" s="157" t="s">
        <v>654</v>
      </c>
      <c r="E3" s="157" t="s">
        <v>655</v>
      </c>
      <c r="F3" s="157" t="s">
        <v>656</v>
      </c>
      <c r="G3" s="119"/>
    </row>
    <row r="4" spans="1:27">
      <c r="A4" s="243" t="s">
        <v>170</v>
      </c>
      <c r="B4" s="244" t="s">
        <v>466</v>
      </c>
      <c r="C4" s="244" t="s">
        <v>467</v>
      </c>
      <c r="D4" s="244" t="s">
        <v>468</v>
      </c>
      <c r="E4" s="1025" t="s">
        <v>469</v>
      </c>
      <c r="F4" s="1025" t="s">
        <v>470</v>
      </c>
      <c r="G4" s="119"/>
    </row>
    <row r="5" spans="1:27">
      <c r="A5" s="245" t="s">
        <v>657</v>
      </c>
      <c r="B5" s="870">
        <v>0</v>
      </c>
      <c r="C5" s="870">
        <v>89998.988772010009</v>
      </c>
      <c r="D5" s="871">
        <v>1</v>
      </c>
      <c r="E5" s="871"/>
      <c r="F5" s="871"/>
      <c r="G5" s="119"/>
    </row>
    <row r="6" spans="1:27">
      <c r="A6" s="246" t="s">
        <v>658</v>
      </c>
      <c r="B6" s="667">
        <v>0</v>
      </c>
      <c r="C6" s="667">
        <v>11270.215838499998</v>
      </c>
      <c r="D6" s="668">
        <v>1</v>
      </c>
      <c r="E6" s="668"/>
      <c r="F6" s="668"/>
      <c r="G6" s="119"/>
    </row>
    <row r="7" spans="1:27">
      <c r="A7" s="246" t="s">
        <v>659</v>
      </c>
      <c r="B7" s="667">
        <v>0</v>
      </c>
      <c r="C7" s="667">
        <v>139.61828353000001</v>
      </c>
      <c r="D7" s="668">
        <v>1</v>
      </c>
      <c r="E7" s="668"/>
      <c r="F7" s="668"/>
      <c r="G7" s="119"/>
    </row>
    <row r="8" spans="1:27">
      <c r="A8" s="245" t="s">
        <v>540</v>
      </c>
      <c r="B8" s="870">
        <v>30371.160438309988</v>
      </c>
      <c r="C8" s="870">
        <v>33216.484939719987</v>
      </c>
      <c r="D8" s="871">
        <v>4.1622558195339478E-2</v>
      </c>
      <c r="E8" s="871">
        <v>4.407033930376577E-2</v>
      </c>
      <c r="F8" s="871">
        <v>0.91430710250089475</v>
      </c>
      <c r="G8" s="119"/>
    </row>
    <row r="9" spans="1:27">
      <c r="A9" s="245" t="s">
        <v>541</v>
      </c>
      <c r="B9" s="870">
        <v>198852.04864975004</v>
      </c>
      <c r="C9" s="870">
        <v>199576.41325772009</v>
      </c>
      <c r="D9" s="871">
        <v>2.5651125559392821E-3</v>
      </c>
      <c r="E9" s="871">
        <v>9.8073995758493418E-3</v>
      </c>
      <c r="F9" s="871">
        <v>0.98762748786821142</v>
      </c>
      <c r="G9" s="119"/>
    </row>
    <row r="10" spans="1:27">
      <c r="A10" s="246" t="s">
        <v>660</v>
      </c>
      <c r="B10" s="667">
        <v>0</v>
      </c>
      <c r="C10" s="667">
        <v>115.70232213000001</v>
      </c>
      <c r="D10" s="668"/>
      <c r="E10" s="668"/>
      <c r="F10" s="668">
        <v>1</v>
      </c>
      <c r="G10" s="119"/>
    </row>
    <row r="11" spans="1:27">
      <c r="A11" s="246" t="s">
        <v>661</v>
      </c>
      <c r="B11" s="667">
        <v>0</v>
      </c>
      <c r="C11" s="667">
        <v>115.70232213000001</v>
      </c>
      <c r="D11" s="668"/>
      <c r="E11" s="668"/>
      <c r="F11" s="668">
        <v>1</v>
      </c>
      <c r="G11" s="119"/>
    </row>
    <row r="12" spans="1:27">
      <c r="A12" s="245" t="s">
        <v>543</v>
      </c>
      <c r="B12" s="870">
        <v>216143.74646198002</v>
      </c>
      <c r="C12" s="870">
        <v>227074.29328317996</v>
      </c>
      <c r="D12" s="871">
        <v>5.9118615080635917E-6</v>
      </c>
      <c r="E12" s="871">
        <v>5.0777071218127828E-2</v>
      </c>
      <c r="F12" s="871">
        <v>0.94921701692036409</v>
      </c>
      <c r="G12" s="119"/>
    </row>
    <row r="13" spans="1:27">
      <c r="A13" s="246" t="s">
        <v>662</v>
      </c>
      <c r="B13" s="667">
        <v>0</v>
      </c>
      <c r="C13" s="667">
        <v>1133.6613355</v>
      </c>
      <c r="D13" s="668"/>
      <c r="E13" s="668"/>
      <c r="F13" s="668">
        <v>1</v>
      </c>
      <c r="G13" s="119"/>
    </row>
    <row r="14" spans="1:27">
      <c r="A14" s="246" t="s">
        <v>663</v>
      </c>
      <c r="B14" s="667">
        <v>0</v>
      </c>
      <c r="C14" s="667">
        <v>176457.91222314996</v>
      </c>
      <c r="D14" s="668"/>
      <c r="E14" s="668"/>
      <c r="F14" s="668">
        <v>1</v>
      </c>
      <c r="G14" s="119"/>
    </row>
    <row r="15" spans="1:27">
      <c r="A15" s="246" t="s">
        <v>664</v>
      </c>
      <c r="B15" s="667">
        <v>0</v>
      </c>
      <c r="C15" s="667">
        <v>0</v>
      </c>
      <c r="D15" s="668"/>
      <c r="E15" s="668"/>
      <c r="F15" s="668"/>
      <c r="G15" s="119"/>
    </row>
    <row r="16" spans="1:27">
      <c r="A16" s="246" t="s">
        <v>665</v>
      </c>
      <c r="B16" s="667">
        <v>0</v>
      </c>
      <c r="C16" s="667">
        <v>2678.6960141500008</v>
      </c>
      <c r="D16" s="668">
        <v>0.32945505413341253</v>
      </c>
      <c r="E16" s="668">
        <v>1.9767854669897828E-3</v>
      </c>
      <c r="F16" s="668">
        <v>0.66856816039959766</v>
      </c>
      <c r="G16" s="119"/>
    </row>
    <row r="17" spans="1:7">
      <c r="A17" s="246" t="s">
        <v>666</v>
      </c>
      <c r="B17" s="667">
        <v>0</v>
      </c>
      <c r="C17" s="667">
        <v>46804.023710380003</v>
      </c>
      <c r="D17" s="668">
        <v>2.5908391479275054E-9</v>
      </c>
      <c r="E17" s="668">
        <v>0.10400802210983191</v>
      </c>
      <c r="F17" s="668">
        <v>0.89599197529932895</v>
      </c>
      <c r="G17" s="119"/>
    </row>
    <row r="18" spans="1:7">
      <c r="A18" s="245" t="s">
        <v>449</v>
      </c>
      <c r="B18" s="870">
        <v>0</v>
      </c>
      <c r="C18" s="870">
        <v>4037.399033589998</v>
      </c>
      <c r="D18" s="871">
        <v>1</v>
      </c>
      <c r="E18" s="871"/>
      <c r="F18" s="871"/>
      <c r="G18" s="119"/>
    </row>
    <row r="19" spans="1:7">
      <c r="A19" s="245" t="s">
        <v>548</v>
      </c>
      <c r="B19" s="870">
        <v>3919.3108359799994</v>
      </c>
      <c r="C19" s="870">
        <v>4723.7198958699992</v>
      </c>
      <c r="D19" s="871">
        <v>2.7186966216488879E-2</v>
      </c>
      <c r="E19" s="871">
        <v>0.14310447307763685</v>
      </c>
      <c r="F19" s="871">
        <v>0.82970856070587429</v>
      </c>
      <c r="G19" s="119"/>
    </row>
    <row r="20" spans="1:7">
      <c r="A20" s="1026" t="s">
        <v>158</v>
      </c>
      <c r="B20" s="1027">
        <v>449286.26638601994</v>
      </c>
      <c r="C20" s="1027">
        <v>558627.29918208998</v>
      </c>
      <c r="D20" s="1028">
        <v>0.17650269340556393</v>
      </c>
      <c r="E20" s="1028">
        <v>2.3430223328199586E-2</v>
      </c>
      <c r="F20" s="1028">
        <v>0.80006708326623655</v>
      </c>
      <c r="G20" s="119"/>
    </row>
    <row r="21" spans="1:7">
      <c r="A21" s="119"/>
      <c r="B21" s="119"/>
      <c r="C21" s="119"/>
      <c r="D21" s="119"/>
      <c r="E21" s="119"/>
      <c r="F21" s="119"/>
      <c r="G21" s="119"/>
    </row>
  </sheetData>
  <mergeCells count="2">
    <mergeCell ref="A1:D1"/>
    <mergeCell ref="A2:D2"/>
  </mergeCells>
  <pageMargins left="0.7" right="0.7" top="0.75" bottom="0.75" header="0.3" footer="0.3"/>
  <pageSetup paperSize="9" scale="76" orientation="portrait" r:id="rId1"/>
  <headerFooter>
    <oddFooter>&amp;C&amp;1#&amp;"Calibri"&amp;10&amp;K000000Confidential</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F3DC-F69D-4AAD-86FF-9867F0B16A69}">
  <sheetPr codeName="Sheet21">
    <tabColor rgb="FF99CCFF"/>
  </sheetPr>
  <dimension ref="A1:AA49"/>
  <sheetViews>
    <sheetView view="pageBreakPreview" zoomScale="115" zoomScaleNormal="100" zoomScaleSheetLayoutView="115" workbookViewId="0">
      <selection activeCell="A10" sqref="A10"/>
    </sheetView>
  </sheetViews>
  <sheetFormatPr defaultColWidth="9.1796875" defaultRowHeight="11.5"/>
  <cols>
    <col min="1" max="1" width="104.453125" style="55" bestFit="1" customWidth="1"/>
    <col min="2" max="2" width="9.1796875" style="55"/>
    <col min="3" max="3" width="10.7265625" style="55" customWidth="1"/>
    <col min="4" max="5" width="13.1796875" style="55" customWidth="1"/>
    <col min="6" max="6" width="2" style="55" customWidth="1"/>
    <col min="7" max="16384" width="9.1796875" style="55"/>
  </cols>
  <sheetData>
    <row r="1" spans="1:27" s="119" customFormat="1">
      <c r="A1" s="337" t="s">
        <v>667</v>
      </c>
      <c r="B1" s="337"/>
      <c r="C1" s="337"/>
      <c r="D1" s="337"/>
      <c r="E1" s="337"/>
      <c r="AA1" s="119" t="e">
        <f>#REF!</f>
        <v>#REF!</v>
      </c>
    </row>
    <row r="2" spans="1:27" s="119" customFormat="1" ht="14.15" customHeight="1">
      <c r="A2" s="1530" t="s">
        <v>2086</v>
      </c>
      <c r="B2" s="1530"/>
      <c r="C2" s="1530"/>
      <c r="D2" s="1530"/>
      <c r="E2" s="1530"/>
    </row>
    <row r="3" spans="1:27" s="119" customFormat="1">
      <c r="A3" s="1530"/>
      <c r="B3" s="1530"/>
      <c r="C3" s="1530"/>
      <c r="D3" s="1530"/>
      <c r="E3" s="1530"/>
    </row>
    <row r="4" spans="1:27" s="119" customFormat="1">
      <c r="A4" s="488"/>
      <c r="B4" s="328"/>
      <c r="C4" s="328"/>
      <c r="D4" s="328"/>
      <c r="E4" s="328"/>
    </row>
    <row r="5" spans="1:27" s="119" customFormat="1">
      <c r="A5" s="1029" t="s">
        <v>79</v>
      </c>
      <c r="B5" s="1030"/>
      <c r="C5" s="1031"/>
      <c r="D5" s="1030"/>
      <c r="E5" s="1032"/>
    </row>
    <row r="6" spans="1:27" s="119" customFormat="1" ht="23">
      <c r="A6" s="159" t="s">
        <v>170</v>
      </c>
      <c r="B6" s="160"/>
      <c r="C6" s="1031"/>
      <c r="D6" s="161" t="s">
        <v>668</v>
      </c>
      <c r="E6" s="161" t="s">
        <v>669</v>
      </c>
    </row>
    <row r="7" spans="1:27" s="119" customFormat="1">
      <c r="A7" s="162" t="s">
        <v>670</v>
      </c>
      <c r="D7" s="329">
        <v>11007.991258489999</v>
      </c>
      <c r="E7" s="329">
        <v>8169.19932161</v>
      </c>
    </row>
    <row r="8" spans="1:27" s="119" customFormat="1">
      <c r="A8" s="163" t="s">
        <v>671</v>
      </c>
      <c r="D8" s="329" t="s">
        <v>154</v>
      </c>
      <c r="E8" s="329" t="s">
        <v>154</v>
      </c>
    </row>
    <row r="9" spans="1:27" s="119" customFormat="1">
      <c r="A9" s="163" t="s">
        <v>540</v>
      </c>
      <c r="D9" s="329">
        <v>2882.9107788700003</v>
      </c>
      <c r="E9" s="329">
        <v>2769.3580072</v>
      </c>
    </row>
    <row r="10" spans="1:27" s="119" customFormat="1">
      <c r="A10" s="163" t="s">
        <v>672</v>
      </c>
      <c r="D10" s="329">
        <v>8125.08047962</v>
      </c>
      <c r="E10" s="329">
        <v>5399.8413144099986</v>
      </c>
    </row>
    <row r="11" spans="1:27" s="119" customFormat="1">
      <c r="A11" s="164" t="s">
        <v>673</v>
      </c>
      <c r="D11" s="329">
        <v>1938.5982337299999</v>
      </c>
      <c r="E11" s="329">
        <v>1922.5319105700003</v>
      </c>
    </row>
    <row r="12" spans="1:27" s="119" customFormat="1">
      <c r="A12" s="164" t="s">
        <v>674</v>
      </c>
      <c r="D12" s="329" t="s">
        <v>154</v>
      </c>
      <c r="E12" s="329" t="s">
        <v>154</v>
      </c>
    </row>
    <row r="13" spans="1:27" s="119" customFormat="1">
      <c r="A13" s="165" t="s">
        <v>675</v>
      </c>
      <c r="D13" s="329">
        <v>101317.76322076999</v>
      </c>
      <c r="E13" s="329">
        <v>85843.89622231001</v>
      </c>
    </row>
    <row r="14" spans="1:27" s="119" customFormat="1">
      <c r="A14" s="163" t="s">
        <v>671</v>
      </c>
      <c r="D14" s="329" t="s">
        <v>154</v>
      </c>
      <c r="E14" s="329" t="s">
        <v>154</v>
      </c>
    </row>
    <row r="15" spans="1:27" s="119" customFormat="1">
      <c r="A15" s="163" t="s">
        <v>540</v>
      </c>
      <c r="D15" s="329" t="s">
        <v>154</v>
      </c>
      <c r="E15" s="329" t="s">
        <v>154</v>
      </c>
    </row>
    <row r="16" spans="1:27" s="119" customFormat="1">
      <c r="A16" s="163" t="s">
        <v>541</v>
      </c>
      <c r="D16" s="329">
        <v>70977.303748820006</v>
      </c>
      <c r="E16" s="329">
        <v>58255.472201960001</v>
      </c>
    </row>
    <row r="17" spans="1:6" s="119" customFormat="1">
      <c r="A17" s="164" t="s">
        <v>673</v>
      </c>
      <c r="D17" s="329">
        <v>21791.205582540002</v>
      </c>
      <c r="E17" s="329">
        <v>18078.11511862</v>
      </c>
    </row>
    <row r="18" spans="1:6" s="119" customFormat="1">
      <c r="A18" s="164" t="s">
        <v>674</v>
      </c>
      <c r="D18" s="329">
        <v>45.365135950000003</v>
      </c>
      <c r="E18" s="329">
        <v>42.132749250000003</v>
      </c>
    </row>
    <row r="19" spans="1:6" s="119" customFormat="1">
      <c r="A19" s="165" t="s">
        <v>543</v>
      </c>
      <c r="D19" s="329">
        <v>30340.459471950002</v>
      </c>
      <c r="E19" s="329">
        <v>27588.424020350001</v>
      </c>
    </row>
    <row r="20" spans="1:6" s="119" customFormat="1">
      <c r="A20" s="164" t="s">
        <v>676</v>
      </c>
      <c r="D20" s="329">
        <v>2.6689710000000002E-2</v>
      </c>
      <c r="E20" s="329">
        <v>191.38325033999999</v>
      </c>
    </row>
    <row r="21" spans="1:6" s="119" customFormat="1">
      <c r="A21" s="164" t="s">
        <v>677</v>
      </c>
      <c r="D21" s="329">
        <v>16.19083075</v>
      </c>
      <c r="E21" s="329">
        <v>19014.214043500004</v>
      </c>
    </row>
    <row r="22" spans="1:6" s="119" customFormat="1">
      <c r="A22" s="164" t="s">
        <v>664</v>
      </c>
      <c r="D22" s="329" t="s">
        <v>154</v>
      </c>
      <c r="E22" s="329" t="s">
        <v>154</v>
      </c>
    </row>
    <row r="23" spans="1:6" s="119" customFormat="1">
      <c r="A23" s="164" t="s">
        <v>678</v>
      </c>
      <c r="D23" s="329">
        <v>1649.7373508300002</v>
      </c>
      <c r="E23" s="329">
        <v>810.66861748999997</v>
      </c>
    </row>
    <row r="24" spans="1:6" s="119" customFormat="1">
      <c r="A24" s="164" t="s">
        <v>679</v>
      </c>
      <c r="D24" s="329">
        <v>28674.504600659999</v>
      </c>
      <c r="E24" s="329">
        <v>7572.1581090200007</v>
      </c>
    </row>
    <row r="25" spans="1:6">
      <c r="A25" s="1033" t="s">
        <v>161</v>
      </c>
      <c r="B25" s="1033"/>
      <c r="C25" s="1033"/>
      <c r="D25" s="1033">
        <v>112325.75447925999</v>
      </c>
      <c r="E25" s="1033">
        <v>94013.095543920004</v>
      </c>
      <c r="F25" s="119"/>
    </row>
    <row r="26" spans="1:6">
      <c r="A26" s="119"/>
      <c r="B26" s="119"/>
      <c r="C26" s="119"/>
      <c r="D26" s="464"/>
      <c r="E26" s="464"/>
      <c r="F26" s="119"/>
    </row>
    <row r="27" spans="1:6">
      <c r="A27" s="119"/>
      <c r="B27" s="119"/>
      <c r="C27" s="119"/>
      <c r="D27" s="119"/>
      <c r="E27" s="119"/>
      <c r="F27" s="119"/>
    </row>
    <row r="28" spans="1:6">
      <c r="A28" s="1029" t="s">
        <v>81</v>
      </c>
      <c r="B28" s="1030"/>
      <c r="C28" s="1034"/>
      <c r="D28" s="1030"/>
      <c r="E28" s="1032"/>
      <c r="F28" s="119"/>
    </row>
    <row r="29" spans="1:6" ht="23">
      <c r="A29" s="159" t="s">
        <v>170</v>
      </c>
      <c r="B29" s="160"/>
      <c r="C29" s="1034"/>
      <c r="D29" s="161" t="s">
        <v>668</v>
      </c>
      <c r="E29" s="161" t="s">
        <v>669</v>
      </c>
      <c r="F29" s="119"/>
    </row>
    <row r="30" spans="1:6">
      <c r="A30" s="162" t="s">
        <v>670</v>
      </c>
      <c r="B30" s="605"/>
      <c r="C30" s="605"/>
      <c r="D30" s="606">
        <v>10843.5393757</v>
      </c>
      <c r="E30" s="606">
        <v>8985.5065641699985</v>
      </c>
      <c r="F30" s="119"/>
    </row>
    <row r="31" spans="1:6">
      <c r="A31" s="163" t="s">
        <v>671</v>
      </c>
      <c r="B31" s="605"/>
      <c r="C31" s="605"/>
      <c r="D31" s="606" t="s">
        <v>154</v>
      </c>
      <c r="E31" s="606" t="s">
        <v>154</v>
      </c>
      <c r="F31" s="119"/>
    </row>
    <row r="32" spans="1:6">
      <c r="A32" s="163" t="s">
        <v>540</v>
      </c>
      <c r="B32" s="605"/>
      <c r="C32" s="605"/>
      <c r="D32" s="606">
        <v>2547.4169191299998</v>
      </c>
      <c r="E32" s="606">
        <v>3157.5595488399999</v>
      </c>
      <c r="F32" s="119"/>
    </row>
    <row r="33" spans="1:6">
      <c r="A33" s="163" t="s">
        <v>672</v>
      </c>
      <c r="B33" s="605"/>
      <c r="C33" s="605"/>
      <c r="D33" s="606">
        <v>8296.1224565699995</v>
      </c>
      <c r="E33" s="606">
        <v>5827.9470153299999</v>
      </c>
      <c r="F33" s="119"/>
    </row>
    <row r="34" spans="1:6">
      <c r="A34" s="164" t="s">
        <v>680</v>
      </c>
      <c r="B34" s="605"/>
      <c r="C34" s="605"/>
      <c r="D34" s="606">
        <v>1948.8895177500001</v>
      </c>
      <c r="E34" s="606">
        <v>1929.0490311699998</v>
      </c>
      <c r="F34" s="119"/>
    </row>
    <row r="35" spans="1:6">
      <c r="A35" s="164" t="s">
        <v>681</v>
      </c>
      <c r="B35" s="605"/>
      <c r="C35" s="605"/>
      <c r="D35" s="606" t="s">
        <v>154</v>
      </c>
      <c r="E35" s="606" t="s">
        <v>154</v>
      </c>
      <c r="F35" s="119"/>
    </row>
    <row r="36" spans="1:6">
      <c r="A36" s="165" t="s">
        <v>675</v>
      </c>
      <c r="B36" s="605"/>
      <c r="C36" s="605"/>
      <c r="D36" s="606">
        <v>101485.79515658002</v>
      </c>
      <c r="E36" s="606">
        <v>85276.676739289993</v>
      </c>
      <c r="F36" s="119"/>
    </row>
    <row r="37" spans="1:6">
      <c r="A37" s="163" t="s">
        <v>671</v>
      </c>
      <c r="B37" s="605"/>
      <c r="C37" s="605"/>
      <c r="D37" s="606" t="s">
        <v>154</v>
      </c>
      <c r="E37" s="606" t="s">
        <v>154</v>
      </c>
      <c r="F37" s="119"/>
    </row>
    <row r="38" spans="1:6">
      <c r="A38" s="163" t="s">
        <v>540</v>
      </c>
      <c r="B38" s="605"/>
      <c r="C38" s="605"/>
      <c r="D38" s="606" t="s">
        <v>154</v>
      </c>
      <c r="E38" s="606" t="s">
        <v>154</v>
      </c>
      <c r="F38" s="119"/>
    </row>
    <row r="39" spans="1:6">
      <c r="A39" s="163" t="s">
        <v>541</v>
      </c>
      <c r="B39" s="605"/>
      <c r="C39" s="605"/>
      <c r="D39" s="606">
        <v>71097.650789959996</v>
      </c>
      <c r="E39" s="606">
        <v>57474.965524940002</v>
      </c>
      <c r="F39" s="119"/>
    </row>
    <row r="40" spans="1:6">
      <c r="A40" s="164" t="s">
        <v>680</v>
      </c>
      <c r="B40" s="605"/>
      <c r="C40" s="605"/>
      <c r="D40" s="606">
        <v>21128.187979689999</v>
      </c>
      <c r="E40" s="606">
        <v>17680.216517149998</v>
      </c>
      <c r="F40" s="119"/>
    </row>
    <row r="41" spans="1:6">
      <c r="A41" s="164" t="s">
        <v>681</v>
      </c>
      <c r="B41" s="605"/>
      <c r="C41" s="605"/>
      <c r="D41" s="606">
        <v>49.293296240000004</v>
      </c>
      <c r="E41" s="606">
        <v>43.339940519999999</v>
      </c>
      <c r="F41" s="119"/>
    </row>
    <row r="42" spans="1:6">
      <c r="A42" s="163" t="s">
        <v>543</v>
      </c>
      <c r="B42" s="605"/>
      <c r="C42" s="605"/>
      <c r="D42" s="606">
        <v>30388.144366619999</v>
      </c>
      <c r="E42" s="606">
        <v>27801.711214350002</v>
      </c>
      <c r="F42" s="119"/>
    </row>
    <row r="43" spans="1:6">
      <c r="A43" s="164" t="s">
        <v>676</v>
      </c>
      <c r="B43" s="605"/>
      <c r="C43" s="605"/>
      <c r="D43" s="606">
        <v>3.774661E-2</v>
      </c>
      <c r="E43" s="606">
        <v>201.38114931000001</v>
      </c>
      <c r="F43" s="119"/>
    </row>
    <row r="44" spans="1:6">
      <c r="A44" s="164" t="s">
        <v>677</v>
      </c>
      <c r="B44" s="605"/>
      <c r="C44" s="605"/>
      <c r="D44" s="606">
        <v>15.69180543</v>
      </c>
      <c r="E44" s="606">
        <v>18748.576754629998</v>
      </c>
      <c r="F44" s="119"/>
    </row>
    <row r="45" spans="1:6">
      <c r="A45" s="164" t="s">
        <v>664</v>
      </c>
      <c r="B45" s="605"/>
      <c r="C45" s="605"/>
      <c r="D45" s="606" t="s">
        <v>154</v>
      </c>
      <c r="E45" s="606" t="s">
        <v>154</v>
      </c>
      <c r="F45" s="119"/>
    </row>
    <row r="46" spans="1:6">
      <c r="A46" s="164" t="s">
        <v>678</v>
      </c>
      <c r="B46" s="605"/>
      <c r="C46" s="605"/>
      <c r="D46" s="606">
        <v>1460.3794153599999</v>
      </c>
      <c r="E46" s="606">
        <v>880.6613213600001</v>
      </c>
      <c r="F46" s="119"/>
    </row>
    <row r="47" spans="1:6">
      <c r="A47" s="164" t="s">
        <v>679</v>
      </c>
      <c r="B47" s="605"/>
      <c r="C47" s="605"/>
      <c r="D47" s="606">
        <v>28912.035399219996</v>
      </c>
      <c r="E47" s="606">
        <v>7971.0919890499999</v>
      </c>
      <c r="F47" s="119"/>
    </row>
    <row r="48" spans="1:6">
      <c r="A48" s="1035" t="s">
        <v>161</v>
      </c>
      <c r="B48" s="1035"/>
      <c r="C48" s="1035"/>
      <c r="D48" s="1035">
        <v>112329.33453228002</v>
      </c>
      <c r="E48" s="1035">
        <v>94262.183303459984</v>
      </c>
      <c r="F48" s="119"/>
    </row>
    <row r="49" spans="1:6">
      <c r="A49" s="119"/>
      <c r="B49" s="119"/>
      <c r="C49" s="119"/>
      <c r="D49" s="119"/>
      <c r="E49" s="119"/>
      <c r="F49" s="119"/>
    </row>
  </sheetData>
  <mergeCells count="1">
    <mergeCell ref="A2:E3"/>
  </mergeCells>
  <pageMargins left="0.7" right="0.7" top="0.75" bottom="0.75" header="0.3" footer="0.3"/>
  <pageSetup paperSize="9" scale="56" orientation="portrait" r:id="rId1"/>
  <headerFooter>
    <oddFooter>&amp;C&amp;1#&amp;"Calibri"&amp;10&amp;K000000Confidential</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D935-C6F6-4B87-9D37-DAB9D664D216}">
  <sheetPr codeName="Sheet22">
    <tabColor theme="5" tint="0.59999389629810485"/>
  </sheetPr>
  <dimension ref="A1:AA38"/>
  <sheetViews>
    <sheetView view="pageBreakPreview" topLeftCell="A4" zoomScale="115" zoomScaleNormal="115" zoomScaleSheetLayoutView="115" workbookViewId="0">
      <selection activeCell="N22" sqref="N22"/>
    </sheetView>
  </sheetViews>
  <sheetFormatPr defaultColWidth="9.1796875" defaultRowHeight="11.5"/>
  <cols>
    <col min="1" max="1" width="9.1796875" style="55"/>
    <col min="2" max="2" width="25.54296875" style="55" customWidth="1"/>
    <col min="3" max="3" width="13.1796875" style="55" customWidth="1"/>
    <col min="4" max="18" width="9.1796875" style="55"/>
    <col min="19" max="19" width="3" style="55" customWidth="1"/>
    <col min="20" max="20" width="1.81640625" style="55" customWidth="1"/>
    <col min="21" max="16384" width="9.1796875" style="55"/>
  </cols>
  <sheetData>
    <row r="1" spans="1:27">
      <c r="A1" s="337" t="s">
        <v>682</v>
      </c>
      <c r="B1" s="337"/>
      <c r="C1" s="875"/>
      <c r="D1" s="875"/>
      <c r="E1" s="875"/>
      <c r="F1" s="875"/>
      <c r="G1" s="875"/>
      <c r="H1" s="875"/>
      <c r="I1" s="875"/>
      <c r="J1" s="875"/>
      <c r="K1" s="119"/>
      <c r="L1" s="119"/>
      <c r="M1" s="119"/>
      <c r="N1" s="119"/>
      <c r="O1" s="119"/>
      <c r="P1" s="119"/>
      <c r="Q1" s="119"/>
      <c r="R1" s="119"/>
      <c r="S1" s="119"/>
      <c r="AA1" s="55" t="e">
        <f>#REF!</f>
        <v>#REF!</v>
      </c>
    </row>
    <row r="2" spans="1:27" s="119" customFormat="1" ht="14.15" customHeight="1">
      <c r="A2" s="1531" t="s">
        <v>683</v>
      </c>
      <c r="B2" s="1531"/>
      <c r="C2" s="1531"/>
      <c r="D2" s="1531"/>
      <c r="E2" s="1531"/>
      <c r="F2" s="1531"/>
      <c r="G2" s="1531"/>
      <c r="H2" s="1531"/>
      <c r="I2" s="1531"/>
      <c r="J2" s="1531"/>
    </row>
    <row r="3" spans="1:27" s="119" customFormat="1" ht="35.15" customHeight="1">
      <c r="A3" s="1531"/>
      <c r="B3" s="1531"/>
      <c r="C3" s="1531"/>
      <c r="D3" s="1531"/>
      <c r="E3" s="1531"/>
      <c r="F3" s="1531"/>
      <c r="G3" s="1531"/>
      <c r="H3" s="1531"/>
      <c r="I3" s="1531"/>
      <c r="J3" s="1531"/>
    </row>
    <row r="4" spans="1:27" s="119" customFormat="1">
      <c r="A4" s="162"/>
      <c r="N4" s="614"/>
    </row>
    <row r="5" spans="1:27" s="119" customFormat="1">
      <c r="A5" s="162" t="s">
        <v>684</v>
      </c>
      <c r="B5" s="159" t="s">
        <v>170</v>
      </c>
      <c r="C5" s="159"/>
      <c r="D5" s="159"/>
      <c r="E5" s="756"/>
      <c r="F5" s="756"/>
      <c r="G5" s="756"/>
      <c r="H5" s="756"/>
      <c r="I5" s="756"/>
      <c r="J5" s="756"/>
      <c r="K5" s="756"/>
      <c r="L5" s="756"/>
      <c r="M5" s="756"/>
      <c r="N5" s="756"/>
      <c r="O5" s="756"/>
      <c r="P5" s="756"/>
      <c r="Q5" s="756"/>
      <c r="R5" s="756"/>
    </row>
    <row r="6" spans="1:27" s="119" customFormat="1">
      <c r="A6" s="1532" t="s">
        <v>675</v>
      </c>
      <c r="B6" s="113"/>
      <c r="C6" s="1535" t="s">
        <v>685</v>
      </c>
      <c r="D6" s="1538" t="s">
        <v>686</v>
      </c>
      <c r="E6" s="1538"/>
      <c r="F6" s="1538"/>
      <c r="G6" s="1538"/>
      <c r="H6" s="1538"/>
      <c r="I6" s="1538"/>
      <c r="J6" s="1538"/>
      <c r="K6" s="1538"/>
      <c r="L6" s="1538"/>
      <c r="M6" s="1538"/>
      <c r="N6" s="1538"/>
      <c r="O6" s="1538"/>
      <c r="P6" s="166"/>
      <c r="Q6" s="1538" t="s">
        <v>687</v>
      </c>
      <c r="R6" s="1538"/>
    </row>
    <row r="7" spans="1:27" s="119" customFormat="1">
      <c r="A7" s="1533"/>
      <c r="C7" s="1536"/>
      <c r="D7" s="1538" t="s">
        <v>688</v>
      </c>
      <c r="E7" s="1538"/>
      <c r="F7" s="1538"/>
      <c r="G7" s="1538"/>
      <c r="H7" s="1538"/>
      <c r="I7" s="1538"/>
      <c r="J7" s="1538"/>
      <c r="K7" s="1538"/>
      <c r="L7" s="1538"/>
      <c r="M7" s="757"/>
      <c r="N7" s="1539" t="s">
        <v>689</v>
      </c>
      <c r="O7" s="1539"/>
      <c r="P7" s="757"/>
      <c r="Q7" s="1540" t="s">
        <v>690</v>
      </c>
      <c r="R7" s="1540" t="s">
        <v>691</v>
      </c>
    </row>
    <row r="8" spans="1:27" s="119" customFormat="1">
      <c r="A8" s="1533"/>
      <c r="C8" s="1536"/>
      <c r="D8" s="1541" t="s">
        <v>692</v>
      </c>
      <c r="E8" s="1544" t="s">
        <v>693</v>
      </c>
      <c r="F8" s="1545"/>
      <c r="G8" s="1545"/>
      <c r="H8" s="1545"/>
      <c r="I8" s="1544" t="s">
        <v>694</v>
      </c>
      <c r="J8" s="1545"/>
      <c r="K8" s="1545"/>
      <c r="L8" s="1545"/>
      <c r="M8" s="110"/>
      <c r="N8" s="110"/>
      <c r="O8" s="110"/>
      <c r="P8" s="110"/>
      <c r="Q8" s="1540"/>
      <c r="R8" s="1540"/>
    </row>
    <row r="9" spans="1:27" s="119" customFormat="1" ht="80.5">
      <c r="A9" s="1534"/>
      <c r="B9" s="756"/>
      <c r="C9" s="1537"/>
      <c r="D9" s="1542"/>
      <c r="E9" s="1539" t="s">
        <v>693</v>
      </c>
      <c r="F9" s="180" t="s">
        <v>695</v>
      </c>
      <c r="G9" s="180" t="s">
        <v>696</v>
      </c>
      <c r="H9" s="180" t="s">
        <v>697</v>
      </c>
      <c r="I9" s="1539"/>
      <c r="J9" s="180" t="s">
        <v>698</v>
      </c>
      <c r="K9" s="180" t="s">
        <v>699</v>
      </c>
      <c r="L9" s="180" t="s">
        <v>700</v>
      </c>
      <c r="M9" s="758"/>
      <c r="N9" s="758" t="s">
        <v>701</v>
      </c>
      <c r="O9" s="758" t="s">
        <v>702</v>
      </c>
      <c r="P9" s="758"/>
      <c r="Q9" s="1539"/>
      <c r="R9" s="1539"/>
    </row>
    <row r="10" spans="1:27" s="119" customFormat="1">
      <c r="A10" s="1546" t="s">
        <v>671</v>
      </c>
      <c r="B10" s="1546"/>
    </row>
    <row r="11" spans="1:27" s="119" customFormat="1">
      <c r="A11" s="1547" t="s">
        <v>540</v>
      </c>
      <c r="B11" s="1547"/>
    </row>
    <row r="12" spans="1:27" s="119" customFormat="1">
      <c r="A12" s="1547" t="s">
        <v>541</v>
      </c>
      <c r="B12" s="1547"/>
      <c r="C12" s="759">
        <v>142174.43419137999</v>
      </c>
      <c r="D12" s="760">
        <v>7.6333047729181622E-3</v>
      </c>
      <c r="E12" s="760">
        <v>0.46612515124971754</v>
      </c>
      <c r="F12" s="760">
        <v>0.40118684439792363</v>
      </c>
      <c r="G12" s="760">
        <v>2.6628264798324308E-3</v>
      </c>
      <c r="H12" s="760">
        <v>6.2275480371961386E-2</v>
      </c>
      <c r="I12" s="760"/>
      <c r="J12" s="760"/>
      <c r="K12" s="760"/>
      <c r="L12" s="760"/>
      <c r="N12" s="760">
        <v>7.6340036544615603E-2</v>
      </c>
      <c r="O12" s="760"/>
      <c r="Q12" s="759">
        <v>58440.41771591999</v>
      </c>
      <c r="R12" s="759">
        <v>58255.472201960001</v>
      </c>
    </row>
    <row r="13" spans="1:27" s="119" customFormat="1">
      <c r="A13" s="1543" t="s">
        <v>703</v>
      </c>
      <c r="B13" s="1543"/>
      <c r="C13" s="759">
        <v>57654.391397289997</v>
      </c>
      <c r="D13" s="760">
        <v>1.0059430070183017E-2</v>
      </c>
      <c r="E13" s="760">
        <v>0.67844632048372633</v>
      </c>
      <c r="F13" s="760">
        <v>0.630320434978491</v>
      </c>
      <c r="G13" s="760">
        <v>2.0508649401085838E-3</v>
      </c>
      <c r="H13" s="760">
        <v>4.607502056512669E-2</v>
      </c>
      <c r="I13" s="760"/>
      <c r="J13" s="760"/>
      <c r="K13" s="760"/>
      <c r="L13" s="760"/>
      <c r="N13" s="760">
        <v>5.0615388383705502E-2</v>
      </c>
      <c r="O13" s="760"/>
      <c r="Q13" s="759">
        <v>16624.228065550004</v>
      </c>
      <c r="R13" s="759">
        <v>18078.11511862</v>
      </c>
    </row>
    <row r="14" spans="1:27" s="119" customFormat="1">
      <c r="A14" s="1543" t="s">
        <v>704</v>
      </c>
      <c r="B14" s="1543"/>
      <c r="C14" s="759">
        <v>103.90115785</v>
      </c>
      <c r="D14" s="760"/>
      <c r="E14" s="760"/>
      <c r="F14" s="760"/>
      <c r="G14" s="760"/>
      <c r="H14" s="760"/>
      <c r="I14" s="760"/>
      <c r="J14" s="760"/>
      <c r="K14" s="760"/>
      <c r="L14" s="760"/>
      <c r="N14" s="760">
        <v>0.135016774310182</v>
      </c>
      <c r="O14" s="760"/>
      <c r="Q14" s="759">
        <v>42.132749250000003</v>
      </c>
      <c r="R14" s="759">
        <v>42.132749250000003</v>
      </c>
    </row>
    <row r="15" spans="1:27" s="119" customFormat="1">
      <c r="A15" s="1543" t="s">
        <v>705</v>
      </c>
      <c r="B15" s="1543"/>
      <c r="C15" s="759">
        <v>84416.141636240005</v>
      </c>
      <c r="D15" s="760">
        <v>5.9857091168340941E-3</v>
      </c>
      <c r="E15" s="760">
        <v>0.32168812044380413</v>
      </c>
      <c r="F15" s="760">
        <v>0.24518736751235748</v>
      </c>
      <c r="G15" s="760">
        <v>3.0840603836391595E-3</v>
      </c>
      <c r="H15" s="760">
        <v>7.3416692547807458E-2</v>
      </c>
      <c r="I15" s="760"/>
      <c r="J15" s="760"/>
      <c r="K15" s="760"/>
      <c r="L15" s="760"/>
      <c r="N15" s="760">
        <v>9.3837191993851293E-2</v>
      </c>
      <c r="O15" s="760"/>
      <c r="Q15" s="759">
        <v>41774.056901120006</v>
      </c>
      <c r="R15" s="759">
        <v>40135.224334090002</v>
      </c>
    </row>
    <row r="16" spans="1:27" s="119" customFormat="1">
      <c r="A16" s="1547" t="s">
        <v>543</v>
      </c>
      <c r="B16" s="1547"/>
      <c r="C16" s="759">
        <v>201340.82471614002</v>
      </c>
      <c r="D16" s="760">
        <v>3.1145658710005813E-3</v>
      </c>
      <c r="E16" s="760">
        <v>0.80105854945025912</v>
      </c>
      <c r="F16" s="760">
        <v>0.79250538183937891</v>
      </c>
      <c r="G16" s="760">
        <v>1.5826668309780482E-5</v>
      </c>
      <c r="H16" s="760">
        <v>8.5373409425704375E-3</v>
      </c>
      <c r="I16" s="760"/>
      <c r="J16" s="760"/>
      <c r="K16" s="760"/>
      <c r="L16" s="760"/>
      <c r="N16" s="760">
        <v>1.04490459951978E-2</v>
      </c>
      <c r="O16" s="760"/>
      <c r="Q16" s="759">
        <v>27588.477517410007</v>
      </c>
      <c r="R16" s="759">
        <v>27588.424020350001</v>
      </c>
    </row>
    <row r="17" spans="1:18" s="119" customFormat="1">
      <c r="A17" s="1543" t="s">
        <v>706</v>
      </c>
      <c r="B17" s="1543"/>
      <c r="C17" s="759">
        <v>1056.4464109500002</v>
      </c>
      <c r="D17" s="760"/>
      <c r="E17" s="760">
        <v>0.99978197679729619</v>
      </c>
      <c r="F17" s="760">
        <v>0.99978197679729619</v>
      </c>
      <c r="G17" s="760"/>
      <c r="H17" s="760">
        <v>0</v>
      </c>
      <c r="I17" s="760"/>
      <c r="J17" s="760"/>
      <c r="K17" s="760"/>
      <c r="L17" s="760"/>
      <c r="N17" s="760"/>
      <c r="O17" s="760"/>
      <c r="Q17" s="759">
        <v>191.38325033999996</v>
      </c>
      <c r="R17" s="759">
        <v>191.38325033999999</v>
      </c>
    </row>
    <row r="18" spans="1:18" s="119" customFormat="1">
      <c r="A18" s="1543" t="s">
        <v>707</v>
      </c>
      <c r="B18" s="1543"/>
      <c r="C18" s="759">
        <v>167497.25703852001</v>
      </c>
      <c r="D18" s="760"/>
      <c r="E18" s="760">
        <v>0.94632875721628928</v>
      </c>
      <c r="F18" s="760">
        <v>0.94632875721628928</v>
      </c>
      <c r="G18" s="760"/>
      <c r="H18" s="760">
        <v>0</v>
      </c>
      <c r="I18" s="760"/>
      <c r="J18" s="760"/>
      <c r="K18" s="760"/>
      <c r="L18" s="760"/>
      <c r="N18" s="760"/>
      <c r="O18" s="760"/>
      <c r="Q18" s="759">
        <v>19014.214043500004</v>
      </c>
      <c r="R18" s="759">
        <v>19014.214043500004</v>
      </c>
    </row>
    <row r="19" spans="1:18" s="119" customFormat="1">
      <c r="A19" s="1543" t="s">
        <v>708</v>
      </c>
      <c r="B19" s="1543"/>
      <c r="C19" s="759"/>
      <c r="D19" s="760"/>
      <c r="E19" s="760"/>
      <c r="F19" s="760"/>
      <c r="G19" s="760"/>
      <c r="H19" s="760"/>
      <c r="I19" s="760"/>
      <c r="J19" s="760"/>
      <c r="K19" s="760"/>
      <c r="L19" s="760"/>
      <c r="N19" s="760"/>
      <c r="O19" s="760"/>
      <c r="Q19" s="759"/>
      <c r="R19" s="759"/>
    </row>
    <row r="20" spans="1:18" s="119" customFormat="1">
      <c r="A20" s="1543" t="s">
        <v>709</v>
      </c>
      <c r="B20" s="1543"/>
      <c r="C20" s="759">
        <v>1445.7753750700001</v>
      </c>
      <c r="D20" s="760">
        <v>1.2625685535082656E-2</v>
      </c>
      <c r="E20" s="760">
        <v>0.14912086304524416</v>
      </c>
      <c r="F20" s="760"/>
      <c r="G20" s="760">
        <v>1.9134632929171708E-3</v>
      </c>
      <c r="H20" s="760">
        <v>0.147207399752327</v>
      </c>
      <c r="I20" s="760"/>
      <c r="J20" s="760"/>
      <c r="K20" s="760"/>
      <c r="L20" s="760"/>
      <c r="N20" s="760">
        <v>0.10277487347078799</v>
      </c>
      <c r="O20" s="760"/>
      <c r="Q20" s="759">
        <v>810.7221145499999</v>
      </c>
      <c r="R20" s="759">
        <v>810.66861748999997</v>
      </c>
    </row>
    <row r="21" spans="1:18" s="119" customFormat="1">
      <c r="A21" s="1543" t="s">
        <v>710</v>
      </c>
      <c r="B21" s="1543"/>
      <c r="C21" s="759">
        <v>31341.345891600002</v>
      </c>
      <c r="D21" s="760">
        <v>1.942594801020265E-2</v>
      </c>
      <c r="E21" s="760">
        <v>4.8067704374296472E-2</v>
      </c>
      <c r="F21" s="760"/>
      <c r="G21" s="760">
        <v>1.3404540489519886E-5</v>
      </c>
      <c r="H21" s="760">
        <v>4.8054299833806949E-2</v>
      </c>
      <c r="I21" s="760"/>
      <c r="J21" s="760"/>
      <c r="K21" s="760"/>
      <c r="L21" s="760"/>
      <c r="N21" s="760">
        <v>6.2385009364069301E-2</v>
      </c>
      <c r="O21" s="760"/>
      <c r="Q21" s="759">
        <v>7572.1581090200007</v>
      </c>
      <c r="R21" s="759">
        <v>7572.1581090200007</v>
      </c>
    </row>
    <row r="22" spans="1:18">
      <c r="A22" s="1033" t="s">
        <v>161</v>
      </c>
      <c r="B22" s="1033"/>
      <c r="C22" s="1033">
        <v>343515.25890751998</v>
      </c>
      <c r="D22" s="1036">
        <v>4.9847859848956323E-3</v>
      </c>
      <c r="E22" s="1036">
        <v>0.66243598423321304</v>
      </c>
      <c r="F22" s="1036">
        <v>0.63054607957643272</v>
      </c>
      <c r="G22" s="1036">
        <v>1.1113695612362288E-3</v>
      </c>
      <c r="H22" s="1036">
        <v>3.0778535095544034E-2</v>
      </c>
      <c r="I22" s="1033"/>
      <c r="J22" s="1033"/>
      <c r="K22" s="1033"/>
      <c r="L22" s="1033"/>
      <c r="M22" s="1033"/>
      <c r="N22" s="1037">
        <v>3.7720074156992099E-2</v>
      </c>
      <c r="O22" s="1036"/>
      <c r="P22" s="1033"/>
      <c r="Q22" s="1033">
        <v>86028.895233329997</v>
      </c>
      <c r="R22" s="1033">
        <v>85843.89622231001</v>
      </c>
    </row>
    <row r="23" spans="1:18" s="119" customFormat="1"/>
    <row r="24" spans="1:18" s="119" customFormat="1"/>
    <row r="25" spans="1:18" s="119" customFormat="1"/>
    <row r="26" spans="1:18" s="119" customFormat="1">
      <c r="A26" s="162" t="s">
        <v>684</v>
      </c>
      <c r="B26" s="159" t="s">
        <v>170</v>
      </c>
      <c r="C26" s="159"/>
      <c r="D26" s="159"/>
      <c r="E26" s="756"/>
      <c r="F26" s="756"/>
      <c r="G26" s="756"/>
      <c r="H26" s="756"/>
      <c r="I26" s="756"/>
      <c r="J26" s="756"/>
      <c r="K26" s="756"/>
      <c r="L26" s="756"/>
      <c r="M26" s="756"/>
      <c r="N26" s="756"/>
      <c r="O26" s="756"/>
      <c r="P26" s="756"/>
      <c r="Q26" s="756"/>
      <c r="R26" s="756"/>
    </row>
    <row r="27" spans="1:18" s="119" customFormat="1">
      <c r="A27" s="1532" t="s">
        <v>670</v>
      </c>
      <c r="B27" s="113"/>
      <c r="C27" s="1535" t="s">
        <v>685</v>
      </c>
      <c r="D27" s="1538" t="s">
        <v>686</v>
      </c>
      <c r="E27" s="1538"/>
      <c r="F27" s="1538"/>
      <c r="G27" s="1538"/>
      <c r="H27" s="1538"/>
      <c r="I27" s="1538"/>
      <c r="J27" s="1538"/>
      <c r="K27" s="1538"/>
      <c r="L27" s="1538"/>
      <c r="M27" s="1538"/>
      <c r="N27" s="1538"/>
      <c r="O27" s="1538"/>
      <c r="P27" s="166"/>
      <c r="Q27" s="1538" t="s">
        <v>687</v>
      </c>
      <c r="R27" s="1538"/>
    </row>
    <row r="28" spans="1:18" s="119" customFormat="1">
      <c r="A28" s="1533"/>
      <c r="C28" s="1536"/>
      <c r="D28" s="1538" t="s">
        <v>688</v>
      </c>
      <c r="E28" s="1538"/>
      <c r="F28" s="1538"/>
      <c r="G28" s="1538"/>
      <c r="H28" s="1538"/>
      <c r="I28" s="1538"/>
      <c r="J28" s="1538"/>
      <c r="K28" s="1538"/>
      <c r="L28" s="1538"/>
      <c r="M28" s="757"/>
      <c r="N28" s="1539" t="s">
        <v>689</v>
      </c>
      <c r="O28" s="1539"/>
      <c r="P28" s="757"/>
      <c r="Q28" s="1540" t="s">
        <v>690</v>
      </c>
      <c r="R28" s="1540" t="s">
        <v>691</v>
      </c>
    </row>
    <row r="29" spans="1:18" s="119" customFormat="1">
      <c r="A29" s="1533"/>
      <c r="C29" s="1536"/>
      <c r="D29" s="1541" t="s">
        <v>692</v>
      </c>
      <c r="E29" s="1544" t="s">
        <v>693</v>
      </c>
      <c r="F29" s="1545"/>
      <c r="G29" s="1545"/>
      <c r="H29" s="1545"/>
      <c r="I29" s="1544" t="s">
        <v>694</v>
      </c>
      <c r="J29" s="1545"/>
      <c r="K29" s="1545"/>
      <c r="L29" s="1545"/>
      <c r="M29" s="110"/>
      <c r="N29" s="110"/>
      <c r="O29" s="110"/>
      <c r="P29" s="110"/>
      <c r="Q29" s="1540"/>
      <c r="R29" s="1540"/>
    </row>
    <row r="30" spans="1:18" s="119" customFormat="1" ht="80.5">
      <c r="A30" s="1534"/>
      <c r="B30" s="756"/>
      <c r="C30" s="1537"/>
      <c r="D30" s="1542"/>
      <c r="E30" s="1539" t="s">
        <v>693</v>
      </c>
      <c r="F30" s="180" t="s">
        <v>695</v>
      </c>
      <c r="G30" s="180" t="s">
        <v>696</v>
      </c>
      <c r="H30" s="180" t="s">
        <v>697</v>
      </c>
      <c r="I30" s="1539"/>
      <c r="J30" s="180" t="s">
        <v>698</v>
      </c>
      <c r="K30" s="180" t="s">
        <v>699</v>
      </c>
      <c r="L30" s="180" t="s">
        <v>700</v>
      </c>
      <c r="M30" s="758"/>
      <c r="N30" s="758" t="s">
        <v>701</v>
      </c>
      <c r="O30" s="758" t="s">
        <v>702</v>
      </c>
      <c r="P30" s="758"/>
      <c r="Q30" s="1539"/>
      <c r="R30" s="1539"/>
    </row>
    <row r="31" spans="1:18" s="119" customFormat="1">
      <c r="A31" s="1546" t="s">
        <v>671</v>
      </c>
      <c r="B31" s="1546"/>
      <c r="C31" s="761">
        <v>0</v>
      </c>
    </row>
    <row r="32" spans="1:18" s="119" customFormat="1">
      <c r="A32" s="1547" t="s">
        <v>540</v>
      </c>
      <c r="B32" s="1547"/>
      <c r="C32" s="761">
        <v>25608.727470680002</v>
      </c>
      <c r="D32" s="760">
        <v>1.1939069301668875E-4</v>
      </c>
      <c r="E32" s="760">
        <v>1.2240410061721684E-3</v>
      </c>
      <c r="F32" s="760">
        <v>6.5554996706574829E-4</v>
      </c>
      <c r="G32" s="760">
        <v>1.0764955045721364E-5</v>
      </c>
      <c r="H32" s="760">
        <v>5.5772608406069876E-4</v>
      </c>
      <c r="I32" s="760"/>
      <c r="J32" s="760"/>
      <c r="K32" s="760"/>
      <c r="L32" s="760"/>
      <c r="N32" s="760">
        <v>1.39883811470187E-2</v>
      </c>
      <c r="O32" s="760"/>
      <c r="Q32" s="761">
        <v>4885.8241874000005</v>
      </c>
      <c r="R32" s="761">
        <v>2769.3580072</v>
      </c>
    </row>
    <row r="33" spans="1:19" s="119" customFormat="1">
      <c r="A33" s="1547" t="s">
        <v>541</v>
      </c>
      <c r="B33" s="1547"/>
      <c r="C33" s="761">
        <v>9569.0981822899994</v>
      </c>
      <c r="D33" s="760">
        <v>5.2022483420063898E-5</v>
      </c>
      <c r="E33" s="760">
        <v>0.39522684872849023</v>
      </c>
      <c r="F33" s="760">
        <v>7.4262638512288606E-3</v>
      </c>
      <c r="G33" s="760">
        <v>0.16052136341675682</v>
      </c>
      <c r="H33" s="760">
        <v>0.22727922146050455</v>
      </c>
      <c r="I33" s="760"/>
      <c r="J33" s="760"/>
      <c r="K33" s="760"/>
      <c r="L33" s="760"/>
      <c r="N33" s="760">
        <v>0.27359960577445003</v>
      </c>
      <c r="O33" s="760"/>
      <c r="Q33" s="761">
        <v>5392.6037689299992</v>
      </c>
      <c r="R33" s="761">
        <v>5399.8413144100005</v>
      </c>
    </row>
    <row r="34" spans="1:19" s="119" customFormat="1">
      <c r="A34" s="1543" t="s">
        <v>703</v>
      </c>
      <c r="B34" s="1543"/>
      <c r="C34" s="761">
        <v>3897.3257769699999</v>
      </c>
      <c r="D34" s="760">
        <v>1.203087519064259E-5</v>
      </c>
      <c r="E34" s="760">
        <v>0.44037947657132992</v>
      </c>
      <c r="F34" s="760">
        <v>1.7245575290925283E-2</v>
      </c>
      <c r="G34" s="760">
        <v>7.4716751081145644E-2</v>
      </c>
      <c r="H34" s="760">
        <v>0.34841715019925901</v>
      </c>
      <c r="I34" s="760"/>
      <c r="J34" s="760"/>
      <c r="K34" s="760"/>
      <c r="L34" s="760"/>
      <c r="N34" s="760">
        <v>2.0639492945477501E-2</v>
      </c>
      <c r="O34" s="760"/>
      <c r="Q34" s="761">
        <v>1777.8245737999998</v>
      </c>
      <c r="R34" s="761">
        <v>1922.5319105700003</v>
      </c>
    </row>
    <row r="35" spans="1:19" s="119" customFormat="1">
      <c r="A35" s="1543" t="s">
        <v>704</v>
      </c>
      <c r="B35" s="1543"/>
      <c r="C35" s="761"/>
      <c r="D35" s="760"/>
      <c r="E35" s="760"/>
      <c r="F35" s="760"/>
      <c r="G35" s="760"/>
      <c r="H35" s="760"/>
      <c r="I35" s="760"/>
      <c r="J35" s="760"/>
      <c r="K35" s="760"/>
      <c r="L35" s="760"/>
      <c r="N35" s="760"/>
      <c r="O35" s="760"/>
      <c r="Q35" s="761"/>
      <c r="R35" s="761"/>
    </row>
    <row r="36" spans="1:19" s="119" customFormat="1">
      <c r="A36" s="1543" t="s">
        <v>705</v>
      </c>
      <c r="B36" s="1543"/>
      <c r="C36" s="761">
        <v>5671.77240532</v>
      </c>
      <c r="D36" s="760">
        <v>3.9991608229421307E-5</v>
      </c>
      <c r="E36" s="760">
        <v>0.36420048028239876</v>
      </c>
      <c r="F36" s="760">
        <v>6.7898048877769316E-4</v>
      </c>
      <c r="G36" s="760">
        <v>0.21948150912444203</v>
      </c>
      <c r="H36" s="760">
        <v>0.14403999066917905</v>
      </c>
      <c r="I36" s="760"/>
      <c r="J36" s="760"/>
      <c r="K36" s="760"/>
      <c r="L36" s="760"/>
      <c r="N36" s="760">
        <v>0.25296011282897302</v>
      </c>
      <c r="O36" s="760"/>
      <c r="Q36" s="761">
        <v>3614.7791951300005</v>
      </c>
      <c r="R36" s="761">
        <v>3477.30940384</v>
      </c>
    </row>
    <row r="37" spans="1:19">
      <c r="A37" s="1033" t="s">
        <v>161</v>
      </c>
      <c r="B37" s="1033"/>
      <c r="C37" s="1033">
        <v>35177.825652969994</v>
      </c>
      <c r="D37" s="1036">
        <v>9.4694745856720026E-5</v>
      </c>
      <c r="E37" s="1036">
        <v>0.10840097651055501</v>
      </c>
      <c r="F37" s="1036">
        <v>2.4973245713548792E-3</v>
      </c>
      <c r="G37" s="1036">
        <v>4.3672976802086448E-2</v>
      </c>
      <c r="H37" s="1036">
        <v>6.2230675137113695E-2</v>
      </c>
      <c r="I37" s="1033"/>
      <c r="J37" s="1033"/>
      <c r="K37" s="1033"/>
      <c r="L37" s="1033"/>
      <c r="M37" s="1033"/>
      <c r="N37" s="1037">
        <v>5.32550156596115E-2</v>
      </c>
      <c r="O37" s="1036"/>
      <c r="P37" s="1033"/>
      <c r="Q37" s="1033">
        <v>8118.20082275</v>
      </c>
      <c r="R37" s="1033">
        <v>8169.19932161</v>
      </c>
      <c r="S37" s="119"/>
    </row>
    <row r="38" spans="1:19">
      <c r="A38" s="119"/>
      <c r="B38" s="119"/>
      <c r="C38" s="119"/>
      <c r="D38" s="119"/>
      <c r="E38" s="119"/>
      <c r="F38" s="119"/>
      <c r="G38" s="119"/>
      <c r="H38" s="119"/>
      <c r="I38" s="119"/>
      <c r="J38" s="119"/>
      <c r="K38" s="119"/>
      <c r="L38" s="119"/>
      <c r="M38" s="119"/>
      <c r="N38" s="119"/>
      <c r="O38" s="119"/>
      <c r="P38" s="119"/>
      <c r="Q38" s="119"/>
      <c r="R38" s="119"/>
      <c r="S38" s="119"/>
    </row>
  </sheetData>
  <mergeCells count="45">
    <mergeCell ref="A36:B36"/>
    <mergeCell ref="J29:L29"/>
    <mergeCell ref="A31:B31"/>
    <mergeCell ref="A32:B32"/>
    <mergeCell ref="A33:B33"/>
    <mergeCell ref="A34:B34"/>
    <mergeCell ref="A35:B35"/>
    <mergeCell ref="C27:C30"/>
    <mergeCell ref="D27:O27"/>
    <mergeCell ref="Q27:R27"/>
    <mergeCell ref="D28:L28"/>
    <mergeCell ref="N28:O28"/>
    <mergeCell ref="Q28:Q30"/>
    <mergeCell ref="R28:R30"/>
    <mergeCell ref="D29:D30"/>
    <mergeCell ref="E29:E30"/>
    <mergeCell ref="F29:H29"/>
    <mergeCell ref="I29:I30"/>
    <mergeCell ref="A18:B18"/>
    <mergeCell ref="A19:B19"/>
    <mergeCell ref="A20:B20"/>
    <mergeCell ref="A21:B21"/>
    <mergeCell ref="A27:A30"/>
    <mergeCell ref="A17:B17"/>
    <mergeCell ref="E8:E9"/>
    <mergeCell ref="F8:H8"/>
    <mergeCell ref="I8:I9"/>
    <mergeCell ref="J8:L8"/>
    <mergeCell ref="A10:B10"/>
    <mergeCell ref="A11:B11"/>
    <mergeCell ref="A12:B12"/>
    <mergeCell ref="A13:B13"/>
    <mergeCell ref="A14:B14"/>
    <mergeCell ref="A15:B15"/>
    <mergeCell ref="A16:B16"/>
    <mergeCell ref="A2:J3"/>
    <mergeCell ref="A6:A9"/>
    <mergeCell ref="C6:C9"/>
    <mergeCell ref="D6:O6"/>
    <mergeCell ref="Q6:R6"/>
    <mergeCell ref="D7:L7"/>
    <mergeCell ref="N7:O7"/>
    <mergeCell ref="Q7:Q9"/>
    <mergeCell ref="R7:R9"/>
    <mergeCell ref="D8:D9"/>
  </mergeCells>
  <pageMargins left="0.7" right="0.7" top="0.75" bottom="0.75" header="0.3" footer="0.3"/>
  <pageSetup paperSize="9" scale="44" orientation="portrait" r:id="rId1"/>
  <headerFooter>
    <oddFooter>&amp;C&amp;1#&amp;"Calibri"&amp;10&amp;K000000Confidential</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DD24C-BCFF-4C21-9973-64653647930D}">
  <sheetPr codeName="Sheet23">
    <tabColor rgb="FF99CCFF"/>
  </sheetPr>
  <dimension ref="A1:AA32"/>
  <sheetViews>
    <sheetView view="pageBreakPreview" zoomScale="130" zoomScaleNormal="130" zoomScaleSheetLayoutView="130" workbookViewId="0">
      <selection activeCell="O5" sqref="O5"/>
    </sheetView>
  </sheetViews>
  <sheetFormatPr defaultColWidth="9.1796875" defaultRowHeight="11.5"/>
  <cols>
    <col min="1" max="8" width="9.1796875" style="55"/>
    <col min="9" max="9" width="6" style="55" customWidth="1"/>
    <col min="10" max="10" width="3.453125" style="55" customWidth="1"/>
    <col min="11" max="11" width="2.7265625" style="55" customWidth="1"/>
    <col min="12" max="16384" width="9.1796875" style="55"/>
  </cols>
  <sheetData>
    <row r="1" spans="1:27">
      <c r="A1" s="1325" t="s">
        <v>711</v>
      </c>
      <c r="B1" s="1326"/>
      <c r="C1" s="1327"/>
      <c r="D1" s="1327"/>
      <c r="E1" s="1327"/>
      <c r="F1" s="1327"/>
      <c r="G1" s="1327"/>
      <c r="H1" s="1327"/>
      <c r="I1" s="1327"/>
      <c r="J1" s="1327"/>
      <c r="AA1" s="55" t="e">
        <f>#REF!</f>
        <v>#REF!</v>
      </c>
    </row>
    <row r="2" spans="1:27" ht="14.15" customHeight="1">
      <c r="A2" s="1548" t="s">
        <v>712</v>
      </c>
      <c r="B2" s="1548"/>
      <c r="C2" s="1548"/>
      <c r="D2" s="1548"/>
      <c r="E2" s="1548"/>
      <c r="F2" s="1548"/>
      <c r="G2" s="1548"/>
      <c r="H2" s="1548"/>
      <c r="I2" s="1548"/>
      <c r="J2" s="1548"/>
      <c r="K2" s="1527"/>
      <c r="L2" s="1527"/>
      <c r="M2" s="1527"/>
      <c r="N2" s="1527"/>
      <c r="O2" s="1527"/>
      <c r="P2" s="1527"/>
      <c r="Q2" s="1527"/>
      <c r="R2" s="1527"/>
      <c r="S2" s="1527"/>
    </row>
    <row r="3" spans="1:27" ht="45" customHeight="1">
      <c r="A3" s="1548"/>
      <c r="B3" s="1548"/>
      <c r="C3" s="1548"/>
      <c r="D3" s="1548"/>
      <c r="E3" s="1548"/>
      <c r="F3" s="1548"/>
      <c r="G3" s="1548"/>
      <c r="H3" s="1548"/>
      <c r="I3" s="1548"/>
      <c r="J3" s="1548"/>
      <c r="K3" s="1527"/>
      <c r="L3" s="1527"/>
      <c r="M3" s="1527"/>
      <c r="N3" s="1527"/>
      <c r="O3" s="1527"/>
      <c r="P3" s="1527"/>
      <c r="Q3" s="1527"/>
      <c r="R3" s="1527"/>
      <c r="S3" s="1527"/>
    </row>
    <row r="4" spans="1:27">
      <c r="A4" s="1327"/>
      <c r="B4" s="1327"/>
      <c r="C4" s="1327"/>
      <c r="D4" s="1327"/>
      <c r="E4" s="1327"/>
      <c r="F4" s="1327"/>
      <c r="G4" s="1327"/>
      <c r="H4" s="1328"/>
      <c r="I4" s="1327"/>
      <c r="J4" s="1327"/>
      <c r="K4" s="119"/>
      <c r="L4" s="119"/>
      <c r="M4" s="119"/>
      <c r="N4" s="333"/>
      <c r="O4" s="119"/>
      <c r="P4" s="119"/>
      <c r="Q4" s="119"/>
      <c r="R4" s="119"/>
      <c r="S4" s="119"/>
    </row>
    <row r="5" spans="1:27" ht="34.5">
      <c r="A5" s="1329" t="s">
        <v>170</v>
      </c>
      <c r="B5" s="1330"/>
      <c r="C5" s="1330"/>
      <c r="D5" s="1330"/>
      <c r="E5" s="1330"/>
      <c r="F5" s="1330"/>
      <c r="G5" s="1330"/>
      <c r="H5" s="1330" t="s">
        <v>713</v>
      </c>
      <c r="I5" s="1330" t="s">
        <v>714</v>
      </c>
      <c r="J5" s="1327"/>
      <c r="K5" s="119"/>
      <c r="L5" s="119"/>
      <c r="M5" s="119"/>
      <c r="N5" s="119"/>
      <c r="O5" s="119"/>
      <c r="P5" s="119"/>
      <c r="Q5" s="119"/>
      <c r="R5" s="119"/>
      <c r="S5" s="119"/>
    </row>
    <row r="6" spans="1:27">
      <c r="A6" s="1038" t="s">
        <v>911</v>
      </c>
      <c r="B6" s="1038"/>
      <c r="C6" s="1038"/>
      <c r="D6" s="1038"/>
      <c r="E6" s="1038"/>
      <c r="F6" s="1038"/>
      <c r="G6" s="1038"/>
      <c r="H6" s="1039">
        <v>96755.597659380001</v>
      </c>
      <c r="I6" s="1039">
        <v>7740.4478127503999</v>
      </c>
      <c r="J6" s="1327"/>
      <c r="K6" s="119"/>
      <c r="L6" s="119"/>
      <c r="M6" s="1549"/>
      <c r="N6" s="1549"/>
      <c r="O6" s="119"/>
      <c r="P6" s="119"/>
      <c r="Q6" s="119"/>
      <c r="R6" s="119"/>
      <c r="S6" s="119"/>
    </row>
    <row r="7" spans="1:27">
      <c r="A7" s="1331" t="s">
        <v>716</v>
      </c>
      <c r="B7" s="1327"/>
      <c r="C7" s="1327"/>
      <c r="D7" s="1327"/>
      <c r="E7" s="1327"/>
      <c r="F7" s="1327"/>
      <c r="G7" s="1327"/>
      <c r="H7" s="1332">
        <v>1199.970978491941</v>
      </c>
      <c r="I7" s="1332">
        <v>95.997678279355284</v>
      </c>
      <c r="J7" s="1327"/>
      <c r="K7" s="119"/>
      <c r="L7" s="119"/>
      <c r="M7" s="222"/>
      <c r="N7" s="330"/>
      <c r="O7" s="119"/>
      <c r="P7" s="119"/>
      <c r="Q7" s="119"/>
      <c r="R7" s="119"/>
      <c r="S7" s="119"/>
    </row>
    <row r="8" spans="1:27">
      <c r="A8" s="1331" t="s">
        <v>717</v>
      </c>
      <c r="B8" s="1327"/>
      <c r="C8" s="1327"/>
      <c r="D8" s="1327"/>
      <c r="E8" s="1327"/>
      <c r="F8" s="1327"/>
      <c r="G8" s="1327"/>
      <c r="H8" s="1332">
        <v>-629.39674243710192</v>
      </c>
      <c r="I8" s="1332">
        <v>-50.351739394968156</v>
      </c>
      <c r="J8" s="1327"/>
      <c r="K8" s="119"/>
      <c r="L8" s="119"/>
      <c r="M8" s="222"/>
      <c r="N8" s="331"/>
      <c r="O8" s="119"/>
      <c r="P8" s="119"/>
      <c r="Q8" s="119"/>
      <c r="R8" s="119"/>
      <c r="S8" s="119"/>
    </row>
    <row r="9" spans="1:27">
      <c r="A9" s="1331" t="s">
        <v>718</v>
      </c>
      <c r="B9" s="1327"/>
      <c r="C9" s="1327"/>
      <c r="D9" s="1327"/>
      <c r="E9" s="1327"/>
      <c r="F9" s="1327"/>
      <c r="G9" s="1327"/>
      <c r="H9" s="1332">
        <v>0</v>
      </c>
      <c r="I9" s="1332">
        <v>0</v>
      </c>
      <c r="J9" s="1327"/>
      <c r="K9" s="119"/>
      <c r="L9" s="119"/>
      <c r="M9" s="334"/>
      <c r="N9" s="330"/>
      <c r="O9" s="119"/>
      <c r="P9" s="119"/>
      <c r="Q9" s="119"/>
      <c r="R9" s="119"/>
      <c r="S9" s="119"/>
    </row>
    <row r="10" spans="1:27">
      <c r="A10" s="1331" t="s">
        <v>719</v>
      </c>
      <c r="B10" s="1327"/>
      <c r="C10" s="1327"/>
      <c r="D10" s="1327"/>
      <c r="E10" s="1327"/>
      <c r="F10" s="1327"/>
      <c r="G10" s="1327"/>
      <c r="H10" s="1332">
        <v>0</v>
      </c>
      <c r="I10" s="1332">
        <v>0</v>
      </c>
      <c r="J10" s="1327"/>
      <c r="K10" s="119"/>
      <c r="L10" s="119"/>
      <c r="M10" s="222"/>
      <c r="N10" s="332"/>
      <c r="O10" s="119"/>
      <c r="P10" s="119"/>
      <c r="Q10" s="119"/>
      <c r="R10" s="119"/>
      <c r="S10" s="119"/>
    </row>
    <row r="11" spans="1:27">
      <c r="A11" s="1331" t="s">
        <v>720</v>
      </c>
      <c r="B11" s="1327"/>
      <c r="C11" s="1327"/>
      <c r="D11" s="1327"/>
      <c r="E11" s="1327"/>
      <c r="F11" s="1327"/>
      <c r="G11" s="1327"/>
      <c r="H11" s="1332">
        <v>0</v>
      </c>
      <c r="I11" s="1332">
        <v>0</v>
      </c>
      <c r="J11" s="1327"/>
      <c r="K11" s="119"/>
      <c r="L11" s="119"/>
      <c r="M11" s="119"/>
      <c r="N11" s="119"/>
      <c r="O11" s="119"/>
      <c r="P11" s="119"/>
      <c r="Q11" s="119"/>
      <c r="R11" s="119"/>
      <c r="S11" s="119"/>
    </row>
    <row r="12" spans="1:27">
      <c r="A12" s="1331" t="s">
        <v>721</v>
      </c>
      <c r="B12" s="1327"/>
      <c r="C12" s="1327"/>
      <c r="D12" s="1327"/>
      <c r="E12" s="1327"/>
      <c r="F12" s="1327"/>
      <c r="G12" s="1327"/>
      <c r="H12" s="1332">
        <v>228.34400553516869</v>
      </c>
      <c r="I12" s="1332">
        <v>18.267520442813495</v>
      </c>
      <c r="J12" s="1327"/>
      <c r="K12" s="119"/>
      <c r="L12" s="119"/>
      <c r="M12" s="119"/>
      <c r="N12" s="119"/>
      <c r="O12" s="119"/>
      <c r="P12" s="119"/>
      <c r="Q12" s="119"/>
      <c r="R12" s="119"/>
      <c r="S12" s="119"/>
    </row>
    <row r="13" spans="1:27">
      <c r="A13" s="1331" t="s">
        <v>57</v>
      </c>
      <c r="B13" s="1327"/>
      <c r="C13" s="1327"/>
      <c r="D13" s="1327"/>
      <c r="E13" s="1327"/>
      <c r="F13" s="1327"/>
      <c r="G13" s="1327"/>
      <c r="H13" s="1332">
        <v>-69.13353964999979</v>
      </c>
      <c r="I13" s="1332">
        <v>-5.5306831719999829</v>
      </c>
      <c r="J13" s="1327"/>
      <c r="K13" s="119"/>
      <c r="L13" s="119"/>
      <c r="M13" s="119"/>
      <c r="N13" s="119"/>
      <c r="O13" s="119"/>
      <c r="P13" s="119"/>
      <c r="Q13" s="119"/>
      <c r="R13" s="119"/>
      <c r="S13" s="119"/>
    </row>
    <row r="14" spans="1:27">
      <c r="A14" s="1040" t="s">
        <v>722</v>
      </c>
      <c r="B14" s="1040"/>
      <c r="C14" s="1040"/>
      <c r="D14" s="1040"/>
      <c r="E14" s="1040"/>
      <c r="F14" s="1040"/>
      <c r="G14" s="1040"/>
      <c r="H14" s="1041">
        <v>97485.382361319993</v>
      </c>
      <c r="I14" s="1041">
        <v>7798.8305889055991</v>
      </c>
      <c r="J14" s="1327"/>
      <c r="K14" s="319"/>
      <c r="L14" s="119"/>
      <c r="M14" s="119"/>
      <c r="N14" s="119"/>
      <c r="O14" s="119"/>
      <c r="P14" s="119"/>
      <c r="Q14" s="119"/>
      <c r="R14" s="119"/>
      <c r="S14" s="119"/>
    </row>
    <row r="15" spans="1:27">
      <c r="A15" s="1550"/>
      <c r="B15" s="1550"/>
      <c r="C15" s="1550"/>
      <c r="D15" s="1550"/>
      <c r="E15" s="1550"/>
      <c r="F15" s="1550"/>
      <c r="G15" s="1550"/>
      <c r="H15" s="1550"/>
      <c r="I15" s="1550"/>
      <c r="J15" s="1327"/>
      <c r="K15" s="335"/>
      <c r="L15" s="119"/>
      <c r="M15" s="119"/>
      <c r="N15" s="119"/>
      <c r="O15" s="119"/>
      <c r="P15" s="119"/>
      <c r="Q15" s="119"/>
      <c r="R15" s="119"/>
      <c r="S15" s="119"/>
    </row>
    <row r="16" spans="1:27">
      <c r="A16" s="119"/>
      <c r="B16" s="119"/>
      <c r="C16" s="119"/>
      <c r="D16" s="119"/>
      <c r="E16" s="119"/>
      <c r="F16" s="119"/>
      <c r="G16" s="119"/>
      <c r="H16" s="119"/>
      <c r="I16" s="119"/>
      <c r="J16" s="119"/>
      <c r="K16" s="119"/>
      <c r="L16" s="119"/>
      <c r="M16" s="336"/>
      <c r="N16" s="119"/>
      <c r="O16" s="119"/>
      <c r="P16" s="119"/>
      <c r="Q16" s="119"/>
      <c r="R16" s="119"/>
      <c r="S16" s="119"/>
    </row>
    <row r="17" spans="1:19">
      <c r="A17" s="119"/>
      <c r="B17" s="119"/>
      <c r="C17" s="119"/>
      <c r="D17" s="119"/>
      <c r="E17" s="119"/>
      <c r="F17" s="119"/>
      <c r="G17" s="119"/>
      <c r="H17" s="119"/>
      <c r="I17" s="119"/>
      <c r="J17" s="119"/>
      <c r="K17" s="119"/>
      <c r="L17" s="119"/>
      <c r="M17" s="119"/>
      <c r="N17" s="119"/>
      <c r="O17" s="119"/>
      <c r="P17" s="119"/>
      <c r="Q17" s="119"/>
      <c r="R17" s="119"/>
      <c r="S17" s="119"/>
    </row>
    <row r="18" spans="1:19">
      <c r="A18" s="119"/>
      <c r="B18" s="119"/>
      <c r="C18" s="119"/>
      <c r="D18" s="119"/>
      <c r="E18" s="119"/>
      <c r="F18" s="119"/>
      <c r="G18" s="119"/>
      <c r="H18" s="119"/>
      <c r="I18" s="119"/>
      <c r="J18" s="119"/>
      <c r="K18" s="119"/>
      <c r="L18" s="119"/>
      <c r="M18" s="119"/>
      <c r="N18" s="119"/>
      <c r="O18" s="119"/>
      <c r="P18" s="119"/>
      <c r="Q18" s="119"/>
      <c r="R18" s="119"/>
      <c r="S18" s="119"/>
    </row>
    <row r="19" spans="1:19">
      <c r="A19" s="119"/>
      <c r="B19" s="119"/>
      <c r="C19" s="119"/>
      <c r="D19" s="119"/>
      <c r="E19" s="119"/>
      <c r="F19" s="119"/>
      <c r="G19" s="119"/>
      <c r="H19" s="119"/>
      <c r="I19" s="119"/>
      <c r="J19" s="119"/>
      <c r="K19" s="119"/>
      <c r="L19" s="119"/>
      <c r="M19" s="119"/>
      <c r="N19" s="119"/>
      <c r="O19" s="119"/>
      <c r="P19" s="119"/>
      <c r="Q19" s="119"/>
      <c r="R19" s="119"/>
      <c r="S19" s="119"/>
    </row>
    <row r="20" spans="1:19">
      <c r="A20" s="119"/>
      <c r="B20" s="119"/>
      <c r="C20" s="119"/>
      <c r="D20" s="119"/>
      <c r="E20" s="119"/>
      <c r="F20" s="119"/>
      <c r="G20" s="119"/>
      <c r="H20" s="119"/>
      <c r="I20" s="119"/>
      <c r="J20" s="119"/>
      <c r="K20" s="119"/>
      <c r="L20" s="119"/>
      <c r="M20" s="119"/>
      <c r="N20" s="119"/>
      <c r="O20" s="119"/>
      <c r="P20" s="119"/>
      <c r="Q20" s="119"/>
      <c r="R20" s="119"/>
      <c r="S20" s="119"/>
    </row>
    <row r="21" spans="1:19">
      <c r="A21" s="119"/>
      <c r="B21" s="119"/>
      <c r="C21" s="119"/>
      <c r="D21" s="119"/>
      <c r="E21" s="119"/>
      <c r="F21" s="119"/>
      <c r="G21" s="119"/>
      <c r="H21" s="119"/>
      <c r="I21" s="119"/>
      <c r="J21" s="119"/>
      <c r="K21" s="119"/>
      <c r="L21" s="119"/>
      <c r="M21" s="119"/>
      <c r="N21" s="119"/>
      <c r="O21" s="119"/>
      <c r="P21" s="119"/>
      <c r="Q21" s="119"/>
      <c r="R21" s="119"/>
      <c r="S21" s="119"/>
    </row>
    <row r="22" spans="1:19">
      <c r="A22" s="119"/>
      <c r="B22" s="119"/>
      <c r="C22" s="119"/>
      <c r="D22" s="119"/>
      <c r="E22" s="119"/>
      <c r="F22" s="119"/>
      <c r="G22" s="119"/>
      <c r="H22" s="119"/>
      <c r="I22" s="119"/>
      <c r="J22" s="119"/>
      <c r="K22" s="119"/>
      <c r="L22" s="119"/>
      <c r="M22" s="119"/>
      <c r="N22" s="119"/>
      <c r="O22" s="119"/>
      <c r="P22" s="119"/>
      <c r="Q22" s="119"/>
      <c r="R22" s="119"/>
      <c r="S22" s="119"/>
    </row>
    <row r="23" spans="1:19">
      <c r="A23" s="119"/>
      <c r="B23" s="119"/>
      <c r="C23" s="119"/>
      <c r="D23" s="119"/>
      <c r="E23" s="119"/>
      <c r="F23" s="119"/>
      <c r="G23" s="119"/>
      <c r="H23" s="119"/>
      <c r="I23" s="119"/>
      <c r="J23" s="119"/>
      <c r="K23" s="119"/>
      <c r="L23" s="119"/>
      <c r="M23" s="119"/>
      <c r="N23" s="119"/>
      <c r="O23" s="119"/>
      <c r="P23" s="119"/>
      <c r="Q23" s="119"/>
      <c r="R23" s="119"/>
      <c r="S23" s="119"/>
    </row>
    <row r="24" spans="1:19">
      <c r="A24" s="119"/>
      <c r="B24" s="119"/>
      <c r="C24" s="119"/>
      <c r="D24" s="119"/>
      <c r="E24" s="119"/>
      <c r="F24" s="119"/>
      <c r="G24" s="119"/>
      <c r="H24" s="119"/>
      <c r="I24" s="119"/>
      <c r="J24" s="119"/>
      <c r="K24" s="119"/>
      <c r="L24" s="119"/>
      <c r="M24" s="119"/>
      <c r="N24" s="119"/>
      <c r="O24" s="119"/>
      <c r="P24" s="119"/>
      <c r="Q24" s="119"/>
      <c r="R24" s="119"/>
      <c r="S24" s="119"/>
    </row>
    <row r="25" spans="1:19">
      <c r="A25" s="119"/>
      <c r="B25" s="119"/>
      <c r="C25" s="119"/>
      <c r="D25" s="119"/>
      <c r="E25" s="119"/>
      <c r="F25" s="119"/>
      <c r="G25" s="119"/>
      <c r="H25" s="119"/>
      <c r="I25" s="119"/>
      <c r="J25" s="119"/>
      <c r="K25" s="119"/>
      <c r="L25" s="119"/>
      <c r="M25" s="119"/>
      <c r="N25" s="119"/>
      <c r="O25" s="119"/>
      <c r="P25" s="119"/>
      <c r="Q25" s="119"/>
      <c r="R25" s="119"/>
      <c r="S25" s="119"/>
    </row>
    <row r="26" spans="1:19">
      <c r="A26" s="119"/>
      <c r="B26" s="119"/>
      <c r="C26" s="119"/>
      <c r="D26" s="119"/>
      <c r="E26" s="119"/>
      <c r="F26" s="119"/>
      <c r="G26" s="119"/>
      <c r="H26" s="119"/>
      <c r="I26" s="119"/>
      <c r="J26" s="119"/>
      <c r="K26" s="119"/>
      <c r="L26" s="119"/>
      <c r="M26" s="119"/>
      <c r="N26" s="119"/>
      <c r="O26" s="119"/>
      <c r="P26" s="119"/>
      <c r="Q26" s="119"/>
      <c r="R26" s="119"/>
      <c r="S26" s="119"/>
    </row>
    <row r="27" spans="1:19">
      <c r="A27" s="119"/>
      <c r="B27" s="119"/>
      <c r="C27" s="119"/>
      <c r="D27" s="119"/>
      <c r="E27" s="119"/>
      <c r="F27" s="119"/>
      <c r="G27" s="119"/>
      <c r="H27" s="119"/>
      <c r="I27" s="119"/>
      <c r="J27" s="119"/>
      <c r="K27" s="119"/>
      <c r="L27" s="119"/>
      <c r="M27" s="119"/>
      <c r="N27" s="119"/>
      <c r="O27" s="119"/>
      <c r="P27" s="119"/>
      <c r="Q27" s="119"/>
      <c r="R27" s="119"/>
      <c r="S27" s="119"/>
    </row>
    <row r="28" spans="1:19">
      <c r="A28" s="119"/>
      <c r="B28" s="119"/>
      <c r="C28" s="119"/>
      <c r="D28" s="119"/>
      <c r="E28" s="119"/>
      <c r="F28" s="119"/>
      <c r="G28" s="119"/>
      <c r="H28" s="119"/>
      <c r="I28" s="119"/>
      <c r="J28" s="119"/>
      <c r="K28" s="119"/>
      <c r="L28" s="119"/>
      <c r="M28" s="119"/>
      <c r="N28" s="119"/>
      <c r="O28" s="119"/>
      <c r="P28" s="119"/>
      <c r="Q28" s="119"/>
      <c r="R28" s="119"/>
      <c r="S28" s="119"/>
    </row>
    <row r="29" spans="1:19">
      <c r="A29" s="119"/>
      <c r="B29" s="119"/>
      <c r="C29" s="119"/>
      <c r="D29" s="119"/>
      <c r="E29" s="119"/>
      <c r="F29" s="119"/>
      <c r="G29" s="119"/>
      <c r="H29" s="119"/>
      <c r="I29" s="119"/>
      <c r="J29" s="119"/>
      <c r="K29" s="119"/>
      <c r="L29" s="119"/>
      <c r="M29" s="119"/>
      <c r="N29" s="119"/>
      <c r="O29" s="119"/>
      <c r="P29" s="119"/>
      <c r="Q29" s="119"/>
      <c r="R29" s="119"/>
      <c r="S29" s="119"/>
    </row>
    <row r="30" spans="1:19">
      <c r="A30" s="119"/>
      <c r="B30" s="119"/>
      <c r="C30" s="119"/>
      <c r="D30" s="119"/>
      <c r="E30" s="119"/>
      <c r="F30" s="119"/>
      <c r="G30" s="119"/>
      <c r="H30" s="119"/>
      <c r="I30" s="119"/>
      <c r="J30" s="119"/>
      <c r="K30" s="119"/>
      <c r="L30" s="119"/>
      <c r="M30" s="119"/>
      <c r="N30" s="119"/>
      <c r="O30" s="119"/>
      <c r="P30" s="119"/>
      <c r="Q30" s="119"/>
      <c r="R30" s="119"/>
      <c r="S30" s="119"/>
    </row>
    <row r="31" spans="1:19">
      <c r="A31" s="119"/>
      <c r="B31" s="119"/>
      <c r="C31" s="119"/>
      <c r="D31" s="119"/>
      <c r="E31" s="119"/>
      <c r="F31" s="119"/>
      <c r="G31" s="119"/>
      <c r="H31" s="119"/>
      <c r="I31" s="119"/>
      <c r="J31" s="119"/>
      <c r="K31" s="119"/>
      <c r="L31" s="119"/>
      <c r="M31" s="119"/>
      <c r="N31" s="119"/>
      <c r="O31" s="119"/>
      <c r="P31" s="119"/>
      <c r="Q31" s="119"/>
      <c r="R31" s="119"/>
      <c r="S31" s="119"/>
    </row>
    <row r="32" spans="1:19">
      <c r="A32" s="119"/>
      <c r="B32" s="119"/>
      <c r="C32" s="119"/>
      <c r="D32" s="119"/>
      <c r="E32" s="119"/>
      <c r="F32" s="119"/>
      <c r="G32" s="119"/>
      <c r="H32" s="119"/>
      <c r="I32" s="119"/>
      <c r="J32" s="119"/>
      <c r="K32" s="119"/>
      <c r="L32" s="119"/>
      <c r="M32" s="119"/>
      <c r="N32" s="119"/>
      <c r="O32" s="119"/>
      <c r="P32" s="119"/>
      <c r="Q32" s="119"/>
      <c r="R32" s="119"/>
      <c r="S32" s="119"/>
    </row>
  </sheetData>
  <mergeCells count="4">
    <mergeCell ref="A2:J3"/>
    <mergeCell ref="K2:S3"/>
    <mergeCell ref="M6:N6"/>
    <mergeCell ref="A15:I15"/>
  </mergeCells>
  <pageMargins left="0.7" right="0.7" top="0.75" bottom="0.75" header="0.3" footer="0.3"/>
  <pageSetup paperSize="9" scale="90" orientation="portrait" r:id="rId1"/>
  <headerFooter>
    <oddFooter>&amp;C&amp;1#&amp;"Calibri"&amp;10&amp;K000000Confidential</oddFooter>
  </headerFooter>
  <colBreaks count="1" manualBreakCount="1">
    <brk id="11" max="1048575" man="1"/>
  </colBreaks>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69746-3259-4BF3-875A-47C598A1BE3F}">
  <sheetPr codeName="Sheet41">
    <tabColor theme="5" tint="0.59999389629810485"/>
  </sheetPr>
  <dimension ref="A1:J237"/>
  <sheetViews>
    <sheetView view="pageBreakPreview" zoomScaleNormal="100" zoomScaleSheetLayoutView="100" workbookViewId="0">
      <selection activeCell="K11" sqref="K11"/>
    </sheetView>
  </sheetViews>
  <sheetFormatPr defaultColWidth="11.54296875" defaultRowHeight="11.5"/>
  <cols>
    <col min="1" max="1" width="2.54296875" style="95" customWidth="1"/>
    <col min="2" max="2" width="19.81640625" style="95" customWidth="1"/>
    <col min="3" max="3" width="31.453125" style="95" customWidth="1"/>
    <col min="4" max="4" width="20.54296875" style="95" customWidth="1"/>
    <col min="5" max="5" width="21.453125" style="95" customWidth="1"/>
    <col min="6" max="6" width="24.1796875" style="95" customWidth="1"/>
    <col min="7" max="7" width="26.7265625" style="95" customWidth="1"/>
    <col min="8" max="8" width="11.81640625" style="95" customWidth="1"/>
    <col min="9" max="9" width="24.81640625" style="95" customWidth="1"/>
    <col min="10" max="10" width="2.26953125" style="76" customWidth="1"/>
    <col min="11" max="16384" width="11.54296875" style="76"/>
  </cols>
  <sheetData>
    <row r="1" spans="2:10" ht="12" customHeight="1">
      <c r="B1" s="1551" t="s">
        <v>2039</v>
      </c>
      <c r="C1" s="1551"/>
      <c r="D1" s="1551"/>
      <c r="E1" s="1551"/>
      <c r="F1" s="1551"/>
      <c r="G1" s="1551"/>
      <c r="H1" s="1551"/>
      <c r="I1" s="1551"/>
      <c r="J1" s="95"/>
    </row>
    <row r="2" spans="2:10" ht="91.5" customHeight="1">
      <c r="B2" s="1552" t="s">
        <v>723</v>
      </c>
      <c r="C2" s="1552"/>
      <c r="D2" s="1552"/>
      <c r="E2" s="1552"/>
      <c r="F2" s="1552"/>
      <c r="G2" s="1552"/>
      <c r="H2" s="1552"/>
      <c r="I2" s="1552"/>
      <c r="J2" s="95"/>
    </row>
    <row r="3" spans="2:10">
      <c r="B3" s="1553" t="s">
        <v>724</v>
      </c>
      <c r="C3" s="1553"/>
      <c r="D3" s="1553"/>
      <c r="E3" s="1553"/>
      <c r="F3" s="1553"/>
      <c r="G3" s="1553"/>
      <c r="H3" s="1553"/>
      <c r="I3" s="1236"/>
      <c r="J3" s="95"/>
    </row>
    <row r="4" spans="2:10" ht="17.25" customHeight="1">
      <c r="B4" s="1554" t="s">
        <v>725</v>
      </c>
      <c r="C4" s="1554" t="s">
        <v>602</v>
      </c>
      <c r="D4" s="1556" t="s">
        <v>730</v>
      </c>
      <c r="E4" s="1557"/>
      <c r="F4" s="1554" t="s">
        <v>726</v>
      </c>
      <c r="G4" s="1554" t="s">
        <v>727</v>
      </c>
      <c r="H4" s="1554" t="s">
        <v>728</v>
      </c>
      <c r="I4" s="1554" t="s">
        <v>729</v>
      </c>
      <c r="J4" s="95"/>
    </row>
    <row r="5" spans="2:10" ht="39">
      <c r="B5" s="1555"/>
      <c r="C5" s="1555"/>
      <c r="D5" s="1239"/>
      <c r="E5" s="1240" t="s">
        <v>731</v>
      </c>
      <c r="F5" s="1555"/>
      <c r="G5" s="1555"/>
      <c r="H5" s="1555"/>
      <c r="I5" s="1555"/>
      <c r="J5" s="95"/>
    </row>
    <row r="6" spans="2:10">
      <c r="B6" s="1042" t="s">
        <v>466</v>
      </c>
      <c r="C6" s="1042" t="s">
        <v>467</v>
      </c>
      <c r="D6" s="1237" t="s">
        <v>468</v>
      </c>
      <c r="E6" s="1237" t="s">
        <v>732</v>
      </c>
      <c r="F6" s="1237" t="s">
        <v>470</v>
      </c>
      <c r="G6" s="1237" t="s">
        <v>733</v>
      </c>
      <c r="H6" s="1237" t="s">
        <v>472</v>
      </c>
      <c r="I6" s="1237" t="s">
        <v>473</v>
      </c>
      <c r="J6" s="95"/>
    </row>
    <row r="7" spans="2:10" ht="12">
      <c r="B7" s="1552" t="s">
        <v>734</v>
      </c>
      <c r="C7" s="1270" t="s">
        <v>735</v>
      </c>
      <c r="D7" s="1241">
        <v>9224</v>
      </c>
      <c r="E7" s="1241">
        <v>2</v>
      </c>
      <c r="F7" s="1242">
        <v>2.1682567215958369E-4</v>
      </c>
      <c r="G7" s="1242">
        <v>7.0262893291733026E-4</v>
      </c>
      <c r="H7" s="1242">
        <v>7.3907243888605121E-4</v>
      </c>
      <c r="I7" s="1242">
        <v>1.6566746586522102E-3</v>
      </c>
      <c r="J7" s="95"/>
    </row>
    <row r="8" spans="2:10" ht="12">
      <c r="B8" s="1552"/>
      <c r="C8" s="1271" t="s">
        <v>2040</v>
      </c>
      <c r="D8" s="1241">
        <v>7261</v>
      </c>
      <c r="E8" s="1241">
        <v>0</v>
      </c>
      <c r="F8" s="1242">
        <v>0</v>
      </c>
      <c r="G8" s="1242">
        <v>5.00034704523244E-4</v>
      </c>
      <c r="H8" s="1242">
        <v>5.3669515795887787E-4</v>
      </c>
      <c r="I8" s="1242">
        <v>7.4515681356087629E-4</v>
      </c>
      <c r="J8" s="95"/>
    </row>
    <row r="9" spans="2:10" ht="12">
      <c r="B9" s="1552"/>
      <c r="C9" s="1271" t="s">
        <v>2041</v>
      </c>
      <c r="D9" s="1243">
        <v>1963</v>
      </c>
      <c r="E9" s="1241">
        <v>2</v>
      </c>
      <c r="F9" s="1242">
        <v>1.0188487009679063E-3</v>
      </c>
      <c r="G9" s="1242">
        <v>1.4899999299691927E-3</v>
      </c>
      <c r="H9" s="1242">
        <v>1.4876518768953296E-3</v>
      </c>
      <c r="I9" s="1242">
        <v>4.0405619398576802E-3</v>
      </c>
      <c r="J9" s="95"/>
    </row>
    <row r="10" spans="2:10" ht="12">
      <c r="B10" s="1552"/>
      <c r="C10" s="1270" t="s">
        <v>736</v>
      </c>
      <c r="D10" s="1243">
        <v>2608</v>
      </c>
      <c r="E10" s="1241">
        <v>3</v>
      </c>
      <c r="F10" s="1242">
        <v>1.1503067484662577E-3</v>
      </c>
      <c r="G10" s="1242">
        <v>2.2100001218619374E-3</v>
      </c>
      <c r="H10" s="1242">
        <v>2.2037607482869666E-3</v>
      </c>
      <c r="I10" s="1242">
        <v>1.7644532085538012E-3</v>
      </c>
      <c r="J10" s="95"/>
    </row>
    <row r="11" spans="2:10" ht="12">
      <c r="B11" s="1552"/>
      <c r="C11" s="1270" t="s">
        <v>737</v>
      </c>
      <c r="D11" s="1243">
        <v>7299</v>
      </c>
      <c r="E11" s="1241">
        <v>27</v>
      </c>
      <c r="F11" s="1242">
        <v>3.6991368680641184E-3</v>
      </c>
      <c r="G11" s="1242">
        <v>4.4869347187331803E-3</v>
      </c>
      <c r="H11" s="1242">
        <v>4.3887960096535327E-3</v>
      </c>
      <c r="I11" s="1242">
        <v>3.080249921124649E-3</v>
      </c>
      <c r="J11" s="95"/>
    </row>
    <row r="12" spans="2:10" ht="12">
      <c r="B12" s="1552"/>
      <c r="C12" s="1270" t="s">
        <v>738</v>
      </c>
      <c r="D12" s="1243">
        <v>145</v>
      </c>
      <c r="E12" s="1241">
        <v>0</v>
      </c>
      <c r="F12" s="1242">
        <v>0</v>
      </c>
      <c r="G12" s="1242">
        <v>0</v>
      </c>
      <c r="H12" s="1242">
        <v>5.931088780832895E-3</v>
      </c>
      <c r="I12" s="1242">
        <v>7.916431345647951E-3</v>
      </c>
      <c r="J12" s="95"/>
    </row>
    <row r="13" spans="2:10" ht="12">
      <c r="B13" s="1552"/>
      <c r="C13" s="1270" t="s">
        <v>739</v>
      </c>
      <c r="D13" s="1243">
        <v>13767</v>
      </c>
      <c r="E13" s="1241">
        <v>70</v>
      </c>
      <c r="F13" s="1242">
        <v>5.0846226483620251E-3</v>
      </c>
      <c r="G13" s="1242">
        <v>1.124149908687324E-2</v>
      </c>
      <c r="H13" s="1242">
        <v>1.5913366210971131E-2</v>
      </c>
      <c r="I13" s="1242">
        <v>1.282037252008943E-2</v>
      </c>
      <c r="J13" s="95"/>
    </row>
    <row r="14" spans="2:10" ht="12">
      <c r="B14" s="1552"/>
      <c r="C14" s="1271" t="s">
        <v>2042</v>
      </c>
      <c r="D14" s="1243">
        <v>7400</v>
      </c>
      <c r="E14" s="1241">
        <v>37</v>
      </c>
      <c r="F14" s="1242">
        <v>5.0000000000000001E-3</v>
      </c>
      <c r="G14" s="1242">
        <v>9.7343703055508633E-3</v>
      </c>
      <c r="H14" s="1242">
        <v>1.1877119583776139E-2</v>
      </c>
      <c r="I14" s="1242">
        <v>9.8744659312840662E-3</v>
      </c>
      <c r="J14" s="95"/>
    </row>
    <row r="15" spans="2:10" ht="12">
      <c r="B15" s="1552"/>
      <c r="C15" s="1271" t="s">
        <v>2043</v>
      </c>
      <c r="D15" s="1243">
        <v>6367</v>
      </c>
      <c r="E15" s="1241">
        <v>33</v>
      </c>
      <c r="F15" s="1242">
        <v>5.1829747133657926E-3</v>
      </c>
      <c r="G15" s="1242">
        <v>2.0687807775697124E-2</v>
      </c>
      <c r="H15" s="1242">
        <v>2.0604464851027942E-2</v>
      </c>
      <c r="I15" s="1242">
        <v>1.8858115424649984E-2</v>
      </c>
      <c r="J15" s="95"/>
    </row>
    <row r="16" spans="2:10" ht="12">
      <c r="B16" s="1552"/>
      <c r="C16" s="1270" t="s">
        <v>740</v>
      </c>
      <c r="D16" s="1243">
        <v>20590</v>
      </c>
      <c r="E16" s="1241">
        <v>87</v>
      </c>
      <c r="F16" s="1242">
        <v>4.2253521126760559E-3</v>
      </c>
      <c r="G16" s="1242">
        <v>4.4230804887981576E-2</v>
      </c>
      <c r="H16" s="1242">
        <v>4.4974017911132175E-2</v>
      </c>
      <c r="I16" s="1242">
        <v>2.3234558666064931E-2</v>
      </c>
      <c r="J16" s="95"/>
    </row>
    <row r="17" spans="2:10" ht="12">
      <c r="B17" s="1552"/>
      <c r="C17" s="1271" t="s">
        <v>2044</v>
      </c>
      <c r="D17" s="1243">
        <v>14947</v>
      </c>
      <c r="E17" s="1241">
        <v>78</v>
      </c>
      <c r="F17" s="1242">
        <v>5.2184384826386562E-3</v>
      </c>
      <c r="G17" s="1242">
        <v>4.0030581116005028E-2</v>
      </c>
      <c r="H17" s="1242">
        <v>3.581244495629806E-2</v>
      </c>
      <c r="I17" s="1242">
        <v>1.9540300805485928E-2</v>
      </c>
      <c r="J17" s="95"/>
    </row>
    <row r="18" spans="2:10" ht="12">
      <c r="B18" s="1552"/>
      <c r="C18" s="1271" t="s">
        <v>2045</v>
      </c>
      <c r="D18" s="1243">
        <v>5643</v>
      </c>
      <c r="E18" s="1241">
        <v>9</v>
      </c>
      <c r="F18" s="1242">
        <v>1.594896331738437E-3</v>
      </c>
      <c r="G18" s="1242">
        <v>7.3946578402550062E-2</v>
      </c>
      <c r="H18" s="1242">
        <v>6.9240902716362268E-2</v>
      </c>
      <c r="I18" s="1242">
        <v>8.9634391884116746E-2</v>
      </c>
      <c r="J18" s="95"/>
    </row>
    <row r="19" spans="2:10" ht="12">
      <c r="B19" s="1552"/>
      <c r="C19" s="1270" t="s">
        <v>741</v>
      </c>
      <c r="D19" s="1243">
        <v>12809</v>
      </c>
      <c r="E19" s="1241">
        <v>270</v>
      </c>
      <c r="F19" s="1242">
        <v>2.1078928878132563E-2</v>
      </c>
      <c r="G19" s="1242">
        <v>0.225535880072884</v>
      </c>
      <c r="H19" s="1242">
        <v>0.29048138233338661</v>
      </c>
      <c r="I19" s="1242">
        <v>0.11910339063890793</v>
      </c>
      <c r="J19" s="95"/>
    </row>
    <row r="20" spans="2:10" ht="12">
      <c r="B20" s="1552"/>
      <c r="C20" s="1271" t="s">
        <v>2046</v>
      </c>
      <c r="D20" s="1243">
        <v>5524</v>
      </c>
      <c r="E20" s="1241">
        <v>73</v>
      </c>
      <c r="F20" s="1242">
        <v>1.3215061549601738E-2</v>
      </c>
      <c r="G20" s="1242">
        <v>0.12281438620628773</v>
      </c>
      <c r="H20" s="1242">
        <v>0.13618280038735578</v>
      </c>
      <c r="I20" s="1242">
        <v>7.0990147714731444E-2</v>
      </c>
      <c r="J20" s="95"/>
    </row>
    <row r="21" spans="2:10" ht="12">
      <c r="B21" s="1552"/>
      <c r="C21" s="1271" t="s">
        <v>2047</v>
      </c>
      <c r="D21" s="1243">
        <v>1870</v>
      </c>
      <c r="E21" s="1241">
        <v>61</v>
      </c>
      <c r="F21" s="1242">
        <v>3.2620320855614976E-2</v>
      </c>
      <c r="G21" s="1242">
        <v>0.23621639416549908</v>
      </c>
      <c r="H21" s="1242">
        <v>0.24087659722541629</v>
      </c>
      <c r="I21" s="1242">
        <v>0.10990824633427407</v>
      </c>
      <c r="J21" s="95"/>
    </row>
    <row r="22" spans="2:10" ht="12">
      <c r="B22" s="1552"/>
      <c r="C22" s="1271" t="s">
        <v>2048</v>
      </c>
      <c r="D22" s="1243">
        <v>5415</v>
      </c>
      <c r="E22" s="1241">
        <v>136</v>
      </c>
      <c r="F22" s="1242">
        <v>2.5115420129270545E-2</v>
      </c>
      <c r="G22" s="1242">
        <v>0.39796243023825356</v>
      </c>
      <c r="H22" s="1242">
        <v>0.46501625118297946</v>
      </c>
      <c r="I22" s="1242">
        <v>0.37025114333954479</v>
      </c>
      <c r="J22" s="95"/>
    </row>
    <row r="23" spans="2:10" ht="12">
      <c r="B23" s="1552"/>
      <c r="C23" s="1270" t="s">
        <v>742</v>
      </c>
      <c r="D23" s="1243">
        <v>1435</v>
      </c>
      <c r="E23" s="1241">
        <v>979</v>
      </c>
      <c r="F23" s="1242">
        <v>0.68222996515679446</v>
      </c>
      <c r="G23" s="1242">
        <v>1</v>
      </c>
      <c r="H23" s="1242">
        <v>1</v>
      </c>
      <c r="I23" s="1242">
        <v>0.936445993031359</v>
      </c>
      <c r="J23" s="95"/>
    </row>
    <row r="24" spans="2:10">
      <c r="B24" s="873"/>
      <c r="C24" s="872"/>
      <c r="D24" s="1244"/>
      <c r="E24" s="1244"/>
      <c r="F24" s="1245"/>
      <c r="G24" s="1245"/>
      <c r="H24" s="1245"/>
      <c r="I24" s="1245"/>
      <c r="J24" s="95"/>
    </row>
    <row r="25" spans="2:10" ht="15.75" customHeight="1">
      <c r="B25" s="1554" t="s">
        <v>725</v>
      </c>
      <c r="C25" s="1554" t="s">
        <v>602</v>
      </c>
      <c r="D25" s="1556" t="s">
        <v>730</v>
      </c>
      <c r="E25" s="1557"/>
      <c r="F25" s="1554" t="s">
        <v>726</v>
      </c>
      <c r="G25" s="1554" t="s">
        <v>727</v>
      </c>
      <c r="H25" s="1554" t="s">
        <v>728</v>
      </c>
      <c r="I25" s="1554" t="s">
        <v>729</v>
      </c>
      <c r="J25" s="95"/>
    </row>
    <row r="26" spans="2:10" ht="40.5" customHeight="1">
      <c r="B26" s="1555"/>
      <c r="C26" s="1555"/>
      <c r="D26" s="1239"/>
      <c r="E26" s="1240" t="s">
        <v>731</v>
      </c>
      <c r="F26" s="1555"/>
      <c r="G26" s="1555"/>
      <c r="H26" s="1555"/>
      <c r="I26" s="1555"/>
      <c r="J26" s="95"/>
    </row>
    <row r="27" spans="2:10">
      <c r="B27" s="1042" t="s">
        <v>466</v>
      </c>
      <c r="C27" s="1042" t="s">
        <v>467</v>
      </c>
      <c r="D27" s="1237" t="s">
        <v>468</v>
      </c>
      <c r="E27" s="1237" t="s">
        <v>732</v>
      </c>
      <c r="F27" s="1237" t="s">
        <v>470</v>
      </c>
      <c r="G27" s="1237" t="s">
        <v>733</v>
      </c>
      <c r="H27" s="1237" t="s">
        <v>472</v>
      </c>
      <c r="I27" s="1237" t="s">
        <v>473</v>
      </c>
      <c r="J27" s="95"/>
    </row>
    <row r="28" spans="2:10" ht="12" customHeight="1">
      <c r="B28" s="1552" t="s">
        <v>743</v>
      </c>
      <c r="C28" s="1270" t="s">
        <v>735</v>
      </c>
      <c r="D28" s="1241">
        <v>2</v>
      </c>
      <c r="E28" s="1241">
        <v>0</v>
      </c>
      <c r="F28" s="1242">
        <v>0</v>
      </c>
      <c r="G28" s="1242">
        <v>1.1308697201772959E-3</v>
      </c>
      <c r="H28" s="1242">
        <v>1.225E-3</v>
      </c>
      <c r="I28" s="1242">
        <v>0</v>
      </c>
      <c r="J28" s="95"/>
    </row>
    <row r="29" spans="2:10" ht="12">
      <c r="B29" s="1552"/>
      <c r="C29" s="1271" t="s">
        <v>2040</v>
      </c>
      <c r="D29" s="1241">
        <v>1</v>
      </c>
      <c r="E29" s="1241">
        <v>0</v>
      </c>
      <c r="F29" s="1242">
        <v>0</v>
      </c>
      <c r="G29" s="1242">
        <v>9.6000088545605551E-4</v>
      </c>
      <c r="H29" s="1242">
        <v>9.6000000000000002E-4</v>
      </c>
      <c r="I29" s="1242">
        <v>0</v>
      </c>
      <c r="J29" s="95"/>
    </row>
    <row r="30" spans="2:10" ht="12">
      <c r="B30" s="1552"/>
      <c r="C30" s="1271" t="s">
        <v>2041</v>
      </c>
      <c r="D30" s="1243">
        <v>1</v>
      </c>
      <c r="E30" s="1241">
        <v>0</v>
      </c>
      <c r="F30" s="1242">
        <v>0</v>
      </c>
      <c r="G30" s="1242">
        <v>1.4899993639963013E-3</v>
      </c>
      <c r="H30" s="1242">
        <v>1.49E-3</v>
      </c>
      <c r="I30" s="1242">
        <v>0</v>
      </c>
      <c r="J30" s="95"/>
    </row>
    <row r="31" spans="2:10" ht="12">
      <c r="B31" s="1552"/>
      <c r="C31" s="1270" t="s">
        <v>736</v>
      </c>
      <c r="D31" s="1243">
        <v>1</v>
      </c>
      <c r="E31" s="1241">
        <v>0</v>
      </c>
      <c r="F31" s="1242">
        <v>0</v>
      </c>
      <c r="G31" s="1242">
        <v>2.2100014290271901E-3</v>
      </c>
      <c r="H31" s="1242">
        <v>2.2100000000000002E-3</v>
      </c>
      <c r="I31" s="1242">
        <v>0</v>
      </c>
      <c r="J31" s="95"/>
    </row>
    <row r="32" spans="2:10" ht="12">
      <c r="B32" s="1552"/>
      <c r="C32" s="1270" t="s">
        <v>737</v>
      </c>
      <c r="D32" s="1243">
        <v>2</v>
      </c>
      <c r="E32" s="1241">
        <v>0</v>
      </c>
      <c r="F32" s="1242">
        <v>0</v>
      </c>
      <c r="G32" s="1242">
        <v>4.7959756027157316E-3</v>
      </c>
      <c r="H32" s="1242">
        <v>4.3850000000000009E-3</v>
      </c>
      <c r="I32" s="1242">
        <v>0</v>
      </c>
      <c r="J32" s="95"/>
    </row>
    <row r="33" spans="2:10" ht="12">
      <c r="B33" s="1552"/>
      <c r="C33" s="1270" t="s">
        <v>738</v>
      </c>
      <c r="D33" s="1243">
        <v>0</v>
      </c>
      <c r="E33" s="1241">
        <v>0</v>
      </c>
      <c r="F33" s="1242">
        <v>0</v>
      </c>
      <c r="G33" s="1242">
        <v>0</v>
      </c>
      <c r="H33" s="1242">
        <v>0</v>
      </c>
      <c r="I33" s="1242">
        <v>0</v>
      </c>
      <c r="J33" s="95"/>
    </row>
    <row r="34" spans="2:10" ht="12">
      <c r="B34" s="1552"/>
      <c r="C34" s="1270" t="s">
        <v>739</v>
      </c>
      <c r="D34" s="1243">
        <v>0</v>
      </c>
      <c r="E34" s="1241">
        <v>0</v>
      </c>
      <c r="F34" s="1242">
        <v>0</v>
      </c>
      <c r="G34" s="1242">
        <v>0</v>
      </c>
      <c r="H34" s="1242">
        <v>0</v>
      </c>
      <c r="I34" s="1242">
        <v>0</v>
      </c>
      <c r="J34" s="95"/>
    </row>
    <row r="35" spans="2:10" ht="12">
      <c r="B35" s="1552"/>
      <c r="C35" s="1271" t="s">
        <v>2042</v>
      </c>
      <c r="D35" s="1243">
        <v>0</v>
      </c>
      <c r="E35" s="1241">
        <v>0</v>
      </c>
      <c r="F35" s="1242">
        <v>0</v>
      </c>
      <c r="G35" s="1242">
        <v>0</v>
      </c>
      <c r="H35" s="1242">
        <v>0</v>
      </c>
      <c r="I35" s="1242">
        <v>0</v>
      </c>
      <c r="J35" s="95"/>
    </row>
    <row r="36" spans="2:10" ht="12">
      <c r="B36" s="1552"/>
      <c r="C36" s="1271" t="s">
        <v>2043</v>
      </c>
      <c r="D36" s="1243">
        <v>0</v>
      </c>
      <c r="E36" s="1241">
        <v>0</v>
      </c>
      <c r="F36" s="1242">
        <v>0</v>
      </c>
      <c r="G36" s="1242">
        <v>0</v>
      </c>
      <c r="H36" s="1242">
        <v>0</v>
      </c>
      <c r="I36" s="1242">
        <v>0</v>
      </c>
      <c r="J36" s="95"/>
    </row>
    <row r="37" spans="2:10" ht="12">
      <c r="B37" s="1552"/>
      <c r="C37" s="1270" t="s">
        <v>740</v>
      </c>
      <c r="D37" s="1243">
        <v>0</v>
      </c>
      <c r="E37" s="1241">
        <v>0</v>
      </c>
      <c r="F37" s="1242">
        <v>0</v>
      </c>
      <c r="G37" s="1242">
        <v>0</v>
      </c>
      <c r="H37" s="1242">
        <v>0</v>
      </c>
      <c r="I37" s="1242">
        <v>0</v>
      </c>
      <c r="J37" s="95"/>
    </row>
    <row r="38" spans="2:10" ht="12">
      <c r="B38" s="1552"/>
      <c r="C38" s="1271" t="s">
        <v>2044</v>
      </c>
      <c r="D38" s="1243">
        <v>0</v>
      </c>
      <c r="E38" s="1241">
        <v>0</v>
      </c>
      <c r="F38" s="1242">
        <v>0</v>
      </c>
      <c r="G38" s="1242">
        <v>0</v>
      </c>
      <c r="H38" s="1242">
        <v>0</v>
      </c>
      <c r="I38" s="1242">
        <v>0</v>
      </c>
      <c r="J38" s="95"/>
    </row>
    <row r="39" spans="2:10" ht="12">
      <c r="B39" s="1552"/>
      <c r="C39" s="1271" t="s">
        <v>2045</v>
      </c>
      <c r="D39" s="1243">
        <v>0</v>
      </c>
      <c r="E39" s="1241">
        <v>0</v>
      </c>
      <c r="F39" s="1242">
        <v>0</v>
      </c>
      <c r="G39" s="1242">
        <v>0</v>
      </c>
      <c r="H39" s="1242">
        <v>0</v>
      </c>
      <c r="I39" s="1242">
        <v>0</v>
      </c>
      <c r="J39" s="95"/>
    </row>
    <row r="40" spans="2:10" ht="12">
      <c r="B40" s="1552"/>
      <c r="C40" s="1270" t="s">
        <v>741</v>
      </c>
      <c r="D40" s="1243">
        <v>0</v>
      </c>
      <c r="E40" s="1241">
        <v>0</v>
      </c>
      <c r="F40" s="1242">
        <v>0</v>
      </c>
      <c r="G40" s="1242">
        <v>0</v>
      </c>
      <c r="H40" s="1242">
        <v>0</v>
      </c>
      <c r="I40" s="1242">
        <v>0</v>
      </c>
      <c r="J40" s="95"/>
    </row>
    <row r="41" spans="2:10" ht="12">
      <c r="B41" s="1552"/>
      <c r="C41" s="1271" t="s">
        <v>2046</v>
      </c>
      <c r="D41" s="1243">
        <v>0</v>
      </c>
      <c r="E41" s="1241">
        <v>0</v>
      </c>
      <c r="F41" s="1242">
        <v>0</v>
      </c>
      <c r="G41" s="1242">
        <v>0</v>
      </c>
      <c r="H41" s="1242">
        <v>0</v>
      </c>
      <c r="I41" s="1242">
        <v>0</v>
      </c>
      <c r="J41" s="95"/>
    </row>
    <row r="42" spans="2:10" ht="12">
      <c r="B42" s="1552"/>
      <c r="C42" s="1271" t="s">
        <v>2047</v>
      </c>
      <c r="D42" s="1243">
        <v>0</v>
      </c>
      <c r="E42" s="1241">
        <v>0</v>
      </c>
      <c r="F42" s="1242">
        <v>0</v>
      </c>
      <c r="G42" s="1242">
        <v>0</v>
      </c>
      <c r="H42" s="1242">
        <v>0</v>
      </c>
      <c r="I42" s="1242">
        <v>0</v>
      </c>
      <c r="J42" s="95"/>
    </row>
    <row r="43" spans="2:10" ht="12">
      <c r="B43" s="1552"/>
      <c r="C43" s="1271" t="s">
        <v>2048</v>
      </c>
      <c r="D43" s="1243">
        <v>0</v>
      </c>
      <c r="E43" s="1241">
        <v>0</v>
      </c>
      <c r="F43" s="1242">
        <v>0</v>
      </c>
      <c r="G43" s="1242">
        <v>0</v>
      </c>
      <c r="H43" s="1242">
        <v>0</v>
      </c>
      <c r="I43" s="1242">
        <v>0</v>
      </c>
      <c r="J43" s="95"/>
    </row>
    <row r="44" spans="2:10" ht="12">
      <c r="B44" s="1552"/>
      <c r="C44" s="1270" t="s">
        <v>742</v>
      </c>
      <c r="D44" s="1243">
        <v>1</v>
      </c>
      <c r="E44" s="1241">
        <v>1</v>
      </c>
      <c r="F44" s="1242">
        <v>1</v>
      </c>
      <c r="G44" s="1242">
        <v>0</v>
      </c>
      <c r="H44" s="1242">
        <v>1</v>
      </c>
      <c r="I44" s="1242">
        <v>1</v>
      </c>
      <c r="J44" s="95"/>
    </row>
    <row r="45" spans="2:10">
      <c r="B45" s="873"/>
      <c r="C45" s="872"/>
      <c r="D45" s="1244"/>
      <c r="E45" s="1244"/>
      <c r="F45" s="1245"/>
      <c r="G45" s="1245"/>
      <c r="H45" s="1245"/>
      <c r="I45" s="1245"/>
      <c r="J45" s="95"/>
    </row>
    <row r="46" spans="2:10" ht="12" customHeight="1">
      <c r="B46" s="1554" t="s">
        <v>725</v>
      </c>
      <c r="C46" s="1554" t="s">
        <v>602</v>
      </c>
      <c r="D46" s="1556" t="s">
        <v>730</v>
      </c>
      <c r="E46" s="1557"/>
      <c r="F46" s="1554" t="s">
        <v>726</v>
      </c>
      <c r="G46" s="1554" t="s">
        <v>727</v>
      </c>
      <c r="H46" s="1554" t="s">
        <v>728</v>
      </c>
      <c r="I46" s="1554" t="s">
        <v>729</v>
      </c>
      <c r="J46" s="95"/>
    </row>
    <row r="47" spans="2:10" ht="39">
      <c r="B47" s="1555"/>
      <c r="C47" s="1555"/>
      <c r="D47" s="1239"/>
      <c r="E47" s="1240" t="s">
        <v>731</v>
      </c>
      <c r="F47" s="1555"/>
      <c r="G47" s="1555"/>
      <c r="H47" s="1555"/>
      <c r="I47" s="1555"/>
      <c r="J47" s="95"/>
    </row>
    <row r="48" spans="2:10">
      <c r="B48" s="1042" t="s">
        <v>466</v>
      </c>
      <c r="C48" s="1042" t="s">
        <v>467</v>
      </c>
      <c r="D48" s="1237" t="s">
        <v>468</v>
      </c>
      <c r="E48" s="1237" t="s">
        <v>732</v>
      </c>
      <c r="F48" s="1237" t="s">
        <v>470</v>
      </c>
      <c r="G48" s="1237" t="s">
        <v>733</v>
      </c>
      <c r="H48" s="1237" t="s">
        <v>472</v>
      </c>
      <c r="I48" s="1237" t="s">
        <v>473</v>
      </c>
      <c r="J48" s="95"/>
    </row>
    <row r="49" spans="2:10" ht="12">
      <c r="B49" s="1552" t="s">
        <v>744</v>
      </c>
      <c r="C49" s="1270" t="s">
        <v>735</v>
      </c>
      <c r="D49" s="1241">
        <v>2318</v>
      </c>
      <c r="E49" s="1241">
        <v>6</v>
      </c>
      <c r="F49" s="1242">
        <v>2.5884383088869713E-3</v>
      </c>
      <c r="G49" s="1242">
        <v>1.1163523473769826E-3</v>
      </c>
      <c r="H49" s="1242">
        <v>1.0951755373356515E-3</v>
      </c>
      <c r="I49" s="1242">
        <v>3.5715257687470013E-3</v>
      </c>
      <c r="J49" s="95"/>
    </row>
    <row r="50" spans="2:10" ht="12">
      <c r="B50" s="1552"/>
      <c r="C50" s="1271" t="s">
        <v>2040</v>
      </c>
      <c r="D50" s="1241">
        <v>1160</v>
      </c>
      <c r="E50" s="1241">
        <v>6</v>
      </c>
      <c r="F50" s="1242">
        <v>5.1724137931034482E-3</v>
      </c>
      <c r="G50" s="1242">
        <v>6.7976906122407007E-4</v>
      </c>
      <c r="H50" s="1242">
        <v>7.1075562348117303E-4</v>
      </c>
      <c r="I50" s="1242">
        <v>3.3880355413398221E-3</v>
      </c>
      <c r="J50" s="95"/>
    </row>
    <row r="51" spans="2:10" ht="12">
      <c r="B51" s="1552"/>
      <c r="C51" s="1271" t="s">
        <v>2041</v>
      </c>
      <c r="D51" s="1243">
        <v>1158</v>
      </c>
      <c r="E51" s="1241">
        <v>0</v>
      </c>
      <c r="F51" s="1242">
        <v>0</v>
      </c>
      <c r="G51" s="1242">
        <v>1.4899361539417555E-3</v>
      </c>
      <c r="H51" s="1242">
        <v>1.4802593888651905E-3</v>
      </c>
      <c r="I51" s="1242">
        <v>3.9780351944874604E-3</v>
      </c>
      <c r="J51" s="95"/>
    </row>
    <row r="52" spans="2:10" ht="12">
      <c r="B52" s="1552"/>
      <c r="C52" s="1270" t="s">
        <v>736</v>
      </c>
      <c r="D52" s="1243">
        <v>1651</v>
      </c>
      <c r="E52" s="1241">
        <v>4</v>
      </c>
      <c r="F52" s="1242">
        <v>2.4227740763173833E-3</v>
      </c>
      <c r="G52" s="1242">
        <v>2.2100000798972964E-3</v>
      </c>
      <c r="H52" s="1242">
        <v>2.1968631380504984E-3</v>
      </c>
      <c r="I52" s="1242">
        <v>8.446538555482646E-3</v>
      </c>
      <c r="J52" s="95"/>
    </row>
    <row r="53" spans="2:10" ht="12">
      <c r="B53" s="1552"/>
      <c r="C53" s="1270" t="s">
        <v>737</v>
      </c>
      <c r="D53" s="1243">
        <v>4202</v>
      </c>
      <c r="E53" s="1241">
        <v>20</v>
      </c>
      <c r="F53" s="1242">
        <v>4.7596382674916704E-3</v>
      </c>
      <c r="G53" s="1242">
        <v>4.3816344001717696E-3</v>
      </c>
      <c r="H53" s="1242">
        <v>4.4299705535791808E-3</v>
      </c>
      <c r="I53" s="1242">
        <v>3.9194032091076835E-3</v>
      </c>
      <c r="J53" s="95"/>
    </row>
    <row r="54" spans="2:10" ht="12">
      <c r="B54" s="1552"/>
      <c r="C54" s="1270" t="s">
        <v>738</v>
      </c>
      <c r="D54" s="1243">
        <v>158</v>
      </c>
      <c r="E54" s="1241">
        <v>0</v>
      </c>
      <c r="F54" s="1242">
        <v>0</v>
      </c>
      <c r="G54" s="1242">
        <v>5.0150073472426089E-3</v>
      </c>
      <c r="H54" s="1242">
        <v>5.7482729127062452E-3</v>
      </c>
      <c r="I54" s="1242">
        <v>1.3287705464174565E-2</v>
      </c>
      <c r="J54" s="95"/>
    </row>
    <row r="55" spans="2:10" ht="12">
      <c r="B55" s="1552"/>
      <c r="C55" s="1270" t="s">
        <v>739</v>
      </c>
      <c r="D55" s="1243">
        <v>4918</v>
      </c>
      <c r="E55" s="1241">
        <v>29</v>
      </c>
      <c r="F55" s="1242">
        <v>5.8967059780398534E-3</v>
      </c>
      <c r="G55" s="1242">
        <v>1.0650503894136982E-2</v>
      </c>
      <c r="H55" s="1242">
        <v>1.3993488075890423E-2</v>
      </c>
      <c r="I55" s="1242">
        <v>1.0534826603743318E-2</v>
      </c>
      <c r="J55" s="95"/>
    </row>
    <row r="56" spans="2:10" ht="12">
      <c r="B56" s="1552"/>
      <c r="C56" s="1271" t="s">
        <v>2042</v>
      </c>
      <c r="D56" s="1243">
        <v>3257</v>
      </c>
      <c r="E56" s="1241">
        <v>15</v>
      </c>
      <c r="F56" s="1242">
        <v>4.6054651519803497E-3</v>
      </c>
      <c r="G56" s="1242">
        <v>9.6799113674808108E-3</v>
      </c>
      <c r="H56" s="1242">
        <v>1.0848322494695048E-2</v>
      </c>
      <c r="I56" s="1242">
        <v>8.2044995446850129E-3</v>
      </c>
      <c r="J56" s="95"/>
    </row>
    <row r="57" spans="2:10" ht="12">
      <c r="B57" s="1552"/>
      <c r="C57" s="1271" t="s">
        <v>2043</v>
      </c>
      <c r="D57" s="1243">
        <v>1661</v>
      </c>
      <c r="E57" s="1241">
        <v>14</v>
      </c>
      <c r="F57" s="1242">
        <v>8.4286574352799518E-3</v>
      </c>
      <c r="G57" s="1242">
        <v>2.0508374200447235E-2</v>
      </c>
      <c r="H57" s="1242">
        <v>2.01607393088531E-2</v>
      </c>
      <c r="I57" s="1242">
        <v>1.5529283189827128E-2</v>
      </c>
      <c r="J57" s="95"/>
    </row>
    <row r="58" spans="2:10" ht="12">
      <c r="B58" s="1552"/>
      <c r="C58" s="1270" t="s">
        <v>740</v>
      </c>
      <c r="D58" s="1243">
        <v>2970</v>
      </c>
      <c r="E58" s="1241">
        <v>17</v>
      </c>
      <c r="F58" s="1242">
        <v>5.723905723905724E-3</v>
      </c>
      <c r="G58" s="1242">
        <v>3.7047686297514835E-2</v>
      </c>
      <c r="H58" s="1242">
        <v>4.2779083593457591E-2</v>
      </c>
      <c r="I58" s="1242">
        <v>1.491768135358423E-2</v>
      </c>
      <c r="J58" s="95"/>
    </row>
    <row r="59" spans="2:10" ht="12">
      <c r="B59" s="1552"/>
      <c r="C59" s="1271" t="s">
        <v>2044</v>
      </c>
      <c r="D59" s="1243">
        <v>2351</v>
      </c>
      <c r="E59" s="1241">
        <v>10</v>
      </c>
      <c r="F59" s="1242">
        <v>4.253509145044662E-3</v>
      </c>
      <c r="G59" s="1242">
        <v>3.6386538102620158E-2</v>
      </c>
      <c r="H59" s="1242">
        <v>3.6254673780747794E-2</v>
      </c>
      <c r="I59" s="1242">
        <v>1.2533298195915499E-2</v>
      </c>
      <c r="J59" s="95"/>
    </row>
    <row r="60" spans="2:10" ht="12">
      <c r="B60" s="1552"/>
      <c r="C60" s="1271" t="s">
        <v>2045</v>
      </c>
      <c r="D60" s="1243">
        <v>619</v>
      </c>
      <c r="E60" s="1241">
        <v>7</v>
      </c>
      <c r="F60" s="1242">
        <v>1.1308562197092083E-2</v>
      </c>
      <c r="G60" s="1242">
        <v>7.5373859673704011E-2</v>
      </c>
      <c r="H60" s="1242">
        <v>6.755919259132781E-2</v>
      </c>
      <c r="I60" s="1242">
        <v>9.574346209965777E-2</v>
      </c>
      <c r="J60" s="95"/>
    </row>
    <row r="61" spans="2:10" ht="12">
      <c r="B61" s="1552"/>
      <c r="C61" s="1270" t="s">
        <v>741</v>
      </c>
      <c r="D61" s="1243">
        <v>6312</v>
      </c>
      <c r="E61" s="1241">
        <v>153</v>
      </c>
      <c r="F61" s="1242">
        <v>2.423954372623574E-2</v>
      </c>
      <c r="G61" s="1242">
        <v>0.22990598792289643</v>
      </c>
      <c r="H61" s="1242">
        <v>0.31947274703334583</v>
      </c>
      <c r="I61" s="1242">
        <v>0.11581954238388778</v>
      </c>
      <c r="J61" s="95"/>
    </row>
    <row r="62" spans="2:10" ht="12">
      <c r="B62" s="1552"/>
      <c r="C62" s="1271" t="s">
        <v>2046</v>
      </c>
      <c r="D62" s="1243">
        <v>914</v>
      </c>
      <c r="E62" s="1241">
        <v>28</v>
      </c>
      <c r="F62" s="1242">
        <v>3.0634573304157548E-2</v>
      </c>
      <c r="G62" s="1242">
        <v>0.11480582157371934</v>
      </c>
      <c r="H62" s="1242">
        <v>0.13160637589920607</v>
      </c>
      <c r="I62" s="1242">
        <v>6.9186498653040565E-2</v>
      </c>
      <c r="J62" s="95"/>
    </row>
    <row r="63" spans="2:10" ht="12">
      <c r="B63" s="1552"/>
      <c r="C63" s="1271" t="s">
        <v>2047</v>
      </c>
      <c r="D63" s="1243">
        <v>584</v>
      </c>
      <c r="E63" s="1241">
        <v>27</v>
      </c>
      <c r="F63" s="1242">
        <v>4.6232876712328765E-2</v>
      </c>
      <c r="G63" s="1242">
        <v>0.22074492736381857</v>
      </c>
      <c r="H63" s="1242">
        <v>0.22755413516996487</v>
      </c>
      <c r="I63" s="1242">
        <v>7.9108010902014511E-2</v>
      </c>
      <c r="J63" s="95"/>
    </row>
    <row r="64" spans="2:10" ht="12">
      <c r="B64" s="1552"/>
      <c r="C64" s="1271" t="s">
        <v>2048</v>
      </c>
      <c r="D64" s="1243">
        <v>4814</v>
      </c>
      <c r="E64" s="1241">
        <v>98</v>
      </c>
      <c r="F64" s="1242">
        <v>2.035729123390112E-2</v>
      </c>
      <c r="G64" s="1242">
        <v>0.36304660526860472</v>
      </c>
      <c r="H64" s="1242">
        <v>0.36629250867539392</v>
      </c>
      <c r="I64" s="1242">
        <v>0.30862139310204562</v>
      </c>
      <c r="J64" s="95"/>
    </row>
    <row r="65" spans="2:10" ht="12">
      <c r="B65" s="1552"/>
      <c r="C65" s="1270" t="s">
        <v>742</v>
      </c>
      <c r="D65" s="1243">
        <v>455</v>
      </c>
      <c r="E65" s="1241">
        <v>379</v>
      </c>
      <c r="F65" s="1242">
        <v>0.83296703296703301</v>
      </c>
      <c r="G65" s="1242">
        <v>1</v>
      </c>
      <c r="H65" s="1242">
        <v>1</v>
      </c>
      <c r="I65" s="1242">
        <v>0.96659340659340653</v>
      </c>
      <c r="J65" s="95"/>
    </row>
    <row r="66" spans="2:10">
      <c r="B66" s="873"/>
      <c r="C66" s="872"/>
      <c r="D66" s="1244"/>
      <c r="E66" s="1244"/>
      <c r="F66" s="1245"/>
      <c r="G66" s="1245"/>
      <c r="H66" s="1245"/>
      <c r="I66" s="1245"/>
      <c r="J66" s="95"/>
    </row>
    <row r="67" spans="2:10" ht="12" customHeight="1">
      <c r="B67" s="1554" t="s">
        <v>725</v>
      </c>
      <c r="C67" s="1554" t="s">
        <v>602</v>
      </c>
      <c r="D67" s="1556" t="s">
        <v>730</v>
      </c>
      <c r="E67" s="1557"/>
      <c r="F67" s="1554" t="s">
        <v>726</v>
      </c>
      <c r="G67" s="1554" t="s">
        <v>727</v>
      </c>
      <c r="H67" s="1554" t="s">
        <v>728</v>
      </c>
      <c r="I67" s="1554" t="s">
        <v>729</v>
      </c>
      <c r="J67" s="95"/>
    </row>
    <row r="68" spans="2:10" ht="39">
      <c r="B68" s="1555"/>
      <c r="C68" s="1555"/>
      <c r="D68" s="1239"/>
      <c r="E68" s="1240" t="s">
        <v>731</v>
      </c>
      <c r="F68" s="1555"/>
      <c r="G68" s="1555"/>
      <c r="H68" s="1555"/>
      <c r="I68" s="1555"/>
      <c r="J68" s="95"/>
    </row>
    <row r="69" spans="2:10">
      <c r="B69" s="1042" t="s">
        <v>466</v>
      </c>
      <c r="C69" s="1042" t="s">
        <v>467</v>
      </c>
      <c r="D69" s="1237" t="s">
        <v>468</v>
      </c>
      <c r="E69" s="1237" t="s">
        <v>732</v>
      </c>
      <c r="F69" s="1237" t="s">
        <v>470</v>
      </c>
      <c r="G69" s="1237" t="s">
        <v>733</v>
      </c>
      <c r="H69" s="1237" t="s">
        <v>472</v>
      </c>
      <c r="I69" s="1237" t="s">
        <v>473</v>
      </c>
      <c r="J69" s="95"/>
    </row>
    <row r="70" spans="2:10" ht="12">
      <c r="B70" s="1552" t="s">
        <v>745</v>
      </c>
      <c r="C70" s="1270" t="s">
        <v>735</v>
      </c>
      <c r="D70" s="1241">
        <v>881</v>
      </c>
      <c r="E70" s="1241">
        <v>0</v>
      </c>
      <c r="F70" s="1242">
        <v>0</v>
      </c>
      <c r="G70" s="1242">
        <v>1.1235412288028558E-3</v>
      </c>
      <c r="H70" s="1242">
        <v>8.6213393870601587E-4</v>
      </c>
      <c r="I70" s="1242">
        <v>2.8965243272071532E-4</v>
      </c>
      <c r="J70" s="95"/>
    </row>
    <row r="71" spans="2:10" ht="12">
      <c r="B71" s="1552"/>
      <c r="C71" s="1271" t="s">
        <v>2040</v>
      </c>
      <c r="D71" s="1241">
        <v>720</v>
      </c>
      <c r="E71" s="1241">
        <v>0</v>
      </c>
      <c r="F71" s="1242">
        <v>0</v>
      </c>
      <c r="G71" s="1242">
        <v>8.0003996016183979E-4</v>
      </c>
      <c r="H71" s="1242">
        <v>8.0000000000000015E-4</v>
      </c>
      <c r="I71" s="1242">
        <v>5.4935525224342056E-4</v>
      </c>
      <c r="J71" s="95"/>
    </row>
    <row r="72" spans="2:10" ht="12">
      <c r="B72" s="1552"/>
      <c r="C72" s="1271" t="s">
        <v>2041</v>
      </c>
      <c r="D72" s="1243">
        <v>161</v>
      </c>
      <c r="E72" s="1241">
        <v>0</v>
      </c>
      <c r="F72" s="1242">
        <v>0</v>
      </c>
      <c r="G72" s="1242">
        <v>1.1400001231058629E-3</v>
      </c>
      <c r="H72" s="1242">
        <v>1.14E-3</v>
      </c>
      <c r="I72" s="1242">
        <v>0</v>
      </c>
      <c r="J72" s="95"/>
    </row>
    <row r="73" spans="2:10" ht="12">
      <c r="B73" s="1552"/>
      <c r="C73" s="1270" t="s">
        <v>736</v>
      </c>
      <c r="D73" s="1243">
        <v>5982</v>
      </c>
      <c r="E73" s="1241">
        <v>3</v>
      </c>
      <c r="F73" s="1242">
        <v>5.0150451354062187E-4</v>
      </c>
      <c r="G73" s="1242">
        <v>1.753277459356701E-3</v>
      </c>
      <c r="H73" s="1242">
        <v>1.9823470411233705E-3</v>
      </c>
      <c r="I73" s="1242">
        <v>2.7986982370660409E-4</v>
      </c>
      <c r="J73" s="95"/>
    </row>
    <row r="74" spans="2:10" ht="12">
      <c r="B74" s="1552"/>
      <c r="C74" s="1270" t="s">
        <v>737</v>
      </c>
      <c r="D74" s="1243">
        <v>2447</v>
      </c>
      <c r="E74" s="1241">
        <v>2</v>
      </c>
      <c r="F74" s="1242">
        <v>8.1732733959950961E-4</v>
      </c>
      <c r="G74" s="1242">
        <v>3.7355198432249552E-3</v>
      </c>
      <c r="H74" s="1242">
        <v>3.5626154474867199E-3</v>
      </c>
      <c r="I74" s="1242">
        <v>1.4457120635513277E-3</v>
      </c>
      <c r="J74" s="95"/>
    </row>
    <row r="75" spans="2:10" ht="12">
      <c r="B75" s="1552"/>
      <c r="C75" s="1270" t="s">
        <v>738</v>
      </c>
      <c r="D75" s="1243">
        <v>1449</v>
      </c>
      <c r="E75" s="1241">
        <v>7</v>
      </c>
      <c r="F75" s="1242">
        <v>4.830917874396135E-3</v>
      </c>
      <c r="G75" s="1242">
        <v>5.9699984540093334E-3</v>
      </c>
      <c r="H75" s="1242">
        <v>5.9699999999999996E-3</v>
      </c>
      <c r="I75" s="1242">
        <v>3.2040143516452249E-3</v>
      </c>
      <c r="J75" s="95"/>
    </row>
    <row r="76" spans="2:10" ht="12">
      <c r="B76" s="1552"/>
      <c r="C76" s="1270" t="s">
        <v>739</v>
      </c>
      <c r="D76" s="1243">
        <v>7696</v>
      </c>
      <c r="E76" s="1241">
        <v>57</v>
      </c>
      <c r="F76" s="1242">
        <v>7.4064449064449069E-3</v>
      </c>
      <c r="G76" s="1242">
        <v>1.3476918765066018E-2</v>
      </c>
      <c r="H76" s="1242">
        <v>1.3187813149688072E-2</v>
      </c>
      <c r="I76" s="1242">
        <v>1.1374391343138094E-2</v>
      </c>
      <c r="J76" s="95"/>
    </row>
    <row r="77" spans="2:10" ht="12">
      <c r="B77" s="1552"/>
      <c r="C77" s="1271" t="s">
        <v>2042</v>
      </c>
      <c r="D77" s="1243">
        <v>6605</v>
      </c>
      <c r="E77" s="1241">
        <v>38</v>
      </c>
      <c r="F77" s="1242">
        <v>5.753217259651779E-3</v>
      </c>
      <c r="G77" s="1242">
        <v>1.181377061389058E-2</v>
      </c>
      <c r="H77" s="1242">
        <v>1.1572012112036255E-2</v>
      </c>
      <c r="I77" s="1242">
        <v>8.9781112907254858E-3</v>
      </c>
      <c r="J77" s="95"/>
    </row>
    <row r="78" spans="2:10" ht="12">
      <c r="B78" s="1552"/>
      <c r="C78" s="1271" t="s">
        <v>2043</v>
      </c>
      <c r="D78" s="1243">
        <v>1091</v>
      </c>
      <c r="E78" s="1241">
        <v>19</v>
      </c>
      <c r="F78" s="1242">
        <v>1.7415215398716773E-2</v>
      </c>
      <c r="G78" s="1242">
        <v>2.2970001946648576E-2</v>
      </c>
      <c r="H78" s="1242">
        <v>2.2970000000000001E-2</v>
      </c>
      <c r="I78" s="1242">
        <v>2.4380892913665547E-2</v>
      </c>
      <c r="J78" s="95"/>
    </row>
    <row r="79" spans="2:10" ht="12">
      <c r="B79" s="1552"/>
      <c r="C79" s="1270" t="s">
        <v>740</v>
      </c>
      <c r="D79" s="1243">
        <v>1028</v>
      </c>
      <c r="E79" s="1241">
        <v>46</v>
      </c>
      <c r="F79" s="1242">
        <v>4.4747081712062257E-2</v>
      </c>
      <c r="G79" s="1242">
        <v>3.8744331986318159E-2</v>
      </c>
      <c r="H79" s="1242">
        <v>3.8024474708171142E-2</v>
      </c>
      <c r="I79" s="1242">
        <v>4.3808789809510168E-2</v>
      </c>
      <c r="J79" s="95"/>
    </row>
    <row r="80" spans="2:10" ht="12">
      <c r="B80" s="1552"/>
      <c r="C80" s="1271" t="s">
        <v>2044</v>
      </c>
      <c r="D80" s="1243">
        <v>968</v>
      </c>
      <c r="E80" s="1241">
        <v>43</v>
      </c>
      <c r="F80" s="1242">
        <v>4.4421487603305783E-2</v>
      </c>
      <c r="G80" s="1242">
        <v>3.6588474641688497E-2</v>
      </c>
      <c r="H80" s="1242">
        <v>3.6270454545454488E-2</v>
      </c>
      <c r="I80" s="1242">
        <v>4.2491099818411662E-2</v>
      </c>
      <c r="J80" s="95"/>
    </row>
    <row r="81" spans="2:10" ht="12">
      <c r="B81" s="1552"/>
      <c r="C81" s="1271" t="s">
        <v>2045</v>
      </c>
      <c r="D81" s="1243">
        <v>60</v>
      </c>
      <c r="E81" s="1241">
        <v>3</v>
      </c>
      <c r="F81" s="1242">
        <v>0.05</v>
      </c>
      <c r="G81" s="1242">
        <v>6.5963262734437061E-2</v>
      </c>
      <c r="H81" s="1242">
        <v>6.6322666666666669E-2</v>
      </c>
      <c r="I81" s="1242">
        <v>6.929560802354473E-2</v>
      </c>
      <c r="J81" s="95"/>
    </row>
    <row r="82" spans="2:10" ht="12">
      <c r="B82" s="1552"/>
      <c r="C82" s="1270" t="s">
        <v>741</v>
      </c>
      <c r="D82" s="1243">
        <v>269</v>
      </c>
      <c r="E82" s="1241">
        <v>53</v>
      </c>
      <c r="F82" s="1242">
        <v>0.19702602230483271</v>
      </c>
      <c r="G82" s="1242">
        <v>0.2608024256535123</v>
      </c>
      <c r="H82" s="1242">
        <v>0.27102680297397758</v>
      </c>
      <c r="I82" s="1242">
        <v>0.28549397691647149</v>
      </c>
      <c r="J82" s="95"/>
    </row>
    <row r="83" spans="2:10" ht="12">
      <c r="B83" s="1552"/>
      <c r="C83" s="1271" t="s">
        <v>2046</v>
      </c>
      <c r="D83" s="1243">
        <v>76</v>
      </c>
      <c r="E83" s="1241">
        <v>7</v>
      </c>
      <c r="F83" s="1242">
        <v>9.2105263157894732E-2</v>
      </c>
      <c r="G83" s="1242">
        <v>0.16536892317929994</v>
      </c>
      <c r="H83" s="1242">
        <v>0.16866907894736846</v>
      </c>
      <c r="I83" s="1242">
        <v>0.14356187566396822</v>
      </c>
      <c r="J83" s="95"/>
    </row>
    <row r="84" spans="2:10" ht="12">
      <c r="B84" s="1552"/>
      <c r="C84" s="1271" t="s">
        <v>2047</v>
      </c>
      <c r="D84" s="1243">
        <v>101</v>
      </c>
      <c r="E84" s="1241">
        <v>8</v>
      </c>
      <c r="F84" s="1242">
        <v>7.9207920792079209E-2</v>
      </c>
      <c r="G84" s="1242">
        <v>0.24035999423543367</v>
      </c>
      <c r="H84" s="1242">
        <v>0.24035999999999996</v>
      </c>
      <c r="I84" s="1242">
        <v>0.16413238366872754</v>
      </c>
      <c r="J84" s="95"/>
    </row>
    <row r="85" spans="2:10" ht="12">
      <c r="B85" s="1552"/>
      <c r="C85" s="1271" t="s">
        <v>2048</v>
      </c>
      <c r="D85" s="1243">
        <v>92</v>
      </c>
      <c r="E85" s="1241">
        <v>38</v>
      </c>
      <c r="F85" s="1242">
        <v>0.41304347826086957</v>
      </c>
      <c r="G85" s="1242">
        <v>0.31228339734462529</v>
      </c>
      <c r="H85" s="1242">
        <v>0.38924999999999998</v>
      </c>
      <c r="I85" s="1242">
        <v>0.43077845633707207</v>
      </c>
      <c r="J85" s="95"/>
    </row>
    <row r="86" spans="2:10" ht="12">
      <c r="B86" s="1552"/>
      <c r="C86" s="1270" t="s">
        <v>742</v>
      </c>
      <c r="D86" s="1243">
        <v>545</v>
      </c>
      <c r="E86" s="1241">
        <v>545</v>
      </c>
      <c r="F86" s="1242">
        <v>1</v>
      </c>
      <c r="G86" s="1242">
        <v>1</v>
      </c>
      <c r="H86" s="1242">
        <v>1</v>
      </c>
      <c r="I86" s="1242">
        <v>1</v>
      </c>
      <c r="J86" s="95"/>
    </row>
    <row r="87" spans="2:10">
      <c r="B87" s="873"/>
      <c r="C87" s="872"/>
      <c r="D87" s="1244"/>
      <c r="E87" s="1244"/>
      <c r="F87" s="1245"/>
      <c r="G87" s="1245"/>
      <c r="H87" s="1245"/>
      <c r="I87" s="1245"/>
      <c r="J87" s="95"/>
    </row>
    <row r="88" spans="2:10" ht="12" customHeight="1">
      <c r="B88" s="1554" t="s">
        <v>725</v>
      </c>
      <c r="C88" s="1554" t="s">
        <v>602</v>
      </c>
      <c r="D88" s="1556" t="s">
        <v>730</v>
      </c>
      <c r="E88" s="1557"/>
      <c r="F88" s="1554" t="s">
        <v>726</v>
      </c>
      <c r="G88" s="1554" t="s">
        <v>727</v>
      </c>
      <c r="H88" s="1554" t="s">
        <v>728</v>
      </c>
      <c r="I88" s="1554" t="s">
        <v>729</v>
      </c>
      <c r="J88" s="95"/>
    </row>
    <row r="89" spans="2:10" ht="39">
      <c r="B89" s="1555"/>
      <c r="C89" s="1555"/>
      <c r="D89" s="1239"/>
      <c r="E89" s="1240" t="s">
        <v>731</v>
      </c>
      <c r="F89" s="1555"/>
      <c r="G89" s="1555"/>
      <c r="H89" s="1555"/>
      <c r="I89" s="1555"/>
      <c r="J89" s="95"/>
    </row>
    <row r="90" spans="2:10">
      <c r="B90" s="1042" t="s">
        <v>466</v>
      </c>
      <c r="C90" s="1042" t="s">
        <v>467</v>
      </c>
      <c r="D90" s="1237" t="s">
        <v>468</v>
      </c>
      <c r="E90" s="1237" t="s">
        <v>732</v>
      </c>
      <c r="F90" s="1237" t="s">
        <v>470</v>
      </c>
      <c r="G90" s="1237" t="s">
        <v>733</v>
      </c>
      <c r="H90" s="1237" t="s">
        <v>472</v>
      </c>
      <c r="I90" s="1237" t="s">
        <v>473</v>
      </c>
      <c r="J90" s="95"/>
    </row>
    <row r="91" spans="2:10" ht="12">
      <c r="B91" s="1552" t="s">
        <v>746</v>
      </c>
      <c r="C91" s="1270" t="s">
        <v>735</v>
      </c>
      <c r="D91" s="1241">
        <v>1720</v>
      </c>
      <c r="E91" s="1241">
        <v>18</v>
      </c>
      <c r="F91" s="1242">
        <v>1.0465116279069767E-2</v>
      </c>
      <c r="G91" s="1242">
        <v>1.0556476569987434E-3</v>
      </c>
      <c r="H91" s="1242">
        <v>8.2036046511627916E-4</v>
      </c>
      <c r="I91" s="1242">
        <v>8.1414689742014094E-3</v>
      </c>
      <c r="J91" s="95"/>
    </row>
    <row r="92" spans="2:10" ht="12">
      <c r="B92" s="1552"/>
      <c r="C92" s="1271" t="s">
        <v>2040</v>
      </c>
      <c r="D92" s="1241">
        <v>1617</v>
      </c>
      <c r="E92" s="1241">
        <v>16</v>
      </c>
      <c r="F92" s="1242">
        <v>9.8948670377241813E-3</v>
      </c>
      <c r="G92" s="1242">
        <v>7.9943917992605419E-4</v>
      </c>
      <c r="H92" s="1242">
        <v>8.0000000000000004E-4</v>
      </c>
      <c r="I92" s="1242">
        <v>8.8008558263953166E-3</v>
      </c>
      <c r="J92" s="95"/>
    </row>
    <row r="93" spans="2:10" ht="12">
      <c r="B93" s="1552"/>
      <c r="C93" s="1271" t="s">
        <v>2041</v>
      </c>
      <c r="D93" s="1243">
        <v>103</v>
      </c>
      <c r="E93" s="1241">
        <v>2</v>
      </c>
      <c r="F93" s="1242">
        <v>1.9417475728155338E-2</v>
      </c>
      <c r="G93" s="1242">
        <v>1.1399968062338695E-3</v>
      </c>
      <c r="H93" s="1242">
        <v>1.14E-3</v>
      </c>
      <c r="I93" s="1242">
        <v>4.8972818810722116E-3</v>
      </c>
      <c r="J93" s="95"/>
    </row>
    <row r="94" spans="2:10" ht="12">
      <c r="B94" s="1552"/>
      <c r="C94" s="1270" t="s">
        <v>736</v>
      </c>
      <c r="D94" s="1243">
        <v>3400</v>
      </c>
      <c r="E94" s="1241">
        <v>19</v>
      </c>
      <c r="F94" s="1242">
        <v>5.5882352941176473E-3</v>
      </c>
      <c r="G94" s="1242">
        <v>2.0718673949724339E-3</v>
      </c>
      <c r="H94" s="1242">
        <v>2.1042647058823675E-3</v>
      </c>
      <c r="I94" s="1242">
        <v>3.197177980503041E-3</v>
      </c>
      <c r="J94" s="95"/>
    </row>
    <row r="95" spans="2:10" ht="12">
      <c r="B95" s="1552"/>
      <c r="C95" s="1270" t="s">
        <v>737</v>
      </c>
      <c r="D95" s="1243">
        <v>4367</v>
      </c>
      <c r="E95" s="1241">
        <v>16</v>
      </c>
      <c r="F95" s="1242">
        <v>3.6638424547744447E-3</v>
      </c>
      <c r="G95" s="1242">
        <v>3.8018136118624433E-3</v>
      </c>
      <c r="H95" s="1242">
        <v>3.9461460957178522E-3</v>
      </c>
      <c r="I95" s="1242">
        <v>2.9732840942197228E-3</v>
      </c>
      <c r="J95" s="95"/>
    </row>
    <row r="96" spans="2:10" ht="12">
      <c r="B96" s="1552"/>
      <c r="C96" s="1270" t="s">
        <v>738</v>
      </c>
      <c r="D96" s="1243">
        <v>6042</v>
      </c>
      <c r="E96" s="1241">
        <v>27</v>
      </c>
      <c r="F96" s="1242">
        <v>4.4687189672293947E-3</v>
      </c>
      <c r="G96" s="1242">
        <v>5.9700157181545718E-3</v>
      </c>
      <c r="H96" s="1242">
        <v>5.9700000000000005E-3</v>
      </c>
      <c r="I96" s="1242">
        <v>3.9459456060425575E-3</v>
      </c>
      <c r="J96" s="95"/>
    </row>
    <row r="97" spans="2:10" ht="12">
      <c r="B97" s="1552"/>
      <c r="C97" s="1270" t="s">
        <v>739</v>
      </c>
      <c r="D97" s="1243">
        <v>32784</v>
      </c>
      <c r="E97" s="1241">
        <v>516</v>
      </c>
      <c r="F97" s="1242">
        <v>1.5739385065885798E-2</v>
      </c>
      <c r="G97" s="1242">
        <v>1.5047768180801294E-2</v>
      </c>
      <c r="H97" s="1242">
        <v>1.4368303440703835E-2</v>
      </c>
      <c r="I97" s="1242">
        <v>1.4372082835983055E-2</v>
      </c>
      <c r="J97" s="95"/>
    </row>
    <row r="98" spans="2:10" ht="12">
      <c r="B98" s="1552"/>
      <c r="C98" s="1271" t="s">
        <v>2042</v>
      </c>
      <c r="D98" s="1243">
        <v>25669</v>
      </c>
      <c r="E98" s="1241">
        <v>353</v>
      </c>
      <c r="F98" s="1242">
        <v>1.3751996571740232E-2</v>
      </c>
      <c r="G98" s="1242">
        <v>1.220117574297188E-2</v>
      </c>
      <c r="H98" s="1242">
        <v>1.1984062877402099E-2</v>
      </c>
      <c r="I98" s="1242">
        <v>1.2733732277610082E-2</v>
      </c>
      <c r="J98" s="95"/>
    </row>
    <row r="99" spans="2:10" ht="12">
      <c r="B99" s="1552"/>
      <c r="C99" s="1271" t="s">
        <v>2043</v>
      </c>
      <c r="D99" s="1243">
        <v>7115</v>
      </c>
      <c r="E99" s="1241">
        <v>163</v>
      </c>
      <c r="F99" s="1242">
        <v>2.2909346451159524E-2</v>
      </c>
      <c r="G99" s="1242">
        <v>2.2969999112547167E-2</v>
      </c>
      <c r="H99" s="1242">
        <v>2.2970000000000001E-2</v>
      </c>
      <c r="I99" s="1242">
        <v>1.8800418116012314E-2</v>
      </c>
      <c r="J99" s="95"/>
    </row>
    <row r="100" spans="2:10" ht="12">
      <c r="B100" s="1552"/>
      <c r="C100" s="1270" t="s">
        <v>740</v>
      </c>
      <c r="D100" s="1243">
        <v>23730</v>
      </c>
      <c r="E100" s="1241">
        <v>1039</v>
      </c>
      <c r="F100" s="1242">
        <v>4.3784239359460596E-2</v>
      </c>
      <c r="G100" s="1242">
        <v>4.6357002937885763E-2</v>
      </c>
      <c r="H100" s="1242">
        <v>4.0863057732827883E-2</v>
      </c>
      <c r="I100" s="1242">
        <v>4.091397435503337E-2</v>
      </c>
      <c r="J100" s="95"/>
    </row>
    <row r="101" spans="2:10" ht="12">
      <c r="B101" s="1552"/>
      <c r="C101" s="1271" t="s">
        <v>2044</v>
      </c>
      <c r="D101" s="1243">
        <v>19371</v>
      </c>
      <c r="E101" s="1241">
        <v>551</v>
      </c>
      <c r="F101" s="1242">
        <v>2.8444582107273759E-2</v>
      </c>
      <c r="G101" s="1242">
        <v>3.5476918887453766E-2</v>
      </c>
      <c r="H101" s="1242">
        <v>3.4061306076097565E-2</v>
      </c>
      <c r="I101" s="1242">
        <v>2.8504040302518852E-2</v>
      </c>
      <c r="J101" s="95"/>
    </row>
    <row r="102" spans="2:10" ht="12">
      <c r="B102" s="1552"/>
      <c r="C102" s="1271" t="s">
        <v>2045</v>
      </c>
      <c r="D102" s="1243">
        <v>4359</v>
      </c>
      <c r="E102" s="1241">
        <v>488</v>
      </c>
      <c r="F102" s="1242">
        <v>0.11195228263363156</v>
      </c>
      <c r="G102" s="1242">
        <v>7.297480806519914E-2</v>
      </c>
      <c r="H102" s="1242">
        <v>7.108942417985803E-2</v>
      </c>
      <c r="I102" s="1242">
        <v>8.8507073408339659E-2</v>
      </c>
      <c r="J102" s="95"/>
    </row>
    <row r="103" spans="2:10" ht="12">
      <c r="B103" s="1552"/>
      <c r="C103" s="1270" t="s">
        <v>741</v>
      </c>
      <c r="D103" s="1243">
        <v>6626</v>
      </c>
      <c r="E103" s="1241">
        <v>1015</v>
      </c>
      <c r="F103" s="1242">
        <v>0.15318442499245397</v>
      </c>
      <c r="G103" s="1242">
        <v>0.23305979576520613</v>
      </c>
      <c r="H103" s="1242">
        <v>0.2463795276184727</v>
      </c>
      <c r="I103" s="1242">
        <v>0.19324989829063399</v>
      </c>
      <c r="J103" s="95"/>
    </row>
    <row r="104" spans="2:10" ht="12">
      <c r="B104" s="1552"/>
      <c r="C104" s="1271" t="s">
        <v>2046</v>
      </c>
      <c r="D104" s="1243">
        <v>1321</v>
      </c>
      <c r="E104" s="1241">
        <v>213</v>
      </c>
      <c r="F104" s="1242">
        <v>0.16124148372445118</v>
      </c>
      <c r="G104" s="1242">
        <v>0.13729909333679413</v>
      </c>
      <c r="H104" s="1242">
        <v>0.14758664647993922</v>
      </c>
      <c r="I104" s="1242">
        <v>0.14490382838840912</v>
      </c>
      <c r="J104" s="95"/>
    </row>
    <row r="105" spans="2:10" ht="12">
      <c r="B105" s="1552"/>
      <c r="C105" s="1271" t="s">
        <v>2047</v>
      </c>
      <c r="D105" s="1243">
        <v>4214</v>
      </c>
      <c r="E105" s="1241">
        <v>276</v>
      </c>
      <c r="F105" s="1242">
        <v>6.5495965828191741E-2</v>
      </c>
      <c r="G105" s="1242">
        <v>0.24035984281637482</v>
      </c>
      <c r="H105" s="1242">
        <v>0.24035999999999999</v>
      </c>
      <c r="I105" s="1242">
        <v>0.12211841953666122</v>
      </c>
      <c r="J105" s="95"/>
    </row>
    <row r="106" spans="2:10" ht="12">
      <c r="B106" s="1552"/>
      <c r="C106" s="1271" t="s">
        <v>2048</v>
      </c>
      <c r="D106" s="1243">
        <v>1091</v>
      </c>
      <c r="E106" s="1241">
        <v>526</v>
      </c>
      <c r="F106" s="1242">
        <v>0.48212648945921172</v>
      </c>
      <c r="G106" s="1242">
        <v>0.34280112108418698</v>
      </c>
      <c r="H106" s="1242">
        <v>0.38924999999999998</v>
      </c>
      <c r="I106" s="1242">
        <v>0.39503525095644143</v>
      </c>
      <c r="J106" s="95"/>
    </row>
    <row r="107" spans="2:10" ht="12">
      <c r="B107" s="1552"/>
      <c r="C107" s="1270" t="s">
        <v>742</v>
      </c>
      <c r="D107" s="1243">
        <v>7256</v>
      </c>
      <c r="E107" s="1241">
        <v>7256</v>
      </c>
      <c r="F107" s="1242">
        <v>1</v>
      </c>
      <c r="G107" s="1242">
        <v>1</v>
      </c>
      <c r="H107" s="1242">
        <v>1</v>
      </c>
      <c r="I107" s="1242">
        <v>1</v>
      </c>
      <c r="J107" s="95"/>
    </row>
    <row r="108" spans="2:10">
      <c r="B108" s="873"/>
      <c r="C108" s="872"/>
      <c r="D108" s="1244"/>
      <c r="E108" s="1244"/>
      <c r="F108" s="1244"/>
      <c r="G108" s="1244"/>
      <c r="H108" s="1244"/>
      <c r="I108" s="1244"/>
      <c r="J108" s="95"/>
    </row>
    <row r="109" spans="2:10" ht="12" customHeight="1">
      <c r="B109" s="1554" t="s">
        <v>725</v>
      </c>
      <c r="C109" s="1554" t="s">
        <v>602</v>
      </c>
      <c r="D109" s="1556" t="s">
        <v>730</v>
      </c>
      <c r="E109" s="1557"/>
      <c r="F109" s="1554" t="s">
        <v>726</v>
      </c>
      <c r="G109" s="1554" t="s">
        <v>727</v>
      </c>
      <c r="H109" s="1554" t="s">
        <v>728</v>
      </c>
      <c r="I109" s="1554" t="s">
        <v>729</v>
      </c>
      <c r="J109" s="95"/>
    </row>
    <row r="110" spans="2:10" ht="39">
      <c r="B110" s="1555"/>
      <c r="C110" s="1555"/>
      <c r="D110" s="1239"/>
      <c r="E110" s="1240" t="s">
        <v>731</v>
      </c>
      <c r="F110" s="1555"/>
      <c r="G110" s="1555"/>
      <c r="H110" s="1555"/>
      <c r="I110" s="1555"/>
      <c r="J110" s="95"/>
    </row>
    <row r="111" spans="2:10">
      <c r="B111" s="1042" t="s">
        <v>466</v>
      </c>
      <c r="C111" s="1042" t="s">
        <v>467</v>
      </c>
      <c r="D111" s="1237" t="s">
        <v>468</v>
      </c>
      <c r="E111" s="1237" t="s">
        <v>732</v>
      </c>
      <c r="F111" s="1237" t="s">
        <v>470</v>
      </c>
      <c r="G111" s="1237" t="s">
        <v>733</v>
      </c>
      <c r="H111" s="1237" t="s">
        <v>472</v>
      </c>
      <c r="I111" s="1237" t="s">
        <v>473</v>
      </c>
      <c r="J111" s="95"/>
    </row>
    <row r="112" spans="2:10" ht="12">
      <c r="B112" s="1552" t="s">
        <v>747</v>
      </c>
      <c r="C112" s="1270" t="s">
        <v>735</v>
      </c>
      <c r="D112" s="1241">
        <v>632286</v>
      </c>
      <c r="E112" s="1241">
        <v>276</v>
      </c>
      <c r="F112" s="1242">
        <v>4.3651132557102326E-4</v>
      </c>
      <c r="G112" s="1242">
        <v>8.6623528582745765E-4</v>
      </c>
      <c r="H112" s="1242">
        <v>8.7593070824144588E-4</v>
      </c>
      <c r="I112" s="1242">
        <v>5.7620745488228182E-4</v>
      </c>
      <c r="J112" s="95"/>
    </row>
    <row r="113" spans="2:10" ht="12">
      <c r="B113" s="1552"/>
      <c r="C113" s="1271" t="s">
        <v>2040</v>
      </c>
      <c r="D113" s="1241">
        <v>491115</v>
      </c>
      <c r="E113" s="1241">
        <v>177</v>
      </c>
      <c r="F113" s="1242">
        <v>3.6040438593812042E-4</v>
      </c>
      <c r="G113" s="1242">
        <v>8.0026611792608936E-4</v>
      </c>
      <c r="H113" s="1242">
        <v>8.0002596222888435E-4</v>
      </c>
      <c r="I113" s="1242">
        <v>4.7054314049501067E-4</v>
      </c>
      <c r="J113" s="95"/>
    </row>
    <row r="114" spans="2:10" ht="12">
      <c r="B114" s="1552"/>
      <c r="C114" s="1271" t="s">
        <v>2041</v>
      </c>
      <c r="D114" s="1243">
        <v>141171</v>
      </c>
      <c r="E114" s="1241">
        <v>99</v>
      </c>
      <c r="F114" s="1242">
        <v>7.0127717449051149E-4</v>
      </c>
      <c r="G114" s="1242">
        <v>1.1398538118298773E-3</v>
      </c>
      <c r="H114" s="1242">
        <v>1.1399931526283047E-3</v>
      </c>
      <c r="I114" s="1242">
        <v>9.5964028617491102E-4</v>
      </c>
      <c r="J114" s="95"/>
    </row>
    <row r="115" spans="2:10" ht="12">
      <c r="B115" s="1552"/>
      <c r="C115" s="1270" t="s">
        <v>736</v>
      </c>
      <c r="D115" s="1243">
        <v>183722</v>
      </c>
      <c r="E115" s="1241">
        <v>246</v>
      </c>
      <c r="F115" s="1242">
        <v>1.3389795451823952E-3</v>
      </c>
      <c r="G115" s="1242">
        <v>1.8569295012578154E-3</v>
      </c>
      <c r="H115" s="1242">
        <v>1.8588912096340151E-3</v>
      </c>
      <c r="I115" s="1242">
        <v>1.7608040517312763E-3</v>
      </c>
      <c r="J115" s="95"/>
    </row>
    <row r="116" spans="2:10" ht="12">
      <c r="B116" s="1552"/>
      <c r="C116" s="1270" t="s">
        <v>737</v>
      </c>
      <c r="D116" s="1243">
        <v>116803</v>
      </c>
      <c r="E116" s="1241">
        <v>325</v>
      </c>
      <c r="F116" s="1242">
        <v>2.7824627792094382E-3</v>
      </c>
      <c r="G116" s="1242">
        <v>3.4644492184374856E-3</v>
      </c>
      <c r="H116" s="1242">
        <v>3.5244048458506695E-3</v>
      </c>
      <c r="I116" s="1242">
        <v>4.3396642037113378E-3</v>
      </c>
      <c r="J116" s="95"/>
    </row>
    <row r="117" spans="2:10" ht="12">
      <c r="B117" s="1552"/>
      <c r="C117" s="1270" t="s">
        <v>738</v>
      </c>
      <c r="D117" s="1243">
        <v>33407</v>
      </c>
      <c r="E117" s="1241">
        <v>154</v>
      </c>
      <c r="F117" s="1242">
        <v>4.6098123147843267E-3</v>
      </c>
      <c r="G117" s="1242">
        <v>5.9701180664704697E-3</v>
      </c>
      <c r="H117" s="1242">
        <v>5.9700047121333533E-3</v>
      </c>
      <c r="I117" s="1242">
        <v>6.5916061948637222E-3</v>
      </c>
      <c r="J117" s="95"/>
    </row>
    <row r="118" spans="2:10" ht="12">
      <c r="B118" s="1552"/>
      <c r="C118" s="1270" t="s">
        <v>739</v>
      </c>
      <c r="D118" s="1243">
        <v>58417</v>
      </c>
      <c r="E118" s="1241">
        <v>709</v>
      </c>
      <c r="F118" s="1242">
        <v>1.2136877963606484E-2</v>
      </c>
      <c r="G118" s="1242">
        <v>1.2457850662083065E-2</v>
      </c>
      <c r="H118" s="1242">
        <v>1.271462155954301E-2</v>
      </c>
      <c r="I118" s="1242">
        <v>1.4967875419514132E-2</v>
      </c>
      <c r="J118" s="95"/>
    </row>
    <row r="119" spans="2:10" ht="12">
      <c r="B119" s="1552"/>
      <c r="C119" s="1271" t="s">
        <v>2042</v>
      </c>
      <c r="D119" s="1243">
        <v>51350</v>
      </c>
      <c r="E119" s="1241">
        <v>519</v>
      </c>
      <c r="F119" s="1242">
        <v>1.0107108081791626E-2</v>
      </c>
      <c r="G119" s="1242">
        <v>1.1193696948428117E-2</v>
      </c>
      <c r="H119" s="1242">
        <v>1.130323374400671E-2</v>
      </c>
      <c r="I119" s="1242">
        <v>1.2882957711825521E-2</v>
      </c>
      <c r="J119" s="95"/>
    </row>
    <row r="120" spans="2:10" ht="12">
      <c r="B120" s="1552"/>
      <c r="C120" s="1271" t="s">
        <v>2043</v>
      </c>
      <c r="D120" s="1243">
        <v>7067</v>
      </c>
      <c r="E120" s="1241">
        <v>190</v>
      </c>
      <c r="F120" s="1242">
        <v>2.688552426772322E-2</v>
      </c>
      <c r="G120" s="1242">
        <v>2.2970016736566509E-2</v>
      </c>
      <c r="H120" s="1242">
        <v>2.2970000691823384E-2</v>
      </c>
      <c r="I120" s="1242">
        <v>2.8377554239277049E-2</v>
      </c>
      <c r="J120" s="95"/>
    </row>
    <row r="121" spans="2:10" ht="12">
      <c r="B121" s="1552"/>
      <c r="C121" s="1270" t="s">
        <v>740</v>
      </c>
      <c r="D121" s="1243">
        <v>7218</v>
      </c>
      <c r="E121" s="1241">
        <v>216</v>
      </c>
      <c r="F121" s="1242">
        <v>2.9925187032418952E-2</v>
      </c>
      <c r="G121" s="1242">
        <v>4.8871566527469906E-2</v>
      </c>
      <c r="H121" s="1242">
        <v>4.877066781738551E-2</v>
      </c>
      <c r="I121" s="1242">
        <v>3.5669520807303685E-2</v>
      </c>
      <c r="J121" s="95"/>
    </row>
    <row r="122" spans="2:10" ht="12">
      <c r="B122" s="1552"/>
      <c r="C122" s="1271" t="s">
        <v>2044</v>
      </c>
      <c r="D122" s="1243">
        <v>3747</v>
      </c>
      <c r="E122" s="1241">
        <v>93</v>
      </c>
      <c r="F122" s="1242">
        <v>2.4819855884707767E-2</v>
      </c>
      <c r="G122" s="1242">
        <v>3.4562678903280512E-2</v>
      </c>
      <c r="H122" s="1242">
        <v>3.4146259009853783E-2</v>
      </c>
      <c r="I122" s="1242">
        <v>2.4616555760410861E-2</v>
      </c>
      <c r="J122" s="95"/>
    </row>
    <row r="123" spans="2:10" ht="12">
      <c r="B123" s="1552"/>
      <c r="C123" s="1271" t="s">
        <v>2045</v>
      </c>
      <c r="D123" s="1243">
        <v>3471</v>
      </c>
      <c r="E123" s="1241">
        <v>123</v>
      </c>
      <c r="F123" s="1242">
        <v>3.5436473638720829E-2</v>
      </c>
      <c r="G123" s="1242">
        <v>6.5005265379513261E-2</v>
      </c>
      <c r="H123" s="1242">
        <v>6.4557950963976748E-2</v>
      </c>
      <c r="I123" s="1242">
        <v>4.7025020983718815E-2</v>
      </c>
      <c r="J123" s="95"/>
    </row>
    <row r="124" spans="2:10" ht="12">
      <c r="B124" s="1552"/>
      <c r="C124" s="1270" t="s">
        <v>741</v>
      </c>
      <c r="D124" s="1243">
        <v>6315</v>
      </c>
      <c r="E124" s="1241">
        <v>1002</v>
      </c>
      <c r="F124" s="1242">
        <v>0.15866983372921614</v>
      </c>
      <c r="G124" s="1242">
        <v>0.2509583249497348</v>
      </c>
      <c r="H124" s="1242">
        <v>0.27058422609177119</v>
      </c>
      <c r="I124" s="1242">
        <v>0.18916354374918345</v>
      </c>
      <c r="J124" s="95"/>
    </row>
    <row r="125" spans="2:10" ht="12">
      <c r="B125" s="1552"/>
      <c r="C125" s="1271" t="s">
        <v>2046</v>
      </c>
      <c r="D125" s="1243">
        <v>787</v>
      </c>
      <c r="E125" s="1241">
        <v>96</v>
      </c>
      <c r="F125" s="1242">
        <v>0.12198221092757307</v>
      </c>
      <c r="G125" s="1242">
        <v>0.16226126833005836</v>
      </c>
      <c r="H125" s="1242">
        <v>0.16372540042936937</v>
      </c>
      <c r="I125" s="1242">
        <v>0.10761342861658474</v>
      </c>
      <c r="J125" s="95"/>
    </row>
    <row r="126" spans="2:10" ht="12">
      <c r="B126" s="1552"/>
      <c r="C126" s="1271" t="s">
        <v>2047</v>
      </c>
      <c r="D126" s="1243">
        <v>3841</v>
      </c>
      <c r="E126" s="1241">
        <v>294</v>
      </c>
      <c r="F126" s="1242">
        <v>7.6542567039833379E-2</v>
      </c>
      <c r="G126" s="1242">
        <v>0.27600072477218496</v>
      </c>
      <c r="H126" s="1242">
        <v>0.24035999677992381</v>
      </c>
      <c r="I126" s="1242">
        <v>0.13992526056647875</v>
      </c>
      <c r="J126" s="95"/>
    </row>
    <row r="127" spans="2:10" ht="12">
      <c r="B127" s="1552"/>
      <c r="C127" s="1271" t="s">
        <v>2048</v>
      </c>
      <c r="D127" s="1243">
        <v>1687</v>
      </c>
      <c r="E127" s="1241">
        <v>612</v>
      </c>
      <c r="F127" s="1242">
        <v>0.36277415530527563</v>
      </c>
      <c r="G127" s="1242">
        <v>0</v>
      </c>
      <c r="H127" s="1242">
        <v>0.38925000000000004</v>
      </c>
      <c r="I127" s="1242">
        <v>0.40643270695827854</v>
      </c>
      <c r="J127" s="95"/>
    </row>
    <row r="128" spans="2:10" ht="12">
      <c r="B128" s="1552"/>
      <c r="C128" s="1270" t="s">
        <v>742</v>
      </c>
      <c r="D128" s="1243">
        <v>10001</v>
      </c>
      <c r="E128" s="1241">
        <v>10001</v>
      </c>
      <c r="F128" s="1242">
        <v>1</v>
      </c>
      <c r="G128" s="1242">
        <v>1</v>
      </c>
      <c r="H128" s="1242">
        <v>1</v>
      </c>
      <c r="I128" s="1242">
        <v>1</v>
      </c>
      <c r="J128" s="95"/>
    </row>
    <row r="129" spans="2:10">
      <c r="B129" s="873"/>
      <c r="C129" s="872"/>
      <c r="D129" s="1244"/>
      <c r="E129" s="1244"/>
      <c r="F129" s="1245"/>
      <c r="G129" s="1245"/>
      <c r="H129" s="1245"/>
      <c r="I129" s="1245"/>
      <c r="J129" s="95"/>
    </row>
    <row r="130" spans="2:10" ht="12" customHeight="1">
      <c r="B130" s="1554" t="s">
        <v>725</v>
      </c>
      <c r="C130" s="1554" t="s">
        <v>602</v>
      </c>
      <c r="D130" s="1556" t="s">
        <v>730</v>
      </c>
      <c r="E130" s="1557"/>
      <c r="F130" s="1554" t="s">
        <v>726</v>
      </c>
      <c r="G130" s="1554" t="s">
        <v>727</v>
      </c>
      <c r="H130" s="1554" t="s">
        <v>728</v>
      </c>
      <c r="I130" s="1554" t="s">
        <v>729</v>
      </c>
      <c r="J130" s="95"/>
    </row>
    <row r="131" spans="2:10" ht="39">
      <c r="B131" s="1555"/>
      <c r="C131" s="1555"/>
      <c r="D131" s="1239"/>
      <c r="E131" s="1240" t="s">
        <v>731</v>
      </c>
      <c r="F131" s="1555"/>
      <c r="G131" s="1555"/>
      <c r="H131" s="1555"/>
      <c r="I131" s="1555"/>
      <c r="J131" s="95"/>
    </row>
    <row r="132" spans="2:10">
      <c r="B132" s="1042" t="s">
        <v>466</v>
      </c>
      <c r="C132" s="1042" t="s">
        <v>467</v>
      </c>
      <c r="D132" s="1237" t="s">
        <v>468</v>
      </c>
      <c r="E132" s="1237" t="s">
        <v>732</v>
      </c>
      <c r="F132" s="1237" t="s">
        <v>470</v>
      </c>
      <c r="G132" s="1237" t="s">
        <v>733</v>
      </c>
      <c r="H132" s="1237" t="s">
        <v>472</v>
      </c>
      <c r="I132" s="1237" t="s">
        <v>473</v>
      </c>
      <c r="J132" s="95"/>
    </row>
    <row r="133" spans="2:10" ht="12">
      <c r="B133" s="1552" t="s">
        <v>748</v>
      </c>
      <c r="C133" s="1270" t="s">
        <v>735</v>
      </c>
      <c r="D133" s="1241" t="s">
        <v>154</v>
      </c>
      <c r="E133" s="1241" t="s">
        <v>154</v>
      </c>
      <c r="F133" s="1242">
        <v>0</v>
      </c>
      <c r="G133" s="1242">
        <v>0</v>
      </c>
      <c r="H133" s="1242">
        <v>0</v>
      </c>
      <c r="I133" s="1242">
        <v>0</v>
      </c>
      <c r="J133" s="95"/>
    </row>
    <row r="134" spans="2:10" ht="12">
      <c r="B134" s="1552"/>
      <c r="C134" s="1271" t="s">
        <v>2040</v>
      </c>
      <c r="D134" s="1241">
        <v>0</v>
      </c>
      <c r="E134" s="1241">
        <v>0</v>
      </c>
      <c r="F134" s="1242">
        <v>0</v>
      </c>
      <c r="G134" s="1242">
        <v>0</v>
      </c>
      <c r="H134" s="1242">
        <v>0</v>
      </c>
      <c r="I134" s="1242">
        <v>0</v>
      </c>
      <c r="J134" s="95"/>
    </row>
    <row r="135" spans="2:10" ht="12">
      <c r="B135" s="1552"/>
      <c r="C135" s="1271" t="s">
        <v>2041</v>
      </c>
      <c r="D135" s="1243">
        <v>0</v>
      </c>
      <c r="E135" s="1241">
        <v>0</v>
      </c>
      <c r="F135" s="1242">
        <v>0</v>
      </c>
      <c r="G135" s="1242">
        <v>0</v>
      </c>
      <c r="H135" s="1242">
        <v>0</v>
      </c>
      <c r="I135" s="1242">
        <v>0</v>
      </c>
      <c r="J135" s="95"/>
    </row>
    <row r="136" spans="2:10" ht="12">
      <c r="B136" s="1552"/>
      <c r="C136" s="1270" t="s">
        <v>736</v>
      </c>
      <c r="D136" s="1243">
        <v>0</v>
      </c>
      <c r="E136" s="1241">
        <v>0</v>
      </c>
      <c r="F136" s="1242">
        <v>0</v>
      </c>
      <c r="G136" s="1242">
        <v>0</v>
      </c>
      <c r="H136" s="1242">
        <v>0</v>
      </c>
      <c r="I136" s="1242">
        <v>0</v>
      </c>
      <c r="J136" s="95"/>
    </row>
    <row r="137" spans="2:10" ht="12">
      <c r="B137" s="1552"/>
      <c r="C137" s="1270" t="s">
        <v>737</v>
      </c>
      <c r="D137" s="1243">
        <v>0</v>
      </c>
      <c r="E137" s="1241">
        <v>0</v>
      </c>
      <c r="F137" s="1242">
        <v>0</v>
      </c>
      <c r="G137" s="1242">
        <v>0</v>
      </c>
      <c r="H137" s="1242">
        <v>0</v>
      </c>
      <c r="I137" s="1242">
        <v>0</v>
      </c>
      <c r="J137" s="95"/>
    </row>
    <row r="138" spans="2:10" ht="12">
      <c r="B138" s="1552"/>
      <c r="C138" s="1270" t="s">
        <v>738</v>
      </c>
      <c r="D138" s="1243">
        <v>0</v>
      </c>
      <c r="E138" s="1241">
        <v>0</v>
      </c>
      <c r="F138" s="1242">
        <v>0</v>
      </c>
      <c r="G138" s="1242">
        <v>0</v>
      </c>
      <c r="H138" s="1242">
        <v>0</v>
      </c>
      <c r="I138" s="1242">
        <v>0</v>
      </c>
      <c r="J138" s="95"/>
    </row>
    <row r="139" spans="2:10" ht="12">
      <c r="B139" s="1552"/>
      <c r="C139" s="1270" t="s">
        <v>739</v>
      </c>
      <c r="D139" s="1243" t="s">
        <v>154</v>
      </c>
      <c r="E139" s="1241" t="s">
        <v>154</v>
      </c>
      <c r="F139" s="1242">
        <v>0</v>
      </c>
      <c r="G139" s="1242">
        <v>0</v>
      </c>
      <c r="H139" s="1242">
        <v>0</v>
      </c>
      <c r="I139" s="1242">
        <v>0</v>
      </c>
      <c r="J139" s="95"/>
    </row>
    <row r="140" spans="2:10" ht="12">
      <c r="B140" s="1552"/>
      <c r="C140" s="1271" t="s">
        <v>2042</v>
      </c>
      <c r="D140" s="1243">
        <v>0</v>
      </c>
      <c r="E140" s="1241">
        <v>0</v>
      </c>
      <c r="F140" s="1242">
        <v>0</v>
      </c>
      <c r="G140" s="1242">
        <v>0</v>
      </c>
      <c r="H140" s="1242">
        <v>0</v>
      </c>
      <c r="I140" s="1242">
        <v>0</v>
      </c>
      <c r="J140" s="95"/>
    </row>
    <row r="141" spans="2:10" ht="12">
      <c r="B141" s="1552"/>
      <c r="C141" s="1271" t="s">
        <v>2043</v>
      </c>
      <c r="D141" s="1243">
        <v>0</v>
      </c>
      <c r="E141" s="1241">
        <v>0</v>
      </c>
      <c r="F141" s="1242">
        <v>0</v>
      </c>
      <c r="G141" s="1242">
        <v>0</v>
      </c>
      <c r="H141" s="1242">
        <v>0</v>
      </c>
      <c r="I141" s="1242">
        <v>0</v>
      </c>
      <c r="J141" s="95"/>
    </row>
    <row r="142" spans="2:10" ht="12">
      <c r="B142" s="1552"/>
      <c r="C142" s="1270" t="s">
        <v>740</v>
      </c>
      <c r="D142" s="1243" t="s">
        <v>154</v>
      </c>
      <c r="E142" s="1241" t="s">
        <v>154</v>
      </c>
      <c r="F142" s="1242">
        <v>0</v>
      </c>
      <c r="G142" s="1242">
        <v>0</v>
      </c>
      <c r="H142" s="1242">
        <v>0</v>
      </c>
      <c r="I142" s="1242">
        <v>0</v>
      </c>
      <c r="J142" s="95"/>
    </row>
    <row r="143" spans="2:10" ht="12">
      <c r="B143" s="1552"/>
      <c r="C143" s="1271" t="s">
        <v>2044</v>
      </c>
      <c r="D143" s="1243">
        <v>0</v>
      </c>
      <c r="E143" s="1241">
        <v>0</v>
      </c>
      <c r="F143" s="1242">
        <v>0</v>
      </c>
      <c r="G143" s="1242">
        <v>0</v>
      </c>
      <c r="H143" s="1242">
        <v>0</v>
      </c>
      <c r="I143" s="1242">
        <v>0</v>
      </c>
      <c r="J143" s="95"/>
    </row>
    <row r="144" spans="2:10" ht="12">
      <c r="B144" s="1552"/>
      <c r="C144" s="1271" t="s">
        <v>2045</v>
      </c>
      <c r="D144" s="1243">
        <v>0</v>
      </c>
      <c r="E144" s="1241">
        <v>0</v>
      </c>
      <c r="F144" s="1242">
        <v>0</v>
      </c>
      <c r="G144" s="1242">
        <v>0</v>
      </c>
      <c r="H144" s="1242">
        <v>0</v>
      </c>
      <c r="I144" s="1242">
        <v>0</v>
      </c>
      <c r="J144" s="95"/>
    </row>
    <row r="145" spans="2:10" ht="12">
      <c r="B145" s="1552"/>
      <c r="C145" s="1270" t="s">
        <v>741</v>
      </c>
      <c r="D145" s="1243" t="s">
        <v>154</v>
      </c>
      <c r="E145" s="1241" t="s">
        <v>154</v>
      </c>
      <c r="F145" s="1242">
        <v>0</v>
      </c>
      <c r="G145" s="1242">
        <v>0</v>
      </c>
      <c r="H145" s="1242">
        <v>0</v>
      </c>
      <c r="I145" s="1242">
        <v>0</v>
      </c>
      <c r="J145" s="95"/>
    </row>
    <row r="146" spans="2:10" ht="12">
      <c r="B146" s="1552"/>
      <c r="C146" s="1271" t="s">
        <v>2046</v>
      </c>
      <c r="D146" s="1243">
        <v>0</v>
      </c>
      <c r="E146" s="1241">
        <v>0</v>
      </c>
      <c r="F146" s="1242">
        <v>0</v>
      </c>
      <c r="G146" s="1242">
        <v>0</v>
      </c>
      <c r="H146" s="1242">
        <v>0</v>
      </c>
      <c r="I146" s="1242">
        <v>0</v>
      </c>
      <c r="J146" s="95"/>
    </row>
    <row r="147" spans="2:10" ht="12">
      <c r="B147" s="1552"/>
      <c r="C147" s="1271" t="s">
        <v>2047</v>
      </c>
      <c r="D147" s="1243">
        <v>0</v>
      </c>
      <c r="E147" s="1241">
        <v>0</v>
      </c>
      <c r="F147" s="1242">
        <v>0</v>
      </c>
      <c r="G147" s="1242">
        <v>0</v>
      </c>
      <c r="H147" s="1242">
        <v>0</v>
      </c>
      <c r="I147" s="1242">
        <v>0</v>
      </c>
      <c r="J147" s="95"/>
    </row>
    <row r="148" spans="2:10" ht="12">
      <c r="B148" s="1552"/>
      <c r="C148" s="1271" t="s">
        <v>2048</v>
      </c>
      <c r="D148" s="1243">
        <v>0</v>
      </c>
      <c r="E148" s="1241">
        <v>0</v>
      </c>
      <c r="F148" s="1242">
        <v>0</v>
      </c>
      <c r="G148" s="1242">
        <v>0</v>
      </c>
      <c r="H148" s="1242">
        <v>0</v>
      </c>
      <c r="I148" s="1242">
        <v>0</v>
      </c>
      <c r="J148" s="95"/>
    </row>
    <row r="149" spans="2:10" ht="12">
      <c r="B149" s="1552"/>
      <c r="C149" s="1270" t="s">
        <v>742</v>
      </c>
      <c r="D149" s="1243">
        <v>0</v>
      </c>
      <c r="E149" s="1241">
        <v>0</v>
      </c>
      <c r="F149" s="1242">
        <v>0</v>
      </c>
      <c r="G149" s="1242">
        <v>0</v>
      </c>
      <c r="H149" s="1242">
        <v>0</v>
      </c>
      <c r="I149" s="1242">
        <v>0</v>
      </c>
      <c r="J149" s="95"/>
    </row>
    <row r="150" spans="2:10">
      <c r="B150" s="873"/>
      <c r="C150" s="872"/>
      <c r="D150" s="1244"/>
      <c r="E150" s="1244"/>
      <c r="F150" s="1245"/>
      <c r="G150" s="1245"/>
      <c r="H150" s="1245"/>
      <c r="I150" s="1245"/>
      <c r="J150" s="95"/>
    </row>
    <row r="151" spans="2:10" ht="12" customHeight="1">
      <c r="B151" s="1554" t="s">
        <v>725</v>
      </c>
      <c r="C151" s="1554" t="s">
        <v>602</v>
      </c>
      <c r="D151" s="1556" t="s">
        <v>730</v>
      </c>
      <c r="E151" s="1557"/>
      <c r="F151" s="1554" t="s">
        <v>726</v>
      </c>
      <c r="G151" s="1554" t="s">
        <v>727</v>
      </c>
      <c r="H151" s="1554" t="s">
        <v>728</v>
      </c>
      <c r="I151" s="1554" t="s">
        <v>729</v>
      </c>
      <c r="J151" s="95"/>
    </row>
    <row r="152" spans="2:10" ht="39">
      <c r="B152" s="1555"/>
      <c r="C152" s="1555"/>
      <c r="D152" s="1239"/>
      <c r="E152" s="1240" t="s">
        <v>731</v>
      </c>
      <c r="F152" s="1555"/>
      <c r="G152" s="1555"/>
      <c r="H152" s="1555"/>
      <c r="I152" s="1555"/>
      <c r="J152" s="95"/>
    </row>
    <row r="153" spans="2:10">
      <c r="B153" s="1042" t="s">
        <v>466</v>
      </c>
      <c r="C153" s="1042" t="s">
        <v>467</v>
      </c>
      <c r="D153" s="1237" t="s">
        <v>468</v>
      </c>
      <c r="E153" s="1237" t="s">
        <v>732</v>
      </c>
      <c r="F153" s="1237" t="s">
        <v>470</v>
      </c>
      <c r="G153" s="1237" t="s">
        <v>733</v>
      </c>
      <c r="H153" s="1237" t="s">
        <v>472</v>
      </c>
      <c r="I153" s="1237" t="s">
        <v>473</v>
      </c>
      <c r="J153" s="95"/>
    </row>
    <row r="154" spans="2:10" ht="12" customHeight="1">
      <c r="B154" s="1552" t="s">
        <v>749</v>
      </c>
      <c r="C154" s="1270" t="s">
        <v>735</v>
      </c>
      <c r="D154" s="1241">
        <v>1040516</v>
      </c>
      <c r="E154" s="1241">
        <v>560</v>
      </c>
      <c r="F154" s="1242">
        <v>5.3819451118483522E-4</v>
      </c>
      <c r="G154" s="1242">
        <v>8.9497123512714816E-4</v>
      </c>
      <c r="H154" s="1242">
        <v>8.9297688839297038E-4</v>
      </c>
      <c r="I154" s="1242">
        <v>6.5814492523361286E-4</v>
      </c>
      <c r="J154" s="95"/>
    </row>
    <row r="155" spans="2:10" ht="12" customHeight="1">
      <c r="B155" s="1552"/>
      <c r="C155" s="1271" t="s">
        <v>2040</v>
      </c>
      <c r="D155" s="1241">
        <v>755975</v>
      </c>
      <c r="E155" s="1241">
        <v>354</v>
      </c>
      <c r="F155" s="1242">
        <v>4.6826945335493898E-4</v>
      </c>
      <c r="G155" s="1242">
        <v>7.999657316614077E-4</v>
      </c>
      <c r="H155" s="1242">
        <v>7.9999999999999993E-4</v>
      </c>
      <c r="I155" s="1242">
        <v>5.5503389097719341E-4</v>
      </c>
      <c r="J155" s="95"/>
    </row>
    <row r="156" spans="2:10" ht="12" customHeight="1">
      <c r="B156" s="1552"/>
      <c r="C156" s="1271" t="s">
        <v>2041</v>
      </c>
      <c r="D156" s="1243">
        <v>284541</v>
      </c>
      <c r="E156" s="1241">
        <v>206</v>
      </c>
      <c r="F156" s="1242">
        <v>7.2397299510439616E-4</v>
      </c>
      <c r="G156" s="1242">
        <v>1.1400309582255451E-3</v>
      </c>
      <c r="H156" s="1242">
        <v>1.14E-3</v>
      </c>
      <c r="I156" s="1242">
        <v>9.168597788405036E-4</v>
      </c>
      <c r="J156" s="95"/>
    </row>
    <row r="157" spans="2:10" ht="12" customHeight="1">
      <c r="B157" s="1552"/>
      <c r="C157" s="1270" t="s">
        <v>736</v>
      </c>
      <c r="D157" s="1243">
        <v>552034</v>
      </c>
      <c r="E157" s="1241">
        <v>636</v>
      </c>
      <c r="F157" s="1242">
        <v>1.1521029501806049E-3</v>
      </c>
      <c r="G157" s="1242">
        <v>1.8737552976394441E-3</v>
      </c>
      <c r="H157" s="1242">
        <v>1.8556089661137013E-3</v>
      </c>
      <c r="I157" s="1242">
        <v>1.6854926179433604E-3</v>
      </c>
      <c r="J157" s="95"/>
    </row>
    <row r="158" spans="2:10" ht="12" customHeight="1">
      <c r="B158" s="1552"/>
      <c r="C158" s="1270" t="s">
        <v>737</v>
      </c>
      <c r="D158" s="1243">
        <v>440781</v>
      </c>
      <c r="E158" s="1241">
        <v>1313</v>
      </c>
      <c r="F158" s="1242">
        <v>2.9788035328201534E-3</v>
      </c>
      <c r="G158" s="1242">
        <v>3.5355012242372814E-3</v>
      </c>
      <c r="H158" s="1242">
        <v>3.6191292955026337E-3</v>
      </c>
      <c r="I158" s="1242">
        <v>4.350414222946743E-3</v>
      </c>
      <c r="J158" s="95"/>
    </row>
    <row r="159" spans="2:10" ht="12" customHeight="1">
      <c r="B159" s="1552"/>
      <c r="C159" s="1270" t="s">
        <v>738</v>
      </c>
      <c r="D159" s="1243">
        <v>155929</v>
      </c>
      <c r="E159" s="1241">
        <v>952</v>
      </c>
      <c r="F159" s="1242">
        <v>6.1053428162817693E-3</v>
      </c>
      <c r="G159" s="1242">
        <v>5.9699903486408754E-3</v>
      </c>
      <c r="H159" s="1242">
        <v>5.9699999999999996E-3</v>
      </c>
      <c r="I159" s="1242">
        <v>8.3115982050576513E-3</v>
      </c>
      <c r="J159" s="95"/>
    </row>
    <row r="160" spans="2:10" ht="12" customHeight="1">
      <c r="B160" s="1552"/>
      <c r="C160" s="1270" t="s">
        <v>739</v>
      </c>
      <c r="D160" s="1243">
        <v>346222</v>
      </c>
      <c r="E160" s="1241">
        <v>4427</v>
      </c>
      <c r="F160" s="1242">
        <v>1.2786593572909868E-2</v>
      </c>
      <c r="G160" s="1242">
        <v>1.2972360398751244E-2</v>
      </c>
      <c r="H160" s="1242">
        <v>1.2772473875145447E-2</v>
      </c>
      <c r="I160" s="1242">
        <v>1.497259423653235E-2</v>
      </c>
      <c r="J160" s="95"/>
    </row>
    <row r="161" spans="2:10" ht="12" customHeight="1">
      <c r="B161" s="1552"/>
      <c r="C161" s="1271" t="s">
        <v>2042</v>
      </c>
      <c r="D161" s="1243">
        <v>301246</v>
      </c>
      <c r="E161" s="1241">
        <v>3367</v>
      </c>
      <c r="F161" s="1242">
        <v>1.1176911892606042E-2</v>
      </c>
      <c r="G161" s="1242">
        <v>1.1338125086045394E-2</v>
      </c>
      <c r="H161" s="1242">
        <v>1.1249984165766679E-2</v>
      </c>
      <c r="I161" s="1242">
        <v>1.3055475544417352E-2</v>
      </c>
      <c r="J161" s="95"/>
    </row>
    <row r="162" spans="2:10" ht="12">
      <c r="B162" s="1552"/>
      <c r="C162" s="1271" t="s">
        <v>2043</v>
      </c>
      <c r="D162" s="1243">
        <v>44976</v>
      </c>
      <c r="E162" s="1241">
        <v>1060</v>
      </c>
      <c r="F162" s="1242">
        <v>2.3568125222340804E-2</v>
      </c>
      <c r="G162" s="1242">
        <v>2.2969994848627627E-2</v>
      </c>
      <c r="H162" s="1242">
        <v>2.2969999999999997E-2</v>
      </c>
      <c r="I162" s="1242">
        <v>2.5520773136846982E-2</v>
      </c>
      <c r="J162" s="95"/>
    </row>
    <row r="163" spans="2:10" ht="12">
      <c r="B163" s="1552"/>
      <c r="C163" s="1270" t="s">
        <v>740</v>
      </c>
      <c r="D163" s="1243">
        <v>153891</v>
      </c>
      <c r="E163" s="1241">
        <v>5658</v>
      </c>
      <c r="F163" s="1242">
        <v>3.6766282628613756E-2</v>
      </c>
      <c r="G163" s="1242">
        <v>4.4067959973556094E-2</v>
      </c>
      <c r="H163" s="1242">
        <v>4.8540538173130802E-2</v>
      </c>
      <c r="I163" s="1242">
        <v>3.936577608358819E-2</v>
      </c>
      <c r="J163" s="95"/>
    </row>
    <row r="164" spans="2:10" ht="12">
      <c r="B164" s="1552"/>
      <c r="C164" s="1271" t="s">
        <v>2044</v>
      </c>
      <c r="D164" s="1243">
        <v>92907</v>
      </c>
      <c r="E164" s="1241">
        <v>2911</v>
      </c>
      <c r="F164" s="1242">
        <v>3.1332407676493701E-2</v>
      </c>
      <c r="G164" s="1242">
        <v>3.5211641073291298E-2</v>
      </c>
      <c r="H164" s="1242">
        <v>3.5139184345634927E-2</v>
      </c>
      <c r="I164" s="1242">
        <v>3.3668014601840303E-2</v>
      </c>
      <c r="J164" s="95"/>
    </row>
    <row r="165" spans="2:10" ht="12">
      <c r="B165" s="1552"/>
      <c r="C165" s="1271" t="s">
        <v>2045</v>
      </c>
      <c r="D165" s="1243">
        <v>60984</v>
      </c>
      <c r="E165" s="1241">
        <v>2747</v>
      </c>
      <c r="F165" s="1242">
        <v>4.5044601862783681E-2</v>
      </c>
      <c r="G165" s="1242">
        <v>7.0969226609713998E-2</v>
      </c>
      <c r="H165" s="1242">
        <v>6.8957033976126056E-2</v>
      </c>
      <c r="I165" s="1242">
        <v>4.7431016282643144E-2</v>
      </c>
      <c r="J165" s="95"/>
    </row>
    <row r="166" spans="2:10" ht="12">
      <c r="B166" s="1552"/>
      <c r="C166" s="1270" t="s">
        <v>741</v>
      </c>
      <c r="D166" s="1243">
        <v>64744</v>
      </c>
      <c r="E166" s="1241">
        <v>9671</v>
      </c>
      <c r="F166" s="1242">
        <v>0.14937291486469789</v>
      </c>
      <c r="G166" s="1242">
        <v>0.21075818689080586</v>
      </c>
      <c r="H166" s="1242">
        <v>0.22332493157667893</v>
      </c>
      <c r="I166" s="1242">
        <v>0.16003514935207114</v>
      </c>
      <c r="J166" s="95"/>
    </row>
    <row r="167" spans="2:10" ht="12">
      <c r="B167" s="1552"/>
      <c r="C167" s="1271" t="s">
        <v>2046</v>
      </c>
      <c r="D167" s="1243">
        <v>25816</v>
      </c>
      <c r="E167" s="1241">
        <v>2659</v>
      </c>
      <c r="F167" s="1242">
        <v>0.10299814068794547</v>
      </c>
      <c r="G167" s="1242">
        <v>0.1484069641687176</v>
      </c>
      <c r="H167" s="1242">
        <v>0.15138930818097435</v>
      </c>
      <c r="I167" s="1242">
        <v>9.899650085295178E-2</v>
      </c>
      <c r="J167" s="95"/>
    </row>
    <row r="168" spans="2:10" ht="12">
      <c r="B168" s="1552"/>
      <c r="C168" s="1271" t="s">
        <v>2047</v>
      </c>
      <c r="D168" s="1243">
        <v>30909</v>
      </c>
      <c r="E168" s="1241">
        <v>3797</v>
      </c>
      <c r="F168" s="1242">
        <v>0.12284447895434987</v>
      </c>
      <c r="G168" s="1242">
        <v>0.25432868575523887</v>
      </c>
      <c r="H168" s="1242">
        <v>0.24035999999999999</v>
      </c>
      <c r="I168" s="1242">
        <v>0.15888934220429468</v>
      </c>
      <c r="J168" s="95"/>
    </row>
    <row r="169" spans="2:10" ht="12">
      <c r="B169" s="1552"/>
      <c r="C169" s="1271" t="s">
        <v>2048</v>
      </c>
      <c r="D169" s="1243">
        <v>8019</v>
      </c>
      <c r="E169" s="1241">
        <v>3215</v>
      </c>
      <c r="F169" s="1242">
        <v>0.40092280833021576</v>
      </c>
      <c r="G169" s="1242">
        <v>0</v>
      </c>
      <c r="H169" s="1242">
        <v>0.38924999999999998</v>
      </c>
      <c r="I169" s="1242">
        <v>0.39771479590435266</v>
      </c>
      <c r="J169" s="95"/>
    </row>
    <row r="170" spans="2:10" ht="12">
      <c r="B170" s="1552"/>
      <c r="C170" s="1270" t="s">
        <v>742</v>
      </c>
      <c r="D170" s="1243">
        <v>90417</v>
      </c>
      <c r="E170" s="1241">
        <v>90417</v>
      </c>
      <c r="F170" s="1242">
        <v>1</v>
      </c>
      <c r="G170" s="1242">
        <v>1</v>
      </c>
      <c r="H170" s="1242">
        <v>1</v>
      </c>
      <c r="I170" s="1242">
        <v>1</v>
      </c>
      <c r="J170" s="95"/>
    </row>
    <row r="171" spans="2:10">
      <c r="J171" s="95"/>
    </row>
    <row r="172" spans="2:10">
      <c r="J172" s="95"/>
    </row>
    <row r="173" spans="2:10">
      <c r="J173" s="95"/>
    </row>
    <row r="174" spans="2:10">
      <c r="B174" s="874"/>
      <c r="C174" s="874"/>
      <c r="D174" s="874"/>
      <c r="E174" s="874"/>
      <c r="F174" s="874"/>
      <c r="G174" s="874"/>
      <c r="H174" s="874"/>
      <c r="I174" s="874"/>
      <c r="J174" s="95"/>
    </row>
    <row r="175" spans="2:10">
      <c r="B175" s="1558" t="s">
        <v>750</v>
      </c>
      <c r="C175" s="1558"/>
      <c r="D175" s="1558"/>
      <c r="E175" s="1558"/>
      <c r="F175" s="1558"/>
      <c r="G175" s="1558"/>
      <c r="H175" s="1558"/>
      <c r="I175" s="1558"/>
      <c r="J175" s="95"/>
    </row>
    <row r="176" spans="2:10" ht="12" customHeight="1">
      <c r="B176" s="1554" t="s">
        <v>725</v>
      </c>
      <c r="C176" s="1554" t="s">
        <v>602</v>
      </c>
      <c r="D176" s="1556" t="s">
        <v>730</v>
      </c>
      <c r="E176" s="1557"/>
      <c r="F176" s="1554" t="s">
        <v>726</v>
      </c>
      <c r="G176" s="1554" t="s">
        <v>727</v>
      </c>
      <c r="H176" s="1554" t="s">
        <v>728</v>
      </c>
      <c r="I176" s="1554" t="s">
        <v>729</v>
      </c>
      <c r="J176" s="95"/>
    </row>
    <row r="177" spans="2:10" ht="39">
      <c r="B177" s="1555"/>
      <c r="C177" s="1555"/>
      <c r="D177" s="1239"/>
      <c r="E177" s="1240" t="s">
        <v>731</v>
      </c>
      <c r="F177" s="1555"/>
      <c r="G177" s="1555"/>
      <c r="H177" s="1555"/>
      <c r="I177" s="1555"/>
      <c r="J177" s="95"/>
    </row>
    <row r="178" spans="2:10">
      <c r="B178" s="1042" t="s">
        <v>466</v>
      </c>
      <c r="C178" s="1042" t="s">
        <v>467</v>
      </c>
      <c r="D178" s="1237" t="s">
        <v>468</v>
      </c>
      <c r="E178" s="1237" t="s">
        <v>732</v>
      </c>
      <c r="F178" s="1237" t="s">
        <v>470</v>
      </c>
      <c r="G178" s="1237" t="s">
        <v>733</v>
      </c>
      <c r="H178" s="1237" t="s">
        <v>472</v>
      </c>
      <c r="I178" s="1237" t="s">
        <v>473</v>
      </c>
      <c r="J178" s="95"/>
    </row>
    <row r="179" spans="2:10" ht="12">
      <c r="B179" s="1559" t="s">
        <v>734</v>
      </c>
      <c r="C179" s="1270" t="s">
        <v>735</v>
      </c>
      <c r="D179" s="1241">
        <v>1855</v>
      </c>
      <c r="E179" s="1241">
        <v>2</v>
      </c>
      <c r="F179" s="1242">
        <v>1.0781671159029651E-3</v>
      </c>
      <c r="G179" s="1242">
        <v>1.0462783990078139E-3</v>
      </c>
      <c r="H179" s="1242">
        <v>1.0698110237904871E-3</v>
      </c>
      <c r="I179" s="1242">
        <v>1.1265332173135607E-3</v>
      </c>
      <c r="J179" s="95"/>
    </row>
    <row r="180" spans="2:10" ht="12">
      <c r="B180" s="1552"/>
      <c r="C180" s="1271" t="s">
        <v>2040</v>
      </c>
      <c r="D180" s="1241">
        <v>1032</v>
      </c>
      <c r="E180" s="1241">
        <v>1</v>
      </c>
      <c r="F180" s="1242">
        <v>9.6899224806201549E-4</v>
      </c>
      <c r="G180" s="1242">
        <v>8.7610781923913225E-4</v>
      </c>
      <c r="H180" s="1242">
        <v>7.3686950068053156E-4</v>
      </c>
      <c r="I180" s="1242">
        <v>1.2854464404633992E-3</v>
      </c>
      <c r="J180" s="95"/>
    </row>
    <row r="181" spans="2:10" ht="12">
      <c r="B181" s="1552"/>
      <c r="C181" s="1271" t="s">
        <v>2041</v>
      </c>
      <c r="D181" s="1243">
        <v>823</v>
      </c>
      <c r="E181" s="1241">
        <v>1</v>
      </c>
      <c r="F181" s="1242">
        <v>1.215066828675577E-3</v>
      </c>
      <c r="G181" s="1242">
        <v>1.49000395531268E-3</v>
      </c>
      <c r="H181" s="1242">
        <v>1.4873027028299434E-3</v>
      </c>
      <c r="I181" s="1242">
        <v>9.0950625114044094E-4</v>
      </c>
      <c r="J181" s="95"/>
    </row>
    <row r="182" spans="2:10" ht="12">
      <c r="B182" s="1552"/>
      <c r="C182" s="1270" t="s">
        <v>736</v>
      </c>
      <c r="D182" s="1243">
        <v>1126</v>
      </c>
      <c r="E182" s="1241">
        <v>1</v>
      </c>
      <c r="F182" s="1242">
        <v>8.8809946714031975E-4</v>
      </c>
      <c r="G182" s="1242">
        <v>2.2099998592216654E-3</v>
      </c>
      <c r="H182" s="1242">
        <v>2.1966359339749323E-3</v>
      </c>
      <c r="I182" s="1242">
        <v>2.1318620806735551E-3</v>
      </c>
      <c r="J182" s="95"/>
    </row>
    <row r="183" spans="2:10" ht="12">
      <c r="B183" s="1552"/>
      <c r="C183" s="1270" t="s">
        <v>737</v>
      </c>
      <c r="D183" s="1243">
        <v>2841</v>
      </c>
      <c r="E183" s="1241">
        <v>18</v>
      </c>
      <c r="F183" s="1242">
        <v>6.3357972544878568E-3</v>
      </c>
      <c r="G183" s="1242">
        <v>4.42184921240007E-3</v>
      </c>
      <c r="H183" s="1242">
        <v>4.4694506678123313E-3</v>
      </c>
      <c r="I183" s="1242">
        <v>4.2913970172341756E-3</v>
      </c>
      <c r="J183" s="95"/>
    </row>
    <row r="184" spans="2:10" ht="12">
      <c r="B184" s="1552"/>
      <c r="C184" s="1270" t="s">
        <v>738</v>
      </c>
      <c r="D184" s="1243">
        <v>14</v>
      </c>
      <c r="E184" s="1241">
        <v>0</v>
      </c>
      <c r="F184" s="1242">
        <v>0</v>
      </c>
      <c r="G184" s="1242">
        <v>0</v>
      </c>
      <c r="H184" s="1242">
        <v>6.0237016320868119E-3</v>
      </c>
      <c r="I184" s="1242">
        <v>3.7225911386677426E-3</v>
      </c>
      <c r="J184" s="95"/>
    </row>
    <row r="185" spans="2:10" ht="12">
      <c r="B185" s="1552"/>
      <c r="C185" s="1270" t="s">
        <v>739</v>
      </c>
      <c r="D185" s="1243">
        <v>3711</v>
      </c>
      <c r="E185" s="1241">
        <v>37</v>
      </c>
      <c r="F185" s="1242">
        <v>9.9703583939638914E-3</v>
      </c>
      <c r="G185" s="1242">
        <v>1.2464342223072645E-2</v>
      </c>
      <c r="H185" s="1242">
        <v>1.3101155691717608E-2</v>
      </c>
      <c r="I185" s="1242">
        <v>1.2232115413681558E-2</v>
      </c>
      <c r="J185" s="95"/>
    </row>
    <row r="186" spans="2:10" ht="12">
      <c r="B186" s="1552"/>
      <c r="C186" s="1271" t="s">
        <v>2042</v>
      </c>
      <c r="D186" s="1243">
        <v>2797</v>
      </c>
      <c r="E186" s="1241">
        <v>23</v>
      </c>
      <c r="F186" s="1242">
        <v>8.2230961744726491E-3</v>
      </c>
      <c r="G186" s="1242">
        <v>1.0377948295224742E-2</v>
      </c>
      <c r="H186" s="1242">
        <v>1.0704853784323615E-2</v>
      </c>
      <c r="I186" s="1242">
        <v>1.1105828214740871E-2</v>
      </c>
      <c r="J186" s="95"/>
    </row>
    <row r="187" spans="2:10" ht="12">
      <c r="B187" s="1552"/>
      <c r="C187" s="1271" t="s">
        <v>2043</v>
      </c>
      <c r="D187" s="1243">
        <v>914</v>
      </c>
      <c r="E187" s="1241">
        <v>14</v>
      </c>
      <c r="F187" s="1242">
        <v>1.5317286652078774E-2</v>
      </c>
      <c r="G187" s="1242">
        <v>2.0449999359542451E-2</v>
      </c>
      <c r="H187" s="1242">
        <v>2.0434259012265282E-2</v>
      </c>
      <c r="I187" s="1242">
        <v>1.4985075051359254E-2</v>
      </c>
      <c r="J187" s="95"/>
    </row>
    <row r="188" spans="2:10" ht="12">
      <c r="B188" s="1552"/>
      <c r="C188" s="1270" t="s">
        <v>740</v>
      </c>
      <c r="D188" s="1243">
        <v>1051</v>
      </c>
      <c r="E188" s="1241">
        <v>25</v>
      </c>
      <c r="F188" s="1242">
        <v>2.3786869647954328E-2</v>
      </c>
      <c r="G188" s="1242">
        <v>3.6110001072495623E-2</v>
      </c>
      <c r="H188" s="1242">
        <v>3.6405872603756419E-2</v>
      </c>
      <c r="I188" s="1242">
        <v>2.7389143650055132E-2</v>
      </c>
      <c r="J188" s="95"/>
    </row>
    <row r="189" spans="2:10" ht="12">
      <c r="B189" s="1552"/>
      <c r="C189" s="1271" t="s">
        <v>2044</v>
      </c>
      <c r="D189" s="1243">
        <v>1043</v>
      </c>
      <c r="E189" s="1241">
        <v>25</v>
      </c>
      <c r="F189" s="1242">
        <v>2.3969319271332695E-2</v>
      </c>
      <c r="G189" s="1242">
        <v>3.6110001072495623E-2</v>
      </c>
      <c r="H189" s="1242">
        <v>3.6110534345661048E-2</v>
      </c>
      <c r="I189" s="1242">
        <v>2.2540110170235116E-2</v>
      </c>
      <c r="J189" s="95"/>
    </row>
    <row r="190" spans="2:10" ht="12">
      <c r="B190" s="1552"/>
      <c r="C190" s="1271" t="s">
        <v>2045</v>
      </c>
      <c r="D190" s="1243">
        <v>8</v>
      </c>
      <c r="E190" s="1241">
        <v>0</v>
      </c>
      <c r="F190" s="1242">
        <v>0</v>
      </c>
      <c r="G190" s="1242">
        <v>0</v>
      </c>
      <c r="H190" s="1242">
        <v>7.4910598002941337E-2</v>
      </c>
      <c r="I190" s="1242">
        <v>5.346826254398359E-2</v>
      </c>
      <c r="J190" s="95"/>
    </row>
    <row r="191" spans="2:10" ht="12">
      <c r="B191" s="1552"/>
      <c r="C191" s="1270" t="s">
        <v>741</v>
      </c>
      <c r="D191" s="1243">
        <v>3104</v>
      </c>
      <c r="E191" s="1241">
        <v>123</v>
      </c>
      <c r="F191" s="1242">
        <v>3.9626288659793812E-2</v>
      </c>
      <c r="G191" s="1242">
        <v>0.21055863201535124</v>
      </c>
      <c r="H191" s="1242">
        <v>0.28612557362102836</v>
      </c>
      <c r="I191" s="1242">
        <v>6.5190939711906287E-2</v>
      </c>
      <c r="J191" s="95"/>
    </row>
    <row r="192" spans="2:10" ht="12">
      <c r="B192" s="1552"/>
      <c r="C192" s="1271" t="s">
        <v>2046</v>
      </c>
      <c r="D192" s="1243">
        <v>745</v>
      </c>
      <c r="E192" s="1241">
        <v>37</v>
      </c>
      <c r="F192" s="1242">
        <v>4.9664429530201344E-2</v>
      </c>
      <c r="G192" s="1242">
        <v>0.11661108780418503</v>
      </c>
      <c r="H192" s="1242">
        <v>0.12471786812430925</v>
      </c>
      <c r="I192" s="1242">
        <v>6.7295750777020033E-2</v>
      </c>
      <c r="J192" s="95"/>
    </row>
    <row r="193" spans="2:10" ht="12">
      <c r="B193" s="1552"/>
      <c r="C193" s="1271" t="s">
        <v>2047</v>
      </c>
      <c r="D193" s="1243">
        <v>455</v>
      </c>
      <c r="E193" s="1241">
        <v>32</v>
      </c>
      <c r="F193" s="1242">
        <v>7.032967032967033E-2</v>
      </c>
      <c r="G193" s="1242">
        <v>0.23999288538073982</v>
      </c>
      <c r="H193" s="1242">
        <v>0.22887422546583389</v>
      </c>
      <c r="I193" s="1242">
        <v>0.11160674754566764</v>
      </c>
      <c r="J193" s="95"/>
    </row>
    <row r="194" spans="2:10" ht="12">
      <c r="B194" s="1552"/>
      <c r="C194" s="1271" t="s">
        <v>2048</v>
      </c>
      <c r="D194" s="1243">
        <v>1904</v>
      </c>
      <c r="E194" s="1241">
        <v>54</v>
      </c>
      <c r="F194" s="1242">
        <v>2.8361344537815126E-2</v>
      </c>
      <c r="G194" s="1242">
        <v>0.36231999576982449</v>
      </c>
      <c r="H194" s="1242">
        <v>0.36296281311980461</v>
      </c>
      <c r="I194" s="1242">
        <v>8.5935396021670926E-2</v>
      </c>
      <c r="J194" s="95"/>
    </row>
    <row r="195" spans="2:10" ht="12">
      <c r="B195" s="1552"/>
      <c r="C195" s="1270" t="s">
        <v>742</v>
      </c>
      <c r="D195" s="1243">
        <v>338</v>
      </c>
      <c r="E195" s="1241">
        <v>338</v>
      </c>
      <c r="F195" s="1242">
        <v>1</v>
      </c>
      <c r="G195" s="1242">
        <v>1</v>
      </c>
      <c r="H195" s="1242">
        <v>1</v>
      </c>
      <c r="I195" s="1242">
        <v>1</v>
      </c>
      <c r="J195" s="95"/>
    </row>
    <row r="196" spans="2:10">
      <c r="B196" s="873"/>
      <c r="C196" s="872"/>
      <c r="D196" s="1244"/>
      <c r="E196" s="1244"/>
      <c r="F196" s="1245"/>
      <c r="G196" s="1245"/>
      <c r="H196" s="1245"/>
      <c r="I196" s="1245"/>
      <c r="J196" s="95"/>
    </row>
    <row r="197" spans="2:10" ht="12" customHeight="1">
      <c r="B197" s="1554" t="s">
        <v>725</v>
      </c>
      <c r="C197" s="1554" t="s">
        <v>602</v>
      </c>
      <c r="D197" s="1556" t="s">
        <v>730</v>
      </c>
      <c r="E197" s="1557"/>
      <c r="F197" s="1554" t="s">
        <v>726</v>
      </c>
      <c r="G197" s="1554" t="s">
        <v>727</v>
      </c>
      <c r="H197" s="1554" t="s">
        <v>728</v>
      </c>
      <c r="I197" s="1554" t="s">
        <v>729</v>
      </c>
      <c r="J197" s="95"/>
    </row>
    <row r="198" spans="2:10" ht="39">
      <c r="B198" s="1555"/>
      <c r="C198" s="1555"/>
      <c r="D198" s="1239"/>
      <c r="E198" s="1240" t="s">
        <v>731</v>
      </c>
      <c r="F198" s="1555"/>
      <c r="G198" s="1555"/>
      <c r="H198" s="1555"/>
      <c r="I198" s="1555"/>
      <c r="J198" s="95"/>
    </row>
    <row r="199" spans="2:10">
      <c r="B199" s="1042" t="s">
        <v>466</v>
      </c>
      <c r="C199" s="1042" t="s">
        <v>467</v>
      </c>
      <c r="D199" s="1237" t="s">
        <v>468</v>
      </c>
      <c r="E199" s="1237" t="s">
        <v>732</v>
      </c>
      <c r="F199" s="1237" t="s">
        <v>470</v>
      </c>
      <c r="G199" s="1237" t="s">
        <v>733</v>
      </c>
      <c r="H199" s="1237" t="s">
        <v>472</v>
      </c>
      <c r="I199" s="1237" t="s">
        <v>473</v>
      </c>
      <c r="J199" s="95"/>
    </row>
    <row r="200" spans="2:10" ht="12">
      <c r="B200" s="1559" t="s">
        <v>743</v>
      </c>
      <c r="C200" s="1270" t="s">
        <v>735</v>
      </c>
      <c r="D200" s="1241">
        <v>0</v>
      </c>
      <c r="E200" s="1241">
        <v>0</v>
      </c>
      <c r="F200" s="1242">
        <v>0</v>
      </c>
      <c r="G200" s="1242">
        <v>0</v>
      </c>
      <c r="H200" s="1242">
        <v>0</v>
      </c>
      <c r="I200" s="1242">
        <v>0</v>
      </c>
      <c r="J200" s="95"/>
    </row>
    <row r="201" spans="2:10" ht="12">
      <c r="B201" s="1552"/>
      <c r="C201" s="1271" t="s">
        <v>2040</v>
      </c>
      <c r="D201" s="1241">
        <v>0</v>
      </c>
      <c r="E201" s="1241">
        <v>0</v>
      </c>
      <c r="F201" s="1242">
        <v>0</v>
      </c>
      <c r="G201" s="1242">
        <v>0</v>
      </c>
      <c r="H201" s="1242">
        <v>0</v>
      </c>
      <c r="I201" s="1242">
        <v>0</v>
      </c>
      <c r="J201" s="95"/>
    </row>
    <row r="202" spans="2:10" ht="12">
      <c r="B202" s="1552"/>
      <c r="C202" s="1271" t="s">
        <v>2041</v>
      </c>
      <c r="D202" s="1243">
        <v>0</v>
      </c>
      <c r="E202" s="1241">
        <v>0</v>
      </c>
      <c r="F202" s="1242">
        <v>0</v>
      </c>
      <c r="G202" s="1242">
        <v>0</v>
      </c>
      <c r="H202" s="1242">
        <v>0</v>
      </c>
      <c r="I202" s="1242">
        <v>0</v>
      </c>
      <c r="J202" s="95"/>
    </row>
    <row r="203" spans="2:10" ht="12">
      <c r="B203" s="1552"/>
      <c r="C203" s="1270" t="s">
        <v>736</v>
      </c>
      <c r="D203" s="1243">
        <v>0</v>
      </c>
      <c r="E203" s="1241">
        <v>0</v>
      </c>
      <c r="F203" s="1242">
        <v>0</v>
      </c>
      <c r="G203" s="1242">
        <v>0</v>
      </c>
      <c r="H203" s="1242">
        <v>0</v>
      </c>
      <c r="I203" s="1242">
        <v>0</v>
      </c>
      <c r="J203" s="95"/>
    </row>
    <row r="204" spans="2:10" ht="12">
      <c r="B204" s="1552"/>
      <c r="C204" s="1270" t="s">
        <v>737</v>
      </c>
      <c r="D204" s="1243">
        <v>0</v>
      </c>
      <c r="E204" s="1241">
        <v>0</v>
      </c>
      <c r="F204" s="1242">
        <v>0</v>
      </c>
      <c r="G204" s="1242">
        <v>0</v>
      </c>
      <c r="H204" s="1242">
        <v>0</v>
      </c>
      <c r="I204" s="1242">
        <v>0</v>
      </c>
      <c r="J204" s="95"/>
    </row>
    <row r="205" spans="2:10" ht="12">
      <c r="B205" s="1552"/>
      <c r="C205" s="1270" t="s">
        <v>738</v>
      </c>
      <c r="D205" s="1243">
        <v>0</v>
      </c>
      <c r="E205" s="1241">
        <v>0</v>
      </c>
      <c r="F205" s="1242">
        <v>0</v>
      </c>
      <c r="G205" s="1242">
        <v>0</v>
      </c>
      <c r="H205" s="1242">
        <v>0</v>
      </c>
      <c r="I205" s="1242">
        <v>0</v>
      </c>
      <c r="J205" s="95"/>
    </row>
    <row r="206" spans="2:10" ht="12">
      <c r="B206" s="1552"/>
      <c r="C206" s="1270" t="s">
        <v>739</v>
      </c>
      <c r="D206" s="1243">
        <v>0</v>
      </c>
      <c r="E206" s="1241">
        <v>0</v>
      </c>
      <c r="F206" s="1242">
        <v>0</v>
      </c>
      <c r="G206" s="1242">
        <v>0</v>
      </c>
      <c r="H206" s="1242">
        <v>0</v>
      </c>
      <c r="I206" s="1242">
        <v>0</v>
      </c>
      <c r="J206" s="95"/>
    </row>
    <row r="207" spans="2:10" ht="12">
      <c r="B207" s="1552"/>
      <c r="C207" s="1271" t="s">
        <v>2042</v>
      </c>
      <c r="D207" s="1243">
        <v>0</v>
      </c>
      <c r="E207" s="1241">
        <v>0</v>
      </c>
      <c r="F207" s="1242">
        <v>0</v>
      </c>
      <c r="G207" s="1242">
        <v>0</v>
      </c>
      <c r="H207" s="1242">
        <v>0</v>
      </c>
      <c r="I207" s="1242">
        <v>0</v>
      </c>
      <c r="J207" s="95"/>
    </row>
    <row r="208" spans="2:10" ht="12">
      <c r="B208" s="1552"/>
      <c r="C208" s="1271" t="s">
        <v>2043</v>
      </c>
      <c r="D208" s="1243">
        <v>0</v>
      </c>
      <c r="E208" s="1241">
        <v>0</v>
      </c>
      <c r="F208" s="1242">
        <v>0</v>
      </c>
      <c r="G208" s="1242">
        <v>0</v>
      </c>
      <c r="H208" s="1242">
        <v>0</v>
      </c>
      <c r="I208" s="1242">
        <v>0</v>
      </c>
      <c r="J208" s="95"/>
    </row>
    <row r="209" spans="2:10" ht="12">
      <c r="B209" s="1552"/>
      <c r="C209" s="1270" t="s">
        <v>740</v>
      </c>
      <c r="D209" s="1243">
        <v>0</v>
      </c>
      <c r="E209" s="1241">
        <v>0</v>
      </c>
      <c r="F209" s="1242">
        <v>0</v>
      </c>
      <c r="G209" s="1242">
        <v>0</v>
      </c>
      <c r="H209" s="1242">
        <v>0</v>
      </c>
      <c r="I209" s="1242">
        <v>0</v>
      </c>
      <c r="J209" s="95"/>
    </row>
    <row r="210" spans="2:10" ht="12">
      <c r="B210" s="1552"/>
      <c r="C210" s="1271" t="s">
        <v>2044</v>
      </c>
      <c r="D210" s="1243">
        <v>0</v>
      </c>
      <c r="E210" s="1241">
        <v>0</v>
      </c>
      <c r="F210" s="1242">
        <v>0</v>
      </c>
      <c r="G210" s="1242">
        <v>0</v>
      </c>
      <c r="H210" s="1242">
        <v>0</v>
      </c>
      <c r="I210" s="1242">
        <v>0</v>
      </c>
      <c r="J210" s="95"/>
    </row>
    <row r="211" spans="2:10" ht="12">
      <c r="B211" s="1552"/>
      <c r="C211" s="1271" t="s">
        <v>2045</v>
      </c>
      <c r="D211" s="1243">
        <v>0</v>
      </c>
      <c r="E211" s="1241">
        <v>0</v>
      </c>
      <c r="F211" s="1242">
        <v>0</v>
      </c>
      <c r="G211" s="1242">
        <v>0</v>
      </c>
      <c r="H211" s="1242">
        <v>0</v>
      </c>
      <c r="I211" s="1242">
        <v>0</v>
      </c>
      <c r="J211" s="95"/>
    </row>
    <row r="212" spans="2:10" ht="12">
      <c r="B212" s="1552"/>
      <c r="C212" s="1270" t="s">
        <v>741</v>
      </c>
      <c r="D212" s="1243">
        <v>0</v>
      </c>
      <c r="E212" s="1241">
        <v>0</v>
      </c>
      <c r="F212" s="1242">
        <v>0</v>
      </c>
      <c r="G212" s="1242">
        <v>0</v>
      </c>
      <c r="H212" s="1242">
        <v>0</v>
      </c>
      <c r="I212" s="1242">
        <v>0</v>
      </c>
      <c r="J212" s="95"/>
    </row>
    <row r="213" spans="2:10" ht="12">
      <c r="B213" s="1552"/>
      <c r="C213" s="1271" t="s">
        <v>2046</v>
      </c>
      <c r="D213" s="1243">
        <v>0</v>
      </c>
      <c r="E213" s="1241">
        <v>0</v>
      </c>
      <c r="F213" s="1242">
        <v>0</v>
      </c>
      <c r="G213" s="1242">
        <v>0</v>
      </c>
      <c r="H213" s="1242">
        <v>0</v>
      </c>
      <c r="I213" s="1242">
        <v>0</v>
      </c>
      <c r="J213" s="95"/>
    </row>
    <row r="214" spans="2:10" ht="12">
      <c r="B214" s="1552"/>
      <c r="C214" s="1271" t="s">
        <v>2047</v>
      </c>
      <c r="D214" s="1243">
        <v>0</v>
      </c>
      <c r="E214" s="1241">
        <v>0</v>
      </c>
      <c r="F214" s="1242">
        <v>0</v>
      </c>
      <c r="G214" s="1242">
        <v>0</v>
      </c>
      <c r="H214" s="1242">
        <v>0</v>
      </c>
      <c r="I214" s="1242">
        <v>0</v>
      </c>
      <c r="J214" s="95"/>
    </row>
    <row r="215" spans="2:10" ht="12">
      <c r="B215" s="1552"/>
      <c r="C215" s="1271" t="s">
        <v>2048</v>
      </c>
      <c r="D215" s="1243">
        <v>0</v>
      </c>
      <c r="E215" s="1241">
        <v>0</v>
      </c>
      <c r="F215" s="1242">
        <v>0</v>
      </c>
      <c r="G215" s="1242">
        <v>0</v>
      </c>
      <c r="H215" s="1242">
        <v>0</v>
      </c>
      <c r="I215" s="1242">
        <v>0</v>
      </c>
      <c r="J215" s="95"/>
    </row>
    <row r="216" spans="2:10" ht="12">
      <c r="B216" s="1552"/>
      <c r="C216" s="1270" t="s">
        <v>742</v>
      </c>
      <c r="D216" s="1243">
        <v>0</v>
      </c>
      <c r="E216" s="1241">
        <v>0</v>
      </c>
      <c r="F216" s="1242">
        <v>0</v>
      </c>
      <c r="G216" s="1242">
        <v>0</v>
      </c>
      <c r="H216" s="1242">
        <v>0</v>
      </c>
      <c r="I216" s="1242">
        <v>0</v>
      </c>
      <c r="J216" s="95"/>
    </row>
    <row r="217" spans="2:10">
      <c r="B217" s="873"/>
      <c r="C217" s="872"/>
      <c r="D217" s="1244"/>
      <c r="E217" s="1244"/>
      <c r="F217" s="1245"/>
      <c r="G217" s="1245"/>
      <c r="H217" s="1245"/>
      <c r="I217" s="1245"/>
      <c r="J217" s="95"/>
    </row>
    <row r="218" spans="2:10" ht="12" customHeight="1">
      <c r="B218" s="1554" t="s">
        <v>725</v>
      </c>
      <c r="C218" s="1554" t="s">
        <v>602</v>
      </c>
      <c r="D218" s="1556" t="s">
        <v>730</v>
      </c>
      <c r="E218" s="1557"/>
      <c r="F218" s="1554" t="s">
        <v>726</v>
      </c>
      <c r="G218" s="1554" t="s">
        <v>727</v>
      </c>
      <c r="H218" s="1554" t="s">
        <v>728</v>
      </c>
      <c r="I218" s="1554" t="s">
        <v>729</v>
      </c>
      <c r="J218" s="95"/>
    </row>
    <row r="219" spans="2:10" ht="39">
      <c r="B219" s="1555"/>
      <c r="C219" s="1555"/>
      <c r="D219" s="1239"/>
      <c r="E219" s="1240" t="s">
        <v>731</v>
      </c>
      <c r="F219" s="1555"/>
      <c r="G219" s="1555"/>
      <c r="H219" s="1555"/>
      <c r="I219" s="1555"/>
      <c r="J219" s="95"/>
    </row>
    <row r="220" spans="2:10">
      <c r="B220" s="1042" t="s">
        <v>466</v>
      </c>
      <c r="C220" s="1042" t="s">
        <v>467</v>
      </c>
      <c r="D220" s="1237" t="s">
        <v>468</v>
      </c>
      <c r="E220" s="1237" t="s">
        <v>732</v>
      </c>
      <c r="F220" s="1237" t="s">
        <v>470</v>
      </c>
      <c r="G220" s="1237" t="s">
        <v>733</v>
      </c>
      <c r="H220" s="1237" t="s">
        <v>472</v>
      </c>
      <c r="I220" s="1237" t="s">
        <v>473</v>
      </c>
      <c r="J220" s="95"/>
    </row>
    <row r="221" spans="2:10" ht="12">
      <c r="B221" s="1559" t="s">
        <v>744</v>
      </c>
      <c r="C221" s="1270" t="s">
        <v>735</v>
      </c>
      <c r="D221" s="1241">
        <v>1954</v>
      </c>
      <c r="E221" s="1241">
        <v>8</v>
      </c>
      <c r="F221" s="1242">
        <v>4.0941658137154556E-3</v>
      </c>
      <c r="G221" s="1242">
        <v>9.1189479890174099E-4</v>
      </c>
      <c r="H221" s="1242">
        <v>9.8426324329942637E-4</v>
      </c>
      <c r="I221" s="1242">
        <v>2.6833848070748033E-3</v>
      </c>
      <c r="J221" s="95"/>
    </row>
    <row r="222" spans="2:10" ht="12">
      <c r="B222" s="1552"/>
      <c r="C222" s="1271" t="s">
        <v>2040</v>
      </c>
      <c r="D222" s="1241">
        <v>1140</v>
      </c>
      <c r="E222" s="1241">
        <v>7</v>
      </c>
      <c r="F222" s="1242">
        <v>6.1403508771929825E-3</v>
      </c>
      <c r="G222" s="1242">
        <v>7.3298177197453796E-4</v>
      </c>
      <c r="H222" s="1242">
        <v>6.2821594424987632E-4</v>
      </c>
      <c r="I222" s="1242">
        <v>2.0093644796330841E-3</v>
      </c>
      <c r="J222" s="95"/>
    </row>
    <row r="223" spans="2:10" ht="12">
      <c r="B223" s="1552"/>
      <c r="C223" s="1271" t="s">
        <v>2041</v>
      </c>
      <c r="D223" s="1243">
        <v>814</v>
      </c>
      <c r="E223" s="1241">
        <v>1</v>
      </c>
      <c r="F223" s="1242">
        <v>1.2285012285012285E-3</v>
      </c>
      <c r="G223" s="1242">
        <v>1.4900004261041763E-3</v>
      </c>
      <c r="H223" s="1242">
        <v>1.4829044237865223E-3</v>
      </c>
      <c r="I223" s="1242">
        <v>3.6897740504394211E-3</v>
      </c>
      <c r="J223" s="95"/>
    </row>
    <row r="224" spans="2:10" ht="12">
      <c r="B224" s="1552"/>
      <c r="C224" s="1270" t="s">
        <v>736</v>
      </c>
      <c r="D224" s="1243">
        <v>1110</v>
      </c>
      <c r="E224" s="1241">
        <v>2</v>
      </c>
      <c r="F224" s="1242">
        <v>1.8018018018018018E-3</v>
      </c>
      <c r="G224" s="1242">
        <v>2.2099977111517863E-3</v>
      </c>
      <c r="H224" s="1242">
        <v>2.0483081777279478E-3</v>
      </c>
      <c r="I224" s="1242">
        <v>2.2914317343478278E-3</v>
      </c>
      <c r="J224" s="95"/>
    </row>
    <row r="225" spans="2:10" ht="12">
      <c r="B225" s="1552"/>
      <c r="C225" s="1270" t="s">
        <v>737</v>
      </c>
      <c r="D225" s="1243">
        <v>1978</v>
      </c>
      <c r="E225" s="1241">
        <v>8</v>
      </c>
      <c r="F225" s="1242">
        <v>4.0444893832153692E-3</v>
      </c>
      <c r="G225" s="1242">
        <v>4.4008665145194911E-3</v>
      </c>
      <c r="H225" s="1242">
        <v>4.431797269641569E-3</v>
      </c>
      <c r="I225" s="1242">
        <v>3.703177299155487E-3</v>
      </c>
      <c r="J225" s="95"/>
    </row>
    <row r="226" spans="2:10" ht="12">
      <c r="B226" s="1552"/>
      <c r="C226" s="1270" t="s">
        <v>738</v>
      </c>
      <c r="D226" s="1243">
        <v>28</v>
      </c>
      <c r="E226" s="1241">
        <v>0</v>
      </c>
      <c r="F226" s="1242">
        <v>0</v>
      </c>
      <c r="G226" s="1242">
        <v>0</v>
      </c>
      <c r="H226" s="1242">
        <v>6.0902286998770414E-3</v>
      </c>
      <c r="I226" s="1242">
        <v>1.4956220611870635E-2</v>
      </c>
      <c r="J226" s="95"/>
    </row>
    <row r="227" spans="2:10" ht="12">
      <c r="B227" s="1552"/>
      <c r="C227" s="1270" t="s">
        <v>739</v>
      </c>
      <c r="D227" s="1243">
        <v>1864</v>
      </c>
      <c r="E227" s="1241">
        <v>5</v>
      </c>
      <c r="F227" s="1242">
        <v>2.6824034334763948E-3</v>
      </c>
      <c r="G227" s="1242">
        <v>1.1603806996214746E-2</v>
      </c>
      <c r="H227" s="1242">
        <v>1.2833480414111691E-2</v>
      </c>
      <c r="I227" s="1242">
        <v>9.4181862356707523E-3</v>
      </c>
      <c r="J227" s="95"/>
    </row>
    <row r="228" spans="2:10" ht="12">
      <c r="B228" s="1552"/>
      <c r="C228" s="1271" t="s">
        <v>2042</v>
      </c>
      <c r="D228" s="1243">
        <v>1452</v>
      </c>
      <c r="E228" s="1241">
        <v>4</v>
      </c>
      <c r="F228" s="1242">
        <v>2.7548209366391185E-3</v>
      </c>
      <c r="G228" s="1242">
        <v>9.8848216445960781E-3</v>
      </c>
      <c r="H228" s="1242">
        <v>1.0688304073020473E-2</v>
      </c>
      <c r="I228" s="1242">
        <v>8.7498277684181676E-3</v>
      </c>
      <c r="J228" s="95"/>
    </row>
    <row r="229" spans="2:10" ht="12">
      <c r="B229" s="1552"/>
      <c r="C229" s="1271" t="s">
        <v>2043</v>
      </c>
      <c r="D229" s="1243">
        <v>412</v>
      </c>
      <c r="E229" s="1241">
        <v>1</v>
      </c>
      <c r="F229" s="1242">
        <v>2.4271844660194173E-3</v>
      </c>
      <c r="G229" s="1242">
        <v>2.0449992041068021E-2</v>
      </c>
      <c r="H229" s="1242">
        <v>2.0393664994850576E-2</v>
      </c>
      <c r="I229" s="1242">
        <v>1.0601363730294324E-2</v>
      </c>
      <c r="J229" s="95"/>
    </row>
    <row r="230" spans="2:10" ht="12">
      <c r="B230" s="1552"/>
      <c r="C230" s="1270" t="s">
        <v>740</v>
      </c>
      <c r="D230" s="1243">
        <v>567</v>
      </c>
      <c r="E230" s="1241">
        <v>5</v>
      </c>
      <c r="F230" s="1242">
        <v>8.8183421516754845E-3</v>
      </c>
      <c r="G230" s="1242">
        <v>3.6110000831252112E-2</v>
      </c>
      <c r="H230" s="1242">
        <v>3.6725358402836576E-2</v>
      </c>
      <c r="I230" s="1242">
        <v>2.0843572177691394E-2</v>
      </c>
      <c r="J230" s="95"/>
    </row>
    <row r="231" spans="2:10" ht="12">
      <c r="B231" s="1552"/>
      <c r="C231" s="1271" t="s">
        <v>2044</v>
      </c>
      <c r="D231" s="1243">
        <v>556</v>
      </c>
      <c r="E231" s="1241">
        <v>5</v>
      </c>
      <c r="F231" s="1242">
        <v>8.9928057553956831E-3</v>
      </c>
      <c r="G231" s="1242">
        <v>3.6110000831252112E-2</v>
      </c>
      <c r="H231" s="1242">
        <v>3.6017261753307446E-2</v>
      </c>
      <c r="I231" s="1242">
        <v>1.771650440171851E-2</v>
      </c>
      <c r="J231" s="95"/>
    </row>
    <row r="232" spans="2:10" ht="12">
      <c r="B232" s="1552"/>
      <c r="C232" s="1271" t="s">
        <v>2045</v>
      </c>
      <c r="D232" s="1243">
        <v>11</v>
      </c>
      <c r="E232" s="1241">
        <v>0</v>
      </c>
      <c r="F232" s="1242">
        <v>0</v>
      </c>
      <c r="G232" s="1242">
        <v>0</v>
      </c>
      <c r="H232" s="1242">
        <v>7.2516425415400113E-2</v>
      </c>
      <c r="I232" s="1242">
        <v>3.9727711901624947E-2</v>
      </c>
      <c r="J232" s="95"/>
    </row>
    <row r="233" spans="2:10" ht="12">
      <c r="B233" s="1552"/>
      <c r="C233" s="1270" t="s">
        <v>741</v>
      </c>
      <c r="D233" s="1243">
        <v>1936</v>
      </c>
      <c r="E233" s="1241">
        <v>47</v>
      </c>
      <c r="F233" s="1242">
        <v>2.427685950413223E-2</v>
      </c>
      <c r="G233" s="1242">
        <v>0.23334472508617748</v>
      </c>
      <c r="H233" s="1242">
        <v>0.31353815641819943</v>
      </c>
      <c r="I233" s="1242">
        <v>5.2116735513801339E-2</v>
      </c>
      <c r="J233" s="95"/>
    </row>
    <row r="234" spans="2:10" ht="12">
      <c r="B234" s="1552"/>
      <c r="C234" s="1271" t="s">
        <v>2046</v>
      </c>
      <c r="D234" s="1243">
        <v>313</v>
      </c>
      <c r="E234" s="1241">
        <v>13</v>
      </c>
      <c r="F234" s="1242">
        <v>4.1533546325878593E-2</v>
      </c>
      <c r="G234" s="1242">
        <v>0.11499007346800282</v>
      </c>
      <c r="H234" s="1242">
        <v>0.12636940659592188</v>
      </c>
      <c r="I234" s="1242">
        <v>6.7524609507920677E-2</v>
      </c>
      <c r="J234" s="95"/>
    </row>
    <row r="235" spans="2:10" ht="12">
      <c r="B235" s="1552"/>
      <c r="C235" s="1271" t="s">
        <v>2047</v>
      </c>
      <c r="D235" s="1243">
        <v>158</v>
      </c>
      <c r="E235" s="1241">
        <v>9</v>
      </c>
      <c r="F235" s="1242">
        <v>5.6962025316455694E-2</v>
      </c>
      <c r="G235" s="1242">
        <v>0.24402677072330212</v>
      </c>
      <c r="H235" s="1242">
        <v>0.22177907930372107</v>
      </c>
      <c r="I235" s="1242">
        <v>6.8838012967759793E-2</v>
      </c>
      <c r="J235" s="95"/>
    </row>
    <row r="236" spans="2:10" ht="12">
      <c r="B236" s="1552"/>
      <c r="C236" s="1271" t="s">
        <v>2048</v>
      </c>
      <c r="D236" s="1243">
        <v>1465</v>
      </c>
      <c r="E236" s="1241">
        <v>25</v>
      </c>
      <c r="F236" s="1242">
        <v>1.7064846416382253E-2</v>
      </c>
      <c r="G236" s="1242">
        <v>0.36232000746161391</v>
      </c>
      <c r="H236" s="1242">
        <v>0.36342331196663669</v>
      </c>
      <c r="I236" s="1242">
        <v>6.5131217432976202E-2</v>
      </c>
      <c r="J236" s="95"/>
    </row>
    <row r="237" spans="2:10" ht="12">
      <c r="B237" s="1552"/>
      <c r="C237" s="1270" t="s">
        <v>742</v>
      </c>
      <c r="D237" s="1243">
        <v>89</v>
      </c>
      <c r="E237" s="1241">
        <v>89</v>
      </c>
      <c r="F237" s="1242">
        <v>1</v>
      </c>
      <c r="G237" s="1242">
        <v>1</v>
      </c>
      <c r="H237" s="1242">
        <v>1</v>
      </c>
      <c r="I237" s="1242">
        <v>1</v>
      </c>
      <c r="J237" s="95"/>
    </row>
  </sheetData>
  <mergeCells count="92">
    <mergeCell ref="F218:F219"/>
    <mergeCell ref="G218:G219"/>
    <mergeCell ref="B221:B237"/>
    <mergeCell ref="B200:B216"/>
    <mergeCell ref="B218:B219"/>
    <mergeCell ref="C218:C219"/>
    <mergeCell ref="D218:E218"/>
    <mergeCell ref="G197:G198"/>
    <mergeCell ref="H197:H198"/>
    <mergeCell ref="I197:I198"/>
    <mergeCell ref="H218:H219"/>
    <mergeCell ref="I218:I219"/>
    <mergeCell ref="B179:B195"/>
    <mergeCell ref="B197:B198"/>
    <mergeCell ref="C197:C198"/>
    <mergeCell ref="D197:E197"/>
    <mergeCell ref="F197:F198"/>
    <mergeCell ref="H151:H152"/>
    <mergeCell ref="I151:I152"/>
    <mergeCell ref="B154:B170"/>
    <mergeCell ref="B175:I175"/>
    <mergeCell ref="B176:B177"/>
    <mergeCell ref="C176:C177"/>
    <mergeCell ref="D176:E176"/>
    <mergeCell ref="F176:F177"/>
    <mergeCell ref="G176:G177"/>
    <mergeCell ref="H176:H177"/>
    <mergeCell ref="G151:G152"/>
    <mergeCell ref="I176:I177"/>
    <mergeCell ref="B133:B149"/>
    <mergeCell ref="B151:B152"/>
    <mergeCell ref="C151:C152"/>
    <mergeCell ref="D151:E151"/>
    <mergeCell ref="F151:F152"/>
    <mergeCell ref="H109:H110"/>
    <mergeCell ref="I109:I110"/>
    <mergeCell ref="B112:B128"/>
    <mergeCell ref="B130:B131"/>
    <mergeCell ref="C130:C131"/>
    <mergeCell ref="D130:E130"/>
    <mergeCell ref="F130:F131"/>
    <mergeCell ref="G130:G131"/>
    <mergeCell ref="H130:H131"/>
    <mergeCell ref="I130:I131"/>
    <mergeCell ref="G109:G110"/>
    <mergeCell ref="B91:B107"/>
    <mergeCell ref="B109:B110"/>
    <mergeCell ref="C109:C110"/>
    <mergeCell ref="D109:E109"/>
    <mergeCell ref="F109:F110"/>
    <mergeCell ref="H67:H68"/>
    <mergeCell ref="I67:I68"/>
    <mergeCell ref="B70:B86"/>
    <mergeCell ref="B88:B89"/>
    <mergeCell ref="C88:C89"/>
    <mergeCell ref="D88:E88"/>
    <mergeCell ref="F88:F89"/>
    <mergeCell ref="G88:G89"/>
    <mergeCell ref="H88:H89"/>
    <mergeCell ref="I88:I89"/>
    <mergeCell ref="G67:G68"/>
    <mergeCell ref="B49:B65"/>
    <mergeCell ref="B67:B68"/>
    <mergeCell ref="C67:C68"/>
    <mergeCell ref="D67:E67"/>
    <mergeCell ref="F67:F68"/>
    <mergeCell ref="H25:H26"/>
    <mergeCell ref="I25:I26"/>
    <mergeCell ref="B28:B44"/>
    <mergeCell ref="B46:B47"/>
    <mergeCell ref="C46:C47"/>
    <mergeCell ref="D46:E46"/>
    <mergeCell ref="F46:F47"/>
    <mergeCell ref="G46:G47"/>
    <mergeCell ref="H46:H47"/>
    <mergeCell ref="I46:I47"/>
    <mergeCell ref="G25:G26"/>
    <mergeCell ref="B7:B23"/>
    <mergeCell ref="B25:B26"/>
    <mergeCell ref="C25:C26"/>
    <mergeCell ref="D25:E25"/>
    <mergeCell ref="F25:F26"/>
    <mergeCell ref="B1:I1"/>
    <mergeCell ref="B2:I2"/>
    <mergeCell ref="B3:H3"/>
    <mergeCell ref="B4:B5"/>
    <mergeCell ref="C4:C5"/>
    <mergeCell ref="D4:E4"/>
    <mergeCell ref="F4:F5"/>
    <mergeCell ref="G4:G5"/>
    <mergeCell ref="H4:H5"/>
    <mergeCell ref="I4:I5"/>
  </mergeCells>
  <pageMargins left="0.7" right="0.7" top="0.75" bottom="0.75" header="0.3" footer="0.3"/>
  <pageSetup scale="48" orientation="portrait" r:id="rId1"/>
  <headerFooter>
    <oddFooter>&amp;C&amp;1#&amp;"Calibri"&amp;10&amp;K000000Confidential</oddFooter>
  </headerFooter>
  <rowBreaks count="3" manualBreakCount="3">
    <brk id="65" max="9" man="1"/>
    <brk id="128" max="9" man="1"/>
    <brk id="195" max="9" man="1"/>
  </rowBreaks>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DDEF-9AF4-46E5-92D5-F67F36A076E6}">
  <sheetPr codeName="Sheet25">
    <tabColor theme="5" tint="0.59999389629810485"/>
  </sheetPr>
  <dimension ref="A1:AA51"/>
  <sheetViews>
    <sheetView view="pageBreakPreview" topLeftCell="B1" zoomScale="130" zoomScaleNormal="100" zoomScaleSheetLayoutView="130" workbookViewId="0">
      <selection activeCell="E25" sqref="E25"/>
    </sheetView>
  </sheetViews>
  <sheetFormatPr defaultColWidth="9.81640625" defaultRowHeight="11.5"/>
  <cols>
    <col min="1" max="1" width="1.7265625" style="119" customWidth="1"/>
    <col min="2" max="2" width="36.26953125" style="119" customWidth="1"/>
    <col min="3" max="3" width="27.81640625" style="119" bestFit="1" customWidth="1"/>
    <col min="4" max="4" width="10" style="119" bestFit="1" customWidth="1"/>
    <col min="5" max="7" width="9.81640625" style="119"/>
    <col min="8" max="8" width="13.1796875" style="119" customWidth="1"/>
    <col min="9" max="9" width="4.1796875" style="119" customWidth="1"/>
    <col min="10" max="16384" width="9.81640625" style="119"/>
  </cols>
  <sheetData>
    <row r="1" spans="1:27">
      <c r="B1" s="339" t="s">
        <v>751</v>
      </c>
      <c r="C1" s="110"/>
      <c r="D1" s="110"/>
      <c r="E1" s="110"/>
      <c r="F1" s="110"/>
      <c r="G1" s="358"/>
      <c r="H1" s="362"/>
      <c r="AA1" s="119" t="e">
        <f>#REF!</f>
        <v>#REF!</v>
      </c>
    </row>
    <row r="2" spans="1:27" ht="12" customHeight="1">
      <c r="B2" s="1561" t="s">
        <v>752</v>
      </c>
      <c r="C2" s="1561"/>
      <c r="D2" s="1561"/>
      <c r="E2" s="1561"/>
      <c r="F2" s="1561"/>
      <c r="G2" s="1561"/>
      <c r="H2" s="1561"/>
    </row>
    <row r="3" spans="1:27">
      <c r="A3" s="950"/>
      <c r="B3" s="1561"/>
      <c r="C3" s="1561"/>
      <c r="D3" s="1561"/>
      <c r="E3" s="1561"/>
      <c r="F3" s="1561"/>
      <c r="G3" s="1561"/>
      <c r="H3" s="1561"/>
    </row>
    <row r="4" spans="1:27">
      <c r="A4" s="950"/>
      <c r="B4" s="1561"/>
      <c r="C4" s="1561"/>
      <c r="D4" s="1561"/>
      <c r="E4" s="1561"/>
      <c r="F4" s="1561"/>
      <c r="G4" s="1561"/>
      <c r="H4" s="1561"/>
    </row>
    <row r="5" spans="1:27">
      <c r="A5" s="950"/>
      <c r="B5" s="1561"/>
      <c r="C5" s="1561"/>
      <c r="D5" s="1561"/>
      <c r="E5" s="1561"/>
      <c r="F5" s="1561"/>
      <c r="G5" s="1561"/>
      <c r="H5" s="1561"/>
    </row>
    <row r="6" spans="1:27">
      <c r="A6" s="110"/>
      <c r="B6" s="340"/>
      <c r="C6" s="341"/>
      <c r="D6" s="342"/>
      <c r="E6" s="343"/>
      <c r="F6" s="343"/>
      <c r="G6" s="343"/>
      <c r="H6" s="343"/>
    </row>
    <row r="7" spans="1:27">
      <c r="A7" s="110"/>
      <c r="B7" s="344" t="s">
        <v>170</v>
      </c>
      <c r="C7" s="271"/>
      <c r="D7" s="345"/>
      <c r="E7" s="346" t="s">
        <v>753</v>
      </c>
      <c r="F7" s="346"/>
      <c r="G7" s="346" t="s">
        <v>145</v>
      </c>
      <c r="H7" s="346"/>
    </row>
    <row r="8" spans="1:27">
      <c r="A8" s="110"/>
      <c r="B8" s="347" t="s">
        <v>754</v>
      </c>
      <c r="C8" s="273" t="s">
        <v>755</v>
      </c>
      <c r="D8" s="348" t="s">
        <v>594</v>
      </c>
      <c r="E8" s="349" t="s">
        <v>756</v>
      </c>
      <c r="F8" s="349" t="s">
        <v>757</v>
      </c>
      <c r="G8" s="349" t="s">
        <v>756</v>
      </c>
      <c r="H8" s="349" t="s">
        <v>757</v>
      </c>
    </row>
    <row r="9" spans="1:27">
      <c r="A9" s="110"/>
      <c r="B9" s="350" t="s">
        <v>758</v>
      </c>
      <c r="C9" s="221"/>
      <c r="D9" s="351"/>
      <c r="E9" s="221"/>
      <c r="F9" s="221"/>
      <c r="G9" s="221"/>
      <c r="H9" s="221"/>
    </row>
    <row r="10" spans="1:27">
      <c r="A10" s="110"/>
      <c r="B10" s="352">
        <v>1</v>
      </c>
      <c r="C10" s="221" t="s">
        <v>759</v>
      </c>
      <c r="D10" s="351">
        <v>0</v>
      </c>
      <c r="E10" s="221">
        <v>76860.80569578</v>
      </c>
      <c r="F10" s="221">
        <v>61642.19716114</v>
      </c>
      <c r="G10" s="221">
        <v>81348.373264574999</v>
      </c>
      <c r="H10" s="221">
        <v>66125.472677173006</v>
      </c>
    </row>
    <row r="11" spans="1:27">
      <c r="A11" s="110"/>
      <c r="B11" s="352">
        <v>2</v>
      </c>
      <c r="C11" s="221" t="s">
        <v>760</v>
      </c>
      <c r="D11" s="351">
        <v>0.2</v>
      </c>
      <c r="E11" s="221">
        <v>7.7223212500000002</v>
      </c>
      <c r="F11" s="221">
        <v>20.123239269999999</v>
      </c>
      <c r="G11" s="221">
        <v>44.996531654000002</v>
      </c>
      <c r="H11" s="221">
        <v>19.375588519000001</v>
      </c>
    </row>
    <row r="12" spans="1:27">
      <c r="A12" s="110"/>
      <c r="B12" s="352">
        <v>3</v>
      </c>
      <c r="C12" s="221" t="s">
        <v>761</v>
      </c>
      <c r="D12" s="351">
        <v>0.5</v>
      </c>
      <c r="E12" s="221">
        <v>93.299498569999997</v>
      </c>
      <c r="F12" s="221">
        <v>85.713027249999996</v>
      </c>
      <c r="G12" s="221">
        <v>93.282499400000006</v>
      </c>
      <c r="H12" s="221">
        <v>85.051027919999996</v>
      </c>
    </row>
    <row r="13" spans="1:27">
      <c r="A13" s="110"/>
      <c r="B13" s="352" t="s">
        <v>762</v>
      </c>
      <c r="C13" s="221" t="s">
        <v>763</v>
      </c>
      <c r="D13" s="351" t="s">
        <v>764</v>
      </c>
      <c r="E13" s="221">
        <v>425.09830189000002</v>
      </c>
      <c r="F13" s="221">
        <v>419.60502939999998</v>
      </c>
      <c r="G13" s="221">
        <v>216.99026170499999</v>
      </c>
      <c r="H13" s="221">
        <v>160.41251984499999</v>
      </c>
    </row>
    <row r="14" spans="1:27">
      <c r="A14" s="110"/>
      <c r="B14" s="1043" t="s">
        <v>161</v>
      </c>
      <c r="C14" s="1040"/>
      <c r="D14" s="1044"/>
      <c r="E14" s="1040">
        <v>77386.925817490002</v>
      </c>
      <c r="F14" s="1040">
        <v>62167.638457059998</v>
      </c>
      <c r="G14" s="1040">
        <v>81703.642557333995</v>
      </c>
      <c r="H14" s="1040">
        <v>66390.31181345701</v>
      </c>
    </row>
    <row r="15" spans="1:27">
      <c r="A15" s="110"/>
      <c r="B15" s="352"/>
      <c r="C15" s="221"/>
      <c r="D15" s="351"/>
      <c r="E15" s="221"/>
      <c r="F15" s="221"/>
      <c r="G15" s="221"/>
      <c r="H15" s="221"/>
    </row>
    <row r="16" spans="1:27">
      <c r="A16" s="110"/>
      <c r="B16" s="350" t="s">
        <v>765</v>
      </c>
      <c r="C16" s="353"/>
      <c r="D16" s="354"/>
      <c r="E16" s="221"/>
      <c r="F16" s="221"/>
      <c r="G16" s="221"/>
      <c r="H16" s="221"/>
    </row>
    <row r="17" spans="1:8">
      <c r="A17" s="110"/>
      <c r="B17" s="352">
        <v>1</v>
      </c>
      <c r="C17" s="221" t="s">
        <v>766</v>
      </c>
      <c r="D17" s="351" t="s">
        <v>767</v>
      </c>
      <c r="E17" s="221">
        <v>11361.303427119999</v>
      </c>
      <c r="F17" s="221">
        <v>10950.65979824</v>
      </c>
      <c r="G17" s="221">
        <v>6796.3091130860003</v>
      </c>
      <c r="H17" s="221">
        <v>7496.5126653010011</v>
      </c>
    </row>
    <row r="18" spans="1:8">
      <c r="A18" s="110"/>
      <c r="B18" s="352">
        <v>2</v>
      </c>
      <c r="C18" s="221" t="s">
        <v>760</v>
      </c>
      <c r="D18" s="351">
        <v>0.5</v>
      </c>
      <c r="E18" s="221" t="s">
        <v>154</v>
      </c>
      <c r="F18" s="221" t="s">
        <v>154</v>
      </c>
      <c r="G18" s="221" t="s">
        <v>154</v>
      </c>
      <c r="H18" s="221" t="s">
        <v>154</v>
      </c>
    </row>
    <row r="19" spans="1:8">
      <c r="A19" s="110"/>
      <c r="B19" s="352" t="s">
        <v>768</v>
      </c>
      <c r="C19" s="221" t="s">
        <v>769</v>
      </c>
      <c r="D19" s="351" t="s">
        <v>764</v>
      </c>
      <c r="E19" s="221" t="s">
        <v>154</v>
      </c>
      <c r="F19" s="221" t="s">
        <v>154</v>
      </c>
      <c r="G19" s="221" t="s">
        <v>154</v>
      </c>
      <c r="H19" s="221" t="s">
        <v>154</v>
      </c>
    </row>
    <row r="20" spans="1:8">
      <c r="A20" s="110"/>
      <c r="B20" s="1043" t="s">
        <v>161</v>
      </c>
      <c r="C20" s="1040"/>
      <c r="D20" s="1044"/>
      <c r="E20" s="1040">
        <v>11361.303427119999</v>
      </c>
      <c r="F20" s="1040">
        <v>10950.65979824</v>
      </c>
      <c r="G20" s="1040">
        <v>6796.3091130860003</v>
      </c>
      <c r="H20" s="1040">
        <v>7496.5126653010011</v>
      </c>
    </row>
    <row r="21" spans="1:8">
      <c r="A21" s="110"/>
      <c r="B21" s="355"/>
      <c r="C21" s="356"/>
      <c r="D21" s="357"/>
      <c r="E21" s="356"/>
      <c r="F21" s="356"/>
      <c r="G21" s="356"/>
      <c r="H21" s="356"/>
    </row>
    <row r="22" spans="1:8">
      <c r="A22" s="110"/>
      <c r="B22" s="350" t="s">
        <v>770</v>
      </c>
      <c r="C22" s="353"/>
      <c r="D22" s="354"/>
      <c r="E22" s="221"/>
      <c r="F22" s="221"/>
      <c r="G22" s="221"/>
      <c r="H22" s="221"/>
    </row>
    <row r="23" spans="1:8">
      <c r="A23" s="110"/>
      <c r="B23" s="352">
        <v>1</v>
      </c>
      <c r="C23" s="221" t="s">
        <v>766</v>
      </c>
      <c r="D23" s="351" t="s">
        <v>767</v>
      </c>
      <c r="E23" s="221"/>
      <c r="F23" s="221">
        <v>275.24606977000002</v>
      </c>
      <c r="G23" s="221" t="s">
        <v>154</v>
      </c>
      <c r="H23" s="221">
        <v>150.18889025999999</v>
      </c>
    </row>
    <row r="24" spans="1:8">
      <c r="A24" s="110"/>
      <c r="B24" s="352">
        <v>2</v>
      </c>
      <c r="C24" s="221" t="s">
        <v>760</v>
      </c>
      <c r="D24" s="351">
        <v>0.5</v>
      </c>
      <c r="E24" s="221" t="s">
        <v>154</v>
      </c>
      <c r="F24" s="221" t="s">
        <v>154</v>
      </c>
      <c r="G24" s="221" t="s">
        <v>154</v>
      </c>
      <c r="H24" s="221" t="s">
        <v>154</v>
      </c>
    </row>
    <row r="25" spans="1:8">
      <c r="A25" s="110"/>
      <c r="B25" s="352" t="s">
        <v>768</v>
      </c>
      <c r="C25" s="221" t="s">
        <v>769</v>
      </c>
      <c r="D25" s="351" t="s">
        <v>764</v>
      </c>
      <c r="E25" s="221" t="s">
        <v>154</v>
      </c>
      <c r="F25" s="221" t="s">
        <v>154</v>
      </c>
      <c r="G25" s="221" t="s">
        <v>154</v>
      </c>
      <c r="H25" s="221" t="s">
        <v>154</v>
      </c>
    </row>
    <row r="26" spans="1:8">
      <c r="A26" s="110"/>
      <c r="B26" s="1043" t="s">
        <v>161</v>
      </c>
      <c r="C26" s="1040"/>
      <c r="D26" s="1044"/>
      <c r="E26" s="1040" t="s">
        <v>154</v>
      </c>
      <c r="F26" s="1040">
        <v>275.24606977000002</v>
      </c>
      <c r="G26" s="1040" t="s">
        <v>154</v>
      </c>
      <c r="H26" s="1040">
        <v>150.18889025999999</v>
      </c>
    </row>
    <row r="27" spans="1:8">
      <c r="A27" s="110"/>
      <c r="B27" s="110"/>
      <c r="C27" s="358"/>
      <c r="D27" s="110"/>
      <c r="E27" s="110"/>
      <c r="F27" s="110"/>
      <c r="G27" s="110"/>
      <c r="H27" s="110"/>
    </row>
    <row r="28" spans="1:8">
      <c r="A28" s="110"/>
      <c r="B28" s="350" t="s">
        <v>771</v>
      </c>
      <c r="C28" s="353"/>
      <c r="D28" s="354"/>
      <c r="E28" s="221"/>
      <c r="F28" s="221"/>
      <c r="G28" s="221"/>
      <c r="H28" s="221"/>
    </row>
    <row r="29" spans="1:8">
      <c r="A29" s="110"/>
      <c r="B29" s="352">
        <v>1</v>
      </c>
      <c r="C29" s="221" t="s">
        <v>772</v>
      </c>
      <c r="D29" s="351" t="s">
        <v>773</v>
      </c>
      <c r="E29" s="221">
        <v>1556.8485329799998</v>
      </c>
      <c r="F29" s="221">
        <v>1736.80432094</v>
      </c>
      <c r="G29" s="221">
        <v>1536.660768724</v>
      </c>
      <c r="H29" s="221">
        <v>1720.471667515</v>
      </c>
    </row>
    <row r="30" spans="1:8">
      <c r="A30" s="110"/>
      <c r="B30" s="352">
        <v>2</v>
      </c>
      <c r="C30" s="221" t="s">
        <v>760</v>
      </c>
      <c r="D30" s="351">
        <v>0.5</v>
      </c>
      <c r="E30" s="221" t="s">
        <v>154</v>
      </c>
      <c r="F30" s="221" t="s">
        <v>154</v>
      </c>
      <c r="G30" s="221" t="s">
        <v>154</v>
      </c>
      <c r="H30" s="221" t="s">
        <v>154</v>
      </c>
    </row>
    <row r="31" spans="1:8">
      <c r="A31" s="110"/>
      <c r="B31" s="352" t="s">
        <v>768</v>
      </c>
      <c r="C31" s="221" t="s">
        <v>769</v>
      </c>
      <c r="D31" s="351" t="s">
        <v>764</v>
      </c>
      <c r="E31" s="221" t="s">
        <v>154</v>
      </c>
      <c r="F31" s="221" t="s">
        <v>154</v>
      </c>
      <c r="G31" s="221" t="s">
        <v>154</v>
      </c>
      <c r="H31" s="221" t="s">
        <v>154</v>
      </c>
    </row>
    <row r="32" spans="1:8">
      <c r="A32" s="110"/>
      <c r="B32" s="1043" t="s">
        <v>161</v>
      </c>
      <c r="C32" s="1040"/>
      <c r="D32" s="1044"/>
      <c r="E32" s="1040">
        <v>1556.8485329799998</v>
      </c>
      <c r="F32" s="1040">
        <v>1736.80432094</v>
      </c>
      <c r="G32" s="1040">
        <v>1536.660768724</v>
      </c>
      <c r="H32" s="1040">
        <v>1720.471667515</v>
      </c>
    </row>
    <row r="33" spans="1:8">
      <c r="A33" s="110"/>
      <c r="B33" s="110"/>
      <c r="C33" s="358"/>
      <c r="D33" s="110"/>
      <c r="E33" s="110"/>
      <c r="F33" s="110"/>
      <c r="G33" s="110"/>
      <c r="H33" s="110"/>
    </row>
    <row r="34" spans="1:8">
      <c r="A34" s="110"/>
      <c r="B34" s="350" t="s">
        <v>774</v>
      </c>
      <c r="C34" s="353"/>
      <c r="D34" s="354"/>
      <c r="E34" s="221"/>
      <c r="F34" s="221"/>
      <c r="G34" s="221"/>
      <c r="H34" s="221"/>
    </row>
    <row r="35" spans="1:8">
      <c r="A35" s="110"/>
      <c r="B35" s="352">
        <v>1</v>
      </c>
      <c r="C35" s="221" t="s">
        <v>759</v>
      </c>
      <c r="D35" s="351">
        <v>0.2</v>
      </c>
      <c r="E35" s="221">
        <v>438.61900208000003</v>
      </c>
      <c r="F35" s="221">
        <v>145.43927128999999</v>
      </c>
      <c r="G35" s="221">
        <v>438.46060120799996</v>
      </c>
      <c r="H35" s="221">
        <v>145.24574565</v>
      </c>
    </row>
    <row r="36" spans="1:8">
      <c r="A36" s="110"/>
      <c r="B36" s="352">
        <v>2</v>
      </c>
      <c r="C36" s="221" t="s">
        <v>760</v>
      </c>
      <c r="D36" s="351">
        <v>0.5</v>
      </c>
      <c r="E36" s="221">
        <v>1.10936732</v>
      </c>
      <c r="F36" s="221">
        <v>16.321678089999999</v>
      </c>
      <c r="G36" s="221">
        <v>1.10936732</v>
      </c>
      <c r="H36" s="221">
        <v>16.321678089999999</v>
      </c>
    </row>
    <row r="37" spans="1:8">
      <c r="A37" s="110"/>
      <c r="B37" s="352" t="s">
        <v>768</v>
      </c>
      <c r="C37" s="221" t="s">
        <v>769</v>
      </c>
      <c r="D37" s="351" t="s">
        <v>775</v>
      </c>
      <c r="E37" s="221" t="s">
        <v>154</v>
      </c>
      <c r="F37" s="221">
        <v>3.0248000000000001E-2</v>
      </c>
      <c r="G37" s="221" t="s">
        <v>154</v>
      </c>
      <c r="H37" s="221">
        <v>6.0495999999999996E-3</v>
      </c>
    </row>
    <row r="38" spans="1:8">
      <c r="A38" s="110"/>
      <c r="B38" s="1043" t="s">
        <v>161</v>
      </c>
      <c r="C38" s="1040"/>
      <c r="D38" s="1044"/>
      <c r="E38" s="1040">
        <v>439.72836940000002</v>
      </c>
      <c r="F38" s="1040">
        <v>161.79119738</v>
      </c>
      <c r="G38" s="1040">
        <v>439.56996852799995</v>
      </c>
      <c r="H38" s="1040">
        <v>161.57347334000002</v>
      </c>
    </row>
    <row r="39" spans="1:8">
      <c r="A39" s="110"/>
      <c r="B39" s="110"/>
      <c r="C39" s="358"/>
      <c r="D39" s="110"/>
      <c r="E39" s="110"/>
      <c r="F39" s="110"/>
      <c r="G39" s="110"/>
      <c r="H39" s="110"/>
    </row>
    <row r="40" spans="1:8">
      <c r="A40" s="110"/>
      <c r="B40" s="350" t="s">
        <v>776</v>
      </c>
      <c r="C40" s="353"/>
      <c r="D40" s="354"/>
      <c r="E40" s="221"/>
      <c r="F40" s="221"/>
      <c r="G40" s="221"/>
      <c r="H40" s="221"/>
    </row>
    <row r="41" spans="1:8">
      <c r="A41" s="110"/>
      <c r="B41" s="352">
        <v>1</v>
      </c>
      <c r="C41" s="221" t="s">
        <v>759</v>
      </c>
      <c r="D41" s="351">
        <v>0.2</v>
      </c>
      <c r="E41" s="221" t="s">
        <v>154</v>
      </c>
      <c r="F41" s="221" t="s">
        <v>154</v>
      </c>
      <c r="G41" s="221" t="s">
        <v>154</v>
      </c>
      <c r="H41" s="221" t="s">
        <v>154</v>
      </c>
    </row>
    <row r="42" spans="1:8">
      <c r="A42" s="110"/>
      <c r="B42" s="352">
        <v>2</v>
      </c>
      <c r="C42" s="221" t="s">
        <v>760</v>
      </c>
      <c r="D42" s="351">
        <v>0.5</v>
      </c>
      <c r="E42" s="221" t="s">
        <v>154</v>
      </c>
      <c r="F42" s="221" t="s">
        <v>154</v>
      </c>
      <c r="G42" s="221" t="s">
        <v>154</v>
      </c>
      <c r="H42" s="221" t="s">
        <v>154</v>
      </c>
    </row>
    <row r="43" spans="1:8">
      <c r="A43" s="110"/>
      <c r="B43" s="352" t="s">
        <v>777</v>
      </c>
      <c r="C43" s="221" t="s">
        <v>778</v>
      </c>
      <c r="D43" s="351">
        <v>1</v>
      </c>
      <c r="E43" s="221">
        <v>2421.4965735999999</v>
      </c>
      <c r="F43" s="221">
        <v>2891.6166420200002</v>
      </c>
      <c r="G43" s="221">
        <v>2121.5106791249996</v>
      </c>
      <c r="H43" s="221">
        <v>2479.8683283939999</v>
      </c>
    </row>
    <row r="44" spans="1:8">
      <c r="A44" s="110"/>
      <c r="B44" s="572" t="s">
        <v>779</v>
      </c>
      <c r="C44" s="110" t="s">
        <v>780</v>
      </c>
      <c r="D44" s="359">
        <v>1.5</v>
      </c>
      <c r="E44" s="221" t="s">
        <v>154</v>
      </c>
      <c r="F44" s="221" t="s">
        <v>154</v>
      </c>
      <c r="G44" s="221" t="s">
        <v>154</v>
      </c>
      <c r="H44" s="221" t="s">
        <v>154</v>
      </c>
    </row>
    <row r="45" spans="1:8">
      <c r="A45" s="110"/>
      <c r="B45" s="1043" t="s">
        <v>161</v>
      </c>
      <c r="C45" s="1040"/>
      <c r="D45" s="1044"/>
      <c r="E45" s="1040">
        <v>2421.4965735999999</v>
      </c>
      <c r="F45" s="1040">
        <v>2891.6166420200002</v>
      </c>
      <c r="G45" s="1040">
        <v>2121.5106791249996</v>
      </c>
      <c r="H45" s="1040">
        <v>2479.8683283939999</v>
      </c>
    </row>
    <row r="46" spans="1:8">
      <c r="A46" s="110"/>
    </row>
    <row r="47" spans="1:8">
      <c r="A47" s="110"/>
      <c r="B47" s="1560" t="s">
        <v>781</v>
      </c>
      <c r="C47" s="1560"/>
      <c r="D47" s="1560"/>
      <c r="E47" s="1560"/>
      <c r="F47" s="1560"/>
      <c r="G47" s="110"/>
      <c r="H47" s="110"/>
    </row>
    <row r="48" spans="1:8">
      <c r="A48" s="110"/>
      <c r="B48" s="1560"/>
      <c r="C48" s="1560"/>
      <c r="D48" s="1560"/>
      <c r="E48" s="1560"/>
      <c r="F48" s="1560"/>
      <c r="G48" s="110"/>
      <c r="H48" s="110"/>
    </row>
    <row r="49" spans="1:8">
      <c r="A49" s="110"/>
      <c r="B49" s="360" t="s">
        <v>782</v>
      </c>
      <c r="C49" s="358"/>
      <c r="D49" s="361"/>
      <c r="E49" s="362"/>
      <c r="F49" s="362"/>
      <c r="G49" s="362"/>
      <c r="H49" s="362"/>
    </row>
    <row r="50" spans="1:8">
      <c r="A50" s="110"/>
      <c r="B50" s="360" t="s">
        <v>783</v>
      </c>
      <c r="C50" s="358"/>
      <c r="D50" s="361"/>
      <c r="E50" s="362"/>
      <c r="F50" s="362"/>
      <c r="G50" s="362"/>
      <c r="H50" s="362"/>
    </row>
    <row r="51" spans="1:8">
      <c r="A51" s="110"/>
      <c r="B51" s="360"/>
      <c r="C51" s="358"/>
      <c r="D51" s="361"/>
      <c r="E51" s="362"/>
      <c r="F51" s="362"/>
      <c r="G51" s="362"/>
      <c r="H51" s="362"/>
    </row>
  </sheetData>
  <mergeCells count="2">
    <mergeCell ref="B47:F48"/>
    <mergeCell ref="B2:H5"/>
  </mergeCells>
  <pageMargins left="0.7" right="0.7" top="0.75" bottom="0.75" header="0.3" footer="0.3"/>
  <pageSetup paperSize="9" scale="65" orientation="portrait" r:id="rId1"/>
  <headerFooter>
    <oddFooter>&amp;C&amp;1#&amp;"Calibri"&amp;10&amp;K000000Confidential</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AC9E9-B9E8-4F0D-9DFB-BDF90482FFB3}">
  <sheetPr codeName="Sheet26">
    <tabColor theme="5" tint="0.59999389629810485"/>
  </sheetPr>
  <dimension ref="A1:AA64"/>
  <sheetViews>
    <sheetView showGridLines="0" view="pageBreakPreview" topLeftCell="A4" zoomScale="130" zoomScaleNormal="90" zoomScaleSheetLayoutView="130" workbookViewId="0">
      <selection activeCell="L7" sqref="L7"/>
    </sheetView>
  </sheetViews>
  <sheetFormatPr defaultColWidth="9.1796875" defaultRowHeight="11.5"/>
  <cols>
    <col min="1" max="1" width="6.54296875" style="70" customWidth="1"/>
    <col min="2" max="2" width="23.7265625" style="70" bestFit="1" customWidth="1"/>
    <col min="3" max="10" width="14.453125" style="70" customWidth="1"/>
    <col min="11" max="11" width="2.453125" style="70" customWidth="1"/>
    <col min="12" max="12" width="9.1796875" style="70"/>
    <col min="13" max="13" width="3.7265625" style="70" customWidth="1"/>
    <col min="14" max="16384" width="9.1796875" style="70"/>
  </cols>
  <sheetData>
    <row r="1" spans="1:27" ht="13" customHeight="1">
      <c r="A1" s="339" t="s">
        <v>784</v>
      </c>
      <c r="B1" s="365"/>
      <c r="C1" s="365"/>
      <c r="D1" s="365"/>
      <c r="E1" s="365"/>
      <c r="F1" s="365"/>
      <c r="AA1" s="70" t="e">
        <f>#REF!</f>
        <v>#REF!</v>
      </c>
    </row>
    <row r="2" spans="1:27" ht="49.5" customHeight="1">
      <c r="A2" s="1573" t="s">
        <v>785</v>
      </c>
      <c r="B2" s="1573"/>
      <c r="C2" s="1573"/>
      <c r="D2" s="1573"/>
      <c r="E2" s="1573"/>
      <c r="F2" s="1573"/>
      <c r="G2" s="1573"/>
      <c r="H2" s="1573"/>
      <c r="I2" s="1573"/>
      <c r="J2" s="1573"/>
      <c r="K2" s="576"/>
    </row>
    <row r="4" spans="1:27">
      <c r="B4" s="373"/>
      <c r="C4" s="427" t="s">
        <v>466</v>
      </c>
      <c r="D4" s="427" t="s">
        <v>467</v>
      </c>
      <c r="E4" s="427" t="s">
        <v>468</v>
      </c>
      <c r="F4" s="427" t="s">
        <v>469</v>
      </c>
      <c r="G4" s="427" t="s">
        <v>470</v>
      </c>
      <c r="H4" s="427" t="s">
        <v>471</v>
      </c>
      <c r="I4" s="427" t="s">
        <v>472</v>
      </c>
      <c r="J4" s="427" t="s">
        <v>473</v>
      </c>
    </row>
    <row r="5" spans="1:27" ht="50.25" customHeight="1">
      <c r="A5" s="92"/>
      <c r="B5" s="374"/>
      <c r="C5" s="1562" t="s">
        <v>786</v>
      </c>
      <c r="D5" s="1562"/>
      <c r="E5" s="1562"/>
      <c r="F5" s="1562"/>
      <c r="G5" s="1562" t="s">
        <v>482</v>
      </c>
      <c r="H5" s="1563"/>
      <c r="I5" s="1564" t="s">
        <v>787</v>
      </c>
      <c r="J5" s="1565"/>
    </row>
    <row r="6" spans="1:27" ht="30" customHeight="1">
      <c r="A6" s="93"/>
      <c r="B6" s="375"/>
      <c r="C6" s="1566" t="s">
        <v>788</v>
      </c>
      <c r="D6" s="1568" t="s">
        <v>789</v>
      </c>
      <c r="E6" s="1569"/>
      <c r="F6" s="1570"/>
      <c r="G6" s="1567" t="s">
        <v>790</v>
      </c>
      <c r="H6" s="1572" t="s">
        <v>791</v>
      </c>
      <c r="I6" s="376"/>
      <c r="J6" s="1567" t="s">
        <v>792</v>
      </c>
    </row>
    <row r="7" spans="1:27" ht="54" customHeight="1">
      <c r="A7" s="93"/>
      <c r="B7" s="377" t="s">
        <v>491</v>
      </c>
      <c r="C7" s="1567"/>
      <c r="D7" s="378"/>
      <c r="E7" s="574" t="s">
        <v>573</v>
      </c>
      <c r="F7" s="574" t="s">
        <v>793</v>
      </c>
      <c r="G7" s="1571"/>
      <c r="H7" s="1564"/>
      <c r="I7" s="376"/>
      <c r="J7" s="1571"/>
    </row>
    <row r="8" spans="1:27" ht="23">
      <c r="A8" s="1167" t="s">
        <v>495</v>
      </c>
      <c r="B8" s="1178" t="s">
        <v>496</v>
      </c>
      <c r="C8" s="1179"/>
      <c r="D8" s="1179"/>
      <c r="E8" s="1179"/>
      <c r="F8" s="1179"/>
      <c r="G8" s="1179"/>
      <c r="H8" s="1179"/>
      <c r="I8" s="1179"/>
      <c r="J8" s="1179"/>
      <c r="K8" s="366"/>
      <c r="L8" s="367"/>
      <c r="M8" s="94"/>
      <c r="N8" s="366"/>
    </row>
    <row r="9" spans="1:27" ht="15.75" customHeight="1">
      <c r="A9" s="1180" t="s">
        <v>497</v>
      </c>
      <c r="B9" s="1181" t="s">
        <v>498</v>
      </c>
      <c r="C9" s="1182">
        <v>1364.5239999999999</v>
      </c>
      <c r="D9" s="1182">
        <v>1905.4010000000001</v>
      </c>
      <c r="E9" s="1182">
        <v>1905.4010000000001</v>
      </c>
      <c r="F9" s="1182">
        <v>1857.039</v>
      </c>
      <c r="G9" s="1182">
        <v>-48.338000000000001</v>
      </c>
      <c r="H9" s="1182">
        <v>-448.49</v>
      </c>
      <c r="I9" s="1182">
        <v>806.34100000000001</v>
      </c>
      <c r="J9" s="1182">
        <v>234.21299999999999</v>
      </c>
      <c r="K9" s="94"/>
      <c r="L9" s="94"/>
      <c r="N9" s="94"/>
    </row>
    <row r="10" spans="1:27" ht="15.75" customHeight="1">
      <c r="A10" s="256" t="s">
        <v>499</v>
      </c>
      <c r="B10" s="368" t="s">
        <v>500</v>
      </c>
      <c r="C10" s="250"/>
      <c r="D10" s="250"/>
      <c r="E10" s="250"/>
      <c r="F10" s="250"/>
      <c r="G10" s="250"/>
      <c r="H10" s="250"/>
      <c r="I10" s="250"/>
      <c r="J10" s="250"/>
      <c r="K10" s="94"/>
      <c r="L10" s="94"/>
      <c r="N10" s="94"/>
    </row>
    <row r="11" spans="1:27" ht="15.75" customHeight="1">
      <c r="A11" s="256" t="s">
        <v>501</v>
      </c>
      <c r="B11" s="368" t="s">
        <v>502</v>
      </c>
      <c r="C11" s="250"/>
      <c r="D11" s="250"/>
      <c r="E11" s="250"/>
      <c r="F11" s="250"/>
      <c r="G11" s="250"/>
      <c r="H11" s="250"/>
      <c r="I11" s="250">
        <v>0.39500000000000002</v>
      </c>
      <c r="J11" s="250"/>
      <c r="K11" s="94"/>
      <c r="L11" s="94"/>
      <c r="N11" s="94"/>
    </row>
    <row r="12" spans="1:27" ht="15.75" customHeight="1">
      <c r="A12" s="256" t="s">
        <v>503</v>
      </c>
      <c r="B12" s="368" t="s">
        <v>504</v>
      </c>
      <c r="C12" s="250"/>
      <c r="D12" s="250"/>
      <c r="E12" s="250"/>
      <c r="F12" s="250"/>
      <c r="G12" s="250"/>
      <c r="H12" s="250"/>
      <c r="I12" s="250"/>
      <c r="J12" s="250"/>
    </row>
    <row r="13" spans="1:27" ht="15.75" customHeight="1">
      <c r="A13" s="256" t="s">
        <v>505</v>
      </c>
      <c r="B13" s="368" t="s">
        <v>506</v>
      </c>
      <c r="C13" s="250">
        <v>2.52</v>
      </c>
      <c r="D13" s="250">
        <v>44.03</v>
      </c>
      <c r="E13" s="250">
        <v>44.03</v>
      </c>
      <c r="F13" s="250">
        <v>44.03</v>
      </c>
      <c r="G13" s="250">
        <v>-0.124</v>
      </c>
      <c r="H13" s="250">
        <v>-10.433</v>
      </c>
      <c r="I13" s="250">
        <v>1.121</v>
      </c>
      <c r="J13" s="250">
        <v>0.42</v>
      </c>
      <c r="N13" s="94"/>
    </row>
    <row r="14" spans="1:27" ht="15.75" customHeight="1">
      <c r="A14" s="256" t="s">
        <v>507</v>
      </c>
      <c r="B14" s="368" t="s">
        <v>508</v>
      </c>
      <c r="C14" s="250">
        <v>824.48199999999997</v>
      </c>
      <c r="D14" s="250">
        <v>1683.9780000000001</v>
      </c>
      <c r="E14" s="250">
        <v>1683.9780000000001</v>
      </c>
      <c r="F14" s="250">
        <v>1641.1020000000001</v>
      </c>
      <c r="G14" s="250">
        <v>-36.192999999999998</v>
      </c>
      <c r="H14" s="250">
        <v>-408.46800000000002</v>
      </c>
      <c r="I14" s="250">
        <v>396.08</v>
      </c>
      <c r="J14" s="250">
        <v>140.23099999999999</v>
      </c>
    </row>
    <row r="15" spans="1:27" ht="15.75" customHeight="1">
      <c r="A15" s="256" t="s">
        <v>509</v>
      </c>
      <c r="B15" s="368" t="s">
        <v>512</v>
      </c>
      <c r="C15" s="250">
        <v>537.52300000000002</v>
      </c>
      <c r="D15" s="250">
        <v>177.393</v>
      </c>
      <c r="E15" s="250">
        <v>177.393</v>
      </c>
      <c r="F15" s="250">
        <v>171.90700000000001</v>
      </c>
      <c r="G15" s="250">
        <v>-12.021000000000001</v>
      </c>
      <c r="H15" s="250">
        <v>-29.588999999999999</v>
      </c>
      <c r="I15" s="250">
        <v>408.745</v>
      </c>
      <c r="J15" s="250">
        <v>93.563999999999993</v>
      </c>
    </row>
    <row r="16" spans="1:27" ht="15.75" customHeight="1">
      <c r="A16" s="1180" t="s">
        <v>511</v>
      </c>
      <c r="B16" s="1181" t="s">
        <v>514</v>
      </c>
      <c r="C16" s="1182"/>
      <c r="D16" s="1182"/>
      <c r="E16" s="1182"/>
      <c r="F16" s="1182"/>
      <c r="G16" s="1182"/>
      <c r="H16" s="1182"/>
      <c r="I16" s="1182"/>
      <c r="J16" s="1182"/>
    </row>
    <row r="17" spans="1:12" ht="15.75" customHeight="1">
      <c r="A17" s="1180" t="s">
        <v>513</v>
      </c>
      <c r="B17" s="1181" t="s">
        <v>794</v>
      </c>
      <c r="C17" s="1182">
        <v>68.138999999999996</v>
      </c>
      <c r="D17" s="1182">
        <v>72.009</v>
      </c>
      <c r="E17" s="1182">
        <v>72.009</v>
      </c>
      <c r="F17" s="1182">
        <v>72.009</v>
      </c>
      <c r="G17" s="1182">
        <v>-3.8319999999999999</v>
      </c>
      <c r="H17" s="1182">
        <v>-0.11899999999999999</v>
      </c>
      <c r="I17" s="1182">
        <v>65.308000000000007</v>
      </c>
      <c r="J17" s="1182">
        <v>0.20100000000000001</v>
      </c>
    </row>
    <row r="18" spans="1:12" ht="15.75" customHeight="1">
      <c r="A18" s="1048">
        <v>100</v>
      </c>
      <c r="B18" s="1049" t="s">
        <v>161</v>
      </c>
      <c r="C18" s="1050">
        <v>1432.663</v>
      </c>
      <c r="D18" s="1050">
        <v>1977.41</v>
      </c>
      <c r="E18" s="1050">
        <v>1977.41</v>
      </c>
      <c r="F18" s="1050">
        <v>1929.048</v>
      </c>
      <c r="G18" s="1050">
        <v>-52.17</v>
      </c>
      <c r="H18" s="1050">
        <v>-448.60899999999998</v>
      </c>
      <c r="I18" s="1050">
        <v>871.649</v>
      </c>
      <c r="J18" s="1050">
        <v>234.41399999999999</v>
      </c>
    </row>
    <row r="20" spans="1:12" ht="5.15" customHeight="1">
      <c r="A20" s="365"/>
      <c r="B20" s="365"/>
    </row>
    <row r="21" spans="1:12" ht="7.5" customHeight="1">
      <c r="C21" s="94"/>
      <c r="D21" s="94"/>
    </row>
    <row r="22" spans="1:12">
      <c r="A22" s="365"/>
      <c r="B22" s="365"/>
    </row>
    <row r="23" spans="1:12" ht="11.5" customHeight="1">
      <c r="B23" s="373"/>
      <c r="C23" s="427" t="s">
        <v>466</v>
      </c>
      <c r="D23" s="427" t="s">
        <v>467</v>
      </c>
      <c r="E23" s="427" t="s">
        <v>468</v>
      </c>
      <c r="F23" s="427" t="s">
        <v>469</v>
      </c>
      <c r="G23" s="427" t="s">
        <v>470</v>
      </c>
      <c r="H23" s="427" t="s">
        <v>471</v>
      </c>
      <c r="I23" s="427" t="s">
        <v>472</v>
      </c>
      <c r="J23" s="427" t="s">
        <v>473</v>
      </c>
    </row>
    <row r="24" spans="1:12" ht="36.65" customHeight="1">
      <c r="A24" s="92"/>
      <c r="B24" s="374"/>
      <c r="C24" s="1562" t="s">
        <v>786</v>
      </c>
      <c r="D24" s="1562"/>
      <c r="E24" s="1562"/>
      <c r="F24" s="1562"/>
      <c r="G24" s="1562" t="s">
        <v>482</v>
      </c>
      <c r="H24" s="1563"/>
      <c r="I24" s="1564" t="s">
        <v>787</v>
      </c>
      <c r="J24" s="1565"/>
    </row>
    <row r="25" spans="1:12" ht="23.15" customHeight="1">
      <c r="A25" s="93"/>
      <c r="B25" s="375"/>
      <c r="C25" s="1566" t="s">
        <v>788</v>
      </c>
      <c r="D25" s="1568" t="s">
        <v>789</v>
      </c>
      <c r="E25" s="1569"/>
      <c r="F25" s="1570"/>
      <c r="G25" s="1567" t="s">
        <v>790</v>
      </c>
      <c r="H25" s="1572" t="s">
        <v>791</v>
      </c>
      <c r="I25" s="376"/>
      <c r="J25" s="1567" t="s">
        <v>792</v>
      </c>
    </row>
    <row r="26" spans="1:12" ht="56.5" customHeight="1">
      <c r="A26" s="93"/>
      <c r="B26" s="377" t="s">
        <v>529</v>
      </c>
      <c r="C26" s="1567"/>
      <c r="D26" s="378"/>
      <c r="E26" s="574" t="s">
        <v>573</v>
      </c>
      <c r="F26" s="574" t="s">
        <v>793</v>
      </c>
      <c r="G26" s="1571"/>
      <c r="H26" s="1564"/>
      <c r="I26" s="376"/>
      <c r="J26" s="1571"/>
    </row>
    <row r="27" spans="1:12" ht="23">
      <c r="A27" s="1167" t="s">
        <v>495</v>
      </c>
      <c r="B27" s="1178" t="s">
        <v>496</v>
      </c>
      <c r="C27" s="1179"/>
      <c r="D27" s="1179"/>
      <c r="E27" s="1179"/>
      <c r="F27" s="1179"/>
      <c r="G27" s="1179"/>
      <c r="H27" s="1179"/>
      <c r="I27" s="1179"/>
      <c r="J27" s="1179"/>
    </row>
    <row r="28" spans="1:12" ht="15.75" customHeight="1">
      <c r="A28" s="1180" t="s">
        <v>497</v>
      </c>
      <c r="B28" s="1181" t="s">
        <v>498</v>
      </c>
      <c r="C28" s="1182">
        <v>1272.23</v>
      </c>
      <c r="D28" s="1182">
        <v>1710.903</v>
      </c>
      <c r="E28" s="1182">
        <v>1710.904</v>
      </c>
      <c r="F28" s="1182">
        <v>1589.6610000000001</v>
      </c>
      <c r="G28" s="1182">
        <v>-30.35</v>
      </c>
      <c r="H28" s="1182">
        <v>-434.48899999999998</v>
      </c>
      <c r="I28" s="1182">
        <v>747.20500000000004</v>
      </c>
      <c r="J28" s="1182">
        <v>268.91800000000001</v>
      </c>
      <c r="K28" s="94"/>
      <c r="L28" s="94"/>
    </row>
    <row r="29" spans="1:12" ht="15.75" customHeight="1">
      <c r="A29" s="256" t="s">
        <v>499</v>
      </c>
      <c r="B29" s="368" t="s">
        <v>500</v>
      </c>
      <c r="C29" s="250"/>
      <c r="D29" s="250"/>
      <c r="E29" s="250"/>
      <c r="F29" s="250"/>
      <c r="G29" s="250"/>
      <c r="H29" s="250"/>
      <c r="I29" s="250"/>
      <c r="J29" s="250"/>
      <c r="L29" s="94"/>
    </row>
    <row r="30" spans="1:12" ht="15.75" customHeight="1">
      <c r="A30" s="256" t="s">
        <v>501</v>
      </c>
      <c r="B30" s="368" t="s">
        <v>502</v>
      </c>
      <c r="C30" s="250"/>
      <c r="D30" s="250"/>
      <c r="E30" s="250"/>
      <c r="F30" s="250"/>
      <c r="G30" s="250"/>
      <c r="H30" s="250"/>
      <c r="I30" s="250"/>
      <c r="J30" s="250"/>
      <c r="K30" s="94"/>
      <c r="L30" s="94"/>
    </row>
    <row r="31" spans="1:12" ht="15.75" customHeight="1">
      <c r="A31" s="256" t="s">
        <v>503</v>
      </c>
      <c r="B31" s="368" t="s">
        <v>504</v>
      </c>
      <c r="C31" s="250"/>
      <c r="D31" s="250"/>
      <c r="E31" s="250"/>
      <c r="F31" s="250"/>
      <c r="G31" s="250"/>
      <c r="H31" s="250"/>
      <c r="I31" s="250"/>
      <c r="J31" s="250"/>
    </row>
    <row r="32" spans="1:12" ht="15.75" customHeight="1">
      <c r="A32" s="256" t="s">
        <v>505</v>
      </c>
      <c r="B32" s="368" t="s">
        <v>506</v>
      </c>
      <c r="C32" s="250">
        <v>1.4470000000000001</v>
      </c>
      <c r="D32" s="250">
        <v>71.486999999999995</v>
      </c>
      <c r="E32" s="250">
        <v>71.486999999999995</v>
      </c>
      <c r="F32" s="250">
        <v>71.486999999999995</v>
      </c>
      <c r="G32" s="250">
        <v>-5.0000000000000001E-3</v>
      </c>
      <c r="H32" s="250">
        <v>-50.726999999999997</v>
      </c>
      <c r="I32" s="250">
        <v>0.26400000000000001</v>
      </c>
      <c r="J32" s="250"/>
    </row>
    <row r="33" spans="1:10" ht="15.75" customHeight="1">
      <c r="A33" s="256" t="s">
        <v>507</v>
      </c>
      <c r="B33" s="368" t="s">
        <v>508</v>
      </c>
      <c r="C33" s="250">
        <v>713.42600000000004</v>
      </c>
      <c r="D33" s="250">
        <v>1442.0889999999999</v>
      </c>
      <c r="E33" s="250">
        <v>1442.0889999999999</v>
      </c>
      <c r="F33" s="250">
        <v>1330.539</v>
      </c>
      <c r="G33" s="250">
        <v>-19.641999999999999</v>
      </c>
      <c r="H33" s="250">
        <v>-349.44200000000001</v>
      </c>
      <c r="I33" s="250">
        <v>324.49099999999999</v>
      </c>
      <c r="J33" s="250">
        <v>168.892</v>
      </c>
    </row>
    <row r="34" spans="1:10" ht="15.75" customHeight="1">
      <c r="A34" s="256" t="s">
        <v>509</v>
      </c>
      <c r="B34" s="368" t="s">
        <v>512</v>
      </c>
      <c r="C34" s="250">
        <v>557.35699999999997</v>
      </c>
      <c r="D34" s="250">
        <v>197.328</v>
      </c>
      <c r="E34" s="250">
        <v>197.328</v>
      </c>
      <c r="F34" s="250">
        <v>187.63499999999999</v>
      </c>
      <c r="G34" s="250">
        <v>-10.702999999999999</v>
      </c>
      <c r="H34" s="250">
        <v>-34.32</v>
      </c>
      <c r="I34" s="250">
        <v>422.45100000000002</v>
      </c>
      <c r="J34" s="250">
        <v>100.026</v>
      </c>
    </row>
    <row r="35" spans="1:10" ht="15.75" customHeight="1">
      <c r="A35" s="1180" t="s">
        <v>511</v>
      </c>
      <c r="B35" s="1181" t="s">
        <v>514</v>
      </c>
      <c r="C35" s="1182"/>
      <c r="D35" s="1182"/>
      <c r="E35" s="1182"/>
      <c r="F35" s="1182"/>
      <c r="G35" s="1182"/>
      <c r="H35" s="1182"/>
      <c r="I35" s="1182"/>
      <c r="J35" s="1182"/>
    </row>
    <row r="36" spans="1:10" ht="15.75" customHeight="1">
      <c r="A36" s="1180" t="s">
        <v>513</v>
      </c>
      <c r="B36" s="1181" t="s">
        <v>794</v>
      </c>
      <c r="C36" s="1182">
        <v>49.249000000000002</v>
      </c>
      <c r="D36" s="1182">
        <v>31.387</v>
      </c>
      <c r="E36" s="1182">
        <v>31.387</v>
      </c>
      <c r="F36" s="1182">
        <v>31.387</v>
      </c>
      <c r="G36" s="1182">
        <v>-2.585</v>
      </c>
      <c r="H36" s="1182">
        <v>-8.1000000000000003E-2</v>
      </c>
      <c r="I36" s="1182">
        <v>12.435</v>
      </c>
      <c r="J36" s="1182">
        <v>0.28499999999999998</v>
      </c>
    </row>
    <row r="37" spans="1:10" ht="15.75" customHeight="1">
      <c r="A37" s="1051">
        <v>100</v>
      </c>
      <c r="B37" s="1052" t="s">
        <v>161</v>
      </c>
      <c r="C37" s="1052">
        <v>1321.479</v>
      </c>
      <c r="D37" s="1052">
        <v>1742.29</v>
      </c>
      <c r="E37" s="1052">
        <v>1742.2909999999999</v>
      </c>
      <c r="F37" s="1052">
        <v>1621.048</v>
      </c>
      <c r="G37" s="1052">
        <f>+G27+G28+G35+G36</f>
        <v>-32.935000000000002</v>
      </c>
      <c r="H37" s="1052">
        <f>+H27+H28+H35+H36</f>
        <v>-434.57</v>
      </c>
      <c r="I37" s="1052">
        <v>759.64</v>
      </c>
      <c r="J37" s="1052">
        <v>269.20299999999997</v>
      </c>
    </row>
    <row r="38" spans="1:10" ht="7.5" customHeight="1">
      <c r="A38" s="584"/>
      <c r="B38" s="584"/>
      <c r="C38" s="584"/>
      <c r="D38" s="584"/>
      <c r="E38" s="584"/>
      <c r="F38" s="584"/>
      <c r="G38" s="584"/>
      <c r="H38" s="584"/>
      <c r="I38" s="584"/>
      <c r="J38" s="584"/>
    </row>
    <row r="39" spans="1:10">
      <c r="A39" s="584"/>
      <c r="B39" s="584"/>
      <c r="C39" s="584"/>
      <c r="D39" s="584"/>
      <c r="E39" s="584"/>
      <c r="F39" s="584"/>
      <c r="G39" s="584"/>
      <c r="H39" s="584"/>
      <c r="I39" s="584"/>
      <c r="J39" s="584"/>
    </row>
    <row r="43" spans="1:10" ht="24" customHeight="1">
      <c r="H43" s="94"/>
    </row>
    <row r="44" spans="1:10" ht="24" customHeight="1"/>
    <row r="53" ht="36" customHeight="1"/>
    <row r="63" ht="36" customHeight="1"/>
    <row r="64" ht="48" customHeight="1"/>
  </sheetData>
  <mergeCells count="17">
    <mergeCell ref="A2:J2"/>
    <mergeCell ref="C5:F5"/>
    <mergeCell ref="G5:H5"/>
    <mergeCell ref="I5:J5"/>
    <mergeCell ref="C6:C7"/>
    <mergeCell ref="D6:F6"/>
    <mergeCell ref="G6:G7"/>
    <mergeCell ref="H6:H7"/>
    <mergeCell ref="J6:J7"/>
    <mergeCell ref="C24:F24"/>
    <mergeCell ref="G24:H24"/>
    <mergeCell ref="I24:J24"/>
    <mergeCell ref="C25:C26"/>
    <mergeCell ref="D25:F25"/>
    <mergeCell ref="G25:G26"/>
    <mergeCell ref="H25:H26"/>
    <mergeCell ref="J25:J26"/>
  </mergeCells>
  <pageMargins left="0.7" right="0.7" top="0.75" bottom="0.75" header="0.3" footer="0.3"/>
  <pageSetup paperSize="9" scale="49" orientation="portrait" verticalDpi="1200" r:id="rId1"/>
  <headerFooter>
    <oddFooter>&amp;C&amp;1#&amp;"Calibri"&amp;10&amp;K000000Confidential</oddFooter>
  </headerFooter>
  <colBreaks count="1" manualBreakCount="1">
    <brk id="13" max="1048575" man="1"/>
  </colBreaks>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B4EFE-14CF-4633-AD2A-BAFD662CE75A}">
  <sheetPr codeName="Sheet27">
    <tabColor theme="5" tint="0.59999389629810485"/>
  </sheetPr>
  <dimension ref="A1:Z61"/>
  <sheetViews>
    <sheetView showGridLines="0" view="pageBreakPreview" topLeftCell="D1" zoomScale="115" zoomScaleNormal="90" zoomScaleSheetLayoutView="115" workbookViewId="0">
      <selection activeCell="T9" sqref="T9"/>
    </sheetView>
  </sheetViews>
  <sheetFormatPr defaultColWidth="9.1796875" defaultRowHeight="11.5"/>
  <cols>
    <col min="1" max="1" width="6.54296875" style="87" customWidth="1"/>
    <col min="2" max="2" width="28.26953125" style="87" customWidth="1"/>
    <col min="3" max="13" width="10.1796875" style="87" customWidth="1"/>
    <col min="14" max="14" width="9" style="87" customWidth="1"/>
    <col min="15" max="15" width="4.54296875" style="87" customWidth="1"/>
    <col min="16" max="16" width="14.54296875" style="87" bestFit="1" customWidth="1"/>
    <col min="17" max="17" width="10" style="87" bestFit="1" customWidth="1"/>
    <col min="18" max="16384" width="9.1796875" style="87"/>
  </cols>
  <sheetData>
    <row r="1" spans="1:26">
      <c r="A1" s="372" t="s">
        <v>795</v>
      </c>
      <c r="B1" s="89"/>
      <c r="C1" s="89"/>
      <c r="D1" s="89"/>
      <c r="E1" s="89"/>
      <c r="F1" s="89"/>
      <c r="G1" s="89"/>
      <c r="H1" s="89"/>
      <c r="I1" s="89"/>
      <c r="J1" s="89"/>
      <c r="K1" s="89"/>
      <c r="L1" s="89"/>
      <c r="M1" s="89"/>
      <c r="N1" s="89"/>
      <c r="Z1" s="76"/>
    </row>
    <row r="2" spans="1:26" ht="51.75" customHeight="1">
      <c r="A2" s="1580" t="s">
        <v>796</v>
      </c>
      <c r="B2" s="1581"/>
      <c r="C2" s="1581"/>
      <c r="D2" s="1581"/>
      <c r="E2" s="1581"/>
      <c r="F2" s="1581"/>
      <c r="G2" s="1581"/>
      <c r="H2" s="1581"/>
      <c r="I2" s="1581"/>
      <c r="J2" s="1581"/>
      <c r="K2" s="1581"/>
      <c r="L2" s="1581"/>
      <c r="M2" s="1581"/>
      <c r="N2" s="1581"/>
      <c r="O2" s="573"/>
    </row>
    <row r="4" spans="1:26" ht="5.5" customHeight="1"/>
    <row r="5" spans="1:26" ht="7" customHeight="1"/>
    <row r="6" spans="1:26">
      <c r="A6" s="379"/>
      <c r="B6" s="379"/>
      <c r="C6" s="1246" t="s">
        <v>466</v>
      </c>
      <c r="D6" s="1246" t="s">
        <v>467</v>
      </c>
      <c r="E6" s="1246" t="s">
        <v>468</v>
      </c>
      <c r="F6" s="1246" t="s">
        <v>469</v>
      </c>
      <c r="G6" s="1246" t="s">
        <v>470</v>
      </c>
      <c r="H6" s="1246" t="s">
        <v>471</v>
      </c>
      <c r="I6" s="1246" t="s">
        <v>472</v>
      </c>
      <c r="J6" s="1246" t="s">
        <v>473</v>
      </c>
      <c r="K6" s="1246" t="s">
        <v>474</v>
      </c>
      <c r="L6" s="1246" t="s">
        <v>475</v>
      </c>
      <c r="M6" s="1246" t="s">
        <v>476</v>
      </c>
      <c r="N6" s="1246" t="s">
        <v>477</v>
      </c>
    </row>
    <row r="7" spans="1:26" ht="17.149999999999999" customHeight="1">
      <c r="A7" s="372"/>
      <c r="B7" s="374"/>
      <c r="C7" s="1582" t="s">
        <v>797</v>
      </c>
      <c r="D7" s="1583"/>
      <c r="E7" s="1583"/>
      <c r="F7" s="1583"/>
      <c r="G7" s="1583"/>
      <c r="H7" s="1583"/>
      <c r="I7" s="1583"/>
      <c r="J7" s="1583"/>
      <c r="K7" s="1583"/>
      <c r="L7" s="1583"/>
      <c r="M7" s="1583"/>
      <c r="N7" s="1584"/>
    </row>
    <row r="8" spans="1:26" ht="22.5" customHeight="1">
      <c r="A8" s="372"/>
      <c r="B8" s="380"/>
      <c r="C8" s="1574" t="s">
        <v>485</v>
      </c>
      <c r="D8" s="1575"/>
      <c r="E8" s="1576"/>
      <c r="F8" s="1577" t="s">
        <v>486</v>
      </c>
      <c r="G8" s="1578"/>
      <c r="H8" s="1578"/>
      <c r="I8" s="1578"/>
      <c r="J8" s="1578"/>
      <c r="K8" s="1578"/>
      <c r="L8" s="1578"/>
      <c r="M8" s="1578"/>
      <c r="N8" s="1579"/>
    </row>
    <row r="9" spans="1:26" ht="73.5" customHeight="1">
      <c r="A9" s="379"/>
      <c r="B9" s="380" t="s">
        <v>491</v>
      </c>
      <c r="C9" s="381"/>
      <c r="D9" s="382" t="s">
        <v>798</v>
      </c>
      <c r="E9" s="382" t="s">
        <v>799</v>
      </c>
      <c r="F9" s="383"/>
      <c r="G9" s="382" t="s">
        <v>800</v>
      </c>
      <c r="H9" s="382" t="s">
        <v>801</v>
      </c>
      <c r="I9" s="382" t="s">
        <v>802</v>
      </c>
      <c r="J9" s="382" t="s">
        <v>803</v>
      </c>
      <c r="K9" s="382" t="s">
        <v>804</v>
      </c>
      <c r="L9" s="382" t="s">
        <v>805</v>
      </c>
      <c r="M9" s="382" t="s">
        <v>806</v>
      </c>
      <c r="N9" s="382" t="s">
        <v>573</v>
      </c>
    </row>
    <row r="10" spans="1:26" ht="23">
      <c r="A10" s="1172" t="s">
        <v>495</v>
      </c>
      <c r="B10" s="1183" t="s">
        <v>496</v>
      </c>
      <c r="C10" s="1179">
        <v>48057.951000000001</v>
      </c>
      <c r="D10" s="1179">
        <v>42280.307000000001</v>
      </c>
      <c r="E10" s="1179">
        <v>5777.643</v>
      </c>
      <c r="F10" s="1184"/>
      <c r="G10" s="1184"/>
      <c r="H10" s="1184"/>
      <c r="I10" s="1179"/>
      <c r="J10" s="1179"/>
      <c r="K10" s="1179"/>
      <c r="L10" s="1179"/>
      <c r="M10" s="1179"/>
      <c r="N10" s="1179"/>
    </row>
    <row r="11" spans="1:26" ht="15.75" customHeight="1">
      <c r="A11" s="1170" t="s">
        <v>497</v>
      </c>
      <c r="B11" s="1185" t="s">
        <v>498</v>
      </c>
      <c r="C11" s="1182">
        <v>328022.90100000001</v>
      </c>
      <c r="D11" s="1182">
        <v>327690.22100000002</v>
      </c>
      <c r="E11" s="1182">
        <v>332.68</v>
      </c>
      <c r="F11" s="1182">
        <v>4170.7610000000004</v>
      </c>
      <c r="G11" s="1182">
        <v>3445.7950000000001</v>
      </c>
      <c r="H11" s="1182">
        <v>108.13200000000001</v>
      </c>
      <c r="I11" s="1182">
        <v>150.44</v>
      </c>
      <c r="J11" s="1182">
        <v>191.62</v>
      </c>
      <c r="K11" s="1182">
        <v>197.06700000000001</v>
      </c>
      <c r="L11" s="1182">
        <v>47.621000000000002</v>
      </c>
      <c r="M11" s="1182">
        <v>30.085999999999999</v>
      </c>
      <c r="N11" s="1182">
        <v>4170.7610000000004</v>
      </c>
      <c r="O11" s="369"/>
      <c r="P11" s="91"/>
      <c r="Q11" s="91"/>
      <c r="R11" s="91"/>
    </row>
    <row r="12" spans="1:26" ht="15.75" customHeight="1">
      <c r="A12" s="384" t="s">
        <v>499</v>
      </c>
      <c r="B12" s="568" t="s">
        <v>807</v>
      </c>
      <c r="C12" s="250">
        <v>2.1999999999999999E-2</v>
      </c>
      <c r="D12" s="250">
        <v>2.1999999999999999E-2</v>
      </c>
      <c r="E12" s="250"/>
      <c r="F12" s="250"/>
      <c r="G12" s="250"/>
      <c r="H12" s="250"/>
      <c r="I12" s="250"/>
      <c r="J12" s="250"/>
      <c r="K12" s="250"/>
      <c r="L12" s="250"/>
      <c r="M12" s="250"/>
      <c r="N12" s="250"/>
      <c r="O12" s="369"/>
      <c r="P12" s="91"/>
      <c r="Q12" s="91"/>
      <c r="R12" s="91"/>
    </row>
    <row r="13" spans="1:26" ht="15.75" customHeight="1">
      <c r="A13" s="384" t="s">
        <v>501</v>
      </c>
      <c r="B13" s="568" t="s">
        <v>808</v>
      </c>
      <c r="C13" s="250">
        <v>4596.92</v>
      </c>
      <c r="D13" s="250">
        <v>4596.1400000000003</v>
      </c>
      <c r="E13" s="250">
        <v>0.78</v>
      </c>
      <c r="F13" s="250">
        <v>34.161999999999999</v>
      </c>
      <c r="G13" s="250">
        <v>34.158999999999999</v>
      </c>
      <c r="H13" s="250"/>
      <c r="I13" s="250"/>
      <c r="J13" s="250"/>
      <c r="K13" s="250">
        <v>3.0000000000000001E-3</v>
      </c>
      <c r="L13" s="250"/>
      <c r="M13" s="250"/>
      <c r="N13" s="250">
        <v>34.161999999999999</v>
      </c>
      <c r="P13" s="91"/>
      <c r="Q13" s="91"/>
      <c r="R13" s="91"/>
    </row>
    <row r="14" spans="1:26" ht="15.75" customHeight="1">
      <c r="A14" s="384" t="s">
        <v>503</v>
      </c>
      <c r="B14" s="568" t="s">
        <v>809</v>
      </c>
      <c r="C14" s="250">
        <v>675.55600000000004</v>
      </c>
      <c r="D14" s="250">
        <v>664.05200000000002</v>
      </c>
      <c r="E14" s="250">
        <v>11.504</v>
      </c>
      <c r="F14" s="250"/>
      <c r="G14" s="250"/>
      <c r="H14" s="250"/>
      <c r="I14" s="250"/>
      <c r="J14" s="250"/>
      <c r="K14" s="250"/>
      <c r="L14" s="250"/>
      <c r="M14" s="250"/>
      <c r="N14" s="250"/>
      <c r="P14" s="91"/>
      <c r="Q14" s="91"/>
      <c r="R14" s="91"/>
    </row>
    <row r="15" spans="1:26" ht="15.75" customHeight="1">
      <c r="A15" s="384" t="s">
        <v>505</v>
      </c>
      <c r="B15" s="568" t="s">
        <v>810</v>
      </c>
      <c r="C15" s="250">
        <v>11350.312</v>
      </c>
      <c r="D15" s="250">
        <v>11350.118</v>
      </c>
      <c r="E15" s="250">
        <v>0.19400000000000001</v>
      </c>
      <c r="F15" s="250">
        <v>50.780999999999999</v>
      </c>
      <c r="G15" s="250">
        <v>47.231999999999999</v>
      </c>
      <c r="H15" s="250">
        <v>4.8000000000000001E-2</v>
      </c>
      <c r="I15" s="250">
        <v>1.2529999999999999</v>
      </c>
      <c r="J15" s="250">
        <v>0.125</v>
      </c>
      <c r="K15" s="250">
        <v>1.819</v>
      </c>
      <c r="L15" s="250">
        <v>0.30299999999999999</v>
      </c>
      <c r="M15" s="250">
        <v>1E-3</v>
      </c>
      <c r="N15" s="250">
        <v>50.780999999999999</v>
      </c>
      <c r="P15" s="91"/>
      <c r="Q15" s="91"/>
      <c r="R15" s="91"/>
    </row>
    <row r="16" spans="1:26" ht="15.75" customHeight="1">
      <c r="A16" s="384" t="s">
        <v>507</v>
      </c>
      <c r="B16" s="568" t="s">
        <v>811</v>
      </c>
      <c r="C16" s="250">
        <v>124073.431</v>
      </c>
      <c r="D16" s="250">
        <v>123987.45299999999</v>
      </c>
      <c r="E16" s="250">
        <v>85.977999999999994</v>
      </c>
      <c r="F16" s="250">
        <v>2732.819</v>
      </c>
      <c r="G16" s="250">
        <v>2483.1849999999999</v>
      </c>
      <c r="H16" s="250">
        <v>39.283000000000001</v>
      </c>
      <c r="I16" s="250">
        <v>47.896999999999998</v>
      </c>
      <c r="J16" s="250">
        <v>56.389000000000003</v>
      </c>
      <c r="K16" s="250">
        <v>57.606999999999999</v>
      </c>
      <c r="L16" s="250">
        <v>30.231000000000002</v>
      </c>
      <c r="M16" s="250">
        <v>18.228000000000002</v>
      </c>
      <c r="N16" s="250">
        <v>2732.819</v>
      </c>
      <c r="P16" s="91"/>
      <c r="Q16" s="91"/>
      <c r="R16" s="91"/>
    </row>
    <row r="17" spans="1:18" ht="15.75" customHeight="1">
      <c r="A17" s="384" t="s">
        <v>509</v>
      </c>
      <c r="B17" s="249" t="s">
        <v>812</v>
      </c>
      <c r="C17" s="385">
        <v>52200.052000000003</v>
      </c>
      <c r="D17" s="250">
        <v>52160.461000000003</v>
      </c>
      <c r="E17" s="250">
        <v>39.591000000000001</v>
      </c>
      <c r="F17" s="250">
        <v>929.39300000000003</v>
      </c>
      <c r="G17" s="250">
        <v>732.63300000000004</v>
      </c>
      <c r="H17" s="250">
        <v>29.149000000000001</v>
      </c>
      <c r="I17" s="250">
        <v>42.103000000000002</v>
      </c>
      <c r="J17" s="250">
        <v>48.912999999999997</v>
      </c>
      <c r="K17" s="250">
        <v>53.588999999999999</v>
      </c>
      <c r="L17" s="250">
        <v>14.406000000000001</v>
      </c>
      <c r="M17" s="250">
        <v>8.6010000000000009</v>
      </c>
      <c r="N17" s="250">
        <v>929.39300000000003</v>
      </c>
      <c r="P17" s="91"/>
      <c r="Q17" s="91"/>
      <c r="R17" s="91"/>
    </row>
    <row r="18" spans="1:18" ht="15.75" customHeight="1">
      <c r="A18" s="384" t="s">
        <v>511</v>
      </c>
      <c r="B18" s="568" t="s">
        <v>813</v>
      </c>
      <c r="C18" s="250">
        <v>187326.65900000001</v>
      </c>
      <c r="D18" s="250">
        <v>187092.43400000001</v>
      </c>
      <c r="E18" s="250">
        <v>234.22399999999999</v>
      </c>
      <c r="F18" s="250">
        <v>1352.999</v>
      </c>
      <c r="G18" s="250">
        <v>881.22</v>
      </c>
      <c r="H18" s="250">
        <v>68.801000000000002</v>
      </c>
      <c r="I18" s="250">
        <v>101.29</v>
      </c>
      <c r="J18" s="250">
        <v>135.10599999999999</v>
      </c>
      <c r="K18" s="250">
        <v>137.637</v>
      </c>
      <c r="L18" s="250">
        <v>17.087</v>
      </c>
      <c r="M18" s="250">
        <v>11.858000000000001</v>
      </c>
      <c r="N18" s="250">
        <v>1352.999</v>
      </c>
      <c r="P18" s="91"/>
      <c r="Q18" s="91"/>
      <c r="R18" s="91"/>
    </row>
    <row r="19" spans="1:18" ht="15.75" customHeight="1">
      <c r="A19" s="1170" t="s">
        <v>513</v>
      </c>
      <c r="B19" s="1185" t="s">
        <v>514</v>
      </c>
      <c r="C19" s="1182">
        <v>52498.860999999997</v>
      </c>
      <c r="D19" s="1182">
        <v>52488.819000000003</v>
      </c>
      <c r="E19" s="1182">
        <v>10.041</v>
      </c>
      <c r="F19" s="1182"/>
      <c r="G19" s="1182"/>
      <c r="H19" s="1182"/>
      <c r="I19" s="1182"/>
      <c r="J19" s="1182"/>
      <c r="K19" s="1182"/>
      <c r="L19" s="1182"/>
      <c r="M19" s="1182"/>
      <c r="N19" s="1182"/>
      <c r="P19" s="91"/>
      <c r="Q19" s="91"/>
      <c r="R19" s="91"/>
    </row>
    <row r="20" spans="1:18" ht="15.75" customHeight="1">
      <c r="A20" s="384" t="s">
        <v>515</v>
      </c>
      <c r="B20" s="568" t="s">
        <v>807</v>
      </c>
      <c r="C20" s="250">
        <v>8527.5409999999993</v>
      </c>
      <c r="D20" s="250">
        <v>8527.5409999999993</v>
      </c>
      <c r="E20" s="250"/>
      <c r="F20" s="250"/>
      <c r="G20" s="250"/>
      <c r="H20" s="250"/>
      <c r="I20" s="250"/>
      <c r="J20" s="250"/>
      <c r="K20" s="250"/>
      <c r="L20" s="250"/>
      <c r="M20" s="250"/>
      <c r="N20" s="250"/>
      <c r="P20" s="91"/>
      <c r="Q20" s="91"/>
      <c r="R20" s="91"/>
    </row>
    <row r="21" spans="1:18" ht="15.75" customHeight="1">
      <c r="A21" s="384" t="s">
        <v>516</v>
      </c>
      <c r="B21" s="568" t="s">
        <v>808</v>
      </c>
      <c r="C21" s="250">
        <v>14794.858</v>
      </c>
      <c r="D21" s="250">
        <v>14791.291999999999</v>
      </c>
      <c r="E21" s="250">
        <v>3.5659999999999998</v>
      </c>
      <c r="F21" s="250"/>
      <c r="G21" s="250"/>
      <c r="H21" s="250"/>
      <c r="I21" s="250"/>
      <c r="J21" s="250"/>
      <c r="K21" s="250"/>
      <c r="L21" s="250"/>
      <c r="M21" s="250"/>
      <c r="N21" s="250"/>
      <c r="P21" s="91"/>
      <c r="Q21" s="91"/>
      <c r="R21" s="91"/>
    </row>
    <row r="22" spans="1:18" ht="15.75" customHeight="1">
      <c r="A22" s="384" t="s">
        <v>517</v>
      </c>
      <c r="B22" s="568" t="s">
        <v>809</v>
      </c>
      <c r="C22" s="250">
        <v>27928.656999999999</v>
      </c>
      <c r="D22" s="250">
        <v>27928.656999999999</v>
      </c>
      <c r="E22" s="250"/>
      <c r="F22" s="250"/>
      <c r="G22" s="250"/>
      <c r="H22" s="250"/>
      <c r="I22" s="250"/>
      <c r="J22" s="250"/>
      <c r="K22" s="250"/>
      <c r="L22" s="250"/>
      <c r="M22" s="250"/>
      <c r="N22" s="250"/>
      <c r="P22" s="91"/>
      <c r="Q22" s="91"/>
      <c r="R22" s="91"/>
    </row>
    <row r="23" spans="1:18" ht="15.75" customHeight="1">
      <c r="A23" s="384" t="s">
        <v>518</v>
      </c>
      <c r="B23" s="568" t="s">
        <v>810</v>
      </c>
      <c r="C23" s="250">
        <v>510.53199999999998</v>
      </c>
      <c r="D23" s="99">
        <v>510.53199999999998</v>
      </c>
      <c r="E23" s="99"/>
      <c r="F23" s="99"/>
      <c r="G23" s="99"/>
      <c r="H23" s="99"/>
      <c r="I23" s="99"/>
      <c r="J23" s="99"/>
      <c r="K23" s="99"/>
      <c r="L23" s="99"/>
      <c r="M23" s="99"/>
      <c r="N23" s="99"/>
      <c r="P23" s="91"/>
      <c r="Q23" s="91"/>
      <c r="R23" s="91"/>
    </row>
    <row r="24" spans="1:18" ht="15.75" customHeight="1">
      <c r="A24" s="384" t="s">
        <v>519</v>
      </c>
      <c r="B24" s="568" t="s">
        <v>811</v>
      </c>
      <c r="C24" s="250">
        <v>737.27499999999998</v>
      </c>
      <c r="D24" s="99">
        <v>730.79899999999998</v>
      </c>
      <c r="E24" s="99">
        <v>6.476</v>
      </c>
      <c r="F24" s="99"/>
      <c r="G24" s="99"/>
      <c r="H24" s="99"/>
      <c r="I24" s="99"/>
      <c r="J24" s="99"/>
      <c r="K24" s="99"/>
      <c r="L24" s="99"/>
      <c r="M24" s="99"/>
      <c r="N24" s="99"/>
      <c r="P24" s="91"/>
      <c r="Q24" s="91"/>
      <c r="R24" s="91"/>
    </row>
    <row r="25" spans="1:18" ht="15.75" customHeight="1">
      <c r="A25" s="1170" t="s">
        <v>520</v>
      </c>
      <c r="B25" s="1185" t="s">
        <v>521</v>
      </c>
      <c r="C25" s="1168">
        <v>115674.723</v>
      </c>
      <c r="D25" s="1186"/>
      <c r="E25" s="1186"/>
      <c r="F25" s="1168">
        <v>400.24299999999999</v>
      </c>
      <c r="G25" s="1186"/>
      <c r="H25" s="1186"/>
      <c r="I25" s="1186"/>
      <c r="J25" s="1186"/>
      <c r="K25" s="1186"/>
      <c r="L25" s="1186"/>
      <c r="M25" s="1186"/>
      <c r="N25" s="1168">
        <v>400.24299999999999</v>
      </c>
      <c r="P25" s="91"/>
      <c r="Q25" s="91"/>
      <c r="R25" s="91"/>
    </row>
    <row r="26" spans="1:18" ht="15.75" customHeight="1">
      <c r="A26" s="384" t="s">
        <v>522</v>
      </c>
      <c r="B26" s="568" t="s">
        <v>807</v>
      </c>
      <c r="C26" s="250">
        <v>0.8</v>
      </c>
      <c r="D26" s="100"/>
      <c r="E26" s="100"/>
      <c r="F26" s="99"/>
      <c r="G26" s="100"/>
      <c r="H26" s="100"/>
      <c r="I26" s="100"/>
      <c r="J26" s="100"/>
      <c r="K26" s="100"/>
      <c r="L26" s="100"/>
      <c r="M26" s="100"/>
      <c r="N26" s="99"/>
      <c r="P26" s="91"/>
      <c r="Q26" s="91"/>
      <c r="R26" s="91"/>
    </row>
    <row r="27" spans="1:18" ht="15.75" customHeight="1">
      <c r="A27" s="384" t="s">
        <v>523</v>
      </c>
      <c r="B27" s="568" t="s">
        <v>808</v>
      </c>
      <c r="C27" s="250">
        <v>7117.518</v>
      </c>
      <c r="D27" s="100"/>
      <c r="E27" s="100"/>
      <c r="F27" s="99"/>
      <c r="G27" s="100"/>
      <c r="H27" s="100"/>
      <c r="I27" s="100"/>
      <c r="J27" s="100"/>
      <c r="K27" s="100"/>
      <c r="L27" s="100"/>
      <c r="M27" s="100"/>
      <c r="N27" s="99"/>
      <c r="P27" s="91"/>
      <c r="Q27" s="91"/>
      <c r="R27" s="91"/>
    </row>
    <row r="28" spans="1:18" ht="15.75" customHeight="1">
      <c r="A28" s="256" t="s">
        <v>524</v>
      </c>
      <c r="B28" s="568" t="s">
        <v>809</v>
      </c>
      <c r="C28" s="250">
        <v>3511.5309999999999</v>
      </c>
      <c r="D28" s="100"/>
      <c r="E28" s="100"/>
      <c r="F28" s="99"/>
      <c r="G28" s="100"/>
      <c r="H28" s="100"/>
      <c r="I28" s="100"/>
      <c r="J28" s="100"/>
      <c r="K28" s="100"/>
      <c r="L28" s="100"/>
      <c r="M28" s="100"/>
      <c r="N28" s="99"/>
      <c r="P28" s="91"/>
      <c r="Q28" s="91"/>
      <c r="R28" s="91"/>
    </row>
    <row r="29" spans="1:18" ht="15.75" customHeight="1">
      <c r="A29" s="256" t="s">
        <v>525</v>
      </c>
      <c r="B29" s="568" t="s">
        <v>810</v>
      </c>
      <c r="C29" s="250">
        <v>3838.4059999999999</v>
      </c>
      <c r="D29" s="100"/>
      <c r="E29" s="100"/>
      <c r="F29" s="99">
        <v>2.085</v>
      </c>
      <c r="G29" s="100"/>
      <c r="H29" s="100"/>
      <c r="I29" s="100"/>
      <c r="J29" s="100"/>
      <c r="K29" s="100"/>
      <c r="L29" s="100"/>
      <c r="M29" s="100"/>
      <c r="N29" s="99">
        <v>2.085</v>
      </c>
      <c r="P29" s="91"/>
      <c r="Q29" s="91"/>
      <c r="R29" s="91"/>
    </row>
    <row r="30" spans="1:18" ht="15.75" customHeight="1">
      <c r="A30" s="256" t="s">
        <v>526</v>
      </c>
      <c r="B30" s="568" t="s">
        <v>811</v>
      </c>
      <c r="C30" s="250">
        <v>67684.452000000005</v>
      </c>
      <c r="D30" s="100"/>
      <c r="E30" s="100"/>
      <c r="F30" s="99">
        <v>368.14800000000002</v>
      </c>
      <c r="G30" s="100"/>
      <c r="H30" s="100"/>
      <c r="I30" s="100"/>
      <c r="J30" s="100"/>
      <c r="K30" s="100"/>
      <c r="L30" s="100"/>
      <c r="M30" s="100"/>
      <c r="N30" s="99">
        <v>368.14800000000002</v>
      </c>
      <c r="P30" s="91"/>
      <c r="Q30" s="91"/>
      <c r="R30" s="91"/>
    </row>
    <row r="31" spans="1:18" ht="15.75" customHeight="1">
      <c r="A31" s="256" t="s">
        <v>527</v>
      </c>
      <c r="B31" s="568" t="s">
        <v>813</v>
      </c>
      <c r="C31" s="250">
        <v>33522.017</v>
      </c>
      <c r="D31" s="100"/>
      <c r="E31" s="100"/>
      <c r="F31" s="99">
        <v>30.01</v>
      </c>
      <c r="G31" s="100"/>
      <c r="H31" s="100"/>
      <c r="I31" s="100"/>
      <c r="J31" s="100"/>
      <c r="K31" s="100"/>
      <c r="L31" s="100"/>
      <c r="M31" s="100"/>
      <c r="N31" s="99">
        <v>30.01</v>
      </c>
      <c r="P31" s="91"/>
      <c r="Q31" s="91"/>
      <c r="R31" s="91"/>
    </row>
    <row r="32" spans="1:18" ht="15.75" customHeight="1">
      <c r="A32" s="1053" t="s">
        <v>528</v>
      </c>
      <c r="B32" s="983" t="s">
        <v>161</v>
      </c>
      <c r="C32" s="985">
        <v>544254.43599999999</v>
      </c>
      <c r="D32" s="985">
        <v>422459.34700000001</v>
      </c>
      <c r="E32" s="985">
        <v>6120.3639999999996</v>
      </c>
      <c r="F32" s="985">
        <v>4571.0039999999999</v>
      </c>
      <c r="G32" s="985">
        <v>3445.7950000000001</v>
      </c>
      <c r="H32" s="985">
        <v>108.13200000000001</v>
      </c>
      <c r="I32" s="985">
        <v>150.44</v>
      </c>
      <c r="J32" s="985">
        <v>191.62</v>
      </c>
      <c r="K32" s="985">
        <v>197.06700000000001</v>
      </c>
      <c r="L32" s="985">
        <v>47.621000000000002</v>
      </c>
      <c r="M32" s="985">
        <v>30.085999999999999</v>
      </c>
      <c r="N32" s="985">
        <v>4571.0039999999999</v>
      </c>
      <c r="P32" s="91"/>
      <c r="Q32" s="91"/>
      <c r="R32" s="91"/>
    </row>
    <row r="33" spans="1:14">
      <c r="A33" s="370"/>
      <c r="B33" s="568"/>
      <c r="C33" s="371"/>
      <c r="D33" s="568"/>
      <c r="E33" s="568"/>
      <c r="F33" s="371"/>
      <c r="G33" s="568"/>
      <c r="H33" s="568"/>
      <c r="I33" s="568"/>
      <c r="J33" s="240"/>
      <c r="K33" s="240"/>
      <c r="L33" s="240"/>
      <c r="M33" s="240"/>
      <c r="N33" s="240"/>
    </row>
    <row r="34" spans="1:14">
      <c r="A34" s="96"/>
      <c r="B34" s="96"/>
      <c r="C34" s="96"/>
      <c r="D34" s="96"/>
      <c r="E34" s="96"/>
      <c r="F34" s="96"/>
      <c r="G34" s="96"/>
      <c r="H34" s="96"/>
      <c r="I34" s="96"/>
      <c r="J34" s="96"/>
      <c r="K34" s="96"/>
      <c r="L34" s="96"/>
      <c r="M34" s="96"/>
      <c r="N34" s="96"/>
    </row>
    <row r="35" spans="1:14">
      <c r="A35" s="379"/>
      <c r="B35" s="379"/>
      <c r="C35" s="1246" t="s">
        <v>466</v>
      </c>
      <c r="D35" s="1246" t="s">
        <v>467</v>
      </c>
      <c r="E35" s="1246" t="s">
        <v>468</v>
      </c>
      <c r="F35" s="1246" t="s">
        <v>469</v>
      </c>
      <c r="G35" s="1246" t="s">
        <v>470</v>
      </c>
      <c r="H35" s="1246" t="s">
        <v>471</v>
      </c>
      <c r="I35" s="1246" t="s">
        <v>472</v>
      </c>
      <c r="J35" s="1246" t="s">
        <v>473</v>
      </c>
      <c r="K35" s="1246" t="s">
        <v>474</v>
      </c>
      <c r="L35" s="1246" t="s">
        <v>475</v>
      </c>
      <c r="M35" s="1246" t="s">
        <v>476</v>
      </c>
      <c r="N35" s="1246" t="s">
        <v>477</v>
      </c>
    </row>
    <row r="36" spans="1:14" ht="16.5" customHeight="1">
      <c r="A36" s="372"/>
      <c r="B36" s="379"/>
      <c r="C36" s="1582" t="s">
        <v>797</v>
      </c>
      <c r="D36" s="1583"/>
      <c r="E36" s="1583"/>
      <c r="F36" s="1583"/>
      <c r="G36" s="1583"/>
      <c r="H36" s="1583"/>
      <c r="I36" s="1583"/>
      <c r="J36" s="1583"/>
      <c r="K36" s="1583"/>
      <c r="L36" s="1583"/>
      <c r="M36" s="1583"/>
      <c r="N36" s="1584"/>
    </row>
    <row r="37" spans="1:14" ht="22.5" customHeight="1">
      <c r="A37" s="372"/>
      <c r="B37" s="380"/>
      <c r="C37" s="1574" t="s">
        <v>485</v>
      </c>
      <c r="D37" s="1575"/>
      <c r="E37" s="1576"/>
      <c r="F37" s="1577" t="s">
        <v>486</v>
      </c>
      <c r="G37" s="1578"/>
      <c r="H37" s="1578"/>
      <c r="I37" s="1578"/>
      <c r="J37" s="1578"/>
      <c r="K37" s="1578"/>
      <c r="L37" s="1578"/>
      <c r="M37" s="1578"/>
      <c r="N37" s="1579"/>
    </row>
    <row r="38" spans="1:14" ht="75.75" customHeight="1">
      <c r="A38" s="379"/>
      <c r="B38" s="380" t="s">
        <v>529</v>
      </c>
      <c r="C38" s="381"/>
      <c r="D38" s="382" t="s">
        <v>798</v>
      </c>
      <c r="E38" s="382" t="s">
        <v>799</v>
      </c>
      <c r="F38" s="383"/>
      <c r="G38" s="382" t="s">
        <v>800</v>
      </c>
      <c r="H38" s="382" t="s">
        <v>801</v>
      </c>
      <c r="I38" s="382" t="s">
        <v>802</v>
      </c>
      <c r="J38" s="382" t="s">
        <v>803</v>
      </c>
      <c r="K38" s="382" t="s">
        <v>804</v>
      </c>
      <c r="L38" s="382" t="s">
        <v>805</v>
      </c>
      <c r="M38" s="382" t="s">
        <v>806</v>
      </c>
      <c r="N38" s="382" t="s">
        <v>573</v>
      </c>
    </row>
    <row r="39" spans="1:14" ht="23">
      <c r="A39" s="1172" t="s">
        <v>495</v>
      </c>
      <c r="B39" s="1183" t="s">
        <v>496</v>
      </c>
      <c r="C39" s="1179">
        <v>35601.853000000003</v>
      </c>
      <c r="D39" s="1179">
        <v>34766.773999999998</v>
      </c>
      <c r="E39" s="1179">
        <v>835.07799999999997</v>
      </c>
      <c r="F39" s="1179"/>
      <c r="G39" s="1179"/>
      <c r="H39" s="1179"/>
      <c r="I39" s="1179"/>
      <c r="J39" s="1179"/>
      <c r="K39" s="1179"/>
      <c r="L39" s="1179"/>
      <c r="M39" s="1179"/>
      <c r="N39" s="1179"/>
    </row>
    <row r="40" spans="1:14" ht="15.75" customHeight="1">
      <c r="A40" s="1170" t="s">
        <v>497</v>
      </c>
      <c r="B40" s="1185" t="s">
        <v>498</v>
      </c>
      <c r="C40" s="1182">
        <v>312993.37099999998</v>
      </c>
      <c r="D40" s="1182">
        <v>312592.50599999999</v>
      </c>
      <c r="E40" s="1182">
        <v>400.86599999999999</v>
      </c>
      <c r="F40" s="1182">
        <v>4999.3869999999997</v>
      </c>
      <c r="G40" s="1182">
        <v>4143.2960000000003</v>
      </c>
      <c r="H40" s="1182">
        <v>92.370999999999995</v>
      </c>
      <c r="I40" s="1182">
        <v>191.01599999999999</v>
      </c>
      <c r="J40" s="1182">
        <v>228.393</v>
      </c>
      <c r="K40" s="1182">
        <v>254.91200000000001</v>
      </c>
      <c r="L40" s="1182">
        <v>47.911999999999999</v>
      </c>
      <c r="M40" s="1182">
        <v>41.488</v>
      </c>
      <c r="N40" s="1182">
        <v>4999.3869999999997</v>
      </c>
    </row>
    <row r="41" spans="1:14" ht="15.75" customHeight="1">
      <c r="A41" s="384" t="s">
        <v>499</v>
      </c>
      <c r="B41" s="568" t="s">
        <v>807</v>
      </c>
      <c r="C41" s="250">
        <v>538.20799999999997</v>
      </c>
      <c r="D41" s="250">
        <v>538.20799999999997</v>
      </c>
      <c r="E41" s="250"/>
      <c r="F41" s="250"/>
      <c r="G41" s="250"/>
      <c r="H41" s="250"/>
      <c r="I41" s="250"/>
      <c r="J41" s="250"/>
      <c r="K41" s="250"/>
      <c r="L41" s="250"/>
      <c r="M41" s="250"/>
      <c r="N41" s="250"/>
    </row>
    <row r="42" spans="1:14" ht="15.75" customHeight="1">
      <c r="A42" s="384" t="s">
        <v>501</v>
      </c>
      <c r="B42" s="568" t="s">
        <v>808</v>
      </c>
      <c r="C42" s="250">
        <v>5558.5619999999999</v>
      </c>
      <c r="D42" s="250">
        <v>5558.268</v>
      </c>
      <c r="E42" s="250">
        <v>0.29299999999999998</v>
      </c>
      <c r="F42" s="250">
        <v>37.156999999999996</v>
      </c>
      <c r="G42" s="250">
        <v>37.156999999999996</v>
      </c>
      <c r="H42" s="250"/>
      <c r="I42" s="250"/>
      <c r="J42" s="250"/>
      <c r="K42" s="250"/>
      <c r="L42" s="250"/>
      <c r="M42" s="250"/>
      <c r="N42" s="250">
        <v>37.156999999999996</v>
      </c>
    </row>
    <row r="43" spans="1:14" ht="15.75" customHeight="1">
      <c r="A43" s="384" t="s">
        <v>503</v>
      </c>
      <c r="B43" s="568" t="s">
        <v>809</v>
      </c>
      <c r="C43" s="250">
        <v>595.33900000000006</v>
      </c>
      <c r="D43" s="250">
        <v>595.03200000000004</v>
      </c>
      <c r="E43" s="250">
        <v>0.307</v>
      </c>
      <c r="F43" s="250"/>
      <c r="G43" s="250"/>
      <c r="H43" s="250"/>
      <c r="I43" s="250"/>
      <c r="J43" s="250"/>
      <c r="K43" s="250"/>
      <c r="L43" s="250"/>
      <c r="M43" s="250"/>
      <c r="N43" s="250"/>
    </row>
    <row r="44" spans="1:14" ht="15.75" customHeight="1">
      <c r="A44" s="384" t="s">
        <v>505</v>
      </c>
      <c r="B44" s="568" t="s">
        <v>810</v>
      </c>
      <c r="C44" s="250">
        <v>5650.1040000000003</v>
      </c>
      <c r="D44" s="250">
        <v>5649.8209999999999</v>
      </c>
      <c r="E44" s="250">
        <v>0.28199999999999997</v>
      </c>
      <c r="F44" s="250">
        <v>117.13800000000001</v>
      </c>
      <c r="G44" s="250">
        <v>116.41500000000001</v>
      </c>
      <c r="H44" s="250">
        <v>0.19</v>
      </c>
      <c r="I44" s="250">
        <v>0.05</v>
      </c>
      <c r="J44" s="250">
        <v>9.9000000000000005E-2</v>
      </c>
      <c r="K44" s="250">
        <v>0.35499999999999998</v>
      </c>
      <c r="L44" s="250">
        <v>2.9000000000000001E-2</v>
      </c>
      <c r="M44" s="250"/>
      <c r="N44" s="250">
        <v>117.13800000000001</v>
      </c>
    </row>
    <row r="45" spans="1:14" ht="15.75" customHeight="1">
      <c r="A45" s="384" t="s">
        <v>507</v>
      </c>
      <c r="B45" s="568" t="s">
        <v>811</v>
      </c>
      <c r="C45" s="250">
        <v>125310.341</v>
      </c>
      <c r="D45" s="250">
        <v>125155.984</v>
      </c>
      <c r="E45" s="250">
        <v>154.358</v>
      </c>
      <c r="F45" s="250">
        <v>3107.643</v>
      </c>
      <c r="G45" s="250">
        <v>2831.9380000000001</v>
      </c>
      <c r="H45" s="250">
        <v>23.834</v>
      </c>
      <c r="I45" s="250">
        <v>66.475999999999999</v>
      </c>
      <c r="J45" s="250">
        <v>62.814999999999998</v>
      </c>
      <c r="K45" s="250">
        <v>81.063000000000002</v>
      </c>
      <c r="L45" s="250">
        <v>17.253</v>
      </c>
      <c r="M45" s="250">
        <v>24.263000000000002</v>
      </c>
      <c r="N45" s="250">
        <v>3107.643</v>
      </c>
    </row>
    <row r="46" spans="1:14" ht="15.75" customHeight="1">
      <c r="A46" s="384" t="s">
        <v>509</v>
      </c>
      <c r="B46" s="249" t="s">
        <v>812</v>
      </c>
      <c r="C46" s="385">
        <v>49036.775000000001</v>
      </c>
      <c r="D46" s="250">
        <v>48987.521000000001</v>
      </c>
      <c r="E46" s="250">
        <v>49.253999999999998</v>
      </c>
      <c r="F46" s="250">
        <v>1034.6379999999999</v>
      </c>
      <c r="G46" s="250">
        <v>831.71900000000005</v>
      </c>
      <c r="H46" s="250">
        <v>18.869</v>
      </c>
      <c r="I46" s="250">
        <v>56.183999999999997</v>
      </c>
      <c r="J46" s="250">
        <v>53.223999999999997</v>
      </c>
      <c r="K46" s="250">
        <v>50.762</v>
      </c>
      <c r="L46" s="250">
        <v>11.885</v>
      </c>
      <c r="M46" s="250">
        <v>11.994999999999999</v>
      </c>
      <c r="N46" s="250">
        <v>1034.6379999999999</v>
      </c>
    </row>
    <row r="47" spans="1:14" ht="15.75" customHeight="1">
      <c r="A47" s="384" t="s">
        <v>511</v>
      </c>
      <c r="B47" s="568" t="s">
        <v>813</v>
      </c>
      <c r="C47" s="250">
        <v>175340.81700000001</v>
      </c>
      <c r="D47" s="250">
        <v>175095.19200000001</v>
      </c>
      <c r="E47" s="250">
        <v>245.625</v>
      </c>
      <c r="F47" s="250">
        <v>1737.4490000000001</v>
      </c>
      <c r="G47" s="250">
        <v>1157.788</v>
      </c>
      <c r="H47" s="250">
        <v>68.346000000000004</v>
      </c>
      <c r="I47" s="250">
        <v>124.49</v>
      </c>
      <c r="J47" s="250">
        <v>165.47800000000001</v>
      </c>
      <c r="K47" s="250">
        <v>173.494</v>
      </c>
      <c r="L47" s="250">
        <v>30.63</v>
      </c>
      <c r="M47" s="250">
        <v>17.224</v>
      </c>
      <c r="N47" s="250">
        <v>1737.4490000000001</v>
      </c>
    </row>
    <row r="48" spans="1:14" ht="15.75" customHeight="1">
      <c r="A48" s="1170" t="s">
        <v>513</v>
      </c>
      <c r="B48" s="1185" t="s">
        <v>514</v>
      </c>
      <c r="C48" s="1182">
        <v>50597.605000000003</v>
      </c>
      <c r="D48" s="1182">
        <v>50597.605000000003</v>
      </c>
      <c r="E48" s="1182"/>
      <c r="F48" s="1182"/>
      <c r="G48" s="1182"/>
      <c r="H48" s="1182"/>
      <c r="I48" s="1182"/>
      <c r="J48" s="1182"/>
      <c r="K48" s="1182"/>
      <c r="L48" s="1182"/>
      <c r="M48" s="1182"/>
      <c r="N48" s="1182"/>
    </row>
    <row r="49" spans="1:14" ht="15.75" customHeight="1">
      <c r="A49" s="384" t="s">
        <v>515</v>
      </c>
      <c r="B49" s="568" t="s">
        <v>807</v>
      </c>
      <c r="C49" s="250">
        <v>2750.4780000000001</v>
      </c>
      <c r="D49" s="250">
        <v>2750.4780000000001</v>
      </c>
      <c r="E49" s="250"/>
      <c r="F49" s="250"/>
      <c r="G49" s="250"/>
      <c r="H49" s="250"/>
      <c r="I49" s="250"/>
      <c r="J49" s="250"/>
      <c r="K49" s="250"/>
      <c r="L49" s="250"/>
      <c r="M49" s="250"/>
      <c r="N49" s="250"/>
    </row>
    <row r="50" spans="1:14" ht="15.75" customHeight="1">
      <c r="A50" s="384" t="s">
        <v>516</v>
      </c>
      <c r="B50" s="568" t="s">
        <v>808</v>
      </c>
      <c r="C50" s="250">
        <v>13669.475</v>
      </c>
      <c r="D50" s="250">
        <v>13669.475</v>
      </c>
      <c r="E50" s="250"/>
      <c r="F50" s="250"/>
      <c r="G50" s="250"/>
      <c r="H50" s="250"/>
      <c r="I50" s="250"/>
      <c r="J50" s="250"/>
      <c r="K50" s="250"/>
      <c r="L50" s="250"/>
      <c r="M50" s="250"/>
      <c r="N50" s="250"/>
    </row>
    <row r="51" spans="1:14" ht="15.75" customHeight="1">
      <c r="A51" s="384" t="s">
        <v>517</v>
      </c>
      <c r="B51" s="568" t="s">
        <v>809</v>
      </c>
      <c r="C51" s="250">
        <v>33128.152000000002</v>
      </c>
      <c r="D51" s="250">
        <v>33128.152000000002</v>
      </c>
      <c r="E51" s="250"/>
      <c r="F51" s="250"/>
      <c r="G51" s="250"/>
      <c r="H51" s="250"/>
      <c r="I51" s="250"/>
      <c r="J51" s="250"/>
      <c r="K51" s="250"/>
      <c r="L51" s="250"/>
      <c r="M51" s="250"/>
      <c r="N51" s="250"/>
    </row>
    <row r="52" spans="1:14" ht="15.75" customHeight="1">
      <c r="A52" s="384" t="s">
        <v>518</v>
      </c>
      <c r="B52" s="568" t="s">
        <v>810</v>
      </c>
      <c r="C52" s="250">
        <v>542.87900000000002</v>
      </c>
      <c r="D52" s="250">
        <v>542.87900000000002</v>
      </c>
      <c r="E52" s="250"/>
      <c r="F52" s="250"/>
      <c r="G52" s="250"/>
      <c r="H52" s="250"/>
      <c r="I52" s="250"/>
      <c r="J52" s="250"/>
      <c r="K52" s="250"/>
      <c r="L52" s="250"/>
      <c r="M52" s="250"/>
      <c r="N52" s="250"/>
    </row>
    <row r="53" spans="1:14" ht="15.75" customHeight="1">
      <c r="A53" s="384" t="s">
        <v>519</v>
      </c>
      <c r="B53" s="568" t="s">
        <v>811</v>
      </c>
      <c r="C53" s="250">
        <v>506.62099999999998</v>
      </c>
      <c r="D53" s="99">
        <v>506.62099999999998</v>
      </c>
      <c r="E53" s="99"/>
      <c r="F53" s="99"/>
      <c r="G53" s="99"/>
      <c r="H53" s="99"/>
      <c r="I53" s="99"/>
      <c r="J53" s="99"/>
      <c r="K53" s="99"/>
      <c r="L53" s="99"/>
      <c r="M53" s="99"/>
      <c r="N53" s="99"/>
    </row>
    <row r="54" spans="1:14" ht="15.75" customHeight="1">
      <c r="A54" s="1170" t="s">
        <v>520</v>
      </c>
      <c r="B54" s="1185" t="s">
        <v>521</v>
      </c>
      <c r="C54" s="1168">
        <v>113397.247</v>
      </c>
      <c r="D54" s="1186"/>
      <c r="E54" s="1186"/>
      <c r="F54" s="1168">
        <v>714.702</v>
      </c>
      <c r="G54" s="1186"/>
      <c r="H54" s="1186"/>
      <c r="I54" s="1186"/>
      <c r="J54" s="1186"/>
      <c r="K54" s="1186"/>
      <c r="L54" s="1186"/>
      <c r="M54" s="1186"/>
      <c r="N54" s="1168">
        <v>714.702</v>
      </c>
    </row>
    <row r="55" spans="1:14" ht="15.75" customHeight="1">
      <c r="A55" s="384" t="s">
        <v>522</v>
      </c>
      <c r="B55" s="568" t="s">
        <v>807</v>
      </c>
      <c r="C55" s="250">
        <v>0.79</v>
      </c>
      <c r="D55" s="100"/>
      <c r="E55" s="100"/>
      <c r="F55" s="99"/>
      <c r="G55" s="100"/>
      <c r="H55" s="100"/>
      <c r="I55" s="100"/>
      <c r="J55" s="100"/>
      <c r="K55" s="100"/>
      <c r="L55" s="100"/>
      <c r="M55" s="100"/>
      <c r="N55" s="99"/>
    </row>
    <row r="56" spans="1:14" ht="15.75" customHeight="1">
      <c r="A56" s="384" t="s">
        <v>523</v>
      </c>
      <c r="B56" s="568" t="s">
        <v>808</v>
      </c>
      <c r="C56" s="250">
        <v>6636.87</v>
      </c>
      <c r="D56" s="100"/>
      <c r="E56" s="100"/>
      <c r="F56" s="99"/>
      <c r="G56" s="100"/>
      <c r="H56" s="100"/>
      <c r="I56" s="100"/>
      <c r="J56" s="100"/>
      <c r="K56" s="100"/>
      <c r="L56" s="100"/>
      <c r="M56" s="100"/>
      <c r="N56" s="99"/>
    </row>
    <row r="57" spans="1:14" ht="15.75" customHeight="1">
      <c r="A57" s="256" t="s">
        <v>524</v>
      </c>
      <c r="B57" s="568" t="s">
        <v>809</v>
      </c>
      <c r="C57" s="250">
        <v>4290.0780000000004</v>
      </c>
      <c r="D57" s="100"/>
      <c r="E57" s="100"/>
      <c r="F57" s="99"/>
      <c r="G57" s="100"/>
      <c r="H57" s="100"/>
      <c r="I57" s="100"/>
      <c r="J57" s="100"/>
      <c r="K57" s="100"/>
      <c r="L57" s="100"/>
      <c r="M57" s="100"/>
      <c r="N57" s="99"/>
    </row>
    <row r="58" spans="1:14" ht="15.75" customHeight="1">
      <c r="A58" s="256" t="s">
        <v>525</v>
      </c>
      <c r="B58" s="568" t="s">
        <v>810</v>
      </c>
      <c r="C58" s="250">
        <v>4334.5559999999996</v>
      </c>
      <c r="D58" s="100"/>
      <c r="E58" s="100"/>
      <c r="F58" s="99">
        <v>2.258</v>
      </c>
      <c r="G58" s="100"/>
      <c r="H58" s="100"/>
      <c r="I58" s="100"/>
      <c r="J58" s="100"/>
      <c r="K58" s="100"/>
      <c r="L58" s="100"/>
      <c r="M58" s="100"/>
      <c r="N58" s="99">
        <v>2.258</v>
      </c>
    </row>
    <row r="59" spans="1:14" ht="15.75" customHeight="1">
      <c r="A59" s="256" t="s">
        <v>526</v>
      </c>
      <c r="B59" s="568" t="s">
        <v>811</v>
      </c>
      <c r="C59" s="250">
        <v>66880.358999999997</v>
      </c>
      <c r="D59" s="100"/>
      <c r="E59" s="100"/>
      <c r="F59" s="99">
        <v>595.65300000000002</v>
      </c>
      <c r="G59" s="100"/>
      <c r="H59" s="100"/>
      <c r="I59" s="100"/>
      <c r="J59" s="100"/>
      <c r="K59" s="100"/>
      <c r="L59" s="100"/>
      <c r="M59" s="100"/>
      <c r="N59" s="99">
        <v>595.65300000000002</v>
      </c>
    </row>
    <row r="60" spans="1:14" ht="15.75" customHeight="1">
      <c r="A60" s="256" t="s">
        <v>527</v>
      </c>
      <c r="B60" s="568" t="s">
        <v>813</v>
      </c>
      <c r="C60" s="250">
        <v>31254.592000000001</v>
      </c>
      <c r="D60" s="100"/>
      <c r="E60" s="100"/>
      <c r="F60" s="99">
        <v>116.791</v>
      </c>
      <c r="G60" s="100"/>
      <c r="H60" s="100"/>
      <c r="I60" s="100"/>
      <c r="J60" s="100"/>
      <c r="K60" s="100"/>
      <c r="L60" s="100"/>
      <c r="M60" s="100"/>
      <c r="N60" s="99">
        <v>116.791</v>
      </c>
    </row>
    <row r="61" spans="1:14" ht="15.75" customHeight="1">
      <c r="A61" s="1054" t="s">
        <v>528</v>
      </c>
      <c r="B61" s="1055" t="s">
        <v>161</v>
      </c>
      <c r="C61" s="1056">
        <v>512590.076</v>
      </c>
      <c r="D61" s="1056">
        <v>397956.88500000001</v>
      </c>
      <c r="E61" s="1056">
        <v>1235.944</v>
      </c>
      <c r="F61" s="1056">
        <v>5714.0889999999999</v>
      </c>
      <c r="G61" s="1056">
        <v>4143.2960000000003</v>
      </c>
      <c r="H61" s="1056">
        <v>92.370999999999995</v>
      </c>
      <c r="I61" s="1056">
        <v>191.01599999999999</v>
      </c>
      <c r="J61" s="1056">
        <v>228.393</v>
      </c>
      <c r="K61" s="1056">
        <v>254.91200000000001</v>
      </c>
      <c r="L61" s="1056">
        <v>47.911999999999999</v>
      </c>
      <c r="M61" s="1056">
        <v>41.488</v>
      </c>
      <c r="N61" s="1056">
        <v>5714.0889999999999</v>
      </c>
    </row>
  </sheetData>
  <mergeCells count="7">
    <mergeCell ref="C37:E37"/>
    <mergeCell ref="F37:N37"/>
    <mergeCell ref="A2:N2"/>
    <mergeCell ref="C7:N7"/>
    <mergeCell ref="C8:E8"/>
    <mergeCell ref="F8:N8"/>
    <mergeCell ref="C36:N36"/>
  </mergeCells>
  <pageMargins left="0.7" right="0.7" top="0.75" bottom="0.75" header="0.3" footer="0.3"/>
  <pageSetup paperSize="9" scale="46" orientation="portrait" verticalDpi="1200" r:id="rId1"/>
  <headerFooter>
    <oddFooter>&amp;C&amp;1#&amp;"Calibri"&amp;10&amp;K000000Confidential</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C0E4-5FAC-48C1-9FB8-EC6C499DA4B3}">
  <sheetPr codeName="Sheet28">
    <tabColor theme="5" tint="0.59999389629810485"/>
  </sheetPr>
  <dimension ref="B1:AA44"/>
  <sheetViews>
    <sheetView showGridLines="0" view="pageBreakPreview" topLeftCell="E1" zoomScale="115" zoomScaleNormal="80" zoomScaleSheetLayoutView="115" workbookViewId="0">
      <selection activeCell="I33" sqref="I33"/>
    </sheetView>
  </sheetViews>
  <sheetFormatPr defaultColWidth="9.1796875" defaultRowHeight="11.5"/>
  <cols>
    <col min="1" max="1" width="3" style="87" customWidth="1"/>
    <col min="2" max="2" width="7.54296875" style="87" customWidth="1"/>
    <col min="3" max="3" width="22" style="87" bestFit="1" customWidth="1"/>
    <col min="4" max="9" width="16.1796875" style="87" customWidth="1"/>
    <col min="10" max="10" width="15.81640625" style="87" customWidth="1"/>
    <col min="11" max="11" width="3.7265625" style="87" customWidth="1"/>
    <col min="12" max="12" width="9.1796875" style="87"/>
    <col min="13" max="13" width="12.26953125" style="87" bestFit="1" customWidth="1"/>
    <col min="14" max="26" width="9.1796875" style="87"/>
    <col min="27" max="27" width="8.81640625" style="87" customWidth="1"/>
    <col min="28" max="16384" width="9.1796875" style="87"/>
  </cols>
  <sheetData>
    <row r="1" spans="2:27">
      <c r="AA1" s="76" t="e">
        <f>#REF!</f>
        <v>#REF!</v>
      </c>
    </row>
    <row r="2" spans="2:27">
      <c r="B2" s="372" t="s">
        <v>814</v>
      </c>
      <c r="C2" s="89"/>
      <c r="D2" s="89"/>
      <c r="E2" s="89"/>
      <c r="F2" s="89"/>
      <c r="G2" s="90"/>
      <c r="H2" s="90"/>
      <c r="I2" s="90"/>
      <c r="J2" s="90"/>
      <c r="K2" s="90"/>
      <c r="L2" s="90"/>
    </row>
    <row r="3" spans="2:27" ht="50.25" customHeight="1">
      <c r="B3" s="1592" t="s">
        <v>815</v>
      </c>
      <c r="C3" s="1581"/>
      <c r="D3" s="1581"/>
      <c r="E3" s="1581"/>
      <c r="F3" s="1581"/>
      <c r="G3" s="1581"/>
      <c r="H3" s="1581"/>
      <c r="I3" s="1581"/>
      <c r="J3" s="1581"/>
      <c r="K3" s="90"/>
      <c r="L3" s="1593"/>
      <c r="M3" s="1594"/>
      <c r="N3" s="1594"/>
      <c r="O3" s="1594"/>
    </row>
    <row r="4" spans="2:27">
      <c r="B4" s="372"/>
      <c r="C4" s="372"/>
      <c r="D4" s="372"/>
      <c r="E4" s="372"/>
      <c r="F4" s="372"/>
      <c r="G4" s="372"/>
      <c r="H4" s="372"/>
      <c r="I4" s="372"/>
      <c r="J4" s="372"/>
      <c r="K4" s="97"/>
      <c r="L4" s="89"/>
    </row>
    <row r="5" spans="2:27">
      <c r="B5" s="379"/>
      <c r="C5" s="379"/>
      <c r="D5" s="1247" t="s">
        <v>466</v>
      </c>
      <c r="E5" s="1247" t="s">
        <v>467</v>
      </c>
      <c r="F5" s="1247" t="s">
        <v>468</v>
      </c>
      <c r="G5" s="1235" t="s">
        <v>469</v>
      </c>
      <c r="H5" s="1247" t="s">
        <v>470</v>
      </c>
      <c r="I5" s="1247" t="s">
        <v>471</v>
      </c>
      <c r="J5" s="1247" t="s">
        <v>472</v>
      </c>
    </row>
    <row r="6" spans="2:27" ht="19.5" customHeight="1">
      <c r="B6" s="379"/>
      <c r="C6" s="374"/>
      <c r="D6" s="1585" t="s">
        <v>816</v>
      </c>
      <c r="E6" s="1586"/>
      <c r="F6" s="1586"/>
      <c r="G6" s="1587"/>
      <c r="H6" s="1588" t="s">
        <v>817</v>
      </c>
      <c r="I6" s="1588" t="s">
        <v>818</v>
      </c>
      <c r="J6" s="1588" t="s">
        <v>819</v>
      </c>
    </row>
    <row r="7" spans="2:27" ht="20.149999999999999" customHeight="1">
      <c r="B7" s="379"/>
      <c r="C7" s="379"/>
      <c r="D7" s="388"/>
      <c r="E7" s="1589" t="s">
        <v>820</v>
      </c>
      <c r="F7" s="1590"/>
      <c r="G7" s="1591" t="s">
        <v>821</v>
      </c>
      <c r="H7" s="1588"/>
      <c r="I7" s="1588"/>
      <c r="J7" s="1588"/>
    </row>
    <row r="8" spans="2:27" ht="21.65" customHeight="1">
      <c r="B8" s="379"/>
      <c r="C8" s="379" t="s">
        <v>491</v>
      </c>
      <c r="D8" s="388"/>
      <c r="E8" s="389"/>
      <c r="F8" s="575" t="s">
        <v>822</v>
      </c>
      <c r="G8" s="1588"/>
      <c r="H8" s="1588"/>
      <c r="I8" s="1588"/>
      <c r="J8" s="1588"/>
    </row>
    <row r="9" spans="2:27" ht="15.75" customHeight="1">
      <c r="B9" s="1172" t="s">
        <v>497</v>
      </c>
      <c r="C9" s="1187" t="s">
        <v>823</v>
      </c>
      <c r="D9" s="1188">
        <v>432750.47200000001</v>
      </c>
      <c r="E9" s="1184">
        <v>4170.76</v>
      </c>
      <c r="F9" s="1188">
        <v>4170.76</v>
      </c>
      <c r="G9" s="1184">
        <v>355836.641</v>
      </c>
      <c r="H9" s="1184">
        <v>-2221.5219999999999</v>
      </c>
      <c r="I9" s="1189"/>
      <c r="J9" s="1184">
        <v>-61.113</v>
      </c>
      <c r="K9" s="387"/>
      <c r="L9" s="387"/>
    </row>
    <row r="10" spans="2:27" ht="15.75" customHeight="1">
      <c r="B10" s="391" t="s">
        <v>499</v>
      </c>
      <c r="C10" s="392" t="s">
        <v>824</v>
      </c>
      <c r="D10" s="99">
        <v>100143.867</v>
      </c>
      <c r="E10" s="99">
        <v>1083.075</v>
      </c>
      <c r="F10" s="99">
        <v>1083.075</v>
      </c>
      <c r="G10" s="99">
        <v>99716.489000000001</v>
      </c>
      <c r="H10" s="99">
        <v>-596.65700000000004</v>
      </c>
      <c r="I10" s="100"/>
      <c r="J10" s="99">
        <v>0</v>
      </c>
      <c r="K10" s="7"/>
    </row>
    <row r="11" spans="2:27" ht="15.75" customHeight="1">
      <c r="B11" s="391" t="s">
        <v>501</v>
      </c>
      <c r="C11" s="392" t="s">
        <v>825</v>
      </c>
      <c r="D11" s="99">
        <v>125324.63099999999</v>
      </c>
      <c r="E11" s="99">
        <v>316.40699999999998</v>
      </c>
      <c r="F11" s="99">
        <v>316.40699999999998</v>
      </c>
      <c r="G11" s="99">
        <v>114223.193</v>
      </c>
      <c r="H11" s="99">
        <v>-208.256</v>
      </c>
      <c r="I11" s="100"/>
      <c r="J11" s="99">
        <v>0</v>
      </c>
      <c r="K11" s="7"/>
    </row>
    <row r="12" spans="2:27" ht="15.75" customHeight="1">
      <c r="B12" s="391" t="s">
        <v>503</v>
      </c>
      <c r="C12" s="392" t="s">
        <v>826</v>
      </c>
      <c r="D12" s="99">
        <v>75143.731</v>
      </c>
      <c r="E12" s="99">
        <v>812.50099999999998</v>
      </c>
      <c r="F12" s="99">
        <v>812.50099999999998</v>
      </c>
      <c r="G12" s="99">
        <v>73909.345000000001</v>
      </c>
      <c r="H12" s="99">
        <v>-440.17200000000003</v>
      </c>
      <c r="I12" s="100"/>
      <c r="J12" s="99">
        <v>0</v>
      </c>
      <c r="K12" s="7"/>
    </row>
    <row r="13" spans="2:27" ht="15.75" customHeight="1">
      <c r="B13" s="391" t="s">
        <v>505</v>
      </c>
      <c r="C13" s="392" t="s">
        <v>827</v>
      </c>
      <c r="D13" s="99">
        <v>101249.897</v>
      </c>
      <c r="E13" s="99">
        <v>1253.9639999999999</v>
      </c>
      <c r="F13" s="99">
        <v>1253.9639999999999</v>
      </c>
      <c r="G13" s="99">
        <v>41190.127999999997</v>
      </c>
      <c r="H13" s="99">
        <v>-580.00900000000001</v>
      </c>
      <c r="I13" s="100"/>
      <c r="J13" s="99">
        <v>-61.113</v>
      </c>
      <c r="K13" s="7"/>
    </row>
    <row r="14" spans="2:27" ht="15.75" customHeight="1">
      <c r="B14" s="391" t="s">
        <v>507</v>
      </c>
      <c r="C14" s="392" t="s">
        <v>828</v>
      </c>
      <c r="D14" s="99">
        <v>12457.722</v>
      </c>
      <c r="E14" s="99">
        <v>2.8210000000000002</v>
      </c>
      <c r="F14" s="99">
        <v>2.8210000000000002</v>
      </c>
      <c r="G14" s="99">
        <v>9356.5470000000005</v>
      </c>
      <c r="H14" s="99">
        <v>-4.3419999999999996</v>
      </c>
      <c r="I14" s="100"/>
      <c r="J14" s="99">
        <v>0</v>
      </c>
      <c r="K14" s="7"/>
    </row>
    <row r="15" spans="2:27" ht="15.75" customHeight="1">
      <c r="B15" s="391" t="s">
        <v>509</v>
      </c>
      <c r="C15" s="392" t="s">
        <v>829</v>
      </c>
      <c r="D15" s="99">
        <v>18430.624</v>
      </c>
      <c r="E15" s="99">
        <v>701.99199999999996</v>
      </c>
      <c r="F15" s="99">
        <v>701.99199999999996</v>
      </c>
      <c r="G15" s="99">
        <v>17440.938999999998</v>
      </c>
      <c r="H15" s="99">
        <v>-392.08600000000001</v>
      </c>
      <c r="I15" s="100"/>
      <c r="J15" s="99">
        <v>0</v>
      </c>
    </row>
    <row r="16" spans="2:27" ht="15.75" customHeight="1">
      <c r="B16" s="1190" t="s">
        <v>511</v>
      </c>
      <c r="C16" s="372" t="s">
        <v>830</v>
      </c>
      <c r="D16" s="1168">
        <v>116074.965</v>
      </c>
      <c r="E16" s="1168">
        <v>400.24299999999999</v>
      </c>
      <c r="F16" s="1191">
        <v>400.24299999999999</v>
      </c>
      <c r="G16" s="1186"/>
      <c r="H16" s="1186"/>
      <c r="I16" s="1191">
        <v>-183.25399999999999</v>
      </c>
      <c r="J16" s="1186"/>
    </row>
    <row r="17" spans="2:12" ht="15.75" customHeight="1">
      <c r="B17" s="390" t="s">
        <v>513</v>
      </c>
      <c r="C17" s="392" t="s">
        <v>824</v>
      </c>
      <c r="D17" s="99">
        <v>21629.184000000001</v>
      </c>
      <c r="E17" s="99">
        <v>175.727</v>
      </c>
      <c r="F17" s="99">
        <v>175.727</v>
      </c>
      <c r="G17" s="100"/>
      <c r="H17" s="100"/>
      <c r="I17" s="99">
        <v>-34.017000000000003</v>
      </c>
      <c r="J17" s="100"/>
    </row>
    <row r="18" spans="2:12" ht="15.75" customHeight="1">
      <c r="B18" s="391" t="s">
        <v>515</v>
      </c>
      <c r="C18" s="392" t="s">
        <v>825</v>
      </c>
      <c r="D18" s="99">
        <v>28704.68</v>
      </c>
      <c r="E18" s="99">
        <v>69.686000000000007</v>
      </c>
      <c r="F18" s="99">
        <v>69.686000000000007</v>
      </c>
      <c r="G18" s="100"/>
      <c r="H18" s="100"/>
      <c r="I18" s="99">
        <v>-40.511000000000003</v>
      </c>
      <c r="J18" s="100"/>
    </row>
    <row r="19" spans="2:12" ht="15.75" customHeight="1">
      <c r="B19" s="391" t="s">
        <v>516</v>
      </c>
      <c r="C19" s="392" t="s">
        <v>826</v>
      </c>
      <c r="D19" s="99">
        <v>21460.210999999999</v>
      </c>
      <c r="E19" s="99">
        <v>37.28</v>
      </c>
      <c r="F19" s="99">
        <v>37.28</v>
      </c>
      <c r="G19" s="100"/>
      <c r="H19" s="100"/>
      <c r="I19" s="99">
        <v>-16.234000000000002</v>
      </c>
      <c r="J19" s="100"/>
    </row>
    <row r="20" spans="2:12" ht="15.75" customHeight="1">
      <c r="B20" s="391" t="s">
        <v>517</v>
      </c>
      <c r="C20" s="392" t="s">
        <v>827</v>
      </c>
      <c r="D20" s="99">
        <v>30354.913</v>
      </c>
      <c r="E20" s="99">
        <v>104.405</v>
      </c>
      <c r="F20" s="99">
        <v>104.405</v>
      </c>
      <c r="G20" s="100"/>
      <c r="H20" s="100"/>
      <c r="I20" s="99">
        <v>-84.793999999999997</v>
      </c>
      <c r="J20" s="100"/>
    </row>
    <row r="21" spans="2:12" ht="15.75" customHeight="1">
      <c r="B21" s="391" t="s">
        <v>518</v>
      </c>
      <c r="C21" s="392" t="s">
        <v>828</v>
      </c>
      <c r="D21" s="99">
        <v>3605.8449999999998</v>
      </c>
      <c r="E21" s="99">
        <v>0.93</v>
      </c>
      <c r="F21" s="99">
        <v>0.93</v>
      </c>
      <c r="G21" s="100"/>
      <c r="H21" s="100"/>
      <c r="I21" s="99">
        <v>-0.66600000000000004</v>
      </c>
      <c r="J21" s="100"/>
    </row>
    <row r="22" spans="2:12" ht="15.75" customHeight="1">
      <c r="B22" s="391" t="s">
        <v>519</v>
      </c>
      <c r="C22" s="392" t="s">
        <v>829</v>
      </c>
      <c r="D22" s="99">
        <v>10320.132</v>
      </c>
      <c r="E22" s="99">
        <v>12.215</v>
      </c>
      <c r="F22" s="99">
        <v>12.215</v>
      </c>
      <c r="G22" s="100"/>
      <c r="H22" s="100"/>
      <c r="I22" s="99">
        <v>-7.032</v>
      </c>
      <c r="J22" s="100"/>
      <c r="K22" s="89"/>
      <c r="L22" s="89"/>
    </row>
    <row r="23" spans="2:12" ht="15.75" customHeight="1">
      <c r="B23" s="1057" t="s">
        <v>520</v>
      </c>
      <c r="C23" s="1058" t="s">
        <v>161</v>
      </c>
      <c r="D23" s="1059">
        <v>548825.43700000003</v>
      </c>
      <c r="E23" s="1060">
        <v>4571.0029999999997</v>
      </c>
      <c r="F23" s="1059">
        <v>4571.0029999999997</v>
      </c>
      <c r="G23" s="1060">
        <v>355836.641</v>
      </c>
      <c r="H23" s="1059">
        <v>-2221.5219999999999</v>
      </c>
      <c r="I23" s="1059">
        <v>-183.25399999999999</v>
      </c>
      <c r="J23" s="1059">
        <v>-61.113</v>
      </c>
    </row>
    <row r="24" spans="2:12">
      <c r="B24" s="90"/>
      <c r="C24" s="90"/>
      <c r="D24" s="90"/>
      <c r="E24" s="90"/>
      <c r="F24" s="90"/>
      <c r="G24" s="90"/>
      <c r="H24" s="90"/>
      <c r="I24" s="90"/>
      <c r="J24" s="90"/>
      <c r="K24" s="90"/>
      <c r="L24" s="90"/>
    </row>
    <row r="25" spans="2:12">
      <c r="B25" s="90"/>
      <c r="C25" s="90"/>
      <c r="D25" s="90"/>
      <c r="E25" s="90"/>
      <c r="F25" s="90"/>
      <c r="G25" s="90"/>
      <c r="H25" s="90"/>
      <c r="I25" s="90"/>
      <c r="J25" s="90"/>
      <c r="K25" s="90"/>
      <c r="L25" s="90"/>
    </row>
    <row r="26" spans="2:12">
      <c r="B26" s="379"/>
      <c r="C26" s="379"/>
      <c r="D26" s="1247" t="s">
        <v>466</v>
      </c>
      <c r="E26" s="1247" t="s">
        <v>467</v>
      </c>
      <c r="F26" s="1247" t="s">
        <v>468</v>
      </c>
      <c r="G26" s="1235" t="s">
        <v>469</v>
      </c>
      <c r="H26" s="1247" t="s">
        <v>470</v>
      </c>
      <c r="I26" s="1247" t="s">
        <v>471</v>
      </c>
      <c r="J26" s="1247" t="s">
        <v>472</v>
      </c>
      <c r="K26" s="96"/>
      <c r="L26" s="96"/>
    </row>
    <row r="27" spans="2:12" ht="19.5" customHeight="1">
      <c r="B27" s="379"/>
      <c r="C27" s="374"/>
      <c r="D27" s="1585" t="s">
        <v>816</v>
      </c>
      <c r="E27" s="1586"/>
      <c r="F27" s="1586"/>
      <c r="G27" s="1587"/>
      <c r="H27" s="1588" t="s">
        <v>817</v>
      </c>
      <c r="I27" s="1588" t="s">
        <v>818</v>
      </c>
      <c r="J27" s="1588" t="s">
        <v>819</v>
      </c>
      <c r="K27" s="96"/>
      <c r="L27" s="96"/>
    </row>
    <row r="28" spans="2:12" ht="20.149999999999999" customHeight="1">
      <c r="B28" s="379"/>
      <c r="C28" s="379"/>
      <c r="D28" s="388"/>
      <c r="E28" s="1589" t="s">
        <v>820</v>
      </c>
      <c r="F28" s="1590"/>
      <c r="G28" s="1591" t="s">
        <v>821</v>
      </c>
      <c r="H28" s="1588"/>
      <c r="I28" s="1588"/>
      <c r="J28" s="1588"/>
      <c r="K28" s="96"/>
      <c r="L28" s="96"/>
    </row>
    <row r="29" spans="2:12" ht="21.65" customHeight="1">
      <c r="B29" s="379"/>
      <c r="C29" s="379" t="s">
        <v>529</v>
      </c>
      <c r="D29" s="388"/>
      <c r="E29" s="389"/>
      <c r="F29" s="575" t="s">
        <v>822</v>
      </c>
      <c r="G29" s="1588"/>
      <c r="H29" s="1588"/>
      <c r="I29" s="1588"/>
      <c r="J29" s="1588"/>
      <c r="K29" s="96"/>
      <c r="L29" s="96"/>
    </row>
    <row r="30" spans="2:12" ht="15.75" customHeight="1">
      <c r="B30" s="1172" t="s">
        <v>497</v>
      </c>
      <c r="C30" s="1187" t="s">
        <v>823</v>
      </c>
      <c r="D30" s="1192">
        <v>404192.21600000001</v>
      </c>
      <c r="E30" s="1192">
        <v>4999.3869999999997</v>
      </c>
      <c r="F30" s="1193">
        <v>4999.3869999999997</v>
      </c>
      <c r="G30" s="1192">
        <v>331095.99300000002</v>
      </c>
      <c r="H30" s="1192">
        <v>-2451.6089999999999</v>
      </c>
      <c r="I30" s="1189"/>
      <c r="J30" s="1192">
        <v>-91.671999999999997</v>
      </c>
      <c r="K30" s="98"/>
      <c r="L30" s="96"/>
    </row>
    <row r="31" spans="2:12" ht="15.75" customHeight="1">
      <c r="B31" s="391" t="s">
        <v>499</v>
      </c>
      <c r="C31" s="392" t="s">
        <v>824</v>
      </c>
      <c r="D31" s="393">
        <f>91997.608+4640.93</f>
        <v>96638.538</v>
      </c>
      <c r="E31" s="393">
        <v>1316.7049999999999</v>
      </c>
      <c r="F31" s="393">
        <v>1316.7049999999999</v>
      </c>
      <c r="G31" s="393">
        <f>96638.538</f>
        <v>96638.538</v>
      </c>
      <c r="H31" s="393">
        <v>-586.35299999999995</v>
      </c>
      <c r="I31" s="100"/>
      <c r="J31" s="393">
        <v>0</v>
      </c>
      <c r="K31" s="98"/>
      <c r="L31" s="96"/>
    </row>
    <row r="32" spans="2:12" ht="15.75" customHeight="1">
      <c r="B32" s="391" t="s">
        <v>501</v>
      </c>
      <c r="C32" s="392" t="s">
        <v>825</v>
      </c>
      <c r="D32" s="393">
        <f>111737.022-1661.027</f>
        <v>110075.995</v>
      </c>
      <c r="E32" s="393">
        <v>365.81099999999998</v>
      </c>
      <c r="F32" s="393">
        <v>365.81099999999998</v>
      </c>
      <c r="G32" s="393">
        <v>105933.943</v>
      </c>
      <c r="H32" s="393">
        <v>-265.40100000000001</v>
      </c>
      <c r="I32" s="100"/>
      <c r="J32" s="393">
        <v>0</v>
      </c>
      <c r="K32" s="99"/>
      <c r="L32" s="90"/>
    </row>
    <row r="33" spans="2:12" ht="15.75" customHeight="1">
      <c r="B33" s="391" t="s">
        <v>503</v>
      </c>
      <c r="C33" s="392" t="s">
        <v>826</v>
      </c>
      <c r="D33" s="393">
        <f>67263.008-999.8985</f>
        <v>66263.109500000006</v>
      </c>
      <c r="E33" s="393">
        <v>850.95799999999997</v>
      </c>
      <c r="F33" s="393">
        <v>850.95799999999997</v>
      </c>
      <c r="G33" s="393">
        <v>65856.457999999999</v>
      </c>
      <c r="H33" s="393">
        <v>-527.99099999999999</v>
      </c>
      <c r="I33" s="100"/>
      <c r="J33" s="393">
        <v>0</v>
      </c>
      <c r="K33" s="98"/>
      <c r="L33" s="96"/>
    </row>
    <row r="34" spans="2:12" ht="15.75" customHeight="1">
      <c r="B34" s="391" t="s">
        <v>505</v>
      </c>
      <c r="C34" s="392" t="s">
        <v>827</v>
      </c>
      <c r="D34" s="393">
        <f>103914.723-1544.745</f>
        <v>102369.978</v>
      </c>
      <c r="E34" s="393">
        <v>1720.2149999999999</v>
      </c>
      <c r="F34" s="393">
        <v>1720.2149999999999</v>
      </c>
      <c r="G34" s="393">
        <v>39924.688000000002</v>
      </c>
      <c r="H34" s="393">
        <v>-722.10900000000004</v>
      </c>
      <c r="I34" s="100"/>
      <c r="J34" s="393">
        <v>-91.671999999999997</v>
      </c>
      <c r="K34" s="99"/>
      <c r="L34" s="90"/>
    </row>
    <row r="35" spans="2:12" ht="15.75" customHeight="1">
      <c r="B35" s="391" t="s">
        <v>507</v>
      </c>
      <c r="C35" s="392" t="s">
        <v>828</v>
      </c>
      <c r="D35" s="393">
        <f>9125.272-135.6518</f>
        <v>8989.6202000000012</v>
      </c>
      <c r="E35" s="393">
        <v>2.5139999999999998</v>
      </c>
      <c r="F35" s="393">
        <v>2.5139999999999998</v>
      </c>
      <c r="G35" s="393">
        <v>5489.4669999999996</v>
      </c>
      <c r="H35" s="393">
        <v>-8.1969999999999992</v>
      </c>
      <c r="I35" s="100"/>
      <c r="J35" s="393">
        <v>0</v>
      </c>
      <c r="K35" s="90"/>
      <c r="L35" s="90"/>
    </row>
    <row r="36" spans="2:12" ht="15.75" customHeight="1">
      <c r="B36" s="391" t="s">
        <v>509</v>
      </c>
      <c r="C36" s="392" t="s">
        <v>829</v>
      </c>
      <c r="D36" s="393">
        <f>20154.583-299.608</f>
        <v>19854.974999999999</v>
      </c>
      <c r="E36" s="393">
        <v>743.18399999999997</v>
      </c>
      <c r="F36" s="393">
        <v>743.18399999999997</v>
      </c>
      <c r="G36" s="393">
        <f>17252.899</f>
        <v>17252.899000000001</v>
      </c>
      <c r="H36" s="393">
        <v>-341.55799999999999</v>
      </c>
      <c r="I36" s="100"/>
      <c r="J36" s="393">
        <v>0</v>
      </c>
    </row>
    <row r="37" spans="2:12" ht="15.75" customHeight="1">
      <c r="B37" s="1190" t="s">
        <v>511</v>
      </c>
      <c r="C37" s="372" t="s">
        <v>830</v>
      </c>
      <c r="D37" s="1194">
        <v>114111.948</v>
      </c>
      <c r="E37" s="1194">
        <v>714.702</v>
      </c>
      <c r="F37" s="1195">
        <v>714.702</v>
      </c>
      <c r="G37" s="1186"/>
      <c r="H37" s="1186"/>
      <c r="I37" s="1195">
        <v>-234.95400000000001</v>
      </c>
      <c r="J37" s="1186"/>
    </row>
    <row r="38" spans="2:12" ht="15.75" customHeight="1">
      <c r="B38" s="390" t="s">
        <v>513</v>
      </c>
      <c r="C38" s="392" t="s">
        <v>824</v>
      </c>
      <c r="D38" s="393">
        <v>22581.891</v>
      </c>
      <c r="E38" s="393">
        <v>280.08499999999998</v>
      </c>
      <c r="F38" s="393">
        <v>280.08499999999998</v>
      </c>
      <c r="G38" s="100"/>
      <c r="H38" s="100"/>
      <c r="I38" s="393">
        <v>-47.149000000000001</v>
      </c>
      <c r="J38" s="100"/>
    </row>
    <row r="39" spans="2:12" ht="15.75" customHeight="1">
      <c r="B39" s="391" t="s">
        <v>515</v>
      </c>
      <c r="C39" s="392" t="s">
        <v>825</v>
      </c>
      <c r="D39" s="393">
        <v>36807.995999999999</v>
      </c>
      <c r="E39" s="393">
        <v>135.76400000000001</v>
      </c>
      <c r="F39" s="393">
        <v>135.76400000000001</v>
      </c>
      <c r="G39" s="100"/>
      <c r="H39" s="100"/>
      <c r="I39" s="393">
        <v>-57.034999999999997</v>
      </c>
      <c r="J39" s="100"/>
    </row>
    <row r="40" spans="2:12" ht="15.75" customHeight="1">
      <c r="B40" s="391" t="s">
        <v>516</v>
      </c>
      <c r="C40" s="392" t="s">
        <v>826</v>
      </c>
      <c r="D40" s="393">
        <v>19343.572</v>
      </c>
      <c r="E40" s="393">
        <v>124.063</v>
      </c>
      <c r="F40" s="393">
        <v>124.063</v>
      </c>
      <c r="G40" s="100"/>
      <c r="H40" s="100"/>
      <c r="I40" s="393">
        <v>-29.393999999999998</v>
      </c>
      <c r="J40" s="100"/>
    </row>
    <row r="41" spans="2:12" ht="15.75" customHeight="1">
      <c r="B41" s="391" t="s">
        <v>517</v>
      </c>
      <c r="C41" s="392" t="s">
        <v>827</v>
      </c>
      <c r="D41" s="393">
        <v>21340.242999999999</v>
      </c>
      <c r="E41" s="393">
        <v>109.866</v>
      </c>
      <c r="F41" s="393">
        <v>109.866</v>
      </c>
      <c r="G41" s="100"/>
      <c r="H41" s="100"/>
      <c r="I41" s="393">
        <v>-88.739000000000004</v>
      </c>
      <c r="J41" s="100"/>
    </row>
    <row r="42" spans="2:12" ht="15.75" customHeight="1">
      <c r="B42" s="391" t="s">
        <v>518</v>
      </c>
      <c r="C42" s="392" t="s">
        <v>828</v>
      </c>
      <c r="D42" s="393">
        <v>3344.4009999999998</v>
      </c>
      <c r="E42" s="393">
        <v>9.2999999999999999E-2</v>
      </c>
      <c r="F42" s="393">
        <v>9.2999999999999999E-2</v>
      </c>
      <c r="G42" s="100"/>
      <c r="H42" s="100"/>
      <c r="I42" s="393">
        <v>-1.569</v>
      </c>
      <c r="J42" s="100"/>
    </row>
    <row r="43" spans="2:12" ht="15.75" customHeight="1">
      <c r="B43" s="391" t="s">
        <v>519</v>
      </c>
      <c r="C43" s="392" t="s">
        <v>829</v>
      </c>
      <c r="D43" s="393">
        <v>10693.844999999999</v>
      </c>
      <c r="E43" s="393">
        <v>64.831000000000003</v>
      </c>
      <c r="F43" s="393">
        <v>64.831000000000003</v>
      </c>
      <c r="G43" s="100"/>
      <c r="H43" s="100"/>
      <c r="I43" s="393">
        <v>-11.068</v>
      </c>
      <c r="J43" s="100"/>
    </row>
    <row r="44" spans="2:12" ht="15.75" customHeight="1">
      <c r="B44" s="1051" t="s">
        <v>520</v>
      </c>
      <c r="C44" s="1052" t="s">
        <v>161</v>
      </c>
      <c r="D44" s="1052">
        <v>518304.16399999999</v>
      </c>
      <c r="E44" s="1052">
        <v>5714.0889999999999</v>
      </c>
      <c r="F44" s="1052">
        <v>5714.0889999999999</v>
      </c>
      <c r="G44" s="1052">
        <v>331095.99300000002</v>
      </c>
      <c r="H44" s="1052">
        <v>-2451.6089999999999</v>
      </c>
      <c r="I44" s="1052">
        <v>-234.95400000000001</v>
      </c>
      <c r="J44" s="1052">
        <v>-91.671999999999997</v>
      </c>
    </row>
  </sheetData>
  <mergeCells count="14">
    <mergeCell ref="B3:J3"/>
    <mergeCell ref="L3:O3"/>
    <mergeCell ref="D6:G6"/>
    <mergeCell ref="H6:H8"/>
    <mergeCell ref="I6:I8"/>
    <mergeCell ref="J6:J8"/>
    <mergeCell ref="E7:F7"/>
    <mergeCell ref="G7:G8"/>
    <mergeCell ref="D27:G27"/>
    <mergeCell ref="H27:H29"/>
    <mergeCell ref="I27:I29"/>
    <mergeCell ref="J27:J29"/>
    <mergeCell ref="E28:F28"/>
    <mergeCell ref="G28:G29"/>
  </mergeCells>
  <pageMargins left="0.7" right="0.7" top="0.75" bottom="0.75" header="0.3" footer="0.3"/>
  <pageSetup scale="56" orientation="portrait" horizontalDpi="1200" verticalDpi="1200" r:id="rId1"/>
  <headerFooter>
    <oddFooter>&amp;C&amp;1#&amp;"Calibri"&amp;10&amp;K000000Confidential</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28E5-162A-4225-95B0-C79164501188}">
  <sheetPr codeName="Sheet29">
    <tabColor theme="5" tint="0.59999389629810485"/>
  </sheetPr>
  <dimension ref="B1:AA57"/>
  <sheetViews>
    <sheetView showGridLines="0" view="pageBreakPreview" topLeftCell="A3" zoomScaleNormal="90" zoomScaleSheetLayoutView="100" workbookViewId="0">
      <selection activeCell="L13" sqref="L13"/>
    </sheetView>
  </sheetViews>
  <sheetFormatPr defaultColWidth="9.1796875" defaultRowHeight="11.5"/>
  <cols>
    <col min="1" max="1" width="2.26953125" style="87" customWidth="1"/>
    <col min="2" max="2" width="5.54296875" style="87" customWidth="1"/>
    <col min="3" max="3" width="26.54296875" style="87" customWidth="1"/>
    <col min="4" max="9" width="16.1796875" style="87" customWidth="1"/>
    <col min="10" max="10" width="2" style="87" customWidth="1"/>
    <col min="11" max="16384" width="9.1796875" style="87"/>
  </cols>
  <sheetData>
    <row r="1" spans="2:27" hidden="1">
      <c r="AA1" s="76" t="e">
        <f>#REF!</f>
        <v>#REF!</v>
      </c>
    </row>
    <row r="2" spans="2:27" hidden="1"/>
    <row r="3" spans="2:27" ht="12.65" customHeight="1">
      <c r="B3" s="372" t="s">
        <v>831</v>
      </c>
      <c r="C3" s="569"/>
      <c r="D3" s="569"/>
      <c r="E3" s="569"/>
      <c r="F3" s="569"/>
      <c r="G3" s="89"/>
      <c r="H3" s="89"/>
      <c r="I3" s="89"/>
      <c r="J3" s="89"/>
      <c r="K3" s="89"/>
    </row>
    <row r="4" spans="2:27" ht="63" customHeight="1">
      <c r="B4" s="1592" t="s">
        <v>832</v>
      </c>
      <c r="C4" s="1595"/>
      <c r="D4" s="1595"/>
      <c r="E4" s="1595"/>
      <c r="F4" s="1595"/>
      <c r="G4" s="1595"/>
      <c r="H4" s="1595"/>
      <c r="I4" s="1595"/>
      <c r="J4" s="90"/>
      <c r="K4" s="90"/>
      <c r="L4" s="1592"/>
      <c r="M4" s="1595"/>
      <c r="N4" s="1595"/>
      <c r="O4" s="1595"/>
      <c r="P4" s="1595"/>
      <c r="Q4" s="1595"/>
      <c r="R4" s="1595"/>
      <c r="S4" s="1595"/>
      <c r="T4" s="1595"/>
      <c r="U4" s="1595"/>
      <c r="V4" s="1595"/>
      <c r="W4" s="1595"/>
      <c r="X4" s="1595"/>
      <c r="Y4" s="1595"/>
      <c r="Z4" s="1595"/>
      <c r="AA4" s="1595"/>
    </row>
    <row r="5" spans="2:27">
      <c r="G5" s="90"/>
      <c r="H5" s="90"/>
      <c r="I5" s="90"/>
      <c r="J5" s="90"/>
      <c r="K5" s="90"/>
    </row>
    <row r="6" spans="2:27">
      <c r="B6" s="379"/>
      <c r="C6" s="379"/>
      <c r="D6" s="1247" t="s">
        <v>466</v>
      </c>
      <c r="E6" s="1247" t="s">
        <v>467</v>
      </c>
      <c r="F6" s="1247" t="s">
        <v>468</v>
      </c>
      <c r="G6" s="1235" t="s">
        <v>469</v>
      </c>
      <c r="H6" s="1247" t="s">
        <v>470</v>
      </c>
      <c r="I6" s="1247" t="s">
        <v>471</v>
      </c>
      <c r="J6" s="90"/>
      <c r="K6" s="90"/>
    </row>
    <row r="7" spans="2:27" ht="20.149999999999999" customHeight="1">
      <c r="B7" s="379"/>
      <c r="C7" s="396"/>
      <c r="D7" s="1585" t="s">
        <v>833</v>
      </c>
      <c r="E7" s="1586"/>
      <c r="F7" s="1586"/>
      <c r="G7" s="1587"/>
      <c r="H7" s="1588" t="s">
        <v>817</v>
      </c>
      <c r="I7" s="1588" t="s">
        <v>819</v>
      </c>
      <c r="J7" s="90"/>
      <c r="K7" s="90"/>
    </row>
    <row r="8" spans="2:27" ht="19" customHeight="1">
      <c r="B8" s="379"/>
      <c r="C8" s="379"/>
      <c r="D8" s="388"/>
      <c r="E8" s="1589" t="s">
        <v>820</v>
      </c>
      <c r="F8" s="1590"/>
      <c r="G8" s="1591" t="s">
        <v>834</v>
      </c>
      <c r="H8" s="1588"/>
      <c r="I8" s="1588"/>
      <c r="J8" s="90"/>
      <c r="K8" s="90"/>
    </row>
    <row r="9" spans="2:27" ht="20.149999999999999" customHeight="1">
      <c r="B9" s="379"/>
      <c r="C9" s="379" t="s">
        <v>491</v>
      </c>
      <c r="D9" s="388"/>
      <c r="E9" s="389"/>
      <c r="F9" s="575" t="s">
        <v>822</v>
      </c>
      <c r="G9" s="1588"/>
      <c r="H9" s="1588"/>
      <c r="I9" s="1588"/>
      <c r="J9" s="90"/>
      <c r="K9" s="90"/>
    </row>
    <row r="10" spans="2:27" ht="22" customHeight="1">
      <c r="B10" s="394" t="s">
        <v>497</v>
      </c>
      <c r="C10" s="401" t="s">
        <v>835</v>
      </c>
      <c r="D10" s="395">
        <v>8077.5349999999999</v>
      </c>
      <c r="E10" s="395">
        <v>451.6</v>
      </c>
      <c r="F10" s="395">
        <v>451.6</v>
      </c>
      <c r="G10" s="395">
        <v>4055.8580000000002</v>
      </c>
      <c r="H10" s="395">
        <v>-103.828</v>
      </c>
      <c r="I10" s="395">
        <v>-15.64</v>
      </c>
      <c r="J10" s="90"/>
      <c r="K10" s="99"/>
      <c r="L10" s="100"/>
    </row>
    <row r="11" spans="2:27" ht="22" customHeight="1">
      <c r="B11" s="391" t="s">
        <v>499</v>
      </c>
      <c r="C11" s="90" t="s">
        <v>836</v>
      </c>
      <c r="D11" s="100">
        <v>1207.578</v>
      </c>
      <c r="E11" s="100">
        <v>541.19399999999996</v>
      </c>
      <c r="F11" s="100">
        <v>541.19399999999996</v>
      </c>
      <c r="G11" s="100">
        <v>1202.4190000000001</v>
      </c>
      <c r="H11" s="100">
        <v>-329.24099999999999</v>
      </c>
      <c r="I11" s="100"/>
      <c r="J11" s="90"/>
      <c r="K11" s="99"/>
      <c r="L11" s="100"/>
    </row>
    <row r="12" spans="2:27" ht="22" customHeight="1">
      <c r="B12" s="391" t="s">
        <v>501</v>
      </c>
      <c r="C12" s="90" t="s">
        <v>837</v>
      </c>
      <c r="D12" s="100">
        <v>16204.717000000001</v>
      </c>
      <c r="E12" s="100">
        <v>337.69799999999998</v>
      </c>
      <c r="F12" s="100">
        <v>337.69799999999998</v>
      </c>
      <c r="G12" s="100">
        <v>15956.011</v>
      </c>
      <c r="H12" s="100">
        <v>-233.631</v>
      </c>
      <c r="I12" s="100"/>
      <c r="J12" s="90"/>
      <c r="K12" s="238"/>
      <c r="L12" s="239"/>
    </row>
    <row r="13" spans="2:27" ht="22" customHeight="1">
      <c r="B13" s="391" t="s">
        <v>503</v>
      </c>
      <c r="C13" s="90" t="s">
        <v>838</v>
      </c>
      <c r="D13" s="100">
        <v>5608.8459999999995</v>
      </c>
      <c r="E13" s="100">
        <v>3.048</v>
      </c>
      <c r="F13" s="100">
        <v>3.048</v>
      </c>
      <c r="G13" s="100">
        <v>5101.0219999999999</v>
      </c>
      <c r="H13" s="100">
        <v>-3.907</v>
      </c>
      <c r="I13" s="100"/>
      <c r="J13" s="90"/>
      <c r="K13" s="99"/>
      <c r="L13" s="100"/>
    </row>
    <row r="14" spans="2:27" ht="22" customHeight="1">
      <c r="B14" s="391" t="s">
        <v>505</v>
      </c>
      <c r="C14" s="90" t="s">
        <v>839</v>
      </c>
      <c r="D14" s="100">
        <v>1157.182</v>
      </c>
      <c r="E14" s="398">
        <v>1.544</v>
      </c>
      <c r="F14" s="398">
        <v>1.544</v>
      </c>
      <c r="G14" s="100">
        <v>1049.671</v>
      </c>
      <c r="H14" s="100">
        <v>-2.1190000000000002</v>
      </c>
      <c r="I14" s="100"/>
      <c r="J14" s="90"/>
      <c r="K14" s="99"/>
      <c r="L14" s="100"/>
    </row>
    <row r="15" spans="2:27" ht="22" customHeight="1">
      <c r="B15" s="391" t="s">
        <v>507</v>
      </c>
      <c r="C15" s="90" t="s">
        <v>840</v>
      </c>
      <c r="D15" s="100">
        <v>7001.5519999999997</v>
      </c>
      <c r="E15" s="100">
        <v>107.657</v>
      </c>
      <c r="F15" s="100">
        <v>107.657</v>
      </c>
      <c r="G15" s="100">
        <v>6448.482</v>
      </c>
      <c r="H15" s="100">
        <v>-105.852</v>
      </c>
      <c r="I15" s="100"/>
      <c r="J15" s="90"/>
      <c r="K15" s="99"/>
      <c r="L15" s="100"/>
    </row>
    <row r="16" spans="2:27" ht="22" customHeight="1">
      <c r="B16" s="391" t="s">
        <v>509</v>
      </c>
      <c r="C16" s="90" t="s">
        <v>841</v>
      </c>
      <c r="D16" s="100">
        <v>8112.2240000000002</v>
      </c>
      <c r="E16" s="100">
        <v>217.304</v>
      </c>
      <c r="F16" s="100">
        <v>217.304</v>
      </c>
      <c r="G16" s="100">
        <v>7576.0420000000004</v>
      </c>
      <c r="H16" s="100">
        <v>-170.85499999999999</v>
      </c>
      <c r="I16" s="100"/>
      <c r="J16" s="90"/>
      <c r="K16" s="99"/>
      <c r="L16" s="100"/>
    </row>
    <row r="17" spans="2:12" ht="22" customHeight="1">
      <c r="B17" s="391" t="s">
        <v>511</v>
      </c>
      <c r="C17" s="90" t="s">
        <v>842</v>
      </c>
      <c r="D17" s="100">
        <v>9047.27</v>
      </c>
      <c r="E17" s="100">
        <v>584.798</v>
      </c>
      <c r="F17" s="100">
        <v>584.79899999999998</v>
      </c>
      <c r="G17" s="100">
        <v>8778.6589999999997</v>
      </c>
      <c r="H17" s="100">
        <v>-211.33500000000001</v>
      </c>
      <c r="I17" s="100"/>
      <c r="J17" s="90"/>
      <c r="K17" s="99"/>
      <c r="L17" s="100"/>
    </row>
    <row r="18" spans="2:12" ht="22" customHeight="1">
      <c r="B18" s="390" t="s">
        <v>513</v>
      </c>
      <c r="C18" s="90" t="s">
        <v>843</v>
      </c>
      <c r="D18" s="100">
        <v>1516.625</v>
      </c>
      <c r="E18" s="100">
        <v>16.510000000000002</v>
      </c>
      <c r="F18" s="100">
        <v>16.510000000000002</v>
      </c>
      <c r="G18" s="100">
        <v>1030.277</v>
      </c>
      <c r="H18" s="100">
        <v>-25.946999999999999</v>
      </c>
      <c r="I18" s="100"/>
      <c r="J18" s="90"/>
      <c r="K18" s="99"/>
      <c r="L18" s="100"/>
    </row>
    <row r="19" spans="2:12" ht="22" customHeight="1">
      <c r="B19" s="391" t="s">
        <v>515</v>
      </c>
      <c r="C19" s="568" t="s">
        <v>844</v>
      </c>
      <c r="D19" s="399">
        <v>2672.4830000000002</v>
      </c>
      <c r="E19" s="399">
        <v>70.152000000000001</v>
      </c>
      <c r="F19" s="399">
        <v>70.152000000000001</v>
      </c>
      <c r="G19" s="399">
        <v>2357.4430000000002</v>
      </c>
      <c r="H19" s="399">
        <v>-28.120999999999999</v>
      </c>
      <c r="I19" s="399"/>
      <c r="J19" s="568"/>
      <c r="K19" s="99"/>
      <c r="L19" s="100"/>
    </row>
    <row r="20" spans="2:12" ht="22" customHeight="1">
      <c r="B20" s="391" t="s">
        <v>516</v>
      </c>
      <c r="C20" s="568" t="s">
        <v>845</v>
      </c>
      <c r="D20" s="399">
        <v>40020.605000000003</v>
      </c>
      <c r="E20" s="399">
        <v>189.52500000000001</v>
      </c>
      <c r="F20" s="399">
        <v>189.52500000000001</v>
      </c>
      <c r="G20" s="399">
        <v>31676.653999999999</v>
      </c>
      <c r="H20" s="399">
        <v>-194.84100000000001</v>
      </c>
      <c r="I20" s="399"/>
      <c r="J20" s="568"/>
      <c r="K20" s="99"/>
      <c r="L20" s="100"/>
    </row>
    <row r="21" spans="2:12" ht="22" customHeight="1">
      <c r="B21" s="391" t="s">
        <v>517</v>
      </c>
      <c r="C21" s="400" t="s">
        <v>846</v>
      </c>
      <c r="D21" s="399">
        <v>11784.143</v>
      </c>
      <c r="E21" s="399">
        <v>26.456</v>
      </c>
      <c r="F21" s="399">
        <v>26.456</v>
      </c>
      <c r="G21" s="399">
        <v>11274.653</v>
      </c>
      <c r="H21" s="399">
        <v>-30.297000000000001</v>
      </c>
      <c r="I21" s="399"/>
      <c r="J21" s="568"/>
      <c r="K21" s="99"/>
      <c r="L21" s="100"/>
    </row>
    <row r="22" spans="2:12" ht="22" customHeight="1">
      <c r="B22" s="391" t="s">
        <v>518</v>
      </c>
      <c r="C22" s="568" t="s">
        <v>847</v>
      </c>
      <c r="D22" s="399">
        <v>7760.5739999999996</v>
      </c>
      <c r="E22" s="399">
        <v>136.9</v>
      </c>
      <c r="F22" s="399">
        <v>136.9</v>
      </c>
      <c r="G22" s="399">
        <v>6914.6350000000002</v>
      </c>
      <c r="H22" s="399">
        <v>-86.138000000000005</v>
      </c>
      <c r="I22" s="399"/>
      <c r="J22" s="568"/>
      <c r="K22" s="99"/>
      <c r="L22" s="100"/>
    </row>
    <row r="23" spans="2:12" ht="22" customHeight="1">
      <c r="B23" s="391" t="s">
        <v>519</v>
      </c>
      <c r="C23" s="568" t="s">
        <v>848</v>
      </c>
      <c r="D23" s="399">
        <v>3046.6950000000002</v>
      </c>
      <c r="E23" s="399">
        <v>28.885000000000002</v>
      </c>
      <c r="F23" s="399">
        <v>28.885000000000002</v>
      </c>
      <c r="G23" s="399">
        <v>2802.7869999999998</v>
      </c>
      <c r="H23" s="399">
        <v>-33.058</v>
      </c>
      <c r="I23" s="399"/>
      <c r="J23" s="568"/>
      <c r="K23" s="99"/>
      <c r="L23" s="100"/>
    </row>
    <row r="24" spans="2:12" ht="22" customHeight="1">
      <c r="B24" s="390" t="s">
        <v>520</v>
      </c>
      <c r="C24" s="568" t="s">
        <v>849</v>
      </c>
      <c r="D24" s="399">
        <v>88.97</v>
      </c>
      <c r="E24" s="399"/>
      <c r="F24" s="399"/>
      <c r="G24" s="399">
        <v>87.111999999999995</v>
      </c>
      <c r="H24" s="399">
        <v>-6.6000000000000003E-2</v>
      </c>
      <c r="I24" s="399"/>
      <c r="J24" s="568"/>
      <c r="K24" s="99"/>
      <c r="L24" s="100"/>
    </row>
    <row r="25" spans="2:12" ht="22" customHeight="1">
      <c r="B25" s="391" t="s">
        <v>522</v>
      </c>
      <c r="C25" s="568" t="s">
        <v>850</v>
      </c>
      <c r="D25" s="399">
        <v>352.68900000000002</v>
      </c>
      <c r="E25" s="399">
        <v>2.6480000000000001</v>
      </c>
      <c r="F25" s="399">
        <v>2.6480000000000001</v>
      </c>
      <c r="G25" s="399">
        <v>257.95</v>
      </c>
      <c r="H25" s="399">
        <v>-3.41</v>
      </c>
      <c r="I25" s="399"/>
      <c r="J25" s="568"/>
      <c r="K25" s="99"/>
      <c r="L25" s="100"/>
    </row>
    <row r="26" spans="2:12" ht="22" customHeight="1">
      <c r="B26" s="391" t="s">
        <v>523</v>
      </c>
      <c r="C26" s="568" t="s">
        <v>851</v>
      </c>
      <c r="D26" s="399">
        <v>1137.566</v>
      </c>
      <c r="E26" s="399">
        <v>3.5009999999999999</v>
      </c>
      <c r="F26" s="399">
        <v>3.5009999999999999</v>
      </c>
      <c r="G26" s="399">
        <v>800.553</v>
      </c>
      <c r="H26" s="399">
        <v>-4.7519999999999998</v>
      </c>
      <c r="I26" s="399"/>
      <c r="J26" s="568"/>
      <c r="K26" s="99"/>
      <c r="L26" s="100"/>
    </row>
    <row r="27" spans="2:12" ht="22" customHeight="1">
      <c r="B27" s="391" t="s">
        <v>524</v>
      </c>
      <c r="C27" s="568" t="s">
        <v>852</v>
      </c>
      <c r="D27" s="399">
        <v>828.03099999999995</v>
      </c>
      <c r="E27" s="399">
        <v>11.404999999999999</v>
      </c>
      <c r="F27" s="399">
        <v>11.404999999999999</v>
      </c>
      <c r="G27" s="399">
        <v>659.37099999999998</v>
      </c>
      <c r="H27" s="399">
        <v>-11.048999999999999</v>
      </c>
      <c r="I27" s="399"/>
      <c r="J27" s="568"/>
      <c r="K27" s="99"/>
      <c r="L27" s="100"/>
    </row>
    <row r="28" spans="2:12" ht="22" customHeight="1">
      <c r="B28" s="391" t="s">
        <v>525</v>
      </c>
      <c r="C28" s="568" t="s">
        <v>853</v>
      </c>
      <c r="D28" s="399">
        <v>1180.9639999999999</v>
      </c>
      <c r="E28" s="399">
        <v>1.9930000000000001</v>
      </c>
      <c r="F28" s="399">
        <v>1.9930000000000001</v>
      </c>
      <c r="G28" s="399">
        <v>982.07600000000002</v>
      </c>
      <c r="H28" s="399">
        <v>-2.9729999999999999</v>
      </c>
      <c r="I28" s="399"/>
      <c r="J28" s="568"/>
      <c r="K28" s="99"/>
      <c r="L28" s="100"/>
    </row>
    <row r="29" spans="2:12" ht="22" customHeight="1">
      <c r="B29" s="1057" t="s">
        <v>526</v>
      </c>
      <c r="C29" s="983" t="s">
        <v>161</v>
      </c>
      <c r="D29" s="1061">
        <v>126806.25</v>
      </c>
      <c r="E29" s="1061">
        <v>2732.8180000000002</v>
      </c>
      <c r="F29" s="1061">
        <v>2732.8180000000002</v>
      </c>
      <c r="G29" s="1061">
        <v>109011.673</v>
      </c>
      <c r="H29" s="1061">
        <v>-1581.4179999999999</v>
      </c>
      <c r="I29" s="1061">
        <v>-15.64</v>
      </c>
      <c r="J29" s="568"/>
      <c r="K29" s="99"/>
      <c r="L29" s="100"/>
    </row>
    <row r="30" spans="2:12">
      <c r="C30" s="240"/>
      <c r="D30" s="101"/>
      <c r="E30" s="755"/>
      <c r="F30" s="240"/>
      <c r="G30" s="240"/>
      <c r="H30" s="240"/>
      <c r="I30" s="755"/>
      <c r="J30" s="240"/>
      <c r="K30" s="568"/>
    </row>
    <row r="31" spans="2:12">
      <c r="B31" s="89"/>
      <c r="C31" s="89"/>
      <c r="D31" s="89"/>
      <c r="E31" s="89"/>
      <c r="K31" s="90"/>
    </row>
    <row r="32" spans="2:12">
      <c r="B32" s="379"/>
      <c r="C32" s="379"/>
      <c r="D32" s="1247" t="s">
        <v>466</v>
      </c>
      <c r="E32" s="1247" t="s">
        <v>467</v>
      </c>
      <c r="F32" s="1247" t="s">
        <v>468</v>
      </c>
      <c r="G32" s="1235" t="s">
        <v>469</v>
      </c>
      <c r="H32" s="1247" t="s">
        <v>470</v>
      </c>
      <c r="I32" s="1247" t="s">
        <v>471</v>
      </c>
      <c r="J32" s="102"/>
      <c r="K32" s="90"/>
    </row>
    <row r="33" spans="2:11" ht="20.149999999999999" customHeight="1">
      <c r="B33" s="379"/>
      <c r="C33" s="374"/>
      <c r="D33" s="1585" t="s">
        <v>833</v>
      </c>
      <c r="E33" s="1586"/>
      <c r="F33" s="1586"/>
      <c r="G33" s="1587"/>
      <c r="H33" s="1588" t="s">
        <v>817</v>
      </c>
      <c r="I33" s="1588" t="s">
        <v>819</v>
      </c>
      <c r="J33" s="96"/>
      <c r="K33" s="90"/>
    </row>
    <row r="34" spans="2:11" ht="19" customHeight="1">
      <c r="B34" s="379"/>
      <c r="C34" s="379"/>
      <c r="D34" s="388"/>
      <c r="E34" s="1589" t="s">
        <v>820</v>
      </c>
      <c r="F34" s="1590"/>
      <c r="G34" s="1591" t="s">
        <v>834</v>
      </c>
      <c r="H34" s="1588"/>
      <c r="I34" s="1588"/>
      <c r="J34" s="90"/>
      <c r="K34" s="90"/>
    </row>
    <row r="35" spans="2:11" ht="20.149999999999999" customHeight="1">
      <c r="B35" s="379"/>
      <c r="C35" s="397" t="s">
        <v>529</v>
      </c>
      <c r="D35" s="388"/>
      <c r="E35" s="389"/>
      <c r="F35" s="575" t="s">
        <v>822</v>
      </c>
      <c r="G35" s="1588"/>
      <c r="H35" s="1588"/>
      <c r="I35" s="1588"/>
      <c r="J35" s="96"/>
      <c r="K35" s="90"/>
    </row>
    <row r="36" spans="2:11" ht="22" customHeight="1">
      <c r="B36" s="394" t="s">
        <v>497</v>
      </c>
      <c r="C36" s="401" t="s">
        <v>835</v>
      </c>
      <c r="D36" s="395">
        <v>8331.7739999999994</v>
      </c>
      <c r="E36" s="395">
        <v>721.02099999999996</v>
      </c>
      <c r="F36" s="395">
        <v>721.02099999999996</v>
      </c>
      <c r="G36" s="395">
        <v>3649.5149999999999</v>
      </c>
      <c r="H36" s="395">
        <v>-130.89500000000001</v>
      </c>
      <c r="I36" s="395">
        <v>-27.332999999999998</v>
      </c>
      <c r="J36" s="96"/>
      <c r="K36" s="90"/>
    </row>
    <row r="37" spans="2:11" ht="22" customHeight="1">
      <c r="B37" s="391" t="s">
        <v>499</v>
      </c>
      <c r="C37" s="90" t="s">
        <v>836</v>
      </c>
      <c r="D37" s="100">
        <v>1332.2629999999999</v>
      </c>
      <c r="E37" s="100">
        <v>386.60399999999998</v>
      </c>
      <c r="F37" s="100">
        <v>386.60399999999998</v>
      </c>
      <c r="G37" s="100">
        <v>1327.8989999999999</v>
      </c>
      <c r="H37" s="100">
        <v>-177.61500000000001</v>
      </c>
      <c r="I37" s="100">
        <v>0</v>
      </c>
      <c r="J37" s="96"/>
      <c r="K37" s="90"/>
    </row>
    <row r="38" spans="2:11" ht="22" customHeight="1">
      <c r="B38" s="391" t="s">
        <v>501</v>
      </c>
      <c r="C38" s="90" t="s">
        <v>837</v>
      </c>
      <c r="D38" s="100">
        <v>19272.522000000001</v>
      </c>
      <c r="E38" s="100">
        <v>552.37599999999998</v>
      </c>
      <c r="F38" s="100">
        <v>552.37599999999998</v>
      </c>
      <c r="G38" s="100">
        <v>18950.023000000001</v>
      </c>
      <c r="H38" s="100">
        <v>-392.51600000000002</v>
      </c>
      <c r="I38" s="100">
        <v>0</v>
      </c>
      <c r="J38" s="96"/>
      <c r="K38" s="90"/>
    </row>
    <row r="39" spans="2:11" ht="22" customHeight="1">
      <c r="B39" s="391" t="s">
        <v>503</v>
      </c>
      <c r="C39" s="90" t="s">
        <v>838</v>
      </c>
      <c r="D39" s="100">
        <v>4271.4809999999998</v>
      </c>
      <c r="E39" s="100">
        <v>0.88800000000000001</v>
      </c>
      <c r="F39" s="100">
        <v>0.88800000000000001</v>
      </c>
      <c r="G39" s="100">
        <v>3777.4380000000001</v>
      </c>
      <c r="H39" s="100">
        <v>-4.4059999999999997</v>
      </c>
      <c r="I39" s="100">
        <v>0</v>
      </c>
      <c r="J39" s="90"/>
      <c r="K39" s="90"/>
    </row>
    <row r="40" spans="2:11" ht="22" customHeight="1">
      <c r="B40" s="391" t="s">
        <v>505</v>
      </c>
      <c r="C40" s="90" t="s">
        <v>839</v>
      </c>
      <c r="D40" s="100">
        <v>1080.942</v>
      </c>
      <c r="E40" s="398">
        <v>1.921</v>
      </c>
      <c r="F40" s="398">
        <v>1.921</v>
      </c>
      <c r="G40" s="100">
        <v>964.99599999999998</v>
      </c>
      <c r="H40" s="100">
        <v>-1.6890000000000001</v>
      </c>
      <c r="I40" s="100">
        <v>0</v>
      </c>
    </row>
    <row r="41" spans="2:11" ht="22" customHeight="1">
      <c r="B41" s="391" t="s">
        <v>507</v>
      </c>
      <c r="C41" s="90" t="s">
        <v>840</v>
      </c>
      <c r="D41" s="100">
        <v>6019.0820000000003</v>
      </c>
      <c r="E41" s="100">
        <v>108.91</v>
      </c>
      <c r="F41" s="100">
        <v>108.91</v>
      </c>
      <c r="G41" s="100">
        <v>5302.4480000000003</v>
      </c>
      <c r="H41" s="100">
        <v>-107.776</v>
      </c>
      <c r="I41" s="100">
        <v>0</v>
      </c>
      <c r="J41" s="90"/>
      <c r="K41" s="90"/>
    </row>
    <row r="42" spans="2:11" ht="22" customHeight="1">
      <c r="B42" s="391" t="s">
        <v>509</v>
      </c>
      <c r="C42" s="90" t="s">
        <v>841</v>
      </c>
      <c r="D42" s="100">
        <v>7596.87</v>
      </c>
      <c r="E42" s="100">
        <v>167.99799999999999</v>
      </c>
      <c r="F42" s="100">
        <v>167.99799999999999</v>
      </c>
      <c r="G42" s="100">
        <v>6877.43</v>
      </c>
      <c r="H42" s="100">
        <v>-150.02699999999999</v>
      </c>
      <c r="I42" s="100">
        <v>0</v>
      </c>
      <c r="J42" s="90"/>
      <c r="K42" s="90"/>
    </row>
    <row r="43" spans="2:11" ht="22" customHeight="1">
      <c r="B43" s="391" t="s">
        <v>511</v>
      </c>
      <c r="C43" s="90" t="s">
        <v>842</v>
      </c>
      <c r="D43" s="100">
        <v>9207.0769999999993</v>
      </c>
      <c r="E43" s="100">
        <v>637.56399999999996</v>
      </c>
      <c r="F43" s="100">
        <v>637.56399999999996</v>
      </c>
      <c r="G43" s="100">
        <v>8905.0010000000002</v>
      </c>
      <c r="H43" s="100">
        <v>-282.767</v>
      </c>
      <c r="I43" s="100">
        <v>0</v>
      </c>
      <c r="J43" s="90"/>
      <c r="K43" s="90"/>
    </row>
    <row r="44" spans="2:11" ht="22" customHeight="1">
      <c r="B44" s="390" t="s">
        <v>513</v>
      </c>
      <c r="C44" s="90" t="s">
        <v>843</v>
      </c>
      <c r="D44" s="100">
        <v>1446.4860000000001</v>
      </c>
      <c r="E44" s="100">
        <v>28.46</v>
      </c>
      <c r="F44" s="100">
        <v>28.46</v>
      </c>
      <c r="G44" s="100">
        <v>946.44799999999998</v>
      </c>
      <c r="H44" s="100">
        <v>-25.111999999999998</v>
      </c>
      <c r="I44" s="100">
        <v>0</v>
      </c>
      <c r="J44" s="90"/>
      <c r="K44" s="90"/>
    </row>
    <row r="45" spans="2:11" ht="22" customHeight="1">
      <c r="B45" s="391" t="s">
        <v>515</v>
      </c>
      <c r="C45" s="568" t="s">
        <v>844</v>
      </c>
      <c r="D45" s="399">
        <v>2970.3380000000002</v>
      </c>
      <c r="E45" s="399">
        <v>19.917999999999999</v>
      </c>
      <c r="F45" s="399">
        <v>19.917999999999999</v>
      </c>
      <c r="G45" s="399">
        <v>2485.2469999999998</v>
      </c>
      <c r="H45" s="399">
        <v>-25.382999999999999</v>
      </c>
      <c r="I45" s="399">
        <v>0</v>
      </c>
    </row>
    <row r="46" spans="2:11" ht="22" customHeight="1">
      <c r="B46" s="391" t="s">
        <v>516</v>
      </c>
      <c r="C46" s="568" t="s">
        <v>845</v>
      </c>
      <c r="D46" s="100">
        <v>40902.141000000003</v>
      </c>
      <c r="E46" s="399">
        <v>252.297</v>
      </c>
      <c r="F46" s="399">
        <v>252.297</v>
      </c>
      <c r="G46" s="399">
        <v>32455.71</v>
      </c>
      <c r="H46" s="399">
        <v>-175.54599999999999</v>
      </c>
      <c r="I46" s="399">
        <v>0</v>
      </c>
    </row>
    <row r="47" spans="2:11" ht="22" customHeight="1">
      <c r="B47" s="391" t="s">
        <v>517</v>
      </c>
      <c r="C47" s="400" t="s">
        <v>846</v>
      </c>
      <c r="D47" s="399">
        <v>9061.2919999999995</v>
      </c>
      <c r="E47" s="399">
        <v>51.329000000000001</v>
      </c>
      <c r="F47" s="399">
        <v>51.329000000000001</v>
      </c>
      <c r="G47" s="399">
        <v>8904.6810000000005</v>
      </c>
      <c r="H47" s="399">
        <v>-44.295999999999999</v>
      </c>
      <c r="I47" s="399">
        <v>0</v>
      </c>
    </row>
    <row r="48" spans="2:11" ht="22" customHeight="1">
      <c r="B48" s="391" t="s">
        <v>518</v>
      </c>
      <c r="C48" s="568" t="s">
        <v>847</v>
      </c>
      <c r="D48" s="100">
        <v>9351.3119999999999</v>
      </c>
      <c r="E48" s="399">
        <v>117.96899999999999</v>
      </c>
      <c r="F48" s="399">
        <v>117.96899999999999</v>
      </c>
      <c r="G48" s="399">
        <v>8281.9480000000003</v>
      </c>
      <c r="H48" s="399">
        <v>-78.058000000000007</v>
      </c>
      <c r="I48" s="399">
        <v>0</v>
      </c>
    </row>
    <row r="49" spans="2:9" ht="22" customHeight="1">
      <c r="B49" s="391" t="s">
        <v>519</v>
      </c>
      <c r="C49" s="568" t="s">
        <v>848</v>
      </c>
      <c r="D49" s="399">
        <v>3182.81</v>
      </c>
      <c r="E49" s="399">
        <v>29.312000000000001</v>
      </c>
      <c r="F49" s="399">
        <v>29.312000000000001</v>
      </c>
      <c r="G49" s="399">
        <v>2878.2080000000001</v>
      </c>
      <c r="H49" s="399">
        <v>-39.636000000000003</v>
      </c>
      <c r="I49" s="399">
        <v>0</v>
      </c>
    </row>
    <row r="50" spans="2:9" ht="22" customHeight="1">
      <c r="B50" s="390" t="s">
        <v>520</v>
      </c>
      <c r="C50" s="568" t="s">
        <v>849</v>
      </c>
      <c r="D50" s="399">
        <v>77.12</v>
      </c>
      <c r="E50" s="399">
        <v>0</v>
      </c>
      <c r="F50" s="399">
        <v>0</v>
      </c>
      <c r="G50" s="399">
        <v>74.03</v>
      </c>
      <c r="H50" s="399">
        <v>-0.33500000000000002</v>
      </c>
      <c r="I50" s="399">
        <v>0</v>
      </c>
    </row>
    <row r="51" spans="2:9" ht="22" customHeight="1">
      <c r="B51" s="391" t="s">
        <v>522</v>
      </c>
      <c r="C51" s="568" t="s">
        <v>850</v>
      </c>
      <c r="D51" s="399">
        <v>445.61</v>
      </c>
      <c r="E51" s="399">
        <v>2.1890000000000001</v>
      </c>
      <c r="F51" s="399">
        <v>2.1890000000000001</v>
      </c>
      <c r="G51" s="399">
        <v>313.42599999999999</v>
      </c>
      <c r="H51" s="399">
        <v>-4.6139999999999999</v>
      </c>
      <c r="I51" s="399">
        <v>0</v>
      </c>
    </row>
    <row r="52" spans="2:9" ht="22" customHeight="1">
      <c r="B52" s="391" t="s">
        <v>523</v>
      </c>
      <c r="C52" s="568" t="s">
        <v>851</v>
      </c>
      <c r="D52" s="399">
        <v>1242.567</v>
      </c>
      <c r="E52" s="399">
        <v>8.5939999999999994</v>
      </c>
      <c r="F52" s="399">
        <v>8.5939999999999994</v>
      </c>
      <c r="G52" s="399">
        <v>788.30100000000004</v>
      </c>
      <c r="H52" s="399">
        <v>-9.5380000000000003</v>
      </c>
      <c r="I52" s="399">
        <v>0</v>
      </c>
    </row>
    <row r="53" spans="2:9" ht="22" customHeight="1">
      <c r="B53" s="391" t="s">
        <v>524</v>
      </c>
      <c r="C53" s="568" t="s">
        <v>852</v>
      </c>
      <c r="D53" s="399">
        <v>874.87900000000002</v>
      </c>
      <c r="E53" s="399">
        <v>16.791</v>
      </c>
      <c r="F53" s="399">
        <v>16.791</v>
      </c>
      <c r="G53" s="399">
        <v>663.61800000000005</v>
      </c>
      <c r="H53" s="399">
        <v>-15.914</v>
      </c>
      <c r="I53" s="399">
        <v>0</v>
      </c>
    </row>
    <row r="54" spans="2:9" ht="22" customHeight="1">
      <c r="B54" s="391" t="s">
        <v>525</v>
      </c>
      <c r="C54" s="568" t="s">
        <v>853</v>
      </c>
      <c r="D54" s="399">
        <v>1751.4179999999999</v>
      </c>
      <c r="E54" s="399">
        <v>3.5</v>
      </c>
      <c r="F54" s="399">
        <v>3.5</v>
      </c>
      <c r="G54" s="399">
        <v>1530.405</v>
      </c>
      <c r="H54" s="399">
        <v>-5.5350000000000001</v>
      </c>
      <c r="I54" s="399">
        <v>0</v>
      </c>
    </row>
    <row r="55" spans="2:9" ht="22" customHeight="1">
      <c r="B55" s="1051" t="s">
        <v>526</v>
      </c>
      <c r="C55" s="1052" t="s">
        <v>161</v>
      </c>
      <c r="D55" s="1052">
        <v>128417.984</v>
      </c>
      <c r="E55" s="1052">
        <v>3107.643</v>
      </c>
      <c r="F55" s="1052">
        <v>3107.643</v>
      </c>
      <c r="G55" s="1052">
        <v>109076.77099999999</v>
      </c>
      <c r="H55" s="1052">
        <v>-1671.6569999999999</v>
      </c>
      <c r="I55" s="1052">
        <v>-27.332999999999998</v>
      </c>
    </row>
    <row r="57" spans="2:9">
      <c r="D57" s="7"/>
      <c r="E57" s="7"/>
      <c r="H57" s="7"/>
      <c r="I57" s="7"/>
    </row>
  </sheetData>
  <mergeCells count="12">
    <mergeCell ref="B4:I4"/>
    <mergeCell ref="L4:AA4"/>
    <mergeCell ref="D7:G7"/>
    <mergeCell ref="H7:H9"/>
    <mergeCell ref="I7:I9"/>
    <mergeCell ref="E8:F8"/>
    <mergeCell ref="G8:G9"/>
    <mergeCell ref="D33:G33"/>
    <mergeCell ref="H33:H35"/>
    <mergeCell ref="I33:I35"/>
    <mergeCell ref="E34:F34"/>
    <mergeCell ref="G34:G35"/>
  </mergeCells>
  <pageMargins left="0.7" right="0.7" top="0.75" bottom="0.75" header="0.3" footer="0.3"/>
  <pageSetup paperSize="9" scale="61" orientation="portrait" r:id="rId1"/>
  <headerFooter>
    <oddFooter>&amp;C&amp;1#&amp;"Calibri"&amp;10&amp;K000000Confidential</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8BF1-2C52-4D21-985F-CE6779403131}">
  <sheetPr codeName="Sheet30">
    <tabColor theme="5" tint="0.59999389629810485"/>
  </sheetPr>
  <dimension ref="B1:AA41"/>
  <sheetViews>
    <sheetView showGridLines="0" view="pageBreakPreview" zoomScale="90" zoomScaleNormal="90" zoomScaleSheetLayoutView="90" workbookViewId="0">
      <selection activeCell="H18" sqref="H18"/>
    </sheetView>
  </sheetViews>
  <sheetFormatPr defaultColWidth="20.54296875" defaultRowHeight="11.5"/>
  <cols>
    <col min="1" max="1" width="1.54296875" style="76" customWidth="1"/>
    <col min="2" max="2" width="5.1796875" style="76" customWidth="1"/>
    <col min="3" max="3" width="33.453125" style="76" bestFit="1" customWidth="1"/>
    <col min="4" max="4" width="31.7265625" style="571" customWidth="1"/>
    <col min="5" max="5" width="27.7265625" style="571" customWidth="1"/>
    <col min="6" max="6" width="2.81640625" style="76" customWidth="1"/>
    <col min="7" max="16384" width="20.54296875" style="76"/>
  </cols>
  <sheetData>
    <row r="1" spans="2:27" ht="3.75" customHeight="1">
      <c r="AA1" s="76" t="e">
        <f>#REF!</f>
        <v>#REF!</v>
      </c>
    </row>
    <row r="2" spans="2:27">
      <c r="B2" s="402" t="s">
        <v>854</v>
      </c>
      <c r="C2" s="364"/>
      <c r="D2" s="403"/>
      <c r="E2" s="580"/>
    </row>
    <row r="3" spans="2:27">
      <c r="B3" s="402"/>
      <c r="C3" s="364"/>
      <c r="D3" s="403"/>
      <c r="E3" s="580"/>
    </row>
    <row r="6" spans="2:27">
      <c r="B6" s="373"/>
      <c r="C6" s="374"/>
      <c r="D6" s="427" t="s">
        <v>466</v>
      </c>
      <c r="E6" s="431" t="s">
        <v>467</v>
      </c>
      <c r="F6" s="580"/>
      <c r="G6" s="75"/>
    </row>
    <row r="7" spans="2:27" ht="17.149999999999999" customHeight="1">
      <c r="B7" s="338"/>
      <c r="C7" s="338"/>
      <c r="D7" s="1596" t="s">
        <v>855</v>
      </c>
      <c r="E7" s="1596"/>
    </row>
    <row r="8" spans="2:27">
      <c r="B8" s="338"/>
      <c r="C8" s="426" t="s">
        <v>491</v>
      </c>
      <c r="D8" s="586" t="s">
        <v>856</v>
      </c>
      <c r="E8" s="582" t="s">
        <v>857</v>
      </c>
    </row>
    <row r="9" spans="2:27" ht="15.75" customHeight="1">
      <c r="B9" s="386" t="s">
        <v>497</v>
      </c>
      <c r="C9" s="75" t="s">
        <v>858</v>
      </c>
      <c r="D9" s="406">
        <v>0</v>
      </c>
      <c r="E9" s="406">
        <v>0</v>
      </c>
    </row>
    <row r="10" spans="2:27" ht="15.75" customHeight="1">
      <c r="B10" s="248" t="s">
        <v>499</v>
      </c>
      <c r="C10" s="75" t="s">
        <v>859</v>
      </c>
      <c r="D10" s="405">
        <v>6.3490000000000002</v>
      </c>
      <c r="E10" s="405">
        <v>-0.378</v>
      </c>
    </row>
    <row r="11" spans="2:27" ht="15.75" customHeight="1">
      <c r="B11" s="248" t="s">
        <v>501</v>
      </c>
      <c r="C11" s="75" t="s">
        <v>860</v>
      </c>
      <c r="D11" s="405">
        <v>9.4E-2</v>
      </c>
      <c r="E11" s="405">
        <v>-3.0000000000000001E-3</v>
      </c>
    </row>
    <row r="12" spans="2:27" ht="15.75" customHeight="1">
      <c r="B12" s="248" t="s">
        <v>503</v>
      </c>
      <c r="C12" s="75" t="s">
        <v>861</v>
      </c>
      <c r="D12" s="405">
        <v>0.17399999999999999</v>
      </c>
      <c r="E12" s="405">
        <v>-0.02</v>
      </c>
    </row>
    <row r="13" spans="2:27" ht="15.75" customHeight="1">
      <c r="B13" s="248" t="s">
        <v>505</v>
      </c>
      <c r="C13" s="75" t="s">
        <v>862</v>
      </c>
      <c r="D13" s="405">
        <v>1.6559999999999999</v>
      </c>
      <c r="E13" s="405">
        <v>-0.113</v>
      </c>
    </row>
    <row r="14" spans="2:27" ht="15.75" customHeight="1">
      <c r="B14" s="248" t="s">
        <v>507</v>
      </c>
      <c r="C14" s="75" t="s">
        <v>863</v>
      </c>
      <c r="D14" s="405">
        <v>3.927</v>
      </c>
      <c r="E14" s="405">
        <v>-0.24199999999999999</v>
      </c>
    </row>
    <row r="15" spans="2:27" ht="15.75" customHeight="1">
      <c r="B15" s="248" t="s">
        <v>509</v>
      </c>
      <c r="C15" s="75" t="s">
        <v>864</v>
      </c>
      <c r="D15" s="405">
        <v>0.498</v>
      </c>
      <c r="E15" s="405">
        <v>0</v>
      </c>
    </row>
    <row r="16" spans="2:27" ht="15.75" customHeight="1">
      <c r="B16" s="1053" t="s">
        <v>511</v>
      </c>
      <c r="C16" s="1062" t="s">
        <v>161</v>
      </c>
      <c r="D16" s="1063">
        <v>6.3490000000000002</v>
      </c>
      <c r="E16" s="1064">
        <v>-0.378</v>
      </c>
    </row>
    <row r="18" spans="2:7" ht="12.5">
      <c r="B18" s="75" t="s">
        <v>865</v>
      </c>
      <c r="C18" s="75"/>
    </row>
    <row r="20" spans="2:7">
      <c r="B20" s="404"/>
    </row>
    <row r="21" spans="2:7">
      <c r="B21" s="373"/>
      <c r="C21" s="374"/>
      <c r="D21" s="427" t="s">
        <v>466</v>
      </c>
      <c r="E21" s="431" t="s">
        <v>467</v>
      </c>
      <c r="F21" s="103"/>
      <c r="G21" s="103"/>
    </row>
    <row r="22" spans="2:7" ht="17.149999999999999" customHeight="1">
      <c r="B22" s="338"/>
      <c r="C22" s="338"/>
      <c r="D22" s="1596" t="s">
        <v>855</v>
      </c>
      <c r="E22" s="1596"/>
      <c r="F22" s="103"/>
      <c r="G22" s="103"/>
    </row>
    <row r="23" spans="2:7">
      <c r="B23" s="338"/>
      <c r="C23" s="438" t="s">
        <v>529</v>
      </c>
      <c r="D23" s="586" t="s">
        <v>856</v>
      </c>
      <c r="E23" s="582" t="s">
        <v>857</v>
      </c>
      <c r="F23" s="103"/>
      <c r="G23" s="103"/>
    </row>
    <row r="24" spans="2:7" ht="15.75" customHeight="1">
      <c r="B24" s="386" t="s">
        <v>497</v>
      </c>
      <c r="C24" s="75" t="s">
        <v>858</v>
      </c>
      <c r="D24" s="406">
        <v>0</v>
      </c>
      <c r="E24" s="406">
        <v>0</v>
      </c>
    </row>
    <row r="25" spans="2:7" ht="15.75" customHeight="1">
      <c r="B25" s="248" t="s">
        <v>499</v>
      </c>
      <c r="C25" s="75" t="s">
        <v>859</v>
      </c>
      <c r="D25" s="405">
        <v>6.851</v>
      </c>
      <c r="E25" s="405">
        <v>-0.59899999999999998</v>
      </c>
    </row>
    <row r="26" spans="2:7" ht="15.75" customHeight="1">
      <c r="B26" s="248" t="s">
        <v>501</v>
      </c>
      <c r="C26" s="75" t="s">
        <v>860</v>
      </c>
      <c r="D26" s="405">
        <v>1.1850000000000001</v>
      </c>
      <c r="E26" s="405">
        <v>-0.157</v>
      </c>
      <c r="F26" s="103"/>
      <c r="G26" s="103"/>
    </row>
    <row r="27" spans="2:7" ht="15.75" customHeight="1">
      <c r="B27" s="248" t="s">
        <v>503</v>
      </c>
      <c r="C27" s="75" t="s">
        <v>861</v>
      </c>
      <c r="D27" s="405">
        <v>0</v>
      </c>
      <c r="E27" s="405">
        <v>0</v>
      </c>
      <c r="F27" s="103"/>
      <c r="G27" s="103"/>
    </row>
    <row r="28" spans="2:7" ht="15.75" customHeight="1">
      <c r="B28" s="248" t="s">
        <v>505</v>
      </c>
      <c r="C28" s="75" t="s">
        <v>862</v>
      </c>
      <c r="D28" s="405">
        <v>1.645</v>
      </c>
      <c r="E28" s="405">
        <v>-0.222</v>
      </c>
      <c r="F28" s="103"/>
      <c r="G28" s="103"/>
    </row>
    <row r="29" spans="2:7" ht="15.75" customHeight="1">
      <c r="B29" s="248" t="s">
        <v>507</v>
      </c>
      <c r="C29" s="75" t="s">
        <v>863</v>
      </c>
      <c r="D29" s="405">
        <v>2.0489999999999999</v>
      </c>
      <c r="E29" s="405">
        <v>-0.22</v>
      </c>
      <c r="F29" s="103"/>
      <c r="G29" s="103"/>
    </row>
    <row r="30" spans="2:7" ht="15.75" customHeight="1">
      <c r="B30" s="248" t="s">
        <v>509</v>
      </c>
      <c r="C30" s="75" t="s">
        <v>864</v>
      </c>
      <c r="D30" s="405">
        <v>1.972</v>
      </c>
      <c r="E30" s="405">
        <v>0</v>
      </c>
      <c r="F30" s="103"/>
      <c r="G30" s="103"/>
    </row>
    <row r="31" spans="2:7" ht="15.75" customHeight="1">
      <c r="B31" s="1065" t="s">
        <v>511</v>
      </c>
      <c r="C31" s="1066" t="s">
        <v>161</v>
      </c>
      <c r="D31" s="1065">
        <v>6.851</v>
      </c>
      <c r="E31" s="1065">
        <v>-0.59899999999999998</v>
      </c>
      <c r="F31" s="103"/>
      <c r="G31" s="103"/>
    </row>
    <row r="32" spans="2:7" ht="25" customHeight="1">
      <c r="B32" s="76" t="s">
        <v>865</v>
      </c>
      <c r="C32" s="103"/>
      <c r="D32" s="104"/>
      <c r="E32" s="104"/>
      <c r="F32" s="103"/>
      <c r="G32" s="103"/>
    </row>
    <row r="33" spans="2:7">
      <c r="B33" s="103"/>
      <c r="C33" s="103"/>
      <c r="D33" s="104"/>
      <c r="E33" s="104"/>
      <c r="F33" s="103"/>
      <c r="G33" s="103"/>
    </row>
    <row r="34" spans="2:7" ht="60" customHeight="1">
      <c r="B34" s="103"/>
      <c r="C34" s="103"/>
      <c r="D34" s="104"/>
      <c r="E34" s="104"/>
      <c r="F34" s="103"/>
      <c r="G34" s="103"/>
    </row>
    <row r="35" spans="2:7">
      <c r="B35" s="103"/>
      <c r="C35" s="103"/>
      <c r="D35" s="104"/>
      <c r="E35" s="104"/>
      <c r="F35" s="103"/>
      <c r="G35" s="103"/>
    </row>
    <row r="36" spans="2:7" ht="24" customHeight="1">
      <c r="B36" s="103"/>
      <c r="C36" s="103"/>
      <c r="D36" s="104"/>
      <c r="E36" s="104"/>
      <c r="F36" s="103"/>
      <c r="G36" s="103"/>
    </row>
    <row r="37" spans="2:7">
      <c r="B37" s="103"/>
      <c r="C37" s="103"/>
      <c r="D37" s="104"/>
      <c r="E37" s="104"/>
      <c r="F37" s="103"/>
      <c r="G37" s="103"/>
    </row>
    <row r="38" spans="2:7" ht="24" customHeight="1">
      <c r="B38" s="103"/>
      <c r="C38" s="103"/>
      <c r="D38" s="104"/>
      <c r="E38" s="104"/>
      <c r="F38" s="103"/>
      <c r="G38" s="103"/>
    </row>
    <row r="39" spans="2:7">
      <c r="B39" s="103"/>
      <c r="C39" s="103"/>
      <c r="D39" s="104"/>
      <c r="E39" s="104"/>
      <c r="F39" s="103"/>
      <c r="G39" s="103"/>
    </row>
    <row r="40" spans="2:7" ht="60" customHeight="1">
      <c r="B40" s="103"/>
      <c r="C40" s="103"/>
      <c r="D40" s="104"/>
      <c r="E40" s="104"/>
      <c r="F40" s="103"/>
      <c r="G40" s="103"/>
    </row>
    <row r="41" spans="2:7">
      <c r="B41" s="103"/>
      <c r="C41" s="103"/>
      <c r="D41" s="104"/>
      <c r="E41" s="104"/>
      <c r="F41" s="103"/>
      <c r="G41" s="103"/>
    </row>
  </sheetData>
  <mergeCells count="2">
    <mergeCell ref="D7:E7"/>
    <mergeCell ref="D22:E22"/>
  </mergeCells>
  <pageMargins left="0.7" right="0.7" top="0.75" bottom="0.75" header="0.3" footer="0.3"/>
  <pageSetup paperSize="9" scale="76" orientation="portrait" r:id="rId1"/>
  <headerFooter>
    <oddFooter>&amp;C&amp;1#&amp;"Calibri"&amp;10&amp;K000000Confidential</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709DA-0B9E-45DE-A53C-FD1F08688520}">
  <sheetPr codeName="Sheet31">
    <tabColor theme="4"/>
  </sheetPr>
  <dimension ref="A1"/>
  <sheetViews>
    <sheetView topLeftCell="O1" workbookViewId="0">
      <selection activeCell="Z12" sqref="Z12"/>
    </sheetView>
  </sheetViews>
  <sheetFormatPr defaultColWidth="9.1796875" defaultRowHeight="11.5"/>
  <cols>
    <col min="1" max="16384" width="9.1796875" style="605"/>
  </cols>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60A4A-78CA-43A9-B58C-3171F5C6E136}">
  <sheetPr codeName="Sheet60">
    <tabColor rgb="FF99CCFF"/>
    <pageSetUpPr fitToPage="1"/>
  </sheetPr>
  <dimension ref="A1:K80"/>
  <sheetViews>
    <sheetView showGridLines="0" view="pageBreakPreview" zoomScale="110" zoomScaleNormal="100" zoomScaleSheetLayoutView="110" workbookViewId="0">
      <selection activeCell="L18" sqref="L18"/>
    </sheetView>
  </sheetViews>
  <sheetFormatPr defaultColWidth="9.1796875" defaultRowHeight="11.5"/>
  <cols>
    <col min="1" max="1" width="50.81640625" style="66" customWidth="1"/>
    <col min="2" max="2" width="9.1796875" style="66" customWidth="1"/>
    <col min="3" max="3" width="12.26953125" style="66" customWidth="1"/>
    <col min="4" max="4" width="9.1796875" style="66" customWidth="1"/>
    <col min="5" max="5" width="12.7265625" style="66" customWidth="1"/>
    <col min="6" max="8" width="9.1796875" style="66" customWidth="1"/>
    <col min="9" max="9" width="9.1796875" style="66"/>
    <col min="10" max="10" width="3" style="66" customWidth="1"/>
    <col min="11" max="16384" width="9.1796875" style="66"/>
  </cols>
  <sheetData>
    <row r="1" spans="1:11" ht="70.150000000000006" customHeight="1">
      <c r="A1" s="1597" t="s">
        <v>2151</v>
      </c>
      <c r="B1" s="1597"/>
      <c r="C1" s="1597"/>
      <c r="D1" s="1597"/>
      <c r="E1" s="1597"/>
      <c r="F1" s="1597"/>
      <c r="G1" s="1597"/>
      <c r="H1" s="1597"/>
      <c r="I1" s="1597"/>
      <c r="J1" s="1441"/>
    </row>
    <row r="2" spans="1:11" s="467" customFormat="1" ht="12.75" customHeight="1">
      <c r="A2" s="1067" t="s">
        <v>79</v>
      </c>
      <c r="B2" s="1068"/>
      <c r="C2" s="1069"/>
      <c r="D2" s="1068"/>
      <c r="E2" s="1070"/>
      <c r="F2" s="1068"/>
      <c r="G2" s="1071"/>
      <c r="H2" s="1068"/>
      <c r="I2" s="1071"/>
      <c r="J2" s="466"/>
      <c r="K2" s="465"/>
    </row>
    <row r="3" spans="1:11" ht="46">
      <c r="A3" s="1446" t="s">
        <v>170</v>
      </c>
      <c r="B3" s="1444" t="s">
        <v>2127</v>
      </c>
      <c r="C3" s="1444" t="s">
        <v>2128</v>
      </c>
      <c r="D3" s="1444" t="s">
        <v>866</v>
      </c>
      <c r="E3" s="1444" t="s">
        <v>2129</v>
      </c>
      <c r="F3" s="1444" t="s">
        <v>2096</v>
      </c>
      <c r="G3" s="1444" t="s">
        <v>2097</v>
      </c>
      <c r="H3" s="1444" t="s">
        <v>872</v>
      </c>
      <c r="I3" s="1444" t="s">
        <v>2098</v>
      </c>
    </row>
    <row r="4" spans="1:11" ht="12" customHeight="1">
      <c r="A4" s="88" t="s">
        <v>2099</v>
      </c>
      <c r="B4" s="468">
        <v>5.4880872386085748</v>
      </c>
      <c r="C4" s="468">
        <v>3.9582963517492642</v>
      </c>
      <c r="D4" s="468"/>
      <c r="E4" s="468"/>
      <c r="F4" s="468">
        <v>13.22493696661177</v>
      </c>
      <c r="G4" s="468">
        <v>11.188504395867644</v>
      </c>
      <c r="H4" s="468">
        <v>11.188504395867644</v>
      </c>
      <c r="I4" s="468">
        <v>2.5705109756949645</v>
      </c>
    </row>
    <row r="5" spans="1:11" ht="12" customHeight="1">
      <c r="A5" s="88" t="s">
        <v>2100</v>
      </c>
      <c r="B5" s="468"/>
      <c r="C5" s="468"/>
      <c r="D5" s="468"/>
      <c r="E5" s="468"/>
      <c r="F5" s="468"/>
      <c r="G5" s="468"/>
      <c r="H5" s="468"/>
      <c r="I5" s="468"/>
    </row>
    <row r="6" spans="1:11" ht="12" customHeight="1">
      <c r="A6" s="88" t="s">
        <v>2101</v>
      </c>
      <c r="B6" s="468">
        <v>266.7495856339346</v>
      </c>
      <c r="C6" s="468">
        <v>914.54601176105518</v>
      </c>
      <c r="D6" s="468"/>
      <c r="E6" s="468">
        <v>1.4</v>
      </c>
      <c r="F6" s="468">
        <v>2470.8887032199668</v>
      </c>
      <c r="G6" s="468">
        <v>1466.181394225619</v>
      </c>
      <c r="H6" s="468">
        <v>1462.6923889595139</v>
      </c>
      <c r="I6" s="468">
        <v>606.84902147178741</v>
      </c>
    </row>
    <row r="7" spans="1:11" ht="12" customHeight="1">
      <c r="A7" s="88" t="s">
        <v>2102</v>
      </c>
      <c r="B7" s="468"/>
      <c r="C7" s="468"/>
      <c r="D7" s="468">
        <v>6512.3074518583926</v>
      </c>
      <c r="E7" s="468"/>
      <c r="F7" s="468">
        <v>16809.805855278177</v>
      </c>
      <c r="G7" s="468">
        <v>10549.938072010566</v>
      </c>
      <c r="H7" s="468">
        <v>10473.673839180494</v>
      </c>
      <c r="I7" s="468">
        <v>3602.0841613482216</v>
      </c>
    </row>
    <row r="8" spans="1:11" ht="12" customHeight="1">
      <c r="A8" s="88" t="s">
        <v>2103</v>
      </c>
      <c r="B8" s="468"/>
      <c r="C8" s="468"/>
      <c r="D8" s="468"/>
      <c r="E8" s="468"/>
      <c r="F8" s="468"/>
      <c r="G8" s="468"/>
      <c r="H8" s="468"/>
      <c r="I8" s="468"/>
    </row>
    <row r="9" spans="1:11" ht="12" customHeight="1">
      <c r="A9" s="88" t="s">
        <v>2104</v>
      </c>
      <c r="B9" s="468"/>
      <c r="C9" s="468"/>
      <c r="D9" s="468">
        <v>6512.3074518583926</v>
      </c>
      <c r="E9" s="468"/>
      <c r="F9" s="468">
        <v>16809.805855278177</v>
      </c>
      <c r="G9" s="468">
        <v>10549.938072010566</v>
      </c>
      <c r="H9" s="468">
        <v>10473.673839180494</v>
      </c>
      <c r="I9" s="468">
        <v>3602.0841613482216</v>
      </c>
    </row>
    <row r="10" spans="1:11" ht="12" customHeight="1">
      <c r="A10" s="88" t="s">
        <v>2105</v>
      </c>
      <c r="B10" s="468"/>
      <c r="C10" s="468"/>
      <c r="D10" s="468"/>
      <c r="E10" s="468"/>
      <c r="F10" s="468"/>
      <c r="G10" s="468"/>
      <c r="H10" s="468"/>
      <c r="I10" s="468"/>
    </row>
    <row r="11" spans="1:11" ht="12" customHeight="1">
      <c r="A11" s="88" t="s">
        <v>868</v>
      </c>
      <c r="B11" s="468"/>
      <c r="C11" s="468"/>
      <c r="D11" s="468"/>
      <c r="E11" s="468"/>
      <c r="F11" s="468"/>
      <c r="G11" s="468"/>
      <c r="H11" s="468"/>
      <c r="I11" s="468"/>
    </row>
    <row r="12" spans="1:11" ht="12" customHeight="1">
      <c r="A12" s="88" t="s">
        <v>869</v>
      </c>
      <c r="B12" s="468"/>
      <c r="C12" s="468"/>
      <c r="D12" s="468"/>
      <c r="E12" s="468"/>
      <c r="F12" s="468">
        <v>22371.681973999999</v>
      </c>
      <c r="G12" s="468">
        <v>1550.6390214783542</v>
      </c>
      <c r="H12" s="468">
        <v>1550.6065204300003</v>
      </c>
      <c r="I12" s="468">
        <v>309.37129868</v>
      </c>
    </row>
    <row r="13" spans="1:11" ht="12" customHeight="1">
      <c r="A13" s="88" t="s">
        <v>870</v>
      </c>
      <c r="B13" s="468"/>
      <c r="C13" s="468"/>
      <c r="D13" s="468"/>
      <c r="E13" s="468"/>
      <c r="F13" s="468"/>
      <c r="G13" s="468"/>
      <c r="H13" s="468"/>
      <c r="I13" s="468"/>
    </row>
    <row r="14" spans="1:11" ht="12" customHeight="1">
      <c r="A14" s="1423" t="s">
        <v>161</v>
      </c>
      <c r="B14" s="1424"/>
      <c r="C14" s="1424"/>
      <c r="D14" s="1424"/>
      <c r="E14" s="1424"/>
      <c r="F14" s="1424">
        <v>41665.601469464746</v>
      </c>
      <c r="G14" s="1424">
        <v>13577.946992110408</v>
      </c>
      <c r="H14" s="1424">
        <v>13498.161252965861</v>
      </c>
      <c r="I14" s="1424">
        <v>4520.8749924756939</v>
      </c>
    </row>
    <row r="15" spans="1:11">
      <c r="A15" s="1425"/>
      <c r="G15" s="1"/>
      <c r="I15" s="1"/>
    </row>
    <row r="80" spans="7:7" ht="14">
      <c r="G80" s="1278"/>
    </row>
  </sheetData>
  <mergeCells count="1">
    <mergeCell ref="A1:I1"/>
  </mergeCells>
  <pageMargins left="0.70866141732283472" right="0.70866141732283472" top="0.74803149606299213" bottom="0.74803149606299213" header="0.31496062992125984" footer="0.31496062992125984"/>
  <pageSetup paperSize="9" scale="65" orientation="portrait" r:id="rId1"/>
  <headerFooter>
    <oddFooter>&amp;C&amp;1#&amp;"Calibri"&amp;10&amp;K000000Confidential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A2EB-74E5-4E11-ABB1-AFF9A575BB96}">
  <sheetPr codeName="Sheet90">
    <tabColor rgb="FF99CCFF"/>
    <pageSetUpPr fitToPage="1"/>
  </sheetPr>
  <dimension ref="A1:H90"/>
  <sheetViews>
    <sheetView showGridLines="0" showWhiteSpace="0" view="pageBreakPreview" zoomScale="110" zoomScaleNormal="100" zoomScaleSheetLayoutView="110" workbookViewId="0">
      <selection activeCell="L18" sqref="L18"/>
    </sheetView>
  </sheetViews>
  <sheetFormatPr defaultColWidth="9.1796875" defaultRowHeight="11.5"/>
  <cols>
    <col min="1" max="1" width="68.54296875" style="66" customWidth="1"/>
    <col min="2" max="2" width="9.1796875" style="66" customWidth="1"/>
    <col min="3" max="3" width="12" style="66" bestFit="1" customWidth="1"/>
    <col min="4" max="4" width="9.1796875" style="66" customWidth="1"/>
    <col min="5" max="5" width="3.54296875" style="66" customWidth="1"/>
    <col min="6" max="8" width="9.1796875" style="66" customWidth="1"/>
    <col min="9" max="16383" width="9.1796875" style="66"/>
    <col min="16384" max="16384" width="61.453125" style="66" customWidth="1"/>
  </cols>
  <sheetData>
    <row r="1" spans="1:8" ht="105.75" customHeight="1">
      <c r="A1" s="1598" t="s">
        <v>871</v>
      </c>
      <c r="B1" s="1599"/>
      <c r="C1" s="1599"/>
      <c r="D1" s="1599"/>
    </row>
    <row r="2" spans="1:8" ht="12" customHeight="1">
      <c r="A2" s="1067" t="s">
        <v>79</v>
      </c>
      <c r="B2" s="1068"/>
      <c r="C2" s="1068"/>
      <c r="D2" s="1069"/>
      <c r="E2" s="1426"/>
      <c r="F2" s="1427"/>
      <c r="G2" s="1426"/>
      <c r="H2" s="1428"/>
    </row>
    <row r="3" spans="1:8">
      <c r="A3" s="1446" t="s">
        <v>170</v>
      </c>
      <c r="B3" s="1444"/>
      <c r="C3" s="1444" t="s">
        <v>872</v>
      </c>
      <c r="D3" s="1444" t="s">
        <v>2098</v>
      </c>
    </row>
    <row r="4" spans="1:8" ht="12" customHeight="1">
      <c r="A4" s="88" t="s">
        <v>2130</v>
      </c>
      <c r="B4" s="23"/>
      <c r="C4" s="469">
        <v>2296.9834093300001</v>
      </c>
      <c r="D4" s="469"/>
    </row>
    <row r="5" spans="1:8" ht="12" customHeight="1">
      <c r="A5" s="88" t="s">
        <v>2131</v>
      </c>
      <c r="B5" s="23"/>
      <c r="C5" s="469"/>
      <c r="D5" s="469">
        <v>52.693098874999997</v>
      </c>
    </row>
    <row r="6" spans="1:8" ht="12" customHeight="1">
      <c r="A6" s="88" t="s">
        <v>2132</v>
      </c>
      <c r="B6" s="23"/>
      <c r="C6" s="469"/>
      <c r="D6" s="469">
        <v>472.51275662500007</v>
      </c>
    </row>
    <row r="7" spans="1:8" ht="12" customHeight="1">
      <c r="A7" s="88" t="s">
        <v>2133</v>
      </c>
      <c r="B7" s="23"/>
      <c r="C7" s="469">
        <v>883.18131246999997</v>
      </c>
      <c r="D7" s="469">
        <v>248.08127712499999</v>
      </c>
    </row>
    <row r="8" spans="1:8" ht="12" customHeight="1">
      <c r="A8" s="88" t="s">
        <v>2134</v>
      </c>
      <c r="B8" s="23"/>
      <c r="C8" s="469"/>
      <c r="D8" s="469"/>
    </row>
    <row r="9" spans="1:8" ht="12" customHeight="1">
      <c r="A9" s="1423" t="s">
        <v>2135</v>
      </c>
      <c r="B9" s="1429"/>
      <c r="C9" s="1430">
        <v>3180.1647217999998</v>
      </c>
      <c r="D9" s="1430">
        <v>773.28713262499991</v>
      </c>
    </row>
    <row r="90" spans="7:7" ht="14">
      <c r="G90" s="1278"/>
    </row>
  </sheetData>
  <mergeCells count="1">
    <mergeCell ref="A1:D1"/>
  </mergeCells>
  <pageMargins left="0.70866141732283472" right="0.70866141732283472" top="0.74803149606299213" bottom="0.74803149606299213" header="0.31496062992125984" footer="0.31496062992125984"/>
  <pageSetup paperSize="9" scale="85" orientation="portrait" r:id="rId1"/>
  <headerFooter>
    <oddFooter>&amp;C&amp;1#&amp;"Calibri"&amp;10&amp;K000000Confidential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2322-BEFE-4D2C-B8A6-BB61224A45FD}">
  <sheetPr codeName="Sheet34">
    <tabColor theme="5" tint="0.59999389629810485"/>
  </sheetPr>
  <dimension ref="A1:AA38"/>
  <sheetViews>
    <sheetView view="pageBreakPreview" zoomScale="115" zoomScaleNormal="100" zoomScaleSheetLayoutView="115" workbookViewId="0">
      <selection activeCell="B7" sqref="B7"/>
    </sheetView>
  </sheetViews>
  <sheetFormatPr defaultColWidth="9.1796875" defaultRowHeight="11.5"/>
  <cols>
    <col min="1" max="1" width="34.54296875" style="55" customWidth="1"/>
    <col min="2" max="13" width="6.81640625" style="55" customWidth="1"/>
    <col min="14" max="14" width="1" style="55" customWidth="1"/>
    <col min="15" max="16384" width="9.1796875" style="55"/>
  </cols>
  <sheetData>
    <row r="1" spans="1:27">
      <c r="A1" s="1601" t="s">
        <v>873</v>
      </c>
      <c r="B1" s="1601"/>
      <c r="C1" s="1601"/>
      <c r="D1" s="1601"/>
      <c r="E1" s="1601"/>
      <c r="F1" s="1601"/>
      <c r="G1" s="1601"/>
      <c r="H1" s="1601"/>
      <c r="I1" s="1601"/>
      <c r="J1" s="1601"/>
      <c r="K1" s="1601"/>
      <c r="L1" s="1601"/>
      <c r="M1" s="1601"/>
      <c r="N1" s="119"/>
      <c r="AA1" s="55" t="e">
        <f>#REF!</f>
        <v>#REF!</v>
      </c>
    </row>
    <row r="2" spans="1:27" ht="14.15" customHeight="1">
      <c r="A2" s="1527" t="s">
        <v>874</v>
      </c>
      <c r="B2" s="1527"/>
      <c r="C2" s="1527"/>
      <c r="D2" s="1527"/>
      <c r="E2" s="1527"/>
      <c r="F2" s="1527"/>
      <c r="G2" s="1527"/>
      <c r="H2" s="1527"/>
      <c r="I2" s="1527"/>
      <c r="J2" s="1527"/>
      <c r="K2" s="1527"/>
      <c r="L2" s="1527"/>
      <c r="M2" s="1527"/>
      <c r="N2" s="119"/>
    </row>
    <row r="3" spans="1:27" ht="28.5" customHeight="1">
      <c r="A3" s="1527"/>
      <c r="B3" s="1527"/>
      <c r="C3" s="1527"/>
      <c r="D3" s="1527"/>
      <c r="E3" s="1527"/>
      <c r="F3" s="1527"/>
      <c r="G3" s="1527"/>
      <c r="H3" s="1527"/>
      <c r="I3" s="1527"/>
      <c r="J3" s="1527"/>
      <c r="K3" s="1527"/>
      <c r="L3" s="1527"/>
      <c r="M3" s="1527"/>
      <c r="N3" s="119"/>
    </row>
    <row r="4" spans="1:27">
      <c r="A4" s="407" t="s">
        <v>281</v>
      </c>
      <c r="B4" s="408"/>
      <c r="C4" s="408"/>
      <c r="D4" s="409"/>
      <c r="E4" s="410"/>
      <c r="F4" s="410"/>
      <c r="G4" s="410"/>
      <c r="H4" s="410"/>
      <c r="I4" s="410"/>
      <c r="J4" s="410"/>
      <c r="K4" s="410"/>
      <c r="L4" s="410"/>
      <c r="M4" s="410"/>
      <c r="N4" s="119"/>
    </row>
    <row r="5" spans="1:27">
      <c r="A5" s="175" t="s">
        <v>593</v>
      </c>
      <c r="B5" s="1520" t="s">
        <v>594</v>
      </c>
      <c r="C5" s="1520"/>
      <c r="D5" s="1520"/>
      <c r="E5" s="1520"/>
      <c r="F5" s="1520"/>
      <c r="G5" s="1520"/>
      <c r="H5" s="1520"/>
      <c r="I5" s="1520"/>
      <c r="J5" s="1520"/>
      <c r="K5" s="1520"/>
      <c r="L5" s="1520"/>
      <c r="M5" s="173"/>
      <c r="N5" s="119"/>
    </row>
    <row r="6" spans="1:27">
      <c r="A6" s="1078" t="s">
        <v>875</v>
      </c>
      <c r="B6" s="174">
        <v>0</v>
      </c>
      <c r="C6" s="174">
        <v>0.02</v>
      </c>
      <c r="D6" s="174">
        <v>0.04</v>
      </c>
      <c r="E6" s="174">
        <v>0.1</v>
      </c>
      <c r="F6" s="174">
        <v>0.2</v>
      </c>
      <c r="G6" s="174">
        <v>0.5</v>
      </c>
      <c r="H6" s="174">
        <v>0.7</v>
      </c>
      <c r="I6" s="174">
        <v>0.75</v>
      </c>
      <c r="J6" s="174">
        <v>1</v>
      </c>
      <c r="K6" s="174">
        <v>1.5</v>
      </c>
      <c r="L6" s="173" t="s">
        <v>57</v>
      </c>
      <c r="M6" s="173" t="s">
        <v>161</v>
      </c>
      <c r="N6" s="119"/>
    </row>
    <row r="7" spans="1:27">
      <c r="A7" s="172" t="s">
        <v>539</v>
      </c>
      <c r="B7" s="170">
        <v>1832.30298535</v>
      </c>
      <c r="C7" s="170">
        <v>0</v>
      </c>
      <c r="D7" s="170">
        <v>0</v>
      </c>
      <c r="E7" s="170">
        <v>0</v>
      </c>
      <c r="F7" s="170">
        <v>0.15974223000000001</v>
      </c>
      <c r="G7" s="170">
        <v>0</v>
      </c>
      <c r="H7" s="170">
        <v>0</v>
      </c>
      <c r="I7" s="170">
        <v>0</v>
      </c>
      <c r="J7" s="170">
        <v>0</v>
      </c>
      <c r="K7" s="170">
        <v>0</v>
      </c>
      <c r="L7" s="170">
        <v>0</v>
      </c>
      <c r="M7" s="170">
        <v>1832.4627275799999</v>
      </c>
      <c r="N7" s="119"/>
    </row>
    <row r="8" spans="1:27">
      <c r="A8" s="172" t="s">
        <v>551</v>
      </c>
      <c r="B8" s="170">
        <v>1467.7211259300002</v>
      </c>
      <c r="C8" s="170">
        <v>0</v>
      </c>
      <c r="D8" s="170">
        <v>0</v>
      </c>
      <c r="E8" s="170">
        <v>0</v>
      </c>
      <c r="F8" s="170">
        <v>284.12012735000002</v>
      </c>
      <c r="G8" s="170">
        <v>0</v>
      </c>
      <c r="H8" s="170">
        <v>0</v>
      </c>
      <c r="I8" s="170">
        <v>0</v>
      </c>
      <c r="J8" s="170">
        <v>0</v>
      </c>
      <c r="K8" s="170">
        <v>0</v>
      </c>
      <c r="L8" s="170">
        <v>0</v>
      </c>
      <c r="M8" s="170">
        <v>1751.8412532800003</v>
      </c>
      <c r="N8" s="119"/>
    </row>
    <row r="9" spans="1:27">
      <c r="A9" s="172" t="s">
        <v>552</v>
      </c>
      <c r="B9" s="170">
        <v>0</v>
      </c>
      <c r="C9" s="170">
        <v>0</v>
      </c>
      <c r="D9" s="170">
        <v>0</v>
      </c>
      <c r="E9" s="170">
        <v>0</v>
      </c>
      <c r="F9" s="170">
        <v>0</v>
      </c>
      <c r="G9" s="170">
        <v>0</v>
      </c>
      <c r="H9" s="170">
        <v>0</v>
      </c>
      <c r="I9" s="170">
        <v>0</v>
      </c>
      <c r="J9" s="170">
        <v>0</v>
      </c>
      <c r="K9" s="170">
        <v>0</v>
      </c>
      <c r="L9" s="170">
        <v>0</v>
      </c>
      <c r="M9" s="170">
        <v>0</v>
      </c>
      <c r="N9" s="119"/>
    </row>
    <row r="10" spans="1:27">
      <c r="A10" s="172" t="s">
        <v>582</v>
      </c>
      <c r="B10" s="170">
        <v>342.58399697999999</v>
      </c>
      <c r="C10" s="170">
        <v>0</v>
      </c>
      <c r="D10" s="170">
        <v>0</v>
      </c>
      <c r="E10" s="170">
        <v>0</v>
      </c>
      <c r="F10" s="170">
        <v>0</v>
      </c>
      <c r="G10" s="170">
        <v>0</v>
      </c>
      <c r="H10" s="170">
        <v>0</v>
      </c>
      <c r="I10" s="170">
        <v>0</v>
      </c>
      <c r="J10" s="170">
        <v>0</v>
      </c>
      <c r="K10" s="170">
        <v>0</v>
      </c>
      <c r="L10" s="170">
        <v>0</v>
      </c>
      <c r="M10" s="170">
        <v>342.58399697999999</v>
      </c>
      <c r="N10" s="119"/>
    </row>
    <row r="11" spans="1:27">
      <c r="A11" s="172" t="s">
        <v>583</v>
      </c>
      <c r="B11" s="170">
        <v>48.886409119999996</v>
      </c>
      <c r="C11" s="170">
        <v>0</v>
      </c>
      <c r="D11" s="170">
        <v>0</v>
      </c>
      <c r="E11" s="170">
        <v>0</v>
      </c>
      <c r="F11" s="170">
        <v>0</v>
      </c>
      <c r="G11" s="170">
        <v>0</v>
      </c>
      <c r="H11" s="170">
        <v>0</v>
      </c>
      <c r="I11" s="170">
        <v>0</v>
      </c>
      <c r="J11" s="170">
        <v>0</v>
      </c>
      <c r="K11" s="170">
        <v>0</v>
      </c>
      <c r="L11" s="170">
        <v>0</v>
      </c>
      <c r="M11" s="170">
        <v>48.886409119999996</v>
      </c>
      <c r="N11" s="119"/>
    </row>
    <row r="12" spans="1:27">
      <c r="A12" s="172" t="s">
        <v>540</v>
      </c>
      <c r="B12" s="170">
        <v>0</v>
      </c>
      <c r="C12" s="170">
        <v>909.66143656999998</v>
      </c>
      <c r="D12" s="170">
        <v>0</v>
      </c>
      <c r="E12" s="170">
        <v>0</v>
      </c>
      <c r="F12" s="170">
        <v>10.316864240000001</v>
      </c>
      <c r="G12" s="170">
        <v>1.10936732</v>
      </c>
      <c r="H12" s="170">
        <v>0</v>
      </c>
      <c r="I12" s="170">
        <v>0</v>
      </c>
      <c r="J12" s="170">
        <v>0</v>
      </c>
      <c r="K12" s="170">
        <v>0</v>
      </c>
      <c r="L12" s="170">
        <v>158.83761369999991</v>
      </c>
      <c r="M12" s="170">
        <v>1079.9252818299999</v>
      </c>
      <c r="N12" s="119"/>
    </row>
    <row r="13" spans="1:27">
      <c r="A13" s="171" t="s">
        <v>584</v>
      </c>
      <c r="B13" s="170">
        <v>0</v>
      </c>
      <c r="C13" s="170">
        <v>0</v>
      </c>
      <c r="D13" s="170">
        <v>0</v>
      </c>
      <c r="E13" s="170">
        <v>0</v>
      </c>
      <c r="F13" s="170">
        <v>0</v>
      </c>
      <c r="G13" s="170">
        <v>0</v>
      </c>
      <c r="H13" s="170">
        <v>0</v>
      </c>
      <c r="I13" s="170">
        <v>0</v>
      </c>
      <c r="J13" s="170">
        <v>11.48143638</v>
      </c>
      <c r="K13" s="170">
        <v>0</v>
      </c>
      <c r="L13" s="170">
        <v>0</v>
      </c>
      <c r="M13" s="170">
        <v>11.48143638</v>
      </c>
      <c r="N13" s="119"/>
    </row>
    <row r="14" spans="1:27">
      <c r="A14" s="171" t="s">
        <v>543</v>
      </c>
      <c r="B14" s="170">
        <v>0</v>
      </c>
      <c r="C14" s="170">
        <v>0</v>
      </c>
      <c r="D14" s="170">
        <v>0</v>
      </c>
      <c r="E14" s="170">
        <v>0</v>
      </c>
      <c r="F14" s="170">
        <v>0</v>
      </c>
      <c r="G14" s="170">
        <v>0</v>
      </c>
      <c r="H14" s="170">
        <v>0</v>
      </c>
      <c r="I14" s="170">
        <v>4.6945900000000002E-3</v>
      </c>
      <c r="J14" s="170">
        <v>0</v>
      </c>
      <c r="K14" s="170">
        <v>0</v>
      </c>
      <c r="L14" s="170">
        <v>0</v>
      </c>
      <c r="M14" s="170">
        <v>4.6945900000000002E-3</v>
      </c>
      <c r="N14" s="119"/>
    </row>
    <row r="15" spans="1:27">
      <c r="A15" s="171" t="s">
        <v>555</v>
      </c>
      <c r="B15" s="170">
        <v>0</v>
      </c>
      <c r="C15" s="170">
        <v>0</v>
      </c>
      <c r="D15" s="170">
        <v>0</v>
      </c>
      <c r="E15" s="170">
        <v>0</v>
      </c>
      <c r="F15" s="170">
        <v>0</v>
      </c>
      <c r="G15" s="170">
        <v>0.24260094000000001</v>
      </c>
      <c r="H15" s="170">
        <v>0</v>
      </c>
      <c r="I15" s="170">
        <v>0</v>
      </c>
      <c r="J15" s="170">
        <v>0</v>
      </c>
      <c r="K15" s="170">
        <v>0</v>
      </c>
      <c r="L15" s="170">
        <v>0</v>
      </c>
      <c r="M15" s="170">
        <v>0.24260094000000001</v>
      </c>
      <c r="N15" s="119"/>
    </row>
    <row r="16" spans="1:27">
      <c r="A16" s="171" t="s">
        <v>588</v>
      </c>
      <c r="B16" s="170">
        <v>0</v>
      </c>
      <c r="C16" s="170">
        <v>0</v>
      </c>
      <c r="D16" s="170">
        <v>0</v>
      </c>
      <c r="E16" s="170">
        <v>0</v>
      </c>
      <c r="F16" s="170">
        <v>0</v>
      </c>
      <c r="G16" s="170">
        <v>0</v>
      </c>
      <c r="H16" s="170">
        <v>0</v>
      </c>
      <c r="I16" s="170">
        <v>0</v>
      </c>
      <c r="J16" s="170">
        <v>0</v>
      </c>
      <c r="K16" s="170">
        <v>0</v>
      </c>
      <c r="L16" s="170">
        <v>0</v>
      </c>
      <c r="M16" s="170">
        <v>0</v>
      </c>
      <c r="N16" s="119"/>
    </row>
    <row r="17" spans="1:14">
      <c r="A17" s="1079" t="s">
        <v>161</v>
      </c>
      <c r="B17" s="1080">
        <v>3691.4945173800002</v>
      </c>
      <c r="C17" s="1080">
        <v>909.66143656999998</v>
      </c>
      <c r="D17" s="1080">
        <v>0</v>
      </c>
      <c r="E17" s="1080">
        <v>0</v>
      </c>
      <c r="F17" s="1080">
        <v>294.59673382000005</v>
      </c>
      <c r="G17" s="1080">
        <v>1.35196826</v>
      </c>
      <c r="H17" s="1080">
        <v>0</v>
      </c>
      <c r="I17" s="1080">
        <v>4.6945900000000002E-3</v>
      </c>
      <c r="J17" s="1080">
        <v>11.48143638</v>
      </c>
      <c r="K17" s="1080">
        <v>0</v>
      </c>
      <c r="L17" s="1080">
        <v>158.83761369999991</v>
      </c>
      <c r="M17" s="1080">
        <v>5067.4284006999997</v>
      </c>
      <c r="N17" s="119"/>
    </row>
    <row r="18" spans="1:14">
      <c r="A18" s="169"/>
      <c r="B18" s="168"/>
      <c r="C18" s="130"/>
      <c r="D18" s="130"/>
      <c r="E18" s="130"/>
      <c r="F18" s="130"/>
      <c r="G18" s="130"/>
      <c r="H18" s="130"/>
      <c r="I18" s="130"/>
      <c r="J18" s="130"/>
      <c r="K18" s="130"/>
      <c r="L18" s="167"/>
      <c r="M18" s="167"/>
      <c r="N18" s="119"/>
    </row>
    <row r="19" spans="1:14">
      <c r="A19" s="1475" t="s">
        <v>876</v>
      </c>
      <c r="B19" s="1476"/>
      <c r="C19" s="1476"/>
      <c r="D19" s="1476"/>
      <c r="E19" s="1476"/>
      <c r="F19" s="1476"/>
      <c r="G19" s="130"/>
      <c r="H19" s="130"/>
      <c r="I19" s="130"/>
      <c r="J19" s="130"/>
      <c r="K19" s="130"/>
      <c r="L19" s="130"/>
      <c r="M19" s="130"/>
      <c r="N19" s="119"/>
    </row>
    <row r="20" spans="1:14">
      <c r="A20" s="119"/>
      <c r="B20" s="119"/>
      <c r="C20" s="119"/>
      <c r="D20" s="119"/>
      <c r="E20" s="119"/>
      <c r="F20" s="119"/>
      <c r="G20" s="119"/>
      <c r="H20" s="119"/>
      <c r="I20" s="119"/>
      <c r="J20" s="119"/>
      <c r="K20" s="119"/>
      <c r="L20" s="119"/>
      <c r="M20" s="119"/>
      <c r="N20" s="119"/>
    </row>
    <row r="21" spans="1:14">
      <c r="A21" s="119"/>
      <c r="B21" s="119"/>
      <c r="C21" s="119"/>
      <c r="D21" s="119"/>
      <c r="E21" s="119"/>
      <c r="F21" s="119"/>
      <c r="G21" s="119"/>
      <c r="H21" s="119"/>
      <c r="I21" s="119"/>
      <c r="J21" s="119"/>
      <c r="K21" s="119"/>
      <c r="L21" s="119"/>
      <c r="M21" s="119"/>
      <c r="N21" s="119"/>
    </row>
    <row r="22" spans="1:14">
      <c r="A22" s="407" t="s">
        <v>589</v>
      </c>
      <c r="B22" s="408"/>
      <c r="C22" s="408"/>
      <c r="D22" s="864"/>
      <c r="E22" s="410"/>
      <c r="F22" s="410"/>
      <c r="G22" s="410"/>
      <c r="H22" s="410"/>
      <c r="I22" s="410"/>
      <c r="J22" s="410"/>
      <c r="K22" s="410"/>
      <c r="L22" s="410"/>
      <c r="M22" s="410"/>
      <c r="N22" s="119"/>
    </row>
    <row r="23" spans="1:14">
      <c r="A23" s="1078" t="s">
        <v>593</v>
      </c>
      <c r="B23" s="1520" t="s">
        <v>594</v>
      </c>
      <c r="C23" s="1520"/>
      <c r="D23" s="1520"/>
      <c r="E23" s="1520"/>
      <c r="F23" s="1520"/>
      <c r="G23" s="1520"/>
      <c r="H23" s="1520"/>
      <c r="I23" s="1520"/>
      <c r="J23" s="1520"/>
      <c r="K23" s="1520"/>
      <c r="L23" s="1520"/>
      <c r="M23" s="173"/>
      <c r="N23" s="119"/>
    </row>
    <row r="24" spans="1:14">
      <c r="A24" s="151" t="s">
        <v>875</v>
      </c>
      <c r="B24" s="174">
        <v>0</v>
      </c>
      <c r="C24" s="174">
        <v>0.02</v>
      </c>
      <c r="D24" s="174">
        <v>0.04</v>
      </c>
      <c r="E24" s="174">
        <v>0.1</v>
      </c>
      <c r="F24" s="174">
        <v>0.2</v>
      </c>
      <c r="G24" s="174">
        <v>0.5</v>
      </c>
      <c r="H24" s="174">
        <v>0.7</v>
      </c>
      <c r="I24" s="174">
        <v>0.75</v>
      </c>
      <c r="J24" s="174">
        <v>1</v>
      </c>
      <c r="K24" s="174">
        <v>1.5</v>
      </c>
      <c r="L24" s="173" t="s">
        <v>57</v>
      </c>
      <c r="M24" s="173" t="s">
        <v>161</v>
      </c>
      <c r="N24" s="119"/>
    </row>
    <row r="25" spans="1:14">
      <c r="A25" s="172" t="s">
        <v>539</v>
      </c>
      <c r="B25" s="170">
        <v>1403.2234405400002</v>
      </c>
      <c r="C25" s="170">
        <v>0</v>
      </c>
      <c r="D25" s="170">
        <v>0</v>
      </c>
      <c r="E25" s="170">
        <v>0</v>
      </c>
      <c r="F25" s="170">
        <v>27.941323130000001</v>
      </c>
      <c r="G25" s="170">
        <v>0</v>
      </c>
      <c r="H25" s="170">
        <v>0</v>
      </c>
      <c r="I25" s="170">
        <v>0</v>
      </c>
      <c r="J25" s="170">
        <v>0</v>
      </c>
      <c r="K25" s="170">
        <v>0</v>
      </c>
      <c r="L25" s="170">
        <v>0</v>
      </c>
      <c r="M25" s="170">
        <v>1431.1647636700002</v>
      </c>
      <c r="N25" s="119"/>
    </row>
    <row r="26" spans="1:14">
      <c r="A26" s="172" t="s">
        <v>551</v>
      </c>
      <c r="B26" s="170">
        <v>1483.9773367499999</v>
      </c>
      <c r="C26" s="170">
        <v>0</v>
      </c>
      <c r="D26" s="170">
        <v>0</v>
      </c>
      <c r="E26" s="170">
        <v>0</v>
      </c>
      <c r="F26" s="170">
        <v>309.60400496</v>
      </c>
      <c r="G26" s="170">
        <v>0</v>
      </c>
      <c r="H26" s="170">
        <v>0</v>
      </c>
      <c r="I26" s="170">
        <v>0</v>
      </c>
      <c r="J26" s="170">
        <v>0</v>
      </c>
      <c r="K26" s="170">
        <v>0</v>
      </c>
      <c r="L26" s="170">
        <v>0</v>
      </c>
      <c r="M26" s="170">
        <v>1793.5813417099998</v>
      </c>
      <c r="N26" s="119"/>
    </row>
    <row r="27" spans="1:14">
      <c r="A27" s="172" t="s">
        <v>552</v>
      </c>
      <c r="B27" s="170">
        <v>0</v>
      </c>
      <c r="C27" s="170">
        <v>0</v>
      </c>
      <c r="D27" s="170">
        <v>0</v>
      </c>
      <c r="E27" s="170">
        <v>0</v>
      </c>
      <c r="F27" s="170">
        <v>0</v>
      </c>
      <c r="G27" s="170">
        <v>0</v>
      </c>
      <c r="H27" s="170">
        <v>0</v>
      </c>
      <c r="I27" s="170">
        <v>0</v>
      </c>
      <c r="J27" s="170">
        <v>0</v>
      </c>
      <c r="K27" s="170">
        <v>0</v>
      </c>
      <c r="L27" s="170">
        <v>0</v>
      </c>
      <c r="M27" s="170">
        <v>0</v>
      </c>
      <c r="N27" s="119"/>
    </row>
    <row r="28" spans="1:14">
      <c r="A28" s="172" t="s">
        <v>582</v>
      </c>
      <c r="B28" s="170">
        <v>519.99772859000007</v>
      </c>
      <c r="C28" s="170">
        <v>0</v>
      </c>
      <c r="D28" s="170">
        <v>0</v>
      </c>
      <c r="E28" s="170">
        <v>0</v>
      </c>
      <c r="F28" s="170">
        <v>0</v>
      </c>
      <c r="G28" s="170">
        <v>0</v>
      </c>
      <c r="H28" s="170">
        <v>0</v>
      </c>
      <c r="I28" s="170">
        <v>0</v>
      </c>
      <c r="J28" s="170">
        <v>0</v>
      </c>
      <c r="K28" s="170">
        <v>0</v>
      </c>
      <c r="L28" s="170">
        <v>0</v>
      </c>
      <c r="M28" s="170">
        <v>519.99772859000007</v>
      </c>
      <c r="N28" s="119"/>
    </row>
    <row r="29" spans="1:14">
      <c r="A29" s="172" t="s">
        <v>583</v>
      </c>
      <c r="B29" s="170">
        <v>59.837936599999999</v>
      </c>
      <c r="C29" s="170">
        <v>0</v>
      </c>
      <c r="D29" s="170">
        <v>0</v>
      </c>
      <c r="E29" s="170">
        <v>0</v>
      </c>
      <c r="F29" s="170">
        <v>0</v>
      </c>
      <c r="G29" s="170">
        <v>0</v>
      </c>
      <c r="H29" s="170">
        <v>0</v>
      </c>
      <c r="I29" s="170">
        <v>0</v>
      </c>
      <c r="J29" s="170">
        <v>0</v>
      </c>
      <c r="K29" s="170">
        <v>0</v>
      </c>
      <c r="L29" s="170">
        <v>0</v>
      </c>
      <c r="M29" s="170">
        <v>59.837936599999999</v>
      </c>
      <c r="N29" s="119"/>
    </row>
    <row r="30" spans="1:14">
      <c r="A30" s="172" t="s">
        <v>540</v>
      </c>
      <c r="B30" s="170">
        <v>0</v>
      </c>
      <c r="C30" s="170">
        <v>1068.40400071</v>
      </c>
      <c r="D30" s="170">
        <v>0</v>
      </c>
      <c r="E30" s="170">
        <v>0</v>
      </c>
      <c r="F30" s="170">
        <v>12.721971569999999</v>
      </c>
      <c r="G30" s="170">
        <v>2.5513402599999999</v>
      </c>
      <c r="H30" s="170">
        <v>0</v>
      </c>
      <c r="I30" s="170">
        <v>0</v>
      </c>
      <c r="J30" s="170">
        <v>0</v>
      </c>
      <c r="K30" s="170">
        <v>0</v>
      </c>
      <c r="L30" s="170">
        <v>0</v>
      </c>
      <c r="M30" s="170">
        <v>1083.67731254</v>
      </c>
      <c r="N30" s="119"/>
    </row>
    <row r="31" spans="1:14">
      <c r="A31" s="171" t="s">
        <v>584</v>
      </c>
      <c r="B31" s="170">
        <v>0</v>
      </c>
      <c r="C31" s="170">
        <v>0</v>
      </c>
      <c r="D31" s="170">
        <v>0</v>
      </c>
      <c r="E31" s="170">
        <v>0</v>
      </c>
      <c r="F31" s="170">
        <v>0</v>
      </c>
      <c r="G31" s="170">
        <v>0</v>
      </c>
      <c r="H31" s="170">
        <v>0</v>
      </c>
      <c r="I31" s="170">
        <v>0</v>
      </c>
      <c r="J31" s="170">
        <v>14.342453540000001</v>
      </c>
      <c r="K31" s="170">
        <v>0</v>
      </c>
      <c r="L31" s="170">
        <v>0</v>
      </c>
      <c r="M31" s="170">
        <v>14.342453540000001</v>
      </c>
      <c r="N31" s="119"/>
    </row>
    <row r="32" spans="1:14">
      <c r="A32" s="171" t="s">
        <v>543</v>
      </c>
      <c r="B32" s="170">
        <v>0</v>
      </c>
      <c r="C32" s="170">
        <v>0</v>
      </c>
      <c r="D32" s="170">
        <v>0</v>
      </c>
      <c r="E32" s="170">
        <v>0</v>
      </c>
      <c r="F32" s="170">
        <v>0</v>
      </c>
      <c r="G32" s="170">
        <v>0</v>
      </c>
      <c r="H32" s="170">
        <v>0</v>
      </c>
      <c r="I32" s="170">
        <v>1.2504030000000001E-2</v>
      </c>
      <c r="J32" s="170">
        <v>0</v>
      </c>
      <c r="K32" s="170">
        <v>0</v>
      </c>
      <c r="L32" s="170">
        <v>0</v>
      </c>
      <c r="M32" s="170">
        <v>1.2504030000000001E-2</v>
      </c>
      <c r="N32" s="119"/>
    </row>
    <row r="33" spans="1:14">
      <c r="A33" s="171" t="s">
        <v>555</v>
      </c>
      <c r="B33" s="170">
        <v>0</v>
      </c>
      <c r="C33" s="170">
        <v>0</v>
      </c>
      <c r="D33" s="170">
        <v>0</v>
      </c>
      <c r="E33" s="170">
        <v>0</v>
      </c>
      <c r="F33" s="170">
        <v>0</v>
      </c>
      <c r="G33" s="170">
        <v>0.24695727000000001</v>
      </c>
      <c r="H33" s="170">
        <v>0</v>
      </c>
      <c r="I33" s="170">
        <v>0</v>
      </c>
      <c r="J33" s="170">
        <v>0</v>
      </c>
      <c r="K33" s="170">
        <v>0</v>
      </c>
      <c r="L33" s="170">
        <v>0</v>
      </c>
      <c r="M33" s="170">
        <v>0.24695727000000001</v>
      </c>
      <c r="N33" s="119"/>
    </row>
    <row r="34" spans="1:14">
      <c r="A34" s="171" t="s">
        <v>588</v>
      </c>
      <c r="B34" s="170">
        <v>0</v>
      </c>
      <c r="C34" s="170">
        <v>0</v>
      </c>
      <c r="D34" s="170">
        <v>0</v>
      </c>
      <c r="E34" s="170">
        <v>0</v>
      </c>
      <c r="F34" s="170">
        <v>0</v>
      </c>
      <c r="G34" s="170">
        <v>0</v>
      </c>
      <c r="H34" s="170">
        <v>0</v>
      </c>
      <c r="I34" s="170">
        <v>0</v>
      </c>
      <c r="J34" s="170">
        <v>0</v>
      </c>
      <c r="K34" s="170">
        <v>0</v>
      </c>
      <c r="L34" s="170">
        <v>0</v>
      </c>
      <c r="M34" s="170">
        <v>0</v>
      </c>
      <c r="N34" s="119"/>
    </row>
    <row r="35" spans="1:14">
      <c r="A35" s="1081" t="s">
        <v>161</v>
      </c>
      <c r="B35" s="1082">
        <v>3467.03644248</v>
      </c>
      <c r="C35" s="1082">
        <v>1068.40400071</v>
      </c>
      <c r="D35" s="1082">
        <v>0</v>
      </c>
      <c r="E35" s="1082">
        <v>0</v>
      </c>
      <c r="F35" s="1082">
        <v>350.26729965999999</v>
      </c>
      <c r="G35" s="1082">
        <v>2.7982975300000001</v>
      </c>
      <c r="H35" s="1082">
        <v>0</v>
      </c>
      <c r="I35" s="1082">
        <v>1.2504030000000001E-2</v>
      </c>
      <c r="J35" s="1082">
        <v>14.342453540000001</v>
      </c>
      <c r="K35" s="1082">
        <v>0</v>
      </c>
      <c r="L35" s="1082">
        <v>0</v>
      </c>
      <c r="M35" s="1082">
        <v>4902.8609979499997</v>
      </c>
      <c r="N35" s="119"/>
    </row>
    <row r="36" spans="1:14">
      <c r="A36" s="607"/>
      <c r="B36" s="607"/>
      <c r="C36" s="607"/>
      <c r="D36" s="607"/>
      <c r="E36" s="607"/>
      <c r="F36" s="607"/>
      <c r="G36" s="607"/>
      <c r="H36" s="607"/>
      <c r="I36" s="607"/>
      <c r="J36" s="607"/>
      <c r="K36" s="607"/>
      <c r="L36" s="607"/>
      <c r="M36" s="607"/>
      <c r="N36" s="119"/>
    </row>
    <row r="37" spans="1:14">
      <c r="A37" s="1475" t="s">
        <v>877</v>
      </c>
      <c r="B37" s="1600"/>
      <c r="C37" s="1600"/>
      <c r="D37" s="1600"/>
      <c r="E37" s="1600"/>
      <c r="F37" s="1600"/>
      <c r="G37" s="607"/>
      <c r="H37" s="607"/>
      <c r="I37" s="607"/>
      <c r="J37" s="607"/>
      <c r="K37" s="607"/>
      <c r="L37" s="607"/>
      <c r="M37" s="607"/>
      <c r="N37" s="119"/>
    </row>
    <row r="38" spans="1:14" ht="6" customHeight="1">
      <c r="A38" s="119"/>
      <c r="B38" s="119"/>
      <c r="C38" s="119"/>
      <c r="D38" s="119"/>
      <c r="E38" s="119"/>
      <c r="F38" s="119"/>
      <c r="G38" s="119"/>
      <c r="H38" s="119"/>
      <c r="I38" s="119"/>
      <c r="J38" s="119"/>
      <c r="K38" s="119"/>
      <c r="L38" s="119"/>
      <c r="M38" s="119"/>
      <c r="N38" s="119"/>
    </row>
  </sheetData>
  <mergeCells count="6">
    <mergeCell ref="A37:F37"/>
    <mergeCell ref="A1:M1"/>
    <mergeCell ref="B5:L5"/>
    <mergeCell ref="A19:F19"/>
    <mergeCell ref="A2:M3"/>
    <mergeCell ref="B23:L23"/>
  </mergeCells>
  <pageMargins left="0.7" right="0.7" top="0.75" bottom="0.75" header="0.3" footer="0.3"/>
  <pageSetup paperSize="9" scale="69" orientation="portrait" r:id="rId1"/>
  <headerFooter>
    <oddFooter>&amp;C&amp;1#&amp;"Calibri"&amp;10&amp;K000000Confidential</oddFooter>
  </headerFooter>
  <colBreaks count="1" manualBreakCount="1">
    <brk id="14" max="1048575" man="1"/>
  </colBreaks>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7A22-EC0E-476B-A092-08AE83820D55}">
  <sheetPr codeName="Sheet35">
    <tabColor rgb="FF99CCFF"/>
  </sheetPr>
  <dimension ref="A1:AA91"/>
  <sheetViews>
    <sheetView view="pageBreakPreview" zoomScale="70" zoomScaleNormal="85" zoomScaleSheetLayoutView="70" workbookViewId="0">
      <selection activeCell="A2" sqref="A2:I2"/>
    </sheetView>
  </sheetViews>
  <sheetFormatPr defaultColWidth="9.1796875" defaultRowHeight="11.5"/>
  <cols>
    <col min="1" max="1" width="46.7265625" style="55" customWidth="1"/>
    <col min="2" max="8" width="10.7265625" style="55" customWidth="1"/>
    <col min="9" max="9" width="3.1796875" style="55" customWidth="1"/>
    <col min="10" max="16384" width="9.1796875" style="55"/>
  </cols>
  <sheetData>
    <row r="1" spans="1:27">
      <c r="A1" s="1602" t="s">
        <v>878</v>
      </c>
      <c r="B1" s="1602"/>
      <c r="C1" s="1602"/>
      <c r="D1" s="1602"/>
      <c r="E1" s="1602"/>
      <c r="F1" s="1602"/>
      <c r="G1" s="1602"/>
      <c r="H1" s="1603"/>
      <c r="I1" s="119"/>
      <c r="AA1" s="55" t="e">
        <f>#REF!</f>
        <v>#REF!</v>
      </c>
    </row>
    <row r="2" spans="1:27" ht="64.5" customHeight="1">
      <c r="A2" s="1604" t="s">
        <v>879</v>
      </c>
      <c r="B2" s="1604"/>
      <c r="C2" s="1604"/>
      <c r="D2" s="1604"/>
      <c r="E2" s="1604"/>
      <c r="F2" s="1604"/>
      <c r="G2" s="1604"/>
      <c r="H2" s="1604"/>
      <c r="I2" s="119"/>
    </row>
    <row r="3" spans="1:27">
      <c r="A3" s="411" t="s">
        <v>880</v>
      </c>
      <c r="B3" s="1248" t="s">
        <v>466</v>
      </c>
      <c r="C3" s="1248" t="s">
        <v>467</v>
      </c>
      <c r="D3" s="1249" t="s">
        <v>468</v>
      </c>
      <c r="E3" s="1248" t="s">
        <v>469</v>
      </c>
      <c r="F3" s="1250" t="s">
        <v>470</v>
      </c>
      <c r="G3" s="1248" t="s">
        <v>471</v>
      </c>
      <c r="H3" s="1251" t="s">
        <v>472</v>
      </c>
      <c r="I3" s="119"/>
    </row>
    <row r="4" spans="1:27">
      <c r="A4" s="162" t="s">
        <v>881</v>
      </c>
      <c r="B4" s="412"/>
      <c r="C4" s="412"/>
      <c r="D4" s="413"/>
      <c r="E4" s="412"/>
      <c r="F4" s="414"/>
      <c r="G4" s="412"/>
      <c r="H4" s="415"/>
      <c r="I4" s="119"/>
    </row>
    <row r="5" spans="1:27" ht="34.5">
      <c r="A5" s="180" t="s">
        <v>602</v>
      </c>
      <c r="B5" s="161" t="s">
        <v>882</v>
      </c>
      <c r="C5" s="161" t="s">
        <v>883</v>
      </c>
      <c r="D5" s="161" t="s">
        <v>608</v>
      </c>
      <c r="E5" s="161" t="s">
        <v>884</v>
      </c>
      <c r="F5" s="161" t="s">
        <v>885</v>
      </c>
      <c r="G5" s="161" t="s">
        <v>147</v>
      </c>
      <c r="H5" s="416" t="s">
        <v>581</v>
      </c>
      <c r="I5" s="119"/>
    </row>
    <row r="6" spans="1:27">
      <c r="A6" s="417"/>
      <c r="B6" s="648"/>
      <c r="C6" s="648"/>
      <c r="D6" s="648"/>
      <c r="E6" s="648"/>
      <c r="F6" s="648"/>
      <c r="G6" s="648"/>
      <c r="H6" s="649"/>
      <c r="I6" s="119"/>
    </row>
    <row r="7" spans="1:27">
      <c r="A7" s="418" t="s">
        <v>616</v>
      </c>
      <c r="B7" s="420"/>
      <c r="C7" s="650"/>
      <c r="D7" s="420"/>
      <c r="E7" s="651"/>
      <c r="F7" s="423"/>
      <c r="G7" s="420"/>
      <c r="H7" s="652"/>
      <c r="I7" s="119"/>
    </row>
    <row r="8" spans="1:27">
      <c r="A8" s="418" t="s">
        <v>619</v>
      </c>
      <c r="B8" s="420"/>
      <c r="C8" s="650"/>
      <c r="D8" s="420"/>
      <c r="E8" s="651"/>
      <c r="F8" s="423"/>
      <c r="G8" s="420"/>
      <c r="H8" s="652"/>
      <c r="I8" s="119"/>
    </row>
    <row r="9" spans="1:27">
      <c r="A9" s="418" t="s">
        <v>620</v>
      </c>
      <c r="B9" s="420"/>
      <c r="C9" s="650"/>
      <c r="D9" s="420"/>
      <c r="E9" s="651"/>
      <c r="F9" s="423"/>
      <c r="G9" s="420"/>
      <c r="H9" s="652"/>
      <c r="I9" s="119"/>
    </row>
    <row r="10" spans="1:27">
      <c r="A10" s="418" t="s">
        <v>621</v>
      </c>
      <c r="B10" s="420"/>
      <c r="C10" s="420"/>
      <c r="D10" s="420"/>
      <c r="E10" s="420"/>
      <c r="F10" s="420"/>
      <c r="G10" s="420"/>
      <c r="H10" s="652"/>
      <c r="I10" s="119"/>
    </row>
    <row r="11" spans="1:27">
      <c r="A11" s="418" t="s">
        <v>622</v>
      </c>
      <c r="B11" s="420"/>
      <c r="C11" s="650"/>
      <c r="D11" s="420"/>
      <c r="E11" s="651"/>
      <c r="F11" s="423"/>
      <c r="G11" s="420"/>
      <c r="H11" s="652"/>
      <c r="I11" s="119"/>
    </row>
    <row r="12" spans="1:27">
      <c r="A12" s="418" t="s">
        <v>886</v>
      </c>
      <c r="B12" s="420"/>
      <c r="C12" s="650"/>
      <c r="D12" s="420"/>
      <c r="E12" s="651"/>
      <c r="F12" s="423"/>
      <c r="G12" s="420"/>
      <c r="H12" s="652"/>
      <c r="I12" s="119"/>
    </row>
    <row r="13" spans="1:27">
      <c r="A13" s="418" t="s">
        <v>628</v>
      </c>
      <c r="B13" s="420"/>
      <c r="C13" s="650"/>
      <c r="D13" s="420"/>
      <c r="E13" s="651"/>
      <c r="F13" s="423"/>
      <c r="G13" s="420"/>
      <c r="H13" s="652"/>
      <c r="I13" s="119"/>
    </row>
    <row r="14" spans="1:27">
      <c r="A14" s="418" t="s">
        <v>632</v>
      </c>
      <c r="B14" s="420"/>
      <c r="C14" s="653"/>
      <c r="D14" s="420"/>
      <c r="E14" s="654"/>
      <c r="F14" s="423"/>
      <c r="G14" s="420"/>
      <c r="H14" s="655"/>
      <c r="I14" s="119"/>
    </row>
    <row r="15" spans="1:27">
      <c r="A15" s="1033" t="s">
        <v>881</v>
      </c>
      <c r="B15" s="1083"/>
      <c r="C15" s="1084"/>
      <c r="D15" s="1083"/>
      <c r="E15" s="1085"/>
      <c r="F15" s="1086"/>
      <c r="G15" s="1083"/>
      <c r="H15" s="1087"/>
      <c r="I15" s="119"/>
    </row>
    <row r="16" spans="1:27">
      <c r="A16" s="419"/>
      <c r="B16" s="419"/>
      <c r="C16" s="656"/>
      <c r="D16" s="419"/>
      <c r="E16" s="657"/>
      <c r="F16" s="658"/>
      <c r="G16" s="419"/>
      <c r="H16" s="659"/>
      <c r="I16" s="119"/>
    </row>
    <row r="17" spans="1:9">
      <c r="A17" s="162" t="s">
        <v>887</v>
      </c>
      <c r="B17" s="412"/>
      <c r="C17" s="412"/>
      <c r="D17" s="413"/>
      <c r="E17" s="412"/>
      <c r="F17" s="414"/>
      <c r="G17" s="412"/>
      <c r="H17" s="415"/>
      <c r="I17" s="119"/>
    </row>
    <row r="18" spans="1:9" ht="34.5">
      <c r="A18" s="180" t="s">
        <v>602</v>
      </c>
      <c r="B18" s="1275" t="s">
        <v>882</v>
      </c>
      <c r="C18" s="1275" t="s">
        <v>883</v>
      </c>
      <c r="D18" s="1275" t="s">
        <v>608</v>
      </c>
      <c r="E18" s="1275" t="s">
        <v>884</v>
      </c>
      <c r="F18" s="1275" t="s">
        <v>885</v>
      </c>
      <c r="G18" s="1275" t="s">
        <v>147</v>
      </c>
      <c r="H18" s="1276" t="s">
        <v>581</v>
      </c>
      <c r="I18" s="119"/>
    </row>
    <row r="19" spans="1:9">
      <c r="A19" s="417"/>
      <c r="B19" s="648"/>
      <c r="C19" s="648"/>
      <c r="D19" s="648"/>
      <c r="E19" s="648"/>
      <c r="F19" s="648"/>
      <c r="G19" s="648"/>
      <c r="H19" s="649"/>
      <c r="I19" s="119"/>
    </row>
    <row r="20" spans="1:9">
      <c r="A20" s="418" t="s">
        <v>616</v>
      </c>
      <c r="B20" s="420"/>
      <c r="C20" s="650"/>
      <c r="D20" s="420"/>
      <c r="E20" s="651"/>
      <c r="F20" s="423"/>
      <c r="G20" s="420"/>
      <c r="H20" s="652"/>
      <c r="I20" s="119"/>
    </row>
    <row r="21" spans="1:9">
      <c r="A21" s="418" t="s">
        <v>619</v>
      </c>
      <c r="B21" s="420"/>
      <c r="C21" s="650"/>
      <c r="D21" s="420"/>
      <c r="E21" s="651"/>
      <c r="F21" s="423"/>
      <c r="G21" s="420"/>
      <c r="H21" s="652"/>
      <c r="I21" s="119"/>
    </row>
    <row r="22" spans="1:9">
      <c r="A22" s="418" t="s">
        <v>620</v>
      </c>
      <c r="B22" s="420"/>
      <c r="C22" s="650"/>
      <c r="D22" s="420"/>
      <c r="E22" s="651"/>
      <c r="F22" s="423"/>
      <c r="G22" s="420"/>
      <c r="H22" s="652"/>
      <c r="I22" s="119"/>
    </row>
    <row r="23" spans="1:9">
      <c r="A23" s="418" t="s">
        <v>621</v>
      </c>
      <c r="B23" s="420"/>
      <c r="C23" s="420"/>
      <c r="D23" s="420"/>
      <c r="E23" s="420"/>
      <c r="F23" s="420"/>
      <c r="G23" s="420"/>
      <c r="H23" s="652"/>
      <c r="I23" s="119"/>
    </row>
    <row r="24" spans="1:9">
      <c r="A24" s="418" t="s">
        <v>622</v>
      </c>
      <c r="B24" s="420"/>
      <c r="C24" s="650"/>
      <c r="D24" s="420"/>
      <c r="E24" s="651"/>
      <c r="F24" s="423"/>
      <c r="G24" s="420"/>
      <c r="H24" s="652"/>
      <c r="I24" s="119"/>
    </row>
    <row r="25" spans="1:9">
      <c r="A25" s="418" t="s">
        <v>886</v>
      </c>
      <c r="B25" s="420"/>
      <c r="C25" s="650"/>
      <c r="D25" s="420"/>
      <c r="E25" s="651"/>
      <c r="F25" s="423"/>
      <c r="G25" s="420"/>
      <c r="H25" s="652"/>
      <c r="I25" s="119"/>
    </row>
    <row r="26" spans="1:9">
      <c r="A26" s="418" t="s">
        <v>628</v>
      </c>
      <c r="B26" s="420"/>
      <c r="C26" s="650"/>
      <c r="D26" s="420"/>
      <c r="E26" s="651"/>
      <c r="F26" s="423"/>
      <c r="G26" s="420"/>
      <c r="H26" s="652"/>
      <c r="I26" s="119"/>
    </row>
    <row r="27" spans="1:9">
      <c r="A27" s="418" t="s">
        <v>632</v>
      </c>
      <c r="B27" s="420"/>
      <c r="C27" s="653"/>
      <c r="D27" s="420"/>
      <c r="E27" s="654"/>
      <c r="F27" s="423"/>
      <c r="G27" s="420"/>
      <c r="H27" s="655"/>
      <c r="I27" s="119"/>
    </row>
    <row r="28" spans="1:9">
      <c r="A28" s="1033" t="s">
        <v>887</v>
      </c>
      <c r="B28" s="1083"/>
      <c r="C28" s="1084"/>
      <c r="D28" s="1083"/>
      <c r="E28" s="1085"/>
      <c r="F28" s="1086"/>
      <c r="G28" s="1083"/>
      <c r="H28" s="1087"/>
      <c r="I28" s="119"/>
    </row>
    <row r="29" spans="1:9">
      <c r="A29" s="419"/>
      <c r="B29" s="419"/>
      <c r="C29" s="656"/>
      <c r="D29" s="419"/>
      <c r="E29" s="657"/>
      <c r="F29" s="658"/>
      <c r="G29" s="419"/>
      <c r="H29" s="659"/>
      <c r="I29" s="119"/>
    </row>
    <row r="30" spans="1:9">
      <c r="A30" s="162" t="s">
        <v>888</v>
      </c>
      <c r="B30" s="158"/>
      <c r="C30" s="158"/>
      <c r="D30" s="158"/>
      <c r="E30" s="158"/>
      <c r="F30" s="158"/>
      <c r="G30" s="162"/>
      <c r="H30" s="660"/>
      <c r="I30" s="119"/>
    </row>
    <row r="31" spans="1:9" ht="35.25" customHeight="1">
      <c r="A31" s="159" t="s">
        <v>602</v>
      </c>
      <c r="B31" s="1316" t="s">
        <v>882</v>
      </c>
      <c r="C31" s="1316" t="s">
        <v>883</v>
      </c>
      <c r="D31" s="1316" t="s">
        <v>608</v>
      </c>
      <c r="E31" s="1316" t="s">
        <v>884</v>
      </c>
      <c r="F31" s="1316" t="s">
        <v>885</v>
      </c>
      <c r="G31" s="1314" t="s">
        <v>147</v>
      </c>
      <c r="H31" s="1317" t="s">
        <v>581</v>
      </c>
      <c r="I31" s="119"/>
    </row>
    <row r="32" spans="1:9">
      <c r="A32" s="418" t="s">
        <v>616</v>
      </c>
      <c r="B32" s="420">
        <v>2592.9107153600003</v>
      </c>
      <c r="C32" s="421">
        <v>6.8734846111064604E-4</v>
      </c>
      <c r="D32" s="420">
        <v>109</v>
      </c>
      <c r="E32" s="422">
        <v>0.4500000000223689</v>
      </c>
      <c r="F32" s="423">
        <v>2.2887904018310401</v>
      </c>
      <c r="G32" s="420">
        <v>852.05630923000001</v>
      </c>
      <c r="H32" s="424">
        <v>0.32860996878239995</v>
      </c>
      <c r="I32" s="119"/>
    </row>
    <row r="33" spans="1:9">
      <c r="A33" s="418" t="s">
        <v>619</v>
      </c>
      <c r="B33" s="420">
        <v>159.55052352000001</v>
      </c>
      <c r="C33" s="421">
        <v>1.7399999942037201E-3</v>
      </c>
      <c r="D33" s="420">
        <v>31</v>
      </c>
      <c r="E33" s="422">
        <v>0.44999999997493001</v>
      </c>
      <c r="F33" s="423">
        <v>2.3032125892966602</v>
      </c>
      <c r="G33" s="420">
        <v>75.720457569999994</v>
      </c>
      <c r="H33" s="424">
        <v>0.4745860803177388</v>
      </c>
      <c r="I33" s="119"/>
    </row>
    <row r="34" spans="1:9">
      <c r="A34" s="418" t="s">
        <v>620</v>
      </c>
      <c r="B34" s="420">
        <v>190.40010569999998</v>
      </c>
      <c r="C34" s="421">
        <v>3.3680661449338699E-3</v>
      </c>
      <c r="D34" s="420">
        <v>46</v>
      </c>
      <c r="E34" s="422">
        <v>0.45000000002626001</v>
      </c>
      <c r="F34" s="423">
        <v>2.49920195286029</v>
      </c>
      <c r="G34" s="420">
        <v>130.86189949999999</v>
      </c>
      <c r="H34" s="424">
        <v>0.68729951077963092</v>
      </c>
      <c r="I34" s="119"/>
    </row>
    <row r="35" spans="1:9">
      <c r="A35" s="418" t="s">
        <v>621</v>
      </c>
      <c r="B35" s="420">
        <v>11.07762842</v>
      </c>
      <c r="C35" s="421">
        <v>6.6199999873258102E-3</v>
      </c>
      <c r="D35" s="420">
        <v>6</v>
      </c>
      <c r="E35" s="422">
        <v>0.45000000009027002</v>
      </c>
      <c r="F35" s="423">
        <v>2.50000000000247</v>
      </c>
      <c r="G35" s="420">
        <v>7.98417098</v>
      </c>
      <c r="H35" s="424">
        <v>0.72074731858536201</v>
      </c>
      <c r="I35" s="119"/>
    </row>
    <row r="36" spans="1:9">
      <c r="A36" s="418" t="s">
        <v>622</v>
      </c>
      <c r="B36" s="420">
        <v>26.409828059999999</v>
      </c>
      <c r="C36" s="421">
        <v>1.03631799259809E-2</v>
      </c>
      <c r="D36" s="420">
        <v>10</v>
      </c>
      <c r="E36" s="422">
        <v>0.45000000049223998</v>
      </c>
      <c r="F36" s="423">
        <v>2.5000000000020699</v>
      </c>
      <c r="G36" s="420">
        <v>26.178487120000003</v>
      </c>
      <c r="H36" s="424">
        <v>0.99124034660602789</v>
      </c>
      <c r="I36" s="119"/>
    </row>
    <row r="37" spans="1:9">
      <c r="A37" s="418" t="s">
        <v>886</v>
      </c>
      <c r="B37" s="420">
        <v>0</v>
      </c>
      <c r="C37" s="421"/>
      <c r="D37" s="420"/>
      <c r="E37" s="422"/>
      <c r="F37" s="423"/>
      <c r="G37" s="420"/>
      <c r="H37" s="424"/>
      <c r="I37" s="119"/>
    </row>
    <row r="38" spans="1:9">
      <c r="A38" s="418" t="s">
        <v>628</v>
      </c>
      <c r="B38" s="420">
        <v>0</v>
      </c>
      <c r="C38" s="421"/>
      <c r="D38" s="420"/>
      <c r="E38" s="422"/>
      <c r="F38" s="423"/>
      <c r="G38" s="420"/>
      <c r="H38" s="424"/>
      <c r="I38" s="119"/>
    </row>
    <row r="39" spans="1:9">
      <c r="A39" s="418" t="s">
        <v>632</v>
      </c>
      <c r="B39" s="420">
        <v>0</v>
      </c>
      <c r="C39" s="421"/>
      <c r="D39" s="420"/>
      <c r="E39" s="422"/>
      <c r="F39" s="423"/>
      <c r="G39" s="420"/>
      <c r="H39" s="424"/>
      <c r="I39" s="119"/>
    </row>
    <row r="40" spans="1:9">
      <c r="A40" s="1033" t="s">
        <v>888</v>
      </c>
      <c r="B40" s="1083">
        <v>2980.3488010600004</v>
      </c>
      <c r="C40" s="1088">
        <v>1.0227510783019371E-3</v>
      </c>
      <c r="D40" s="1083">
        <v>202</v>
      </c>
      <c r="E40" s="1089">
        <v>0.45000000002449392</v>
      </c>
      <c r="F40" s="1086">
        <v>2.3056612995322183</v>
      </c>
      <c r="G40" s="1083">
        <v>1092.8013243999999</v>
      </c>
      <c r="H40" s="1090">
        <v>0.36666893620348417</v>
      </c>
      <c r="I40" s="119"/>
    </row>
    <row r="41" spans="1:9">
      <c r="A41" s="297"/>
      <c r="B41" s="297"/>
      <c r="C41" s="297"/>
      <c r="D41" s="297"/>
      <c r="E41" s="297"/>
      <c r="F41" s="297"/>
      <c r="G41" s="418"/>
      <c r="H41" s="661"/>
      <c r="I41" s="119"/>
    </row>
    <row r="42" spans="1:9">
      <c r="A42" s="162" t="s">
        <v>889</v>
      </c>
      <c r="B42" s="158"/>
      <c r="C42" s="158"/>
      <c r="D42" s="158"/>
      <c r="E42" s="158"/>
      <c r="F42" s="158"/>
      <c r="G42" s="162"/>
      <c r="H42" s="660"/>
      <c r="I42" s="119"/>
    </row>
    <row r="43" spans="1:9" ht="34.5">
      <c r="A43" s="159" t="s">
        <v>602</v>
      </c>
      <c r="B43" s="1316" t="s">
        <v>882</v>
      </c>
      <c r="C43" s="1316" t="s">
        <v>883</v>
      </c>
      <c r="D43" s="1316" t="s">
        <v>608</v>
      </c>
      <c r="E43" s="1316" t="s">
        <v>884</v>
      </c>
      <c r="F43" s="1316" t="s">
        <v>885</v>
      </c>
      <c r="G43" s="1314" t="s">
        <v>147</v>
      </c>
      <c r="H43" s="1317" t="s">
        <v>581</v>
      </c>
      <c r="I43" s="119"/>
    </row>
    <row r="44" spans="1:9">
      <c r="A44" s="418" t="s">
        <v>616</v>
      </c>
      <c r="B44" s="420"/>
      <c r="C44" s="421"/>
      <c r="D44" s="420"/>
      <c r="E44" s="422"/>
      <c r="F44" s="423"/>
      <c r="G44" s="420"/>
      <c r="H44" s="424"/>
      <c r="I44" s="119"/>
    </row>
    <row r="45" spans="1:9">
      <c r="A45" s="418" t="s">
        <v>619</v>
      </c>
      <c r="B45" s="420"/>
      <c r="C45" s="421"/>
      <c r="D45" s="420"/>
      <c r="E45" s="422"/>
      <c r="F45" s="423"/>
      <c r="G45" s="420"/>
      <c r="H45" s="424"/>
      <c r="I45" s="119"/>
    </row>
    <row r="46" spans="1:9">
      <c r="A46" s="418" t="s">
        <v>620</v>
      </c>
      <c r="B46" s="420"/>
      <c r="C46" s="421"/>
      <c r="D46" s="420"/>
      <c r="E46" s="422"/>
      <c r="F46" s="423"/>
      <c r="G46" s="420"/>
      <c r="H46" s="424"/>
      <c r="I46" s="119"/>
    </row>
    <row r="47" spans="1:9">
      <c r="A47" s="418" t="s">
        <v>621</v>
      </c>
      <c r="B47" s="420"/>
      <c r="C47" s="421"/>
      <c r="D47" s="420"/>
      <c r="E47" s="422"/>
      <c r="F47" s="423"/>
      <c r="G47" s="420"/>
      <c r="H47" s="424"/>
      <c r="I47" s="119"/>
    </row>
    <row r="48" spans="1:9">
      <c r="A48" s="418" t="s">
        <v>622</v>
      </c>
      <c r="B48" s="420"/>
      <c r="C48" s="421"/>
      <c r="D48" s="420"/>
      <c r="E48" s="422"/>
      <c r="F48" s="423"/>
      <c r="G48" s="420"/>
      <c r="H48" s="424"/>
      <c r="I48" s="119"/>
    </row>
    <row r="49" spans="1:9">
      <c r="A49" s="418" t="s">
        <v>886</v>
      </c>
      <c r="B49" s="420"/>
      <c r="C49" s="421"/>
      <c r="D49" s="420"/>
      <c r="E49" s="422"/>
      <c r="F49" s="423"/>
      <c r="G49" s="420"/>
      <c r="H49" s="424"/>
      <c r="I49" s="119"/>
    </row>
    <row r="50" spans="1:9">
      <c r="A50" s="418" t="s">
        <v>628</v>
      </c>
      <c r="B50" s="420"/>
      <c r="C50" s="421"/>
      <c r="D50" s="420"/>
      <c r="E50" s="422"/>
      <c r="F50" s="423"/>
      <c r="G50" s="420"/>
      <c r="H50" s="424"/>
      <c r="I50" s="119"/>
    </row>
    <row r="51" spans="1:9">
      <c r="A51" s="418" t="s">
        <v>632</v>
      </c>
      <c r="B51" s="420"/>
      <c r="C51" s="421"/>
      <c r="D51" s="420"/>
      <c r="E51" s="422"/>
      <c r="F51" s="423"/>
      <c r="G51" s="420"/>
      <c r="H51" s="424"/>
      <c r="I51" s="119"/>
    </row>
    <row r="52" spans="1:9">
      <c r="A52" s="1033" t="s">
        <v>889</v>
      </c>
      <c r="B52" s="1083"/>
      <c r="C52" s="1088"/>
      <c r="D52" s="1083"/>
      <c r="E52" s="1089"/>
      <c r="F52" s="1086"/>
      <c r="G52" s="1083"/>
      <c r="H52" s="1090"/>
      <c r="I52" s="119"/>
    </row>
    <row r="53" spans="1:9">
      <c r="A53" s="297"/>
      <c r="B53" s="297"/>
      <c r="C53" s="297"/>
      <c r="D53" s="297"/>
      <c r="E53" s="297"/>
      <c r="F53" s="297"/>
      <c r="G53" s="418"/>
      <c r="H53" s="661"/>
      <c r="I53" s="119"/>
    </row>
    <row r="54" spans="1:9">
      <c r="A54" s="162" t="s">
        <v>890</v>
      </c>
      <c r="B54" s="158"/>
      <c r="C54" s="158"/>
      <c r="D54" s="158"/>
      <c r="E54" s="158"/>
      <c r="F54" s="158"/>
      <c r="G54" s="162"/>
      <c r="H54" s="660"/>
      <c r="I54" s="119"/>
    </row>
    <row r="55" spans="1:9" ht="34.5">
      <c r="A55" s="159" t="s">
        <v>602</v>
      </c>
      <c r="B55" s="1316" t="s">
        <v>882</v>
      </c>
      <c r="C55" s="1316" t="s">
        <v>883</v>
      </c>
      <c r="D55" s="1316" t="s">
        <v>608</v>
      </c>
      <c r="E55" s="1316" t="s">
        <v>884</v>
      </c>
      <c r="F55" s="1316" t="s">
        <v>885</v>
      </c>
      <c r="G55" s="1314" t="s">
        <v>147</v>
      </c>
      <c r="H55" s="1317" t="s">
        <v>581</v>
      </c>
      <c r="I55" s="119"/>
    </row>
    <row r="56" spans="1:9">
      <c r="A56" s="418" t="s">
        <v>616</v>
      </c>
      <c r="B56" s="420">
        <v>3831.20720622</v>
      </c>
      <c r="C56" s="421">
        <v>7.7349675715499054E-4</v>
      </c>
      <c r="D56" s="420">
        <v>1252</v>
      </c>
      <c r="E56" s="422">
        <v>0.44822108879730282</v>
      </c>
      <c r="F56" s="423">
        <v>2.2707836085643516</v>
      </c>
      <c r="G56" s="420">
        <v>1288.6762210100001</v>
      </c>
      <c r="H56" s="424">
        <v>0.33636296646076003</v>
      </c>
      <c r="I56" s="119"/>
    </row>
    <row r="57" spans="1:9">
      <c r="A57" s="418" t="s">
        <v>619</v>
      </c>
      <c r="B57" s="420">
        <v>763.65195335999999</v>
      </c>
      <c r="C57" s="421">
        <v>2.2100000564058047E-3</v>
      </c>
      <c r="D57" s="420">
        <v>586</v>
      </c>
      <c r="E57" s="422">
        <v>0.44625431864684911</v>
      </c>
      <c r="F57" s="423">
        <v>2.2323948776971667</v>
      </c>
      <c r="G57" s="420">
        <v>425.34985805000002</v>
      </c>
      <c r="H57" s="424">
        <v>0.55699439538980922</v>
      </c>
      <c r="I57" s="119"/>
    </row>
    <row r="58" spans="1:9">
      <c r="A58" s="418" t="s">
        <v>620</v>
      </c>
      <c r="B58" s="420">
        <v>985.20468829000004</v>
      </c>
      <c r="C58" s="421">
        <v>4.4082523678791157E-3</v>
      </c>
      <c r="D58" s="420">
        <v>1181</v>
      </c>
      <c r="E58" s="422">
        <v>0.43840302973960554</v>
      </c>
      <c r="F58" s="423">
        <v>2.4172710799292623</v>
      </c>
      <c r="G58" s="420">
        <v>780.42426278999994</v>
      </c>
      <c r="H58" s="424">
        <v>0.79214428439694762</v>
      </c>
      <c r="I58" s="119"/>
    </row>
    <row r="59" spans="1:9">
      <c r="A59" s="418" t="s">
        <v>621</v>
      </c>
      <c r="B59" s="420">
        <v>0</v>
      </c>
      <c r="C59" s="421" t="s">
        <v>154</v>
      </c>
      <c r="D59" s="420">
        <v>0</v>
      </c>
      <c r="E59" s="422" t="s">
        <v>154</v>
      </c>
      <c r="F59" s="423" t="s">
        <v>154</v>
      </c>
      <c r="G59" s="420">
        <v>0</v>
      </c>
      <c r="H59" s="424"/>
      <c r="I59" s="119"/>
    </row>
    <row r="60" spans="1:9">
      <c r="A60" s="418" t="s">
        <v>622</v>
      </c>
      <c r="B60" s="420">
        <v>620.52623059999985</v>
      </c>
      <c r="C60" s="421">
        <v>1.1735659559401052E-2</v>
      </c>
      <c r="D60" s="420">
        <v>911</v>
      </c>
      <c r="E60" s="422">
        <v>0.43701841947565873</v>
      </c>
      <c r="F60" s="423">
        <v>2.0859013648713511</v>
      </c>
      <c r="G60" s="420">
        <v>550.3389340299999</v>
      </c>
      <c r="H60" s="424">
        <v>0.88689068550392403</v>
      </c>
      <c r="I60" s="119"/>
    </row>
    <row r="61" spans="1:9">
      <c r="A61" s="418" t="s">
        <v>886</v>
      </c>
      <c r="B61" s="420">
        <v>166.8048052</v>
      </c>
      <c r="C61" s="421">
        <v>3.6110000085297321E-2</v>
      </c>
      <c r="D61" s="420">
        <v>101</v>
      </c>
      <c r="E61" s="422">
        <v>0.44917230459977298</v>
      </c>
      <c r="F61" s="423">
        <v>2.5000000000039382</v>
      </c>
      <c r="G61" s="420">
        <v>223.73210314000002</v>
      </c>
      <c r="H61" s="424">
        <v>1.3412809233627523</v>
      </c>
      <c r="I61" s="119"/>
    </row>
    <row r="62" spans="1:9">
      <c r="A62" s="418" t="s">
        <v>628</v>
      </c>
      <c r="B62" s="420">
        <v>24.268320360000001</v>
      </c>
      <c r="C62" s="421">
        <v>0.18248924665176106</v>
      </c>
      <c r="D62" s="420">
        <v>226</v>
      </c>
      <c r="E62" s="422">
        <v>0.43809164096595948</v>
      </c>
      <c r="F62" s="423">
        <v>2.5000000000733809</v>
      </c>
      <c r="G62" s="420">
        <v>43.767740319999994</v>
      </c>
      <c r="H62" s="424">
        <v>1.8034927704407473</v>
      </c>
      <c r="I62" s="119"/>
    </row>
    <row r="63" spans="1:9">
      <c r="A63" s="418" t="s">
        <v>632</v>
      </c>
      <c r="B63" s="420">
        <v>18.946540460000001</v>
      </c>
      <c r="C63" s="421">
        <v>0.18438492724573197</v>
      </c>
      <c r="D63" s="420">
        <v>58</v>
      </c>
      <c r="E63" s="422">
        <v>0.43945071420828458</v>
      </c>
      <c r="F63" s="423">
        <v>2.5000000000684692</v>
      </c>
      <c r="G63" s="420">
        <v>1.03748682</v>
      </c>
      <c r="H63" s="424">
        <v>5.4758641673415029E-2</v>
      </c>
      <c r="I63" s="119"/>
    </row>
    <row r="64" spans="1:9">
      <c r="A64" s="1033" t="s">
        <v>890</v>
      </c>
      <c r="B64" s="1083">
        <v>6410.6097444899997</v>
      </c>
      <c r="C64" s="1088">
        <v>7.1249044959035644E-3</v>
      </c>
      <c r="D64" s="1083">
        <v>4315</v>
      </c>
      <c r="E64" s="1089">
        <v>0.44518517969729382</v>
      </c>
      <c r="F64" s="1086">
        <v>2.2783367406961768</v>
      </c>
      <c r="G64" s="1083">
        <v>3313.3266061599998</v>
      </c>
      <c r="H64" s="1090">
        <v>0.51685046169092508</v>
      </c>
      <c r="I64" s="119"/>
    </row>
    <row r="65" spans="1:9">
      <c r="A65" s="419"/>
      <c r="B65" s="662"/>
      <c r="C65" s="663"/>
      <c r="D65" s="662"/>
      <c r="E65" s="664"/>
      <c r="F65" s="665"/>
      <c r="G65" s="662"/>
      <c r="H65" s="666"/>
      <c r="I65" s="119"/>
    </row>
    <row r="66" spans="1:9">
      <c r="A66" s="162" t="s">
        <v>891</v>
      </c>
      <c r="B66" s="158"/>
      <c r="C66" s="158"/>
      <c r="D66" s="158"/>
      <c r="E66" s="158"/>
      <c r="F66" s="158"/>
      <c r="G66" s="162"/>
      <c r="H66" s="660"/>
      <c r="I66" s="119"/>
    </row>
    <row r="67" spans="1:9" ht="34.5">
      <c r="A67" s="159" t="s">
        <v>602</v>
      </c>
      <c r="B67" s="1316" t="s">
        <v>882</v>
      </c>
      <c r="C67" s="1316" t="s">
        <v>883</v>
      </c>
      <c r="D67" s="1316" t="s">
        <v>608</v>
      </c>
      <c r="E67" s="1316" t="s">
        <v>884</v>
      </c>
      <c r="F67" s="1316" t="s">
        <v>885</v>
      </c>
      <c r="G67" s="1314" t="s">
        <v>147</v>
      </c>
      <c r="H67" s="1317" t="s">
        <v>581</v>
      </c>
      <c r="I67" s="119"/>
    </row>
    <row r="68" spans="1:9">
      <c r="A68" s="418" t="s">
        <v>616</v>
      </c>
      <c r="B68" s="420">
        <v>30.668347369999999</v>
      </c>
      <c r="C68" s="421">
        <v>7.8351010278125764E-4</v>
      </c>
      <c r="D68" s="420">
        <v>0</v>
      </c>
      <c r="E68" s="422">
        <v>0.32027622393531358</v>
      </c>
      <c r="F68" s="423">
        <v>2.5000000000058047</v>
      </c>
      <c r="G68" s="420">
        <v>7.6680492500000001</v>
      </c>
      <c r="H68" s="424">
        <v>0.25003138113340079</v>
      </c>
      <c r="I68" s="119"/>
    </row>
    <row r="69" spans="1:9">
      <c r="A69" s="418" t="s">
        <v>619</v>
      </c>
      <c r="B69" s="420">
        <v>21.669215600000001</v>
      </c>
      <c r="C69" s="421">
        <v>2.19385052405866E-3</v>
      </c>
      <c r="D69" s="420">
        <v>0</v>
      </c>
      <c r="E69" s="422">
        <v>0.32947600696723001</v>
      </c>
      <c r="F69" s="423">
        <v>2.5000000000101101</v>
      </c>
      <c r="G69" s="420">
        <v>14.82570439</v>
      </c>
      <c r="H69" s="424">
        <v>0.68418279016984807</v>
      </c>
      <c r="I69" s="119"/>
    </row>
    <row r="70" spans="1:9">
      <c r="A70" s="418" t="s">
        <v>620</v>
      </c>
      <c r="B70" s="420">
        <v>2.2359967200000002</v>
      </c>
      <c r="C70" s="421">
        <v>4.4154715933572598E-3</v>
      </c>
      <c r="D70" s="420">
        <v>0</v>
      </c>
      <c r="E70" s="422">
        <v>0.33134093774520001</v>
      </c>
      <c r="F70" s="423">
        <v>2.50000000012253</v>
      </c>
      <c r="G70" s="420">
        <v>1.4173784700000001</v>
      </c>
      <c r="H70" s="424">
        <v>0.63389112216586796</v>
      </c>
      <c r="I70" s="119"/>
    </row>
    <row r="71" spans="1:9">
      <c r="A71" s="418" t="s">
        <v>621</v>
      </c>
      <c r="B71" s="420">
        <v>0</v>
      </c>
      <c r="C71" s="421" t="s">
        <v>154</v>
      </c>
      <c r="D71" s="420">
        <v>0</v>
      </c>
      <c r="E71" s="422" t="s">
        <v>154</v>
      </c>
      <c r="F71" s="423" t="s">
        <v>154</v>
      </c>
      <c r="G71" s="420">
        <v>0</v>
      </c>
      <c r="H71" s="424" t="s">
        <v>154</v>
      </c>
      <c r="I71" s="119"/>
    </row>
    <row r="72" spans="1:9">
      <c r="A72" s="418" t="s">
        <v>622</v>
      </c>
      <c r="B72" s="420">
        <v>1.1806827800000002</v>
      </c>
      <c r="C72" s="421">
        <v>8.3999785276787069E-3</v>
      </c>
      <c r="D72" s="420">
        <v>0</v>
      </c>
      <c r="E72" s="422">
        <v>0.34900038094906349</v>
      </c>
      <c r="F72" s="423">
        <v>2.5000000001325602</v>
      </c>
      <c r="G72" s="420">
        <v>0.82898600999999994</v>
      </c>
      <c r="H72" s="424">
        <v>0.70212424881812863</v>
      </c>
      <c r="I72" s="119"/>
    </row>
    <row r="73" spans="1:9">
      <c r="A73" s="418" t="s">
        <v>886</v>
      </c>
      <c r="B73" s="420">
        <v>0</v>
      </c>
      <c r="C73" s="421" t="s">
        <v>154</v>
      </c>
      <c r="D73" s="420">
        <v>0</v>
      </c>
      <c r="E73" s="422" t="s">
        <v>154</v>
      </c>
      <c r="F73" s="423" t="s">
        <v>154</v>
      </c>
      <c r="G73" s="420">
        <v>0</v>
      </c>
      <c r="H73" s="424" t="s">
        <v>154</v>
      </c>
      <c r="I73" s="119"/>
    </row>
    <row r="74" spans="1:9">
      <c r="A74" s="418" t="s">
        <v>628</v>
      </c>
      <c r="B74" s="420">
        <v>0.18371894</v>
      </c>
      <c r="C74" s="421">
        <v>0.10735000974858701</v>
      </c>
      <c r="D74" s="420">
        <v>0</v>
      </c>
      <c r="E74" s="422">
        <v>0.343000019486287</v>
      </c>
      <c r="F74" s="423">
        <v>2.5</v>
      </c>
      <c r="G74" s="420">
        <v>0.25137298999999996</v>
      </c>
      <c r="H74" s="424">
        <v>1.3682475524842457</v>
      </c>
      <c r="I74" s="119"/>
    </row>
    <row r="75" spans="1:9">
      <c r="A75" s="418" t="s">
        <v>632</v>
      </c>
      <c r="B75" s="420">
        <v>0</v>
      </c>
      <c r="C75" s="421" t="s">
        <v>154</v>
      </c>
      <c r="D75" s="420">
        <v>0</v>
      </c>
      <c r="E75" s="422" t="s">
        <v>154</v>
      </c>
      <c r="F75" s="423" t="s">
        <v>154</v>
      </c>
      <c r="G75" s="420">
        <v>0</v>
      </c>
      <c r="H75" s="424" t="s">
        <v>154</v>
      </c>
      <c r="I75" s="119"/>
    </row>
    <row r="76" spans="1:9">
      <c r="A76" s="1033" t="s">
        <v>891</v>
      </c>
      <c r="B76" s="1083">
        <v>55.937961410000007</v>
      </c>
      <c r="C76" s="1088">
        <v>1.9857874187768003E-3</v>
      </c>
      <c r="D76" s="1083">
        <v>0</v>
      </c>
      <c r="E76" s="1089">
        <v>0.32496323161949314</v>
      </c>
      <c r="F76" s="1086">
        <v>2.5000000000147948</v>
      </c>
      <c r="G76" s="1083">
        <v>24.991491110000002</v>
      </c>
      <c r="H76" s="1090">
        <v>0.4467715747955785</v>
      </c>
      <c r="I76" s="119"/>
    </row>
    <row r="77" spans="1:9">
      <c r="A77" s="419"/>
      <c r="B77" s="662"/>
      <c r="C77" s="663"/>
      <c r="D77" s="662"/>
      <c r="E77" s="664"/>
      <c r="F77" s="665"/>
      <c r="G77" s="662"/>
      <c r="H77" s="666"/>
      <c r="I77" s="119"/>
    </row>
    <row r="78" spans="1:9">
      <c r="A78" s="162" t="s">
        <v>892</v>
      </c>
      <c r="B78" s="158"/>
      <c r="C78" s="158"/>
      <c r="D78" s="158"/>
      <c r="E78" s="158"/>
      <c r="F78" s="158"/>
      <c r="G78" s="162"/>
      <c r="H78" s="660"/>
      <c r="I78" s="119"/>
    </row>
    <row r="79" spans="1:9" ht="34.5">
      <c r="A79" s="159" t="s">
        <v>602</v>
      </c>
      <c r="B79" s="1316" t="s">
        <v>882</v>
      </c>
      <c r="C79" s="1316" t="s">
        <v>883</v>
      </c>
      <c r="D79" s="1316" t="s">
        <v>608</v>
      </c>
      <c r="E79" s="1316" t="s">
        <v>884</v>
      </c>
      <c r="F79" s="1316" t="s">
        <v>885</v>
      </c>
      <c r="G79" s="1314" t="s">
        <v>147</v>
      </c>
      <c r="H79" s="1317" t="s">
        <v>581</v>
      </c>
      <c r="I79" s="119"/>
    </row>
    <row r="80" spans="1:9">
      <c r="A80" s="418" t="s">
        <v>616</v>
      </c>
      <c r="B80" s="420">
        <v>2.5740001299999999</v>
      </c>
      <c r="C80" s="421">
        <v>8.5683756356298322E-4</v>
      </c>
      <c r="D80" s="420">
        <v>46</v>
      </c>
      <c r="E80" s="422">
        <v>0.34412955915429611</v>
      </c>
      <c r="F80" s="423">
        <v>2.500000000111759</v>
      </c>
      <c r="G80" s="420">
        <v>0.20500085999999998</v>
      </c>
      <c r="H80" s="424">
        <v>7.9642909730544567E-2</v>
      </c>
      <c r="I80" s="119"/>
    </row>
    <row r="81" spans="1:9">
      <c r="A81" s="418" t="s">
        <v>619</v>
      </c>
      <c r="B81" s="420">
        <v>9.0129883300000007</v>
      </c>
      <c r="C81" s="421">
        <v>2.1069194039442449E-3</v>
      </c>
      <c r="D81" s="420">
        <v>68</v>
      </c>
      <c r="E81" s="422">
        <v>0.34315813987079541</v>
      </c>
      <c r="F81" s="423">
        <v>2.5000000000471139</v>
      </c>
      <c r="G81" s="420">
        <v>1.3599804099999999</v>
      </c>
      <c r="H81" s="424">
        <v>0.15089117617885564</v>
      </c>
      <c r="I81" s="119"/>
    </row>
    <row r="82" spans="1:9">
      <c r="A82" s="418" t="s">
        <v>620</v>
      </c>
      <c r="B82" s="420">
        <v>8.0736801099999997</v>
      </c>
      <c r="C82" s="421">
        <v>3.3719096656159237E-3</v>
      </c>
      <c r="D82" s="420">
        <v>67</v>
      </c>
      <c r="E82" s="422">
        <v>0.34488268448376475</v>
      </c>
      <c r="F82" s="423">
        <v>2.5000000000492002</v>
      </c>
      <c r="G82" s="420">
        <v>1.63699752</v>
      </c>
      <c r="H82" s="424">
        <v>0.20275729254772271</v>
      </c>
      <c r="I82" s="119"/>
    </row>
    <row r="83" spans="1:9">
      <c r="A83" s="418" t="s">
        <v>621</v>
      </c>
      <c r="B83" s="420">
        <v>7.5402172000000007</v>
      </c>
      <c r="C83" s="421">
        <v>5.9700004397751335E-3</v>
      </c>
      <c r="D83" s="420">
        <v>30</v>
      </c>
      <c r="E83" s="422">
        <v>0.34506021126288416</v>
      </c>
      <c r="F83" s="423">
        <v>2.5000000000218048</v>
      </c>
      <c r="G83" s="420">
        <v>2.17345195</v>
      </c>
      <c r="H83" s="424">
        <v>0.28824792341525651</v>
      </c>
      <c r="I83" s="119"/>
    </row>
    <row r="84" spans="1:9">
      <c r="A84" s="418" t="s">
        <v>622</v>
      </c>
      <c r="B84" s="420">
        <v>7.8392233199999994</v>
      </c>
      <c r="C84" s="421">
        <v>1.3561454452862824E-2</v>
      </c>
      <c r="D84" s="420">
        <v>246</v>
      </c>
      <c r="E84" s="422">
        <v>0.36604338757375932</v>
      </c>
      <c r="F84" s="423">
        <v>2.5000000002481402</v>
      </c>
      <c r="G84" s="420">
        <v>3.09651181</v>
      </c>
      <c r="H84" s="424">
        <v>0.39500237250544357</v>
      </c>
      <c r="I84" s="119"/>
    </row>
    <row r="85" spans="1:9">
      <c r="A85" s="418" t="s">
        <v>886</v>
      </c>
      <c r="B85" s="420">
        <v>9.5697261199999986</v>
      </c>
      <c r="C85" s="421">
        <v>3.2915881400375914E-2</v>
      </c>
      <c r="D85" s="420">
        <v>119</v>
      </c>
      <c r="E85" s="422">
        <v>0.38076320516475093</v>
      </c>
      <c r="F85" s="423">
        <v>2.4954768257011626</v>
      </c>
      <c r="G85" s="420">
        <v>5.2432858899999992</v>
      </c>
      <c r="H85" s="424">
        <v>0.54790344302977811</v>
      </c>
      <c r="I85" s="119"/>
    </row>
    <row r="86" spans="1:9">
      <c r="A86" s="418" t="s">
        <v>628</v>
      </c>
      <c r="B86" s="420">
        <v>7.6212310200000015</v>
      </c>
      <c r="C86" s="421">
        <v>0.23648609722894881</v>
      </c>
      <c r="D86" s="420">
        <v>90</v>
      </c>
      <c r="E86" s="422">
        <v>0.37024012690274977</v>
      </c>
      <c r="F86" s="423">
        <v>2.5000000000718954</v>
      </c>
      <c r="G86" s="420">
        <v>6.9025197399999998</v>
      </c>
      <c r="H86" s="424">
        <v>0.90569616927843744</v>
      </c>
      <c r="I86" s="119"/>
    </row>
    <row r="87" spans="1:9">
      <c r="A87" s="418" t="s">
        <v>632</v>
      </c>
      <c r="B87" s="420">
        <v>0.10432935</v>
      </c>
      <c r="C87" s="421">
        <v>1</v>
      </c>
      <c r="D87" s="420">
        <v>14</v>
      </c>
      <c r="E87" s="422">
        <v>0.34508592260950954</v>
      </c>
      <c r="F87" s="423">
        <v>2.5000000006565131</v>
      </c>
      <c r="G87" s="420">
        <v>0.45003237000000001</v>
      </c>
      <c r="H87" s="424">
        <v>4.3135739846936652</v>
      </c>
      <c r="I87" s="119"/>
    </row>
    <row r="88" spans="1:9">
      <c r="A88" s="1033" t="s">
        <v>892</v>
      </c>
      <c r="B88" s="1083">
        <v>52.335395579999997</v>
      </c>
      <c r="C88" s="1088">
        <v>4.6266693949005615E-2</v>
      </c>
      <c r="D88" s="1083">
        <v>680</v>
      </c>
      <c r="E88" s="1089">
        <v>0.35799776847698039</v>
      </c>
      <c r="F88" s="1086">
        <v>2.4991729204505369</v>
      </c>
      <c r="G88" s="1083">
        <v>21.067780549999995</v>
      </c>
      <c r="H88" s="1090">
        <v>0.4025531920895819</v>
      </c>
      <c r="I88" s="119"/>
    </row>
    <row r="89" spans="1:9">
      <c r="A89" s="297"/>
      <c r="B89" s="297"/>
      <c r="C89" s="297"/>
      <c r="D89" s="297"/>
      <c r="E89" s="297"/>
      <c r="F89" s="297"/>
      <c r="G89" s="418"/>
      <c r="H89" s="661"/>
      <c r="I89" s="119"/>
    </row>
    <row r="90" spans="1:9">
      <c r="A90" s="1033" t="s">
        <v>893</v>
      </c>
      <c r="B90" s="1083">
        <v>9499.2319025399993</v>
      </c>
      <c r="C90" s="1088">
        <v>5.3957629728246482E-3</v>
      </c>
      <c r="D90" s="1083">
        <v>5197</v>
      </c>
      <c r="E90" s="1089">
        <v>0.4455075095080463</v>
      </c>
      <c r="F90" s="1086">
        <v>2.2894317067860044</v>
      </c>
      <c r="G90" s="1083">
        <v>4452.1872022200005</v>
      </c>
      <c r="H90" s="1090">
        <v>0.46868917907241853</v>
      </c>
      <c r="I90" s="119"/>
    </row>
    <row r="91" spans="1:9" ht="8.25" customHeight="1">
      <c r="A91" s="119"/>
      <c r="B91" s="119"/>
      <c r="C91" s="119"/>
      <c r="D91" s="119"/>
      <c r="E91" s="119"/>
      <c r="F91" s="119"/>
      <c r="G91" s="119"/>
      <c r="H91" s="119"/>
      <c r="I91" s="119"/>
    </row>
  </sheetData>
  <mergeCells count="2">
    <mergeCell ref="A1:H1"/>
    <mergeCell ref="A2:H2"/>
  </mergeCells>
  <pageMargins left="0.7" right="0.7" top="0.75" bottom="0.75" header="0.3" footer="0.3"/>
  <pageSetup paperSize="9" scale="58" orientation="portrait" r:id="rId1"/>
  <headerFooter>
    <oddFooter>&amp;C&amp;1#&amp;"Calibri"&amp;10&amp;K000000Confidential</oddFooter>
  </headerFooter>
  <rowBreaks count="2" manualBreakCount="2">
    <brk id="40" max="8" man="1"/>
    <brk id="90" max="16383" man="1"/>
  </rowBreaks>
  <colBreaks count="1" manualBreakCount="1">
    <brk id="9" max="1048575" man="1"/>
  </colBreaks>
  <customProperties>
    <customPr name="_pios_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2041-5ACF-4ECC-8C9A-CD8C8C26D729}">
  <sheetPr codeName="Sheet91">
    <tabColor rgb="FF99CCFF"/>
    <pageSetUpPr fitToPage="1"/>
  </sheetPr>
  <dimension ref="A1:I70"/>
  <sheetViews>
    <sheetView showGridLines="0" showWhiteSpace="0" view="pageBreakPreview" zoomScale="80" zoomScaleNormal="110" zoomScaleSheetLayoutView="80" workbookViewId="0">
      <selection activeCell="L18" sqref="L18"/>
    </sheetView>
  </sheetViews>
  <sheetFormatPr defaultColWidth="9.1796875" defaultRowHeight="11.5"/>
  <cols>
    <col min="1" max="1" width="22.81640625" style="1" customWidth="1"/>
    <col min="2" max="9" width="14.54296875" style="1" customWidth="1"/>
    <col min="10" max="10" width="2.81640625" style="1" customWidth="1"/>
    <col min="11" max="13" width="9.1796875" style="1" customWidth="1"/>
    <col min="14" max="16384" width="9.1796875" style="1"/>
  </cols>
  <sheetData>
    <row r="1" spans="1:9" ht="81" customHeight="1">
      <c r="A1" s="1605" t="s">
        <v>2152</v>
      </c>
      <c r="B1" s="1605"/>
      <c r="C1" s="1605"/>
      <c r="D1" s="1605"/>
      <c r="E1" s="1605"/>
      <c r="F1" s="1605"/>
      <c r="G1" s="1605"/>
      <c r="H1" s="1605"/>
      <c r="I1" s="1605"/>
    </row>
    <row r="2" spans="1:9">
      <c r="A2" s="1091" t="s">
        <v>79</v>
      </c>
      <c r="B2" s="1092"/>
      <c r="C2" s="1092"/>
      <c r="D2" s="1092"/>
      <c r="E2" s="1092"/>
      <c r="F2" s="1092"/>
      <c r="G2" s="1092"/>
      <c r="H2" s="1092"/>
      <c r="I2" s="1092"/>
    </row>
    <row r="3" spans="1:9" ht="21" customHeight="1">
      <c r="A3" s="472"/>
      <c r="B3" s="1606" t="s">
        <v>894</v>
      </c>
      <c r="C3" s="1607"/>
      <c r="D3" s="1607"/>
      <c r="E3" s="1607"/>
      <c r="F3" s="1608" t="s">
        <v>895</v>
      </c>
      <c r="G3" s="1608"/>
      <c r="H3" s="1608"/>
      <c r="I3" s="1608"/>
    </row>
    <row r="4" spans="1:9" ht="21" customHeight="1">
      <c r="A4" s="473"/>
      <c r="B4" s="1609" t="s">
        <v>896</v>
      </c>
      <c r="C4" s="1610"/>
      <c r="D4" s="1609" t="s">
        <v>897</v>
      </c>
      <c r="E4" s="1610"/>
      <c r="F4" s="1609" t="s">
        <v>896</v>
      </c>
      <c r="G4" s="1610"/>
      <c r="H4" s="1609" t="s">
        <v>897</v>
      </c>
      <c r="I4" s="1610"/>
    </row>
    <row r="5" spans="1:9" ht="21" customHeight="1">
      <c r="A5" s="474" t="s">
        <v>170</v>
      </c>
      <c r="B5" s="1455" t="s">
        <v>898</v>
      </c>
      <c r="C5" s="1455" t="s">
        <v>899</v>
      </c>
      <c r="D5" s="1455" t="s">
        <v>898</v>
      </c>
      <c r="E5" s="1455" t="s">
        <v>899</v>
      </c>
      <c r="F5" s="1455" t="s">
        <v>898</v>
      </c>
      <c r="G5" s="1455" t="s">
        <v>899</v>
      </c>
      <c r="H5" s="1455" t="s">
        <v>898</v>
      </c>
      <c r="I5" s="1455" t="s">
        <v>899</v>
      </c>
    </row>
    <row r="6" spans="1:9">
      <c r="A6" s="1" t="s">
        <v>2136</v>
      </c>
      <c r="B6" s="1456">
        <v>0.33872985</v>
      </c>
      <c r="C6" s="1456">
        <v>12685.893326432601</v>
      </c>
      <c r="D6" s="1456">
        <v>3.3</v>
      </c>
      <c r="E6" s="1456">
        <v>12935.60559539</v>
      </c>
      <c r="F6" s="1456">
        <v>5.4824366600000003</v>
      </c>
      <c r="G6" s="1456">
        <v>1756.58025832</v>
      </c>
      <c r="H6" s="1456">
        <v>0</v>
      </c>
      <c r="I6" s="1456">
        <v>3668.9</v>
      </c>
    </row>
    <row r="7" spans="1:9">
      <c r="A7" s="1" t="s">
        <v>2137</v>
      </c>
      <c r="B7" s="1456">
        <v>4.5060272400000008</v>
      </c>
      <c r="C7" s="1456">
        <v>14196.404850520001</v>
      </c>
      <c r="D7" s="1456">
        <v>1.5505840000000002E-2</v>
      </c>
      <c r="E7" s="1456">
        <v>14383.893434580001</v>
      </c>
      <c r="F7" s="1456">
        <v>162.7494160192</v>
      </c>
      <c r="G7" s="1456">
        <v>199.01993558023099</v>
      </c>
      <c r="H7" s="1456">
        <v>0</v>
      </c>
      <c r="I7" s="1456">
        <v>902.49999999965291</v>
      </c>
    </row>
    <row r="8" spans="1:9">
      <c r="A8" s="1" t="s">
        <v>2138</v>
      </c>
      <c r="B8" s="1456">
        <v>0</v>
      </c>
      <c r="C8" s="1456">
        <v>0</v>
      </c>
      <c r="D8" s="1456">
        <v>0</v>
      </c>
      <c r="E8" s="1456">
        <v>0</v>
      </c>
      <c r="F8" s="1456">
        <v>0</v>
      </c>
      <c r="G8" s="1456">
        <v>374.64401449999997</v>
      </c>
      <c r="H8" s="1456">
        <v>0</v>
      </c>
      <c r="I8" s="1456">
        <v>481.14298550000001</v>
      </c>
    </row>
    <row r="9" spans="1:9">
      <c r="A9" s="1" t="s">
        <v>2139</v>
      </c>
      <c r="B9" s="1456">
        <v>0</v>
      </c>
      <c r="C9" s="1456">
        <v>696.07224453999993</v>
      </c>
      <c r="D9" s="1456">
        <v>153.71104256999999</v>
      </c>
      <c r="E9" s="1456">
        <v>1620.5764925499998</v>
      </c>
      <c r="F9" s="1456">
        <v>20.963787785999997</v>
      </c>
      <c r="G9" s="1456">
        <v>15101.067999999999</v>
      </c>
      <c r="H9" s="1456">
        <v>0</v>
      </c>
      <c r="I9" s="1456">
        <v>8785.5589999999993</v>
      </c>
    </row>
    <row r="10" spans="1:9">
      <c r="A10" s="1" t="s">
        <v>2140</v>
      </c>
      <c r="B10" s="1456">
        <v>0</v>
      </c>
      <c r="C10" s="1456">
        <v>0</v>
      </c>
      <c r="D10" s="1456">
        <v>0</v>
      </c>
      <c r="E10" s="1456">
        <v>0</v>
      </c>
      <c r="F10" s="1456">
        <v>0</v>
      </c>
      <c r="G10" s="1456">
        <v>0</v>
      </c>
      <c r="H10" s="1456">
        <v>0</v>
      </c>
      <c r="I10" s="1456">
        <v>0</v>
      </c>
    </row>
    <row r="11" spans="1:9">
      <c r="A11" s="1" t="s">
        <v>2141</v>
      </c>
      <c r="B11" s="1456">
        <v>0.21732879999999999</v>
      </c>
      <c r="C11" s="1456">
        <v>13.245467779999998</v>
      </c>
      <c r="D11" s="1456">
        <v>0</v>
      </c>
      <c r="E11" s="1456">
        <v>0</v>
      </c>
      <c r="F11" s="1456">
        <v>67.176252605199991</v>
      </c>
      <c r="G11" s="1456">
        <v>10971.17829851</v>
      </c>
      <c r="H11" s="1456">
        <v>0</v>
      </c>
      <c r="I11" s="1456">
        <v>11289.3131997442</v>
      </c>
    </row>
    <row r="12" spans="1:9">
      <c r="A12" s="1" t="s">
        <v>2142</v>
      </c>
      <c r="B12" s="1456">
        <v>10.118953789999999</v>
      </c>
      <c r="C12" s="1456">
        <v>0</v>
      </c>
      <c r="D12" s="1456">
        <v>0</v>
      </c>
      <c r="E12" s="1456">
        <v>0</v>
      </c>
      <c r="F12" s="1456">
        <v>4327.6326374675009</v>
      </c>
      <c r="G12" s="1456">
        <v>8860.0997286134516</v>
      </c>
      <c r="H12" s="1456">
        <v>0.16496662719999997</v>
      </c>
      <c r="I12" s="1456">
        <v>1128.0216620031199</v>
      </c>
    </row>
    <row r="13" spans="1:9">
      <c r="A13" s="1" t="s">
        <v>2143</v>
      </c>
      <c r="B13" s="1456">
        <v>726.78382498000008</v>
      </c>
      <c r="C13" s="1456">
        <v>133.17855293</v>
      </c>
      <c r="D13" s="1456">
        <v>2098.7022255900001</v>
      </c>
      <c r="E13" s="1456">
        <v>595.84270187000004</v>
      </c>
      <c r="F13" s="1456">
        <v>447.59735576040003</v>
      </c>
      <c r="G13" s="1456">
        <v>4300.1848299686599</v>
      </c>
      <c r="H13" s="1456">
        <v>0</v>
      </c>
      <c r="I13" s="1456">
        <v>906.858458535772</v>
      </c>
    </row>
    <row r="14" spans="1:9">
      <c r="A14" s="1429" t="s">
        <v>161</v>
      </c>
      <c r="B14" s="1457">
        <v>741.96486465999999</v>
      </c>
      <c r="C14" s="1457">
        <v>27724.794442202601</v>
      </c>
      <c r="D14" s="1457">
        <v>2255.7287739999997</v>
      </c>
      <c r="E14" s="1457">
        <v>29535.91822439</v>
      </c>
      <c r="F14" s="1457">
        <v>5031.601886298301</v>
      </c>
      <c r="G14" s="1457">
        <v>41562.775065492344</v>
      </c>
      <c r="H14" s="1457">
        <v>0.16496662719999997</v>
      </c>
      <c r="I14" s="1457">
        <v>27162.295305782744</v>
      </c>
    </row>
    <row r="70" spans="7:7" ht="14">
      <c r="G70" s="1458"/>
    </row>
  </sheetData>
  <mergeCells count="7">
    <mergeCell ref="A1:I1"/>
    <mergeCell ref="B3:E3"/>
    <mergeCell ref="F3:I3"/>
    <mergeCell ref="B4:C4"/>
    <mergeCell ref="D4:E4"/>
    <mergeCell ref="F4:G4"/>
    <mergeCell ref="H4:I4"/>
  </mergeCells>
  <pageMargins left="0.43307086614173229" right="0.23622047244094491" top="0.74803149606299213" bottom="0.74803149606299213" header="0.31496062992125984" footer="0.31496062992125984"/>
  <pageSetup paperSize="9" scale="68" orientation="portrait" r:id="rId1"/>
  <headerFooter>
    <oddFooter>&amp;C&amp;1#&amp;"Calibri"&amp;10&amp;K000000Confidential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6E1F-B2DF-4530-A592-54F63BBE715A}">
  <sheetPr codeName="Sheet37">
    <tabColor theme="5" tint="0.59999389629810485"/>
  </sheetPr>
  <dimension ref="A1:AA16"/>
  <sheetViews>
    <sheetView showGridLines="0" showWhiteSpace="0" view="pageBreakPreview" zoomScale="145" zoomScaleNormal="145" zoomScaleSheetLayoutView="145" workbookViewId="0">
      <selection activeCell="A2" sqref="A2"/>
    </sheetView>
  </sheetViews>
  <sheetFormatPr defaultColWidth="9.1796875" defaultRowHeight="11.5"/>
  <cols>
    <col min="1" max="1" width="27.81640625" style="1" customWidth="1"/>
    <col min="2" max="6" width="13.54296875" style="1" customWidth="1"/>
    <col min="7" max="7" width="2.453125" style="1" customWidth="1"/>
    <col min="8" max="16384" width="9.1796875" style="1"/>
  </cols>
  <sheetData>
    <row r="1" spans="1:27" ht="60.75" customHeight="1">
      <c r="A1" s="1611" t="s">
        <v>900</v>
      </c>
      <c r="B1" s="1612"/>
      <c r="C1" s="1612"/>
      <c r="D1" s="1612"/>
      <c r="E1" s="1612"/>
      <c r="F1" s="1612"/>
      <c r="AA1" s="1" t="e">
        <f>#REF!</f>
        <v>#REF!</v>
      </c>
    </row>
    <row r="2" spans="1:27" ht="12" customHeight="1">
      <c r="A2" s="1067" t="s">
        <v>901</v>
      </c>
      <c r="B2" s="1068"/>
      <c r="C2" s="1068"/>
      <c r="D2" s="1069"/>
      <c r="E2" s="1092"/>
      <c r="F2" s="1092"/>
    </row>
    <row r="3" spans="1:27" ht="60" customHeight="1">
      <c r="A3" s="17" t="s">
        <v>170</v>
      </c>
      <c r="B3" s="577" t="s">
        <v>902</v>
      </c>
      <c r="C3" s="577" t="s">
        <v>903</v>
      </c>
      <c r="D3" s="577" t="s">
        <v>904</v>
      </c>
      <c r="E3" s="577" t="s">
        <v>905</v>
      </c>
      <c r="F3" s="577" t="s">
        <v>906</v>
      </c>
    </row>
    <row r="4" spans="1:27">
      <c r="A4" s="1" t="s">
        <v>907</v>
      </c>
      <c r="B4" s="470">
        <v>95543.920887</v>
      </c>
      <c r="C4" s="470">
        <v>84647.392400832439</v>
      </c>
      <c r="D4" s="470">
        <v>10896.528486167561</v>
      </c>
      <c r="E4" s="470">
        <v>6789.9448171675531</v>
      </c>
      <c r="F4" s="470">
        <v>4106.5836690000078</v>
      </c>
    </row>
    <row r="5" spans="1:27">
      <c r="A5" s="1" t="s">
        <v>867</v>
      </c>
      <c r="B5" s="470">
        <v>24638.751573115052</v>
      </c>
      <c r="C5" s="470">
        <v>13429.235129375083</v>
      </c>
      <c r="D5" s="470">
        <v>11209.516443739969</v>
      </c>
      <c r="E5" s="470">
        <v>10868.141308739969</v>
      </c>
      <c r="F5" s="470">
        <v>341.375135</v>
      </c>
    </row>
    <row r="6" spans="1:27">
      <c r="A6" s="1" t="s">
        <v>908</v>
      </c>
      <c r="B6" s="470">
        <v>0</v>
      </c>
      <c r="C6" s="470">
        <v>0</v>
      </c>
      <c r="D6" s="470">
        <v>0</v>
      </c>
      <c r="E6" s="470">
        <v>0</v>
      </c>
      <c r="F6" s="470">
        <v>0</v>
      </c>
    </row>
    <row r="7" spans="1:27">
      <c r="A7" s="1073" t="s">
        <v>161</v>
      </c>
      <c r="B7" s="1074">
        <v>120182.67246011505</v>
      </c>
      <c r="C7" s="1074">
        <v>98076.627530207523</v>
      </c>
      <c r="D7" s="1074">
        <v>22106.04492990753</v>
      </c>
      <c r="E7" s="1074">
        <v>17658.086125907521</v>
      </c>
      <c r="F7" s="1074">
        <v>4447.9588040000081</v>
      </c>
    </row>
    <row r="8" spans="1:27">
      <c r="A8" s="754"/>
    </row>
    <row r="10" spans="1:27">
      <c r="A10" s="1072" t="s">
        <v>81</v>
      </c>
      <c r="B10" s="1075"/>
      <c r="C10" s="1075"/>
      <c r="D10" s="1076"/>
      <c r="E10" s="1093"/>
      <c r="F10" s="1093"/>
    </row>
    <row r="11" spans="1:27" ht="45.75" customHeight="1">
      <c r="A11" s="471" t="s">
        <v>170</v>
      </c>
      <c r="B11" s="579" t="s">
        <v>902</v>
      </c>
      <c r="C11" s="579" t="s">
        <v>903</v>
      </c>
      <c r="D11" s="579" t="s">
        <v>904</v>
      </c>
      <c r="E11" s="579" t="s">
        <v>905</v>
      </c>
      <c r="F11" s="579" t="s">
        <v>906</v>
      </c>
    </row>
    <row r="12" spans="1:27">
      <c r="A12" s="1" t="s">
        <v>907</v>
      </c>
      <c r="B12" s="1">
        <v>133430.84796099999</v>
      </c>
      <c r="C12" s="1">
        <v>117049.84881401535</v>
      </c>
      <c r="D12" s="1">
        <v>16380.999146984641</v>
      </c>
      <c r="E12" s="1">
        <v>9327.2942789846311</v>
      </c>
      <c r="F12" s="1">
        <v>7053.7048680000098</v>
      </c>
    </row>
    <row r="13" spans="1:27">
      <c r="A13" s="1" t="s">
        <v>867</v>
      </c>
      <c r="B13" s="1">
        <v>26664.556732901401</v>
      </c>
      <c r="C13" s="1">
        <v>17148.29965774966</v>
      </c>
      <c r="D13" s="1">
        <v>9516.2570751517396</v>
      </c>
      <c r="E13" s="1">
        <v>9241.339201151739</v>
      </c>
      <c r="F13" s="1">
        <v>274.91787399999998</v>
      </c>
    </row>
    <row r="14" spans="1:27">
      <c r="A14" s="1" t="s">
        <v>908</v>
      </c>
      <c r="B14" s="1">
        <v>0</v>
      </c>
      <c r="C14" s="1">
        <v>0</v>
      </c>
      <c r="D14" s="1">
        <v>0</v>
      </c>
      <c r="E14" s="1">
        <v>0</v>
      </c>
      <c r="F14" s="1">
        <v>0</v>
      </c>
    </row>
    <row r="15" spans="1:27">
      <c r="A15" s="1077" t="s">
        <v>161</v>
      </c>
      <c r="B15" s="1077">
        <v>160095.40469390139</v>
      </c>
      <c r="C15" s="1077">
        <v>134198.14847176502</v>
      </c>
      <c r="D15" s="1077">
        <v>25897.256222136381</v>
      </c>
      <c r="E15" s="1077">
        <v>18568.63348013637</v>
      </c>
      <c r="F15" s="1077">
        <v>7328.6227420000096</v>
      </c>
    </row>
    <row r="16" spans="1:27">
      <c r="A16" s="753"/>
    </row>
  </sheetData>
  <mergeCells count="1">
    <mergeCell ref="A1:F1"/>
  </mergeCells>
  <pageMargins left="0.43307086614173229" right="0.23622047244094491" top="0.74803149606299213" bottom="0.74803149606299213" header="0.31496062992125984" footer="0.31496062992125984"/>
  <pageSetup paperSize="9" scale="92" orientation="portrait" r:id="rId1"/>
  <headerFooter>
    <oddFooter>&amp;C&amp;1#&amp;"Calibri"&amp;10&amp;K000000Confidential</oddFoot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CFB2-6664-444C-87CB-1DF99A0A1A44}">
  <sheetPr codeName="Sheet38">
    <tabColor theme="5" tint="0.59999389629810485"/>
  </sheetPr>
  <dimension ref="A1:AA25"/>
  <sheetViews>
    <sheetView showGridLines="0" showWhiteSpace="0" view="pageBreakPreview" zoomScale="130" zoomScaleNormal="130" zoomScaleSheetLayoutView="130" workbookViewId="0">
      <selection activeCell="E5" sqref="E5"/>
    </sheetView>
  </sheetViews>
  <sheetFormatPr defaultColWidth="9.1796875" defaultRowHeight="11.5"/>
  <cols>
    <col min="1" max="1" width="60.7265625" style="1" customWidth="1"/>
    <col min="2" max="3" width="16.7265625" style="1" customWidth="1"/>
    <col min="4" max="4" width="2.453125" style="1" customWidth="1"/>
    <col min="5" max="7" width="9.1796875" style="1" customWidth="1"/>
    <col min="8" max="16384" width="9.1796875" style="1"/>
  </cols>
  <sheetData>
    <row r="1" spans="1:27" ht="57.75" customHeight="1">
      <c r="A1" s="1613" t="s">
        <v>2087</v>
      </c>
      <c r="B1" s="1614"/>
      <c r="C1" s="1614"/>
      <c r="AA1" s="1" t="e">
        <f>#REF!</f>
        <v>#REF!</v>
      </c>
    </row>
    <row r="2" spans="1:27" ht="29.25" customHeight="1">
      <c r="A2" s="475" t="s">
        <v>170</v>
      </c>
      <c r="B2" s="77" t="s">
        <v>909</v>
      </c>
      <c r="C2" s="77" t="s">
        <v>910</v>
      </c>
    </row>
    <row r="3" spans="1:27">
      <c r="A3" s="1073" t="s">
        <v>911</v>
      </c>
      <c r="B3" s="1094">
        <v>3824</v>
      </c>
      <c r="C3" s="1094">
        <v>306</v>
      </c>
    </row>
    <row r="4" spans="1:27">
      <c r="A4" s="1" t="s">
        <v>716</v>
      </c>
      <c r="B4" s="476">
        <v>-252.30168712120812</v>
      </c>
      <c r="C4" s="476">
        <v>-20.18413496969665</v>
      </c>
    </row>
    <row r="5" spans="1:27">
      <c r="A5" s="1" t="s">
        <v>912</v>
      </c>
      <c r="B5" s="476">
        <v>18.970195870306032</v>
      </c>
      <c r="C5" s="476">
        <v>1.5176156696244827</v>
      </c>
    </row>
    <row r="6" spans="1:27">
      <c r="A6" s="1" t="s">
        <v>913</v>
      </c>
      <c r="B6" s="476">
        <v>59.513802393905038</v>
      </c>
      <c r="C6" s="476">
        <v>4.7611041915124028</v>
      </c>
    </row>
    <row r="7" spans="1:27">
      <c r="A7" s="1" t="s">
        <v>914</v>
      </c>
      <c r="B7" s="476"/>
      <c r="C7" s="476">
        <v>0</v>
      </c>
    </row>
    <row r="8" spans="1:27">
      <c r="A8" s="1" t="s">
        <v>720</v>
      </c>
      <c r="B8" s="476">
        <v>0</v>
      </c>
      <c r="C8" s="476">
        <v>0</v>
      </c>
    </row>
    <row r="9" spans="1:27">
      <c r="A9" s="1" t="s">
        <v>721</v>
      </c>
      <c r="B9" s="476">
        <v>201.86794200500586</v>
      </c>
      <c r="C9" s="476">
        <v>16.149435360400467</v>
      </c>
    </row>
    <row r="10" spans="1:27">
      <c r="A10" s="1" t="s">
        <v>915</v>
      </c>
      <c r="B10" s="476">
        <v>-171.94546750151486</v>
      </c>
      <c r="C10" s="476">
        <v>-13.755637400121188</v>
      </c>
    </row>
    <row r="11" spans="1:27">
      <c r="A11" s="1" t="s">
        <v>57</v>
      </c>
      <c r="B11" s="477">
        <f>-73.9182718751141+30</f>
        <v>-43.918271875114101</v>
      </c>
      <c r="C11" s="477">
        <f>-5.91346175000912+2</f>
        <v>-3.9134617500091204</v>
      </c>
    </row>
    <row r="12" spans="1:27">
      <c r="A12" s="1073" t="s">
        <v>715</v>
      </c>
      <c r="B12" s="1094">
        <v>3635.5223000000001</v>
      </c>
      <c r="C12" s="1094">
        <v>290.84178400000002</v>
      </c>
    </row>
    <row r="13" spans="1:27">
      <c r="A13" s="30"/>
      <c r="B13" s="478"/>
      <c r="C13" s="478"/>
    </row>
    <row r="14" spans="1:27" ht="36" customHeight="1">
      <c r="A14" s="9" t="s">
        <v>170</v>
      </c>
      <c r="B14" s="479" t="s">
        <v>909</v>
      </c>
      <c r="C14" s="479" t="s">
        <v>910</v>
      </c>
    </row>
    <row r="15" spans="1:27">
      <c r="A15" s="1077" t="s">
        <v>916</v>
      </c>
      <c r="B15" s="1095">
        <v>3479</v>
      </c>
      <c r="C15" s="1095">
        <v>278</v>
      </c>
    </row>
    <row r="16" spans="1:27">
      <c r="A16" s="1" t="s">
        <v>716</v>
      </c>
      <c r="B16" s="480">
        <v>338</v>
      </c>
      <c r="C16" s="480">
        <v>27</v>
      </c>
    </row>
    <row r="17" spans="1:3">
      <c r="A17" s="1" t="s">
        <v>912</v>
      </c>
      <c r="B17" s="480">
        <v>-36</v>
      </c>
      <c r="C17" s="480">
        <v>-3</v>
      </c>
    </row>
    <row r="18" spans="1:3">
      <c r="A18" s="1" t="s">
        <v>913</v>
      </c>
      <c r="B18" s="480">
        <v>-3</v>
      </c>
      <c r="C18" s="480">
        <v>0</v>
      </c>
    </row>
    <row r="19" spans="1:3">
      <c r="A19" s="1" t="s">
        <v>914</v>
      </c>
      <c r="B19" s="480"/>
      <c r="C19" s="480">
        <v>0</v>
      </c>
    </row>
    <row r="20" spans="1:3">
      <c r="A20" s="1" t="s">
        <v>720</v>
      </c>
      <c r="B20" s="480">
        <v>0</v>
      </c>
      <c r="C20" s="480">
        <v>0</v>
      </c>
    </row>
    <row r="21" spans="1:3">
      <c r="A21" s="1" t="s">
        <v>721</v>
      </c>
      <c r="B21" s="480">
        <v>-84</v>
      </c>
      <c r="C21" s="480">
        <v>-7</v>
      </c>
    </row>
    <row r="22" spans="1:3">
      <c r="A22" s="1" t="s">
        <v>915</v>
      </c>
      <c r="B22" s="480">
        <v>128</v>
      </c>
      <c r="C22" s="480">
        <v>10</v>
      </c>
    </row>
    <row r="23" spans="1:3">
      <c r="A23" s="1" t="s">
        <v>57</v>
      </c>
      <c r="B23" s="480">
        <v>2</v>
      </c>
      <c r="C23" s="480">
        <v>0</v>
      </c>
    </row>
    <row r="24" spans="1:3">
      <c r="A24" s="1077" t="s">
        <v>911</v>
      </c>
      <c r="B24" s="1095">
        <v>3824</v>
      </c>
      <c r="C24" s="1095">
        <v>306</v>
      </c>
    </row>
    <row r="25" spans="1:3">
      <c r="A25" s="30"/>
      <c r="B25" s="478"/>
      <c r="C25" s="478"/>
    </row>
  </sheetData>
  <mergeCells count="1">
    <mergeCell ref="A1:C1"/>
  </mergeCells>
  <pageMargins left="0.43307086614173229" right="0.23622047244094491" top="0.74803149606299213" bottom="0.74803149606299213" header="0.31496062992125984" footer="0.31496062992125984"/>
  <pageSetup paperSize="9" scale="93" orientation="portrait" r:id="rId1"/>
  <headerFooter>
    <oddFooter>&amp;C&amp;1#&amp;"Calibri"&amp;10&amp;K000000Confidential</oddFoot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06661-9FC6-44EB-BEC0-22AE32443236}">
  <sheetPr codeName="Sheet93">
    <tabColor rgb="FF99CCFF"/>
    <pageSetUpPr fitToPage="1"/>
  </sheetPr>
  <dimension ref="A1:G89"/>
  <sheetViews>
    <sheetView showGridLines="0" view="pageBreakPreview" zoomScale="110" zoomScaleNormal="100" zoomScaleSheetLayoutView="110" zoomScalePageLayoutView="90" workbookViewId="0">
      <selection activeCell="L18" sqref="L18"/>
    </sheetView>
  </sheetViews>
  <sheetFormatPr defaultColWidth="9.1796875" defaultRowHeight="11.5"/>
  <cols>
    <col min="1" max="1" width="76" style="1448" customWidth="1"/>
    <col min="2" max="3" width="12.26953125" style="1447" customWidth="1"/>
    <col min="4" max="4" width="3.26953125" style="1447" customWidth="1"/>
    <col min="5" max="7" width="9.1796875" style="1447" customWidth="1"/>
    <col min="8" max="16384" width="9.1796875" style="1447"/>
  </cols>
  <sheetData>
    <row r="1" spans="1:3" ht="61.9" customHeight="1">
      <c r="A1" s="1615" t="s">
        <v>2153</v>
      </c>
      <c r="B1" s="1599"/>
      <c r="C1" s="1599"/>
    </row>
    <row r="2" spans="1:3" ht="12" customHeight="1">
      <c r="A2" s="1091" t="s">
        <v>79</v>
      </c>
      <c r="B2" s="1096"/>
      <c r="C2" s="1096"/>
    </row>
    <row r="3" spans="1:3" ht="36" customHeight="1">
      <c r="A3" s="474" t="s">
        <v>170</v>
      </c>
      <c r="B3" s="1443" t="s">
        <v>2154</v>
      </c>
      <c r="C3" s="1443" t="s">
        <v>147</v>
      </c>
    </row>
    <row r="4" spans="1:3" ht="12" customHeight="1">
      <c r="A4" s="481" t="s">
        <v>917</v>
      </c>
      <c r="B4" s="1433">
        <v>0</v>
      </c>
      <c r="C4" s="1433">
        <v>79.491940478299796</v>
      </c>
    </row>
    <row r="5" spans="1:3" ht="12" customHeight="1">
      <c r="A5" s="1448" t="s">
        <v>918</v>
      </c>
      <c r="B5" s="482">
        <v>565.883913642479</v>
      </c>
      <c r="C5" s="482">
        <v>11.317678272849584</v>
      </c>
    </row>
    <row r="6" spans="1:3" ht="12" customHeight="1">
      <c r="A6" s="1448" t="s">
        <v>919</v>
      </c>
      <c r="B6" s="482">
        <v>195.58303174358321</v>
      </c>
      <c r="C6" s="482">
        <v>3.911660634871664</v>
      </c>
    </row>
    <row r="7" spans="1:3" ht="12" customHeight="1">
      <c r="A7" s="1448" t="s">
        <v>920</v>
      </c>
      <c r="B7" s="482">
        <v>105.85555727590649</v>
      </c>
      <c r="C7" s="482">
        <v>2.1171111455181295</v>
      </c>
    </row>
    <row r="8" spans="1:3" ht="12" customHeight="1">
      <c r="A8" s="1448" t="s">
        <v>921</v>
      </c>
      <c r="B8" s="482">
        <v>264.44532462298952</v>
      </c>
      <c r="C8" s="482">
        <v>5.2889064924597911</v>
      </c>
    </row>
    <row r="9" spans="1:3" ht="12" customHeight="1">
      <c r="A9" s="1448" t="s">
        <v>922</v>
      </c>
      <c r="B9" s="482">
        <v>0</v>
      </c>
      <c r="C9" s="482">
        <v>0</v>
      </c>
    </row>
    <row r="10" spans="1:3" ht="12" customHeight="1">
      <c r="A10" s="1448" t="s">
        <v>923</v>
      </c>
      <c r="B10" s="482">
        <v>600.98822900000005</v>
      </c>
      <c r="C10" s="482">
        <v>0</v>
      </c>
    </row>
    <row r="11" spans="1:3" ht="12" customHeight="1">
      <c r="A11" s="1448" t="s">
        <v>924</v>
      </c>
      <c r="B11" s="482">
        <v>343.77752299999997</v>
      </c>
      <c r="C11" s="482">
        <v>6.8755504600000004</v>
      </c>
    </row>
    <row r="12" spans="1:3" ht="12" customHeight="1">
      <c r="A12" s="1448" t="s">
        <v>925</v>
      </c>
      <c r="B12" s="482">
        <v>158.83761374685977</v>
      </c>
      <c r="C12" s="482">
        <v>61.298711745450127</v>
      </c>
    </row>
    <row r="13" spans="1:3" ht="12" customHeight="1">
      <c r="A13" s="1448" t="s">
        <v>926</v>
      </c>
      <c r="B13" s="1442">
        <v>0</v>
      </c>
      <c r="C13" s="1442">
        <v>0</v>
      </c>
    </row>
    <row r="14" spans="1:3" ht="12" customHeight="1">
      <c r="A14" s="1434" t="s">
        <v>927</v>
      </c>
      <c r="B14" s="1435"/>
      <c r="C14" s="1435">
        <v>0</v>
      </c>
    </row>
    <row r="15" spans="1:3" ht="12" customHeight="1">
      <c r="A15" s="1448" t="s">
        <v>2144</v>
      </c>
    </row>
    <row r="16" spans="1:3" ht="12" customHeight="1">
      <c r="A16" s="753" t="s">
        <v>2145</v>
      </c>
    </row>
    <row r="17" spans="1:1" ht="12" customHeight="1">
      <c r="A17" s="1448" t="s">
        <v>2146</v>
      </c>
    </row>
    <row r="18" spans="1:1" ht="12" customHeight="1">
      <c r="A18" s="1448" t="s">
        <v>2147</v>
      </c>
    </row>
    <row r="19" spans="1:1" ht="12" customHeight="1">
      <c r="A19" s="1448" t="s">
        <v>2148</v>
      </c>
    </row>
    <row r="20" spans="1:1" ht="12" customHeight="1">
      <c r="A20" s="1448" t="s">
        <v>923</v>
      </c>
    </row>
    <row r="21" spans="1:1" ht="12" customHeight="1">
      <c r="A21" s="1448" t="s">
        <v>924</v>
      </c>
    </row>
    <row r="22" spans="1:1" ht="12" customHeight="1">
      <c r="A22" s="1448" t="s">
        <v>2149</v>
      </c>
    </row>
    <row r="23" spans="1:1" ht="12" customHeight="1">
      <c r="A23" s="1448" t="s">
        <v>2150</v>
      </c>
    </row>
    <row r="89" spans="7:7" ht="14">
      <c r="G89" s="1436"/>
    </row>
  </sheetData>
  <mergeCells count="1">
    <mergeCell ref="A1:C1"/>
  </mergeCells>
  <pageMargins left="0.43307086614173229" right="0.23622047244094491" top="0.74803149606299213" bottom="0.74803149606299213" header="0.31496062992125984" footer="0.31496062992125984"/>
  <pageSetup paperSize="9" scale="93" orientation="portrait" r:id="rId1"/>
  <headerFooter>
    <oddFooter>&amp;C&amp;1#&amp;"Calibri"&amp;10&amp;K000000Confidential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8186D-2F48-429B-B5A8-CF5CF9A7E519}">
  <sheetPr codeName="Sheet40">
    <tabColor theme="4"/>
  </sheetPr>
  <dimension ref="A1"/>
  <sheetViews>
    <sheetView topLeftCell="P1" workbookViewId="0">
      <selection activeCell="P1" sqref="P1"/>
    </sheetView>
  </sheetViews>
  <sheetFormatPr defaultColWidth="9.1796875" defaultRowHeight="11.5"/>
  <cols>
    <col min="1" max="16384" width="9.1796875" style="605"/>
  </cols>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D852-E8E9-42AF-AD97-3E7984235955}">
  <sheetPr codeName="Sheet94">
    <tabColor theme="5" tint="0.59999389629810485"/>
  </sheetPr>
  <dimension ref="A1:AA47"/>
  <sheetViews>
    <sheetView showGridLines="0" view="pageBreakPreview" zoomScale="85" zoomScaleNormal="80" zoomScaleSheetLayoutView="85" zoomScalePageLayoutView="80" workbookViewId="0">
      <selection activeCell="C9" sqref="C9"/>
    </sheetView>
  </sheetViews>
  <sheetFormatPr defaultColWidth="9.1796875" defaultRowHeight="11.5"/>
  <cols>
    <col min="1" max="1" width="2.1796875" style="66" customWidth="1"/>
    <col min="2" max="2" width="10.26953125" style="66" customWidth="1"/>
    <col min="3" max="3" width="26.54296875" style="66" customWidth="1"/>
    <col min="4" max="4" width="26" style="66" customWidth="1"/>
    <col min="5" max="5" width="23.54296875" style="66" customWidth="1"/>
    <col min="6" max="6" width="20" style="66" customWidth="1"/>
    <col min="7" max="7" width="29.453125" style="66" customWidth="1"/>
    <col min="8" max="8" width="25.54296875" style="66" customWidth="1"/>
    <col min="9" max="9" width="26" style="66" customWidth="1"/>
    <col min="10" max="10" width="23.453125" style="66" customWidth="1"/>
    <col min="11" max="11" width="25.1796875" style="66" customWidth="1"/>
    <col min="12" max="16384" width="9.1796875" style="66"/>
  </cols>
  <sheetData>
    <row r="1" spans="1:27" ht="18" customHeight="1">
      <c r="A1" s="76"/>
      <c r="B1" s="373" t="s">
        <v>928</v>
      </c>
      <c r="C1" s="76"/>
      <c r="D1" s="76"/>
      <c r="E1" s="76"/>
      <c r="F1" s="76"/>
      <c r="G1" s="76"/>
      <c r="H1" s="76"/>
      <c r="I1" s="76"/>
      <c r="J1" s="76"/>
      <c r="K1" s="76"/>
      <c r="AA1" s="66" t="e">
        <f>#REF!</f>
        <v>#REF!</v>
      </c>
    </row>
    <row r="2" spans="1:27" ht="17.25" customHeight="1">
      <c r="A2" s="76"/>
      <c r="B2" s="1616" t="s">
        <v>929</v>
      </c>
      <c r="C2" s="1616"/>
      <c r="D2" s="1616"/>
      <c r="E2" s="1616"/>
      <c r="F2" s="1616"/>
      <c r="G2" s="1616"/>
      <c r="H2" s="1616"/>
      <c r="I2" s="1616"/>
      <c r="J2" s="1616"/>
    </row>
    <row r="3" spans="1:27">
      <c r="A3" s="76"/>
      <c r="B3" s="1616"/>
      <c r="C3" s="1616"/>
      <c r="D3" s="1616"/>
      <c r="E3" s="1616"/>
      <c r="F3" s="1616"/>
      <c r="G3" s="1616"/>
      <c r="H3" s="1616"/>
      <c r="I3" s="1616"/>
      <c r="J3" s="1616"/>
    </row>
    <row r="4" spans="1:27">
      <c r="A4" s="76"/>
      <c r="B4" s="1616"/>
      <c r="C4" s="1616"/>
      <c r="D4" s="1616"/>
      <c r="E4" s="1616"/>
      <c r="F4" s="1616"/>
      <c r="G4" s="1616"/>
      <c r="H4" s="1616"/>
      <c r="I4" s="1616"/>
      <c r="J4" s="1616"/>
    </row>
    <row r="5" spans="1:27">
      <c r="A5" s="76"/>
      <c r="B5" s="1616"/>
      <c r="C5" s="1616"/>
      <c r="D5" s="1616"/>
      <c r="E5" s="1616"/>
      <c r="F5" s="1616"/>
      <c r="G5" s="1616"/>
      <c r="H5" s="1616"/>
      <c r="I5" s="1616"/>
      <c r="J5" s="1616"/>
    </row>
    <row r="6" spans="1:27">
      <c r="A6" s="76"/>
      <c r="C6" s="1165"/>
    </row>
    <row r="7" spans="1:27">
      <c r="A7" s="76"/>
      <c r="B7" s="373"/>
      <c r="C7" s="338"/>
      <c r="D7" s="427" t="s">
        <v>466</v>
      </c>
      <c r="E7" s="427" t="s">
        <v>467</v>
      </c>
      <c r="F7" s="427" t="s">
        <v>468</v>
      </c>
      <c r="G7" s="427" t="s">
        <v>469</v>
      </c>
      <c r="H7" s="427" t="s">
        <v>470</v>
      </c>
      <c r="I7" s="427" t="s">
        <v>471</v>
      </c>
      <c r="J7" s="427" t="s">
        <v>472</v>
      </c>
      <c r="K7" s="427" t="s">
        <v>473</v>
      </c>
    </row>
    <row r="8" spans="1:27" ht="25.5" customHeight="1">
      <c r="A8" s="76"/>
      <c r="B8" s="338"/>
      <c r="C8" s="338"/>
      <c r="D8" s="1628" t="s">
        <v>930</v>
      </c>
      <c r="E8" s="1628"/>
      <c r="F8" s="1628"/>
      <c r="G8" s="1628"/>
      <c r="H8" s="1628" t="s">
        <v>931</v>
      </c>
      <c r="I8" s="1628"/>
      <c r="J8" s="1628"/>
      <c r="K8" s="1628"/>
    </row>
    <row r="9" spans="1:27" ht="45.75" customHeight="1">
      <c r="A9" s="76"/>
      <c r="B9" s="426" t="s">
        <v>932</v>
      </c>
      <c r="C9" s="426" t="s">
        <v>79</v>
      </c>
      <c r="D9" s="1166">
        <v>44561</v>
      </c>
      <c r="E9" s="1166">
        <v>44469</v>
      </c>
      <c r="F9" s="1166">
        <v>44377</v>
      </c>
      <c r="G9" s="1166">
        <v>44286</v>
      </c>
      <c r="H9" s="1166">
        <v>44561</v>
      </c>
      <c r="I9" s="1166">
        <v>44469</v>
      </c>
      <c r="J9" s="1166">
        <v>44377</v>
      </c>
      <c r="K9" s="1166">
        <v>44286</v>
      </c>
    </row>
    <row r="10" spans="1:27" ht="45.75" customHeight="1">
      <c r="A10" s="76"/>
      <c r="B10" s="66" t="s">
        <v>933</v>
      </c>
      <c r="C10" s="1165" t="s">
        <v>934</v>
      </c>
      <c r="D10" s="1164">
        <v>12</v>
      </c>
      <c r="E10" s="1164">
        <v>12</v>
      </c>
      <c r="F10" s="1164">
        <v>12</v>
      </c>
      <c r="G10" s="1164">
        <v>12</v>
      </c>
      <c r="H10" s="1164">
        <v>12</v>
      </c>
      <c r="I10" s="1164">
        <v>12</v>
      </c>
      <c r="J10" s="1164">
        <v>12</v>
      </c>
      <c r="K10" s="1164">
        <v>12</v>
      </c>
    </row>
    <row r="11" spans="1:27" ht="25.5" customHeight="1">
      <c r="A11" s="76"/>
      <c r="B11" s="1629" t="s">
        <v>935</v>
      </c>
      <c r="C11" s="1629"/>
      <c r="D11" s="1629"/>
      <c r="E11" s="1629"/>
      <c r="F11" s="1629"/>
      <c r="G11" s="1629"/>
      <c r="H11" s="1629"/>
      <c r="I11" s="1629"/>
      <c r="J11" s="1629"/>
      <c r="K11" s="1629"/>
    </row>
    <row r="12" spans="1:27" ht="70.5" customHeight="1">
      <c r="A12" s="76"/>
      <c r="B12" s="1162">
        <v>1</v>
      </c>
      <c r="C12" s="1047" t="s">
        <v>936</v>
      </c>
      <c r="D12" s="1623"/>
      <c r="E12" s="1623"/>
      <c r="F12" s="1623"/>
      <c r="G12" s="1623"/>
      <c r="H12" s="1160">
        <v>114044.72568488214</v>
      </c>
      <c r="I12" s="1160">
        <v>111444.36982003121</v>
      </c>
      <c r="J12" s="1160">
        <v>105155.62937590609</v>
      </c>
      <c r="K12" s="1160">
        <v>104421.61700809664</v>
      </c>
    </row>
    <row r="13" spans="1:27" ht="15.75" customHeight="1">
      <c r="A13" s="76"/>
      <c r="B13" s="350" t="s">
        <v>2057</v>
      </c>
      <c r="C13" s="350"/>
      <c r="D13" s="1510"/>
      <c r="E13" s="1510"/>
      <c r="F13" s="1510"/>
      <c r="G13" s="1510"/>
      <c r="H13" s="1510"/>
      <c r="I13" s="1510"/>
      <c r="J13" s="1510"/>
      <c r="K13" s="1510"/>
    </row>
    <row r="14" spans="1:27" ht="69.75" customHeight="1">
      <c r="A14" s="76"/>
      <c r="B14" s="1162">
        <v>2</v>
      </c>
      <c r="C14" s="1161" t="s">
        <v>937</v>
      </c>
      <c r="D14" s="1160">
        <v>102782.9000524166</v>
      </c>
      <c r="E14" s="1160">
        <v>101576.89427541738</v>
      </c>
      <c r="F14" s="1160">
        <v>100380.35350749972</v>
      </c>
      <c r="G14" s="1160">
        <v>98829.319747446381</v>
      </c>
      <c r="H14" s="1160">
        <v>6845.5511017004792</v>
      </c>
      <c r="I14" s="1160">
        <v>6732.7983942954161</v>
      </c>
      <c r="J14" s="1160">
        <v>6635.1996470936656</v>
      </c>
      <c r="K14" s="1160">
        <v>6513.9220682726045</v>
      </c>
    </row>
    <row r="15" spans="1:27">
      <c r="A15" s="76"/>
      <c r="B15" s="1162">
        <v>3</v>
      </c>
      <c r="C15" s="1163" t="s">
        <v>938</v>
      </c>
      <c r="D15" s="1160">
        <v>80276.524341342854</v>
      </c>
      <c r="E15" s="1160">
        <v>79678.712847421368</v>
      </c>
      <c r="F15" s="1160">
        <v>78939.71718586082</v>
      </c>
      <c r="G15" s="1160">
        <v>79248.952296483185</v>
      </c>
      <c r="H15" s="1160">
        <v>4013.8262170671428</v>
      </c>
      <c r="I15" s="1160">
        <v>3983.9356423710683</v>
      </c>
      <c r="J15" s="1160">
        <v>3946.9858592930414</v>
      </c>
      <c r="K15" s="1160">
        <v>4133.327476402731</v>
      </c>
    </row>
    <row r="16" spans="1:27">
      <c r="A16" s="76"/>
      <c r="B16" s="1162">
        <v>4</v>
      </c>
      <c r="C16" s="1163" t="s">
        <v>939</v>
      </c>
      <c r="D16" s="1160">
        <v>22506.375711073761</v>
      </c>
      <c r="E16" s="1160">
        <v>21898.181427996013</v>
      </c>
      <c r="F16" s="1160">
        <v>21440.636321638889</v>
      </c>
      <c r="G16" s="1160">
        <v>15903.318804694822</v>
      </c>
      <c r="H16" s="1160">
        <v>2831.7248846333373</v>
      </c>
      <c r="I16" s="1160">
        <v>2748.8627519243478</v>
      </c>
      <c r="J16" s="1160">
        <v>2688.2137878006229</v>
      </c>
      <c r="K16" s="1160">
        <v>1993.520595292608</v>
      </c>
    </row>
    <row r="17" spans="1:21">
      <c r="A17" s="76"/>
      <c r="B17" s="1162">
        <v>5</v>
      </c>
      <c r="C17" s="1161" t="s">
        <v>940</v>
      </c>
      <c r="D17" s="1160">
        <v>119427.25261351338</v>
      </c>
      <c r="E17" s="1160">
        <v>116767.68965682655</v>
      </c>
      <c r="F17" s="1160">
        <v>110923.32359221898</v>
      </c>
      <c r="G17" s="1160">
        <v>108715.00970084569</v>
      </c>
      <c r="H17" s="1160">
        <v>56219.598689608771</v>
      </c>
      <c r="I17" s="1160">
        <v>55625.532256993269</v>
      </c>
      <c r="J17" s="1160">
        <v>51379.405113525601</v>
      </c>
      <c r="K17" s="1160">
        <v>50562.45713985456</v>
      </c>
    </row>
    <row r="18" spans="1:21" ht="34.5">
      <c r="A18" s="76"/>
      <c r="B18" s="1162">
        <v>6</v>
      </c>
      <c r="C18" s="1163" t="s">
        <v>941</v>
      </c>
      <c r="D18" s="1160">
        <v>31998.726365670173</v>
      </c>
      <c r="E18" s="1160">
        <v>30827.13978468701</v>
      </c>
      <c r="F18" s="1160">
        <v>30550.242793778667</v>
      </c>
      <c r="G18" s="1160">
        <v>30241.951433042297</v>
      </c>
      <c r="H18" s="1160">
        <v>7590.9238535940722</v>
      </c>
      <c r="I18" s="1160">
        <v>7297.6111683769404</v>
      </c>
      <c r="J18" s="1160">
        <v>7228.285590409173</v>
      </c>
      <c r="K18" s="1160">
        <v>7154.7448395862039</v>
      </c>
    </row>
    <row r="19" spans="1:21" ht="23">
      <c r="A19" s="76"/>
      <c r="B19" s="1162">
        <v>7</v>
      </c>
      <c r="C19" s="1163" t="s">
        <v>942</v>
      </c>
      <c r="D19" s="1160">
        <v>76959.890812751008</v>
      </c>
      <c r="E19" s="1160">
        <v>75217.848496739651</v>
      </c>
      <c r="F19" s="1160">
        <v>70154.135158606499</v>
      </c>
      <c r="G19" s="1160">
        <v>67485.497443437183</v>
      </c>
      <c r="H19" s="1160">
        <v>38160.039400922513</v>
      </c>
      <c r="I19" s="1160">
        <v>37605.219713216466</v>
      </c>
      <c r="J19" s="1160">
        <v>33932.17388328263</v>
      </c>
      <c r="K19" s="1160">
        <v>32420.15147590217</v>
      </c>
    </row>
    <row r="20" spans="1:21">
      <c r="A20" s="76"/>
      <c r="B20" s="1162">
        <v>8</v>
      </c>
      <c r="C20" s="1163" t="s">
        <v>943</v>
      </c>
      <c r="D20" s="1160">
        <v>10468.635435092188</v>
      </c>
      <c r="E20" s="1160">
        <v>10722.701375399871</v>
      </c>
      <c r="F20" s="1160">
        <v>10218.945639833801</v>
      </c>
      <c r="G20" s="1160">
        <v>10987.560824366179</v>
      </c>
      <c r="H20" s="1160">
        <v>10468.635435092188</v>
      </c>
      <c r="I20" s="1160">
        <v>10722.701375399871</v>
      </c>
      <c r="J20" s="1160">
        <v>10218.945639833801</v>
      </c>
      <c r="K20" s="1160">
        <v>10987.560824366179</v>
      </c>
    </row>
    <row r="21" spans="1:21" ht="46.5" customHeight="1">
      <c r="A21" s="76"/>
      <c r="B21" s="1162">
        <v>9</v>
      </c>
      <c r="C21" s="1163" t="s">
        <v>944</v>
      </c>
      <c r="D21" s="1625"/>
      <c r="E21" s="1625"/>
      <c r="F21" s="1625"/>
      <c r="G21" s="1625"/>
      <c r="H21" s="1160">
        <v>2445.4397473427448</v>
      </c>
      <c r="I21" s="1160">
        <v>2284.5059253557233</v>
      </c>
      <c r="J21" s="1160">
        <v>2504.0809325670994</v>
      </c>
      <c r="K21" s="1160">
        <v>3153.0618656510446</v>
      </c>
    </row>
    <row r="22" spans="1:21">
      <c r="A22" s="76"/>
      <c r="B22" s="1162">
        <v>10</v>
      </c>
      <c r="C22" s="1161" t="s">
        <v>945</v>
      </c>
      <c r="D22" s="1160">
        <v>76888.844278908815</v>
      </c>
      <c r="E22" s="1160">
        <v>76946.93059109083</v>
      </c>
      <c r="F22" s="1160">
        <v>77226.180236304048</v>
      </c>
      <c r="G22" s="1160">
        <v>76510.107055910179</v>
      </c>
      <c r="H22" s="1160">
        <v>13619.350519167338</v>
      </c>
      <c r="I22" s="1160">
        <v>13711.410775327387</v>
      </c>
      <c r="J22" s="1160">
        <v>14097.798867980675</v>
      </c>
      <c r="K22" s="1160">
        <v>14409.372050847101</v>
      </c>
    </row>
    <row r="23" spans="1:21" ht="34.5">
      <c r="A23" s="76"/>
      <c r="B23" s="1162">
        <v>11</v>
      </c>
      <c r="C23" s="1163" t="s">
        <v>946</v>
      </c>
      <c r="D23" s="1160">
        <v>7755.8537721501643</v>
      </c>
      <c r="E23" s="1160">
        <v>7901.2463185544993</v>
      </c>
      <c r="F23" s="1160">
        <v>8420.2683741375567</v>
      </c>
      <c r="G23" s="1160">
        <v>8974.9796344768565</v>
      </c>
      <c r="H23" s="1160">
        <v>7272.7001789384149</v>
      </c>
      <c r="I23" s="1160">
        <v>7323.4652470194169</v>
      </c>
      <c r="J23" s="1160">
        <v>7634.6262347525553</v>
      </c>
      <c r="K23" s="1160">
        <v>7990.5272904956064</v>
      </c>
    </row>
    <row r="24" spans="1:21" ht="55.5" customHeight="1">
      <c r="A24" s="76"/>
      <c r="B24" s="1162">
        <v>12</v>
      </c>
      <c r="C24" s="1163" t="s">
        <v>947</v>
      </c>
      <c r="D24" s="1160">
        <v>14.708864275867441</v>
      </c>
      <c r="E24" s="1160">
        <v>14.688994974149772</v>
      </c>
      <c r="F24" s="1160">
        <v>19.448014744548175</v>
      </c>
      <c r="G24" s="1160">
        <v>5.3631550614495822</v>
      </c>
      <c r="H24" s="1160">
        <v>14.708864275867441</v>
      </c>
      <c r="I24" s="1160">
        <v>14.688994974149772</v>
      </c>
      <c r="J24" s="1160">
        <v>19.448014744548175</v>
      </c>
      <c r="K24" s="1160">
        <v>5.3631550614495822</v>
      </c>
    </row>
    <row r="25" spans="1:21">
      <c r="A25" s="76"/>
      <c r="B25" s="1162">
        <v>13</v>
      </c>
      <c r="C25" s="1163" t="s">
        <v>948</v>
      </c>
      <c r="D25" s="1160">
        <v>69118.281642482776</v>
      </c>
      <c r="E25" s="1160">
        <v>69030.995277562193</v>
      </c>
      <c r="F25" s="1160">
        <v>68786.463847421954</v>
      </c>
      <c r="G25" s="1160">
        <v>67529.764266371887</v>
      </c>
      <c r="H25" s="1160">
        <v>6331.9414759530555</v>
      </c>
      <c r="I25" s="1160">
        <v>6373.2565333338207</v>
      </c>
      <c r="J25" s="1160">
        <v>6443.7246184835712</v>
      </c>
      <c r="K25" s="1160">
        <v>6413.4816052900424</v>
      </c>
    </row>
    <row r="26" spans="1:21" ht="50.25" customHeight="1">
      <c r="A26" s="76"/>
      <c r="B26" s="1162">
        <v>14</v>
      </c>
      <c r="C26" s="1161" t="s">
        <v>949</v>
      </c>
      <c r="D26" s="1160">
        <v>3381.0602707180337</v>
      </c>
      <c r="E26" s="1160">
        <v>3156.9881676927839</v>
      </c>
      <c r="F26" s="1160">
        <v>2189.4358148130955</v>
      </c>
      <c r="G26" s="1160">
        <v>1928.6068929048595</v>
      </c>
      <c r="H26" s="1160">
        <v>3003.7308696275609</v>
      </c>
      <c r="I26" s="1160">
        <v>2751.7123036399494</v>
      </c>
      <c r="J26" s="1160">
        <v>1736.9367994361119</v>
      </c>
      <c r="K26" s="1160">
        <v>1296.9775344162747</v>
      </c>
      <c r="L26" s="1626"/>
      <c r="M26" s="1626"/>
      <c r="N26" s="1626"/>
      <c r="O26" s="1626"/>
      <c r="P26" s="1626"/>
      <c r="Q26" s="1626"/>
      <c r="R26" s="1626"/>
      <c r="S26" s="1626"/>
      <c r="T26" s="1626"/>
      <c r="U26" s="1626"/>
    </row>
    <row r="27" spans="1:21" ht="23">
      <c r="A27" s="76"/>
      <c r="B27" s="1162">
        <v>15</v>
      </c>
      <c r="C27" s="1161" t="s">
        <v>950</v>
      </c>
      <c r="D27" s="1160">
        <v>47686.939137825822</v>
      </c>
      <c r="E27" s="1160">
        <v>46537.281092540528</v>
      </c>
      <c r="F27" s="1160">
        <v>44803.80689975631</v>
      </c>
      <c r="G27" s="1160">
        <v>42636.802245856357</v>
      </c>
      <c r="H27" s="1160">
        <v>3047.7641082077303</v>
      </c>
      <c r="I27" s="1160">
        <v>2999.642681988882</v>
      </c>
      <c r="J27" s="1160">
        <v>2911.4836015888159</v>
      </c>
      <c r="K27" s="1160">
        <v>2743.1093822767361</v>
      </c>
    </row>
    <row r="28" spans="1:21" ht="19.5" customHeight="1">
      <c r="A28" s="76"/>
      <c r="B28" s="1159">
        <v>16</v>
      </c>
      <c r="C28" s="1100" t="s">
        <v>951</v>
      </c>
      <c r="D28" s="1627"/>
      <c r="E28" s="1627"/>
      <c r="F28" s="1627"/>
      <c r="G28" s="1627"/>
      <c r="H28" s="1158">
        <v>85181.43503565462</v>
      </c>
      <c r="I28" s="1158">
        <v>84105.602337600649</v>
      </c>
      <c r="J28" s="1158">
        <v>79264.904962191984</v>
      </c>
      <c r="K28" s="1158">
        <v>78678.900041318324</v>
      </c>
    </row>
    <row r="29" spans="1:21" ht="15.75" customHeight="1">
      <c r="A29" s="76"/>
      <c r="B29" s="350" t="s">
        <v>2058</v>
      </c>
      <c r="C29" s="350"/>
      <c r="D29" s="350"/>
      <c r="E29" s="350"/>
      <c r="F29" s="350"/>
      <c r="G29" s="350"/>
      <c r="H29" s="350"/>
      <c r="I29" s="350"/>
      <c r="J29" s="350"/>
      <c r="K29" s="350"/>
    </row>
    <row r="30" spans="1:21" ht="42.75" customHeight="1">
      <c r="A30" s="76"/>
      <c r="B30" s="1162">
        <v>17</v>
      </c>
      <c r="C30" s="1161" t="s">
        <v>952</v>
      </c>
      <c r="D30" s="1160">
        <v>23831.757094707729</v>
      </c>
      <c r="E30" s="1160">
        <v>23870.728526640709</v>
      </c>
      <c r="F30" s="1160">
        <v>24553.315913375685</v>
      </c>
      <c r="G30" s="1160">
        <v>18854.865981305895</v>
      </c>
      <c r="H30" s="1160">
        <v>1966.4450055495142</v>
      </c>
      <c r="I30" s="1160">
        <v>2016.6348940211337</v>
      </c>
      <c r="J30" s="1160">
        <v>2472.4778266657863</v>
      </c>
      <c r="K30" s="1160">
        <v>1990.4490323814673</v>
      </c>
    </row>
    <row r="31" spans="1:21" ht="32.25" customHeight="1">
      <c r="A31" s="76"/>
      <c r="B31" s="1162">
        <v>18</v>
      </c>
      <c r="C31" s="1161" t="s">
        <v>953</v>
      </c>
      <c r="D31" s="1160">
        <v>11355.871470300955</v>
      </c>
      <c r="E31" s="1160">
        <v>11376.24382935315</v>
      </c>
      <c r="F31" s="1160">
        <v>11019.746474309055</v>
      </c>
      <c r="G31" s="1160">
        <v>11116.238127605697</v>
      </c>
      <c r="H31" s="1160">
        <v>5556.5384580693708</v>
      </c>
      <c r="I31" s="1160">
        <v>5573.9892415133936</v>
      </c>
      <c r="J31" s="1160">
        <v>5422.1073519858364</v>
      </c>
      <c r="K31" s="1160">
        <v>5247.6405022177532</v>
      </c>
    </row>
    <row r="32" spans="1:21">
      <c r="A32" s="76"/>
      <c r="B32" s="425">
        <v>19</v>
      </c>
      <c r="C32" s="1047" t="s">
        <v>954</v>
      </c>
      <c r="D32" s="1157">
        <v>6044.3149670915882</v>
      </c>
      <c r="E32" s="1157">
        <v>6244.679385004114</v>
      </c>
      <c r="F32" s="1157">
        <v>6396.4584654812852</v>
      </c>
      <c r="G32" s="1157">
        <v>15968.042793656123</v>
      </c>
      <c r="H32" s="1157">
        <v>5365.3111998925597</v>
      </c>
      <c r="I32" s="1157">
        <v>5430.1772513213537</v>
      </c>
      <c r="J32" s="1157">
        <v>5153.9384922212466</v>
      </c>
      <c r="K32" s="1157">
        <v>6911.8895242645804</v>
      </c>
    </row>
    <row r="33" spans="1:11" ht="76.5" customHeight="1">
      <c r="A33" s="76"/>
      <c r="B33" s="1620" t="s">
        <v>955</v>
      </c>
      <c r="C33" s="1623" t="s">
        <v>956</v>
      </c>
      <c r="D33" s="1623"/>
      <c r="E33" s="1623"/>
      <c r="F33" s="1623"/>
      <c r="G33" s="1623"/>
      <c r="H33" s="1624">
        <v>0</v>
      </c>
      <c r="I33" s="1624">
        <v>0</v>
      </c>
      <c r="J33" s="1624">
        <v>0</v>
      </c>
      <c r="K33" s="1624">
        <v>0</v>
      </c>
    </row>
    <row r="34" spans="1:11" ht="52.5" customHeight="1">
      <c r="A34" s="76"/>
      <c r="B34" s="1620"/>
      <c r="C34" s="1623"/>
      <c r="D34" s="1623"/>
      <c r="E34" s="1623"/>
      <c r="F34" s="1623"/>
      <c r="G34" s="1623"/>
      <c r="H34" s="1623"/>
      <c r="I34" s="1623"/>
      <c r="J34" s="1623"/>
      <c r="K34" s="1623"/>
    </row>
    <row r="35" spans="1:11" ht="33" customHeight="1">
      <c r="A35" s="76"/>
      <c r="B35" s="1620" t="s">
        <v>957</v>
      </c>
      <c r="C35" s="1623" t="s">
        <v>958</v>
      </c>
      <c r="D35" s="1623"/>
      <c r="E35" s="1623"/>
      <c r="F35" s="1623"/>
      <c r="G35" s="1623"/>
      <c r="H35" s="1624">
        <v>0</v>
      </c>
      <c r="I35" s="1624">
        <v>0</v>
      </c>
      <c r="J35" s="1624">
        <v>0</v>
      </c>
      <c r="K35" s="1624">
        <v>0</v>
      </c>
    </row>
    <row r="36" spans="1:11">
      <c r="A36" s="76"/>
      <c r="B36" s="1620"/>
      <c r="C36" s="1623"/>
      <c r="D36" s="1623"/>
      <c r="E36" s="1623"/>
      <c r="F36" s="1623"/>
      <c r="G36" s="1623"/>
      <c r="H36" s="1623"/>
      <c r="I36" s="1623"/>
      <c r="J36" s="1623"/>
      <c r="K36" s="1623"/>
    </row>
    <row r="37" spans="1:11" ht="19.5" customHeight="1">
      <c r="A37" s="76"/>
      <c r="B37" s="1159">
        <v>20</v>
      </c>
      <c r="C37" s="1100" t="s">
        <v>959</v>
      </c>
      <c r="D37" s="1158">
        <v>41231.943532100275</v>
      </c>
      <c r="E37" s="1158">
        <v>41491.651740997979</v>
      </c>
      <c r="F37" s="1158">
        <v>41969.520853166025</v>
      </c>
      <c r="G37" s="1158">
        <v>45828.388415930182</v>
      </c>
      <c r="H37" s="1158">
        <v>12888.294663511442</v>
      </c>
      <c r="I37" s="1158">
        <v>13020.801386855879</v>
      </c>
      <c r="J37" s="1158">
        <v>13048.523670872868</v>
      </c>
      <c r="K37" s="1158">
        <v>14149.979058863804</v>
      </c>
    </row>
    <row r="38" spans="1:11" ht="15" customHeight="1">
      <c r="A38" s="76"/>
      <c r="B38" s="1620" t="s">
        <v>329</v>
      </c>
      <c r="C38" s="1621" t="s">
        <v>960</v>
      </c>
      <c r="D38" s="1618"/>
      <c r="E38" s="1618"/>
      <c r="F38" s="1618"/>
      <c r="G38" s="1618"/>
      <c r="H38" s="1618"/>
      <c r="I38" s="1618"/>
      <c r="J38" s="1618"/>
      <c r="K38" s="1618"/>
    </row>
    <row r="39" spans="1:11">
      <c r="A39" s="76"/>
      <c r="B39" s="1620"/>
      <c r="C39" s="1621"/>
      <c r="D39" s="1619"/>
      <c r="E39" s="1619"/>
      <c r="F39" s="1619"/>
      <c r="G39" s="1619"/>
      <c r="H39" s="1619"/>
      <c r="I39" s="1619"/>
      <c r="J39" s="1619"/>
      <c r="K39" s="1619"/>
    </row>
    <row r="40" spans="1:11" ht="15" customHeight="1">
      <c r="A40" s="76"/>
      <c r="B40" s="1620" t="s">
        <v>331</v>
      </c>
      <c r="C40" s="1621" t="s">
        <v>961</v>
      </c>
      <c r="D40" s="1618"/>
      <c r="E40" s="1618"/>
      <c r="F40" s="1618"/>
      <c r="G40" s="1618">
        <v>3.3345567106232799</v>
      </c>
      <c r="H40" s="1618"/>
      <c r="I40" s="1618"/>
      <c r="J40" s="1618"/>
      <c r="K40" s="1618"/>
    </row>
    <row r="41" spans="1:11">
      <c r="A41" s="76"/>
      <c r="B41" s="1620"/>
      <c r="C41" s="1621"/>
      <c r="D41" s="1619"/>
      <c r="E41" s="1619"/>
      <c r="F41" s="1619"/>
      <c r="G41" s="1619"/>
      <c r="H41" s="1619"/>
      <c r="I41" s="1619"/>
      <c r="J41" s="1619"/>
      <c r="K41" s="1619"/>
    </row>
    <row r="42" spans="1:11" ht="15" customHeight="1">
      <c r="A42" s="76"/>
      <c r="B42" s="1620" t="s">
        <v>333</v>
      </c>
      <c r="C42" s="1621" t="s">
        <v>962</v>
      </c>
      <c r="D42" s="1618">
        <v>41231.943532100297</v>
      </c>
      <c r="E42" s="1618">
        <v>41491.651740998001</v>
      </c>
      <c r="F42" s="1618">
        <v>41969.520853166003</v>
      </c>
      <c r="G42" s="1618">
        <v>45825.053859219603</v>
      </c>
      <c r="H42" s="1618">
        <v>12888.2946635114</v>
      </c>
      <c r="I42" s="1618">
        <v>13020.801386855899</v>
      </c>
      <c r="J42" s="1618">
        <v>13048.523670872901</v>
      </c>
      <c r="K42" s="1618">
        <v>14149.251102471701</v>
      </c>
    </row>
    <row r="43" spans="1:11">
      <c r="A43" s="76"/>
      <c r="B43" s="1620"/>
      <c r="C43" s="1621"/>
      <c r="D43" s="1619"/>
      <c r="E43" s="1619"/>
      <c r="F43" s="1619"/>
      <c r="G43" s="1619"/>
      <c r="H43" s="1619"/>
      <c r="I43" s="1619"/>
      <c r="J43" s="1619"/>
      <c r="K43" s="1619"/>
    </row>
    <row r="44" spans="1:11" ht="18.75" customHeight="1">
      <c r="A44" s="76"/>
      <c r="B44" s="1622" t="s">
        <v>963</v>
      </c>
      <c r="C44" s="1622"/>
      <c r="D44" s="1622"/>
      <c r="E44" s="1622"/>
      <c r="F44" s="1622"/>
      <c r="G44" s="1622"/>
      <c r="H44" s="1622"/>
      <c r="I44" s="1622"/>
      <c r="J44" s="1622"/>
      <c r="K44" s="1622"/>
    </row>
    <row r="45" spans="1:11" ht="33.75" customHeight="1">
      <c r="A45" s="76"/>
      <c r="B45" s="580">
        <v>21</v>
      </c>
      <c r="C45" s="75" t="s">
        <v>964</v>
      </c>
      <c r="D45" s="1617"/>
      <c r="E45" s="1617"/>
      <c r="F45" s="1617"/>
      <c r="G45" s="1617"/>
      <c r="H45" s="1157">
        <v>114044.72568488214</v>
      </c>
      <c r="I45" s="1157">
        <v>111444.36982003121</v>
      </c>
      <c r="J45" s="1157">
        <v>105155.62937590609</v>
      </c>
      <c r="K45" s="1157">
        <v>104421.61700809664</v>
      </c>
    </row>
    <row r="46" spans="1:11" ht="36" customHeight="1">
      <c r="A46" s="76"/>
      <c r="B46" s="580">
        <v>22</v>
      </c>
      <c r="C46" s="1047" t="s">
        <v>965</v>
      </c>
      <c r="D46" s="1617"/>
      <c r="E46" s="1617"/>
      <c r="F46" s="1617"/>
      <c r="G46" s="1617"/>
      <c r="H46" s="1157">
        <v>72293.1403721432</v>
      </c>
      <c r="I46" s="1157">
        <v>71084.800950744757</v>
      </c>
      <c r="J46" s="1157">
        <v>66216.381291319107</v>
      </c>
      <c r="K46" s="1157">
        <v>64716.492669163737</v>
      </c>
    </row>
    <row r="47" spans="1:11" ht="39.75" customHeight="1">
      <c r="A47" s="76"/>
      <c r="B47" s="580">
        <v>23</v>
      </c>
      <c r="C47" s="1047" t="s">
        <v>966</v>
      </c>
      <c r="D47" s="1617"/>
      <c r="E47" s="1617"/>
      <c r="F47" s="1617"/>
      <c r="G47" s="1617"/>
      <c r="H47" s="1156">
        <v>1.5808199573428663</v>
      </c>
      <c r="I47" s="1156">
        <v>1.569742029198175</v>
      </c>
      <c r="J47" s="1156">
        <v>1.5919308355740582</v>
      </c>
      <c r="K47" s="1156">
        <v>1.615687831306398</v>
      </c>
    </row>
  </sheetData>
  <mergeCells count="58">
    <mergeCell ref="D13:K13"/>
    <mergeCell ref="D8:G8"/>
    <mergeCell ref="H8:K8"/>
    <mergeCell ref="B11:C11"/>
    <mergeCell ref="D11:K11"/>
    <mergeCell ref="D12:G12"/>
    <mergeCell ref="D21:G21"/>
    <mergeCell ref="L26:U26"/>
    <mergeCell ref="D28:G28"/>
    <mergeCell ref="B33:B34"/>
    <mergeCell ref="C33:C34"/>
    <mergeCell ref="D33:G34"/>
    <mergeCell ref="H33:H34"/>
    <mergeCell ref="I33:I34"/>
    <mergeCell ref="J33:J34"/>
    <mergeCell ref="K33:K34"/>
    <mergeCell ref="I35:I36"/>
    <mergeCell ref="K35:K36"/>
    <mergeCell ref="H38:H39"/>
    <mergeCell ref="I38:I39"/>
    <mergeCell ref="J38:J39"/>
    <mergeCell ref="K38:K39"/>
    <mergeCell ref="J35:J36"/>
    <mergeCell ref="H35:H36"/>
    <mergeCell ref="B35:B36"/>
    <mergeCell ref="C35:C36"/>
    <mergeCell ref="D35:G36"/>
    <mergeCell ref="F38:F39"/>
    <mergeCell ref="G38:G39"/>
    <mergeCell ref="F40:F41"/>
    <mergeCell ref="K42:K43"/>
    <mergeCell ref="F42:F43"/>
    <mergeCell ref="G42:G43"/>
    <mergeCell ref="B40:B41"/>
    <mergeCell ref="C40:C41"/>
    <mergeCell ref="G40:G41"/>
    <mergeCell ref="B42:B43"/>
    <mergeCell ref="C42:C43"/>
    <mergeCell ref="D42:D43"/>
    <mergeCell ref="E42:E43"/>
    <mergeCell ref="D40:D41"/>
    <mergeCell ref="E40:E41"/>
    <mergeCell ref="B2:J5"/>
    <mergeCell ref="D46:G46"/>
    <mergeCell ref="D47:G47"/>
    <mergeCell ref="H42:H43"/>
    <mergeCell ref="I42:I43"/>
    <mergeCell ref="J42:J43"/>
    <mergeCell ref="B38:B39"/>
    <mergeCell ref="C38:C39"/>
    <mergeCell ref="D38:D39"/>
    <mergeCell ref="E38:E39"/>
    <mergeCell ref="B44:K44"/>
    <mergeCell ref="D45:G45"/>
    <mergeCell ref="H40:H41"/>
    <mergeCell ref="I40:I41"/>
    <mergeCell ref="J40:J41"/>
    <mergeCell ref="K40:K41"/>
  </mergeCells>
  <pageMargins left="0.7" right="0.7" top="0.75" bottom="0.75" header="0.3" footer="0.3"/>
  <pageSetup paperSize="9" scale="31" orientation="portrait" verticalDpi="90" r:id="rId1"/>
  <headerFooter>
    <oddFooter>&amp;C&amp;1#&amp;"Calibri"&amp;10&amp;K000000Confidential</oddFooter>
  </headerFooter>
  <colBreaks count="1" manualBreakCount="1">
    <brk id="12" max="1048575" man="1"/>
  </colBreaks>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AFAC-622D-45F8-B08C-0A3B46FBAF09}">
  <sheetPr codeName="Sheet42">
    <tabColor rgb="FF99CCFF"/>
  </sheetPr>
  <dimension ref="B1:AA54"/>
  <sheetViews>
    <sheetView showGridLines="0" view="pageBreakPreview" topLeftCell="E44" zoomScale="115" zoomScaleNormal="110" zoomScaleSheetLayoutView="115" zoomScalePageLayoutView="80" workbookViewId="0">
      <selection activeCell="B3" sqref="B3:J3"/>
    </sheetView>
  </sheetViews>
  <sheetFormatPr defaultColWidth="9.1796875" defaultRowHeight="11.5"/>
  <cols>
    <col min="1" max="1" width="0.7265625" style="76" customWidth="1"/>
    <col min="2" max="2" width="11.26953125" style="76" customWidth="1"/>
    <col min="3" max="3" width="20.7265625" style="76" customWidth="1"/>
    <col min="4" max="4" width="9" style="76" customWidth="1"/>
    <col min="5" max="5" width="33.7265625" style="76" customWidth="1"/>
    <col min="6" max="6" width="17.54296875" style="76" customWidth="1"/>
    <col min="7" max="9" width="19.81640625" style="76" customWidth="1"/>
    <col min="10" max="10" width="26" style="76" customWidth="1"/>
    <col min="11" max="11" width="4.453125" style="76" customWidth="1"/>
    <col min="12" max="16384" width="9.1796875" style="76"/>
  </cols>
  <sheetData>
    <row r="1" spans="2:27">
      <c r="B1" s="373" t="s">
        <v>967</v>
      </c>
      <c r="C1" s="338"/>
      <c r="D1" s="338"/>
      <c r="E1" s="338"/>
      <c r="AA1" s="76" t="e">
        <f>#REF!</f>
        <v>#REF!</v>
      </c>
    </row>
    <row r="2" spans="2:27" ht="2.25" customHeight="1">
      <c r="B2" s="373"/>
      <c r="C2" s="338"/>
      <c r="D2" s="338"/>
      <c r="E2" s="338"/>
    </row>
    <row r="3" spans="2:27" ht="68.25" customHeight="1">
      <c r="B3" s="1630" t="s">
        <v>968</v>
      </c>
      <c r="C3" s="1630"/>
      <c r="D3" s="1630"/>
      <c r="E3" s="1630"/>
      <c r="F3" s="1630"/>
      <c r="G3" s="1630"/>
      <c r="H3" s="1630"/>
      <c r="I3" s="1630"/>
      <c r="J3" s="1630"/>
    </row>
    <row r="4" spans="2:27">
      <c r="B4" s="581" t="s">
        <v>969</v>
      </c>
    </row>
    <row r="5" spans="2:27">
      <c r="B5" s="583"/>
      <c r="C5" s="583"/>
      <c r="D5" s="429"/>
      <c r="E5" s="429"/>
      <c r="F5" s="431" t="s">
        <v>466</v>
      </c>
      <c r="G5" s="431" t="s">
        <v>467</v>
      </c>
      <c r="H5" s="431" t="s">
        <v>468</v>
      </c>
      <c r="I5" s="431" t="s">
        <v>469</v>
      </c>
      <c r="J5" s="427" t="s">
        <v>470</v>
      </c>
    </row>
    <row r="6" spans="2:27" ht="17.25" customHeight="1">
      <c r="B6" s="1635" t="s">
        <v>970</v>
      </c>
      <c r="C6" s="1635"/>
      <c r="D6" s="429"/>
      <c r="E6" s="429"/>
      <c r="F6" s="1634" t="s">
        <v>971</v>
      </c>
      <c r="G6" s="1634"/>
      <c r="H6" s="1634"/>
      <c r="I6" s="1634"/>
      <c r="J6" s="1631" t="s">
        <v>972</v>
      </c>
    </row>
    <row r="7" spans="2:27" ht="15" customHeight="1">
      <c r="B7" s="1636" t="s">
        <v>973</v>
      </c>
      <c r="C7" s="1636" t="s">
        <v>974</v>
      </c>
      <c r="D7" s="429"/>
      <c r="E7" s="429"/>
      <c r="F7" s="585" t="s">
        <v>975</v>
      </c>
      <c r="G7" s="585" t="s">
        <v>976</v>
      </c>
      <c r="H7" s="585" t="s">
        <v>977</v>
      </c>
      <c r="I7" s="585" t="s">
        <v>978</v>
      </c>
      <c r="J7" s="1632"/>
    </row>
    <row r="8" spans="2:27" ht="15.75" customHeight="1">
      <c r="B8" s="1637"/>
      <c r="C8" s="1637"/>
      <c r="D8" s="430"/>
      <c r="E8" s="430"/>
      <c r="F8" s="431"/>
      <c r="G8" s="428"/>
      <c r="H8" s="428"/>
      <c r="I8" s="428"/>
      <c r="J8" s="1633"/>
    </row>
    <row r="9" spans="2:27">
      <c r="B9" s="428"/>
      <c r="C9" s="428" t="s">
        <v>979</v>
      </c>
      <c r="D9" s="860" t="s">
        <v>980</v>
      </c>
      <c r="E9" s="860"/>
      <c r="F9" s="860"/>
      <c r="G9" s="860"/>
      <c r="H9" s="860"/>
      <c r="I9" s="860"/>
      <c r="J9" s="1099"/>
    </row>
    <row r="10" spans="2:27" ht="30" customHeight="1">
      <c r="B10" s="1238"/>
      <c r="C10" s="1238"/>
      <c r="D10" s="1252">
        <v>1</v>
      </c>
      <c r="E10" s="1238" t="s">
        <v>982</v>
      </c>
      <c r="F10" s="1253">
        <v>30531.536138161635</v>
      </c>
      <c r="G10" s="1253">
        <v>0</v>
      </c>
      <c r="H10" s="1253">
        <v>880.92150074000006</v>
      </c>
      <c r="I10" s="1253">
        <v>3427.736495986187</v>
      </c>
      <c r="J10" s="1253">
        <v>33959.272634147826</v>
      </c>
      <c r="K10" s="1638"/>
      <c r="L10" s="1638"/>
      <c r="M10" s="1638"/>
      <c r="N10" s="1638"/>
      <c r="O10" s="1638"/>
    </row>
    <row r="11" spans="2:27" ht="15.75" customHeight="1">
      <c r="B11" s="1238" t="s">
        <v>983</v>
      </c>
      <c r="C11" s="1238"/>
      <c r="D11" s="1254">
        <v>2</v>
      </c>
      <c r="E11" s="1255" t="s">
        <v>984</v>
      </c>
      <c r="F11" s="1253">
        <v>30531.536138161635</v>
      </c>
      <c r="G11" s="1253">
        <v>0</v>
      </c>
      <c r="H11" s="1253">
        <v>127.36214468530122</v>
      </c>
      <c r="I11" s="1253">
        <v>3326.5686285390357</v>
      </c>
      <c r="J11" s="1253">
        <v>33858.104766700671</v>
      </c>
      <c r="K11" s="1638"/>
      <c r="L11" s="1638"/>
      <c r="M11" s="1638"/>
      <c r="N11" s="1638"/>
      <c r="O11" s="1638"/>
    </row>
    <row r="12" spans="2:27" ht="15" customHeight="1">
      <c r="B12" s="1238" t="s">
        <v>985</v>
      </c>
      <c r="C12" s="1238"/>
      <c r="D12" s="1254">
        <v>3</v>
      </c>
      <c r="E12" s="1255" t="s">
        <v>986</v>
      </c>
      <c r="F12" s="1253">
        <v>0</v>
      </c>
      <c r="G12" s="1253">
        <v>0</v>
      </c>
      <c r="H12" s="1253">
        <v>753.55935605469881</v>
      </c>
      <c r="I12" s="1253">
        <v>101.16786744715107</v>
      </c>
      <c r="J12" s="1253">
        <v>101.16786744715107</v>
      </c>
    </row>
    <row r="13" spans="2:27" ht="15.75" customHeight="1">
      <c r="B13" s="1238"/>
      <c r="C13" s="1238"/>
      <c r="D13" s="1254">
        <v>4</v>
      </c>
      <c r="E13" s="1238" t="s">
        <v>987</v>
      </c>
      <c r="F13" s="1253">
        <v>0</v>
      </c>
      <c r="G13" s="1253">
        <v>100049.85835777051</v>
      </c>
      <c r="H13" s="1253">
        <v>100.32241777305413</v>
      </c>
      <c r="I13" s="1253">
        <v>27.431149347360854</v>
      </c>
      <c r="J13" s="1253">
        <v>94031.884005184591</v>
      </c>
    </row>
    <row r="14" spans="2:27" ht="15.75" customHeight="1">
      <c r="B14" s="1238" t="s">
        <v>988</v>
      </c>
      <c r="C14" s="1238"/>
      <c r="D14" s="1254">
        <v>5</v>
      </c>
      <c r="E14" s="1255" t="s">
        <v>938</v>
      </c>
      <c r="F14" s="1253">
        <v>0</v>
      </c>
      <c r="G14" s="1253">
        <v>77312.898961294544</v>
      </c>
      <c r="H14" s="1253">
        <v>72.904195665722227</v>
      </c>
      <c r="I14" s="1253">
        <v>17.760964531965065</v>
      </c>
      <c r="J14" s="1253">
        <v>73534.273963644213</v>
      </c>
    </row>
    <row r="15" spans="2:27" ht="15.75" customHeight="1">
      <c r="B15" s="1238" t="s">
        <v>989</v>
      </c>
      <c r="C15" s="1238"/>
      <c r="D15" s="1254">
        <v>6</v>
      </c>
      <c r="E15" s="1255" t="s">
        <v>939</v>
      </c>
      <c r="F15" s="1253">
        <v>0</v>
      </c>
      <c r="G15" s="1253">
        <v>22736.959396475973</v>
      </c>
      <c r="H15" s="1253">
        <v>27.418222107331903</v>
      </c>
      <c r="I15" s="1253">
        <v>9.6701848153957872</v>
      </c>
      <c r="J15" s="1253">
        <v>20497.610041540371</v>
      </c>
    </row>
    <row r="16" spans="2:27" ht="21" customHeight="1">
      <c r="B16" s="1238"/>
      <c r="C16" s="1238"/>
      <c r="D16" s="1254">
        <v>7</v>
      </c>
      <c r="E16" s="1238" t="s">
        <v>990</v>
      </c>
      <c r="F16" s="1253">
        <v>0</v>
      </c>
      <c r="G16" s="1253">
        <v>168847.03989590856</v>
      </c>
      <c r="H16" s="1253">
        <v>24476.449306929411</v>
      </c>
      <c r="I16" s="1253">
        <v>121138.29976268018</v>
      </c>
      <c r="J16" s="1253">
        <v>183760.67090586078</v>
      </c>
    </row>
    <row r="17" spans="2:16" ht="23.25" customHeight="1">
      <c r="B17" s="1238" t="s">
        <v>991</v>
      </c>
      <c r="C17" s="1238"/>
      <c r="D17" s="1254">
        <v>8</v>
      </c>
      <c r="E17" s="1255" t="s">
        <v>992</v>
      </c>
      <c r="F17" s="1253">
        <v>0</v>
      </c>
      <c r="G17" s="1253">
        <v>38088.743732027171</v>
      </c>
      <c r="H17" s="1253">
        <v>0</v>
      </c>
      <c r="I17" s="1253">
        <v>0</v>
      </c>
      <c r="J17" s="1253">
        <v>3076.267267074847</v>
      </c>
    </row>
    <row r="18" spans="2:16" ht="22.5" customHeight="1">
      <c r="B18" s="1238" t="s">
        <v>993</v>
      </c>
      <c r="C18" s="1238"/>
      <c r="D18" s="1254">
        <v>9</v>
      </c>
      <c r="E18" s="1255" t="s">
        <v>994</v>
      </c>
      <c r="F18" s="1253">
        <v>0</v>
      </c>
      <c r="G18" s="1253">
        <v>130758.29616388142</v>
      </c>
      <c r="H18" s="1253">
        <v>24476.449306929411</v>
      </c>
      <c r="I18" s="1253">
        <v>121138.29976268018</v>
      </c>
      <c r="J18" s="1253">
        <v>180684.40363878591</v>
      </c>
    </row>
    <row r="19" spans="2:16" ht="22.5" customHeight="1">
      <c r="B19" s="1238">
        <v>45</v>
      </c>
      <c r="C19" s="1238"/>
      <c r="D19" s="1254">
        <v>10</v>
      </c>
      <c r="E19" s="1238" t="s">
        <v>995</v>
      </c>
      <c r="F19" s="1253">
        <v>0</v>
      </c>
      <c r="G19" s="1253">
        <v>0</v>
      </c>
      <c r="H19" s="1253">
        <v>0</v>
      </c>
      <c r="I19" s="1253">
        <v>0</v>
      </c>
      <c r="J19" s="1253">
        <v>0</v>
      </c>
    </row>
    <row r="20" spans="2:16" ht="21" customHeight="1">
      <c r="B20" s="1238"/>
      <c r="C20" s="1238"/>
      <c r="D20" s="1254">
        <v>11</v>
      </c>
      <c r="E20" s="1238" t="s">
        <v>996</v>
      </c>
      <c r="F20" s="1253">
        <v>0</v>
      </c>
      <c r="G20" s="1253">
        <v>18404.721644849</v>
      </c>
      <c r="H20" s="1253">
        <v>0</v>
      </c>
      <c r="I20" s="1253">
        <v>0</v>
      </c>
      <c r="J20" s="1253">
        <v>0</v>
      </c>
    </row>
    <row r="21" spans="2:16" ht="18" customHeight="1">
      <c r="B21" s="1238" t="s">
        <v>997</v>
      </c>
      <c r="C21" s="1238"/>
      <c r="D21" s="1254">
        <v>12</v>
      </c>
      <c r="E21" s="1255" t="s">
        <v>998</v>
      </c>
      <c r="F21" s="1253">
        <v>0</v>
      </c>
      <c r="G21" s="1253">
        <v>0</v>
      </c>
      <c r="H21" s="1253">
        <v>0</v>
      </c>
      <c r="I21" s="1253">
        <v>0</v>
      </c>
      <c r="J21" s="1253">
        <v>0</v>
      </c>
    </row>
    <row r="22" spans="2:16" ht="30" customHeight="1">
      <c r="B22" s="1238" t="s">
        <v>999</v>
      </c>
      <c r="C22" s="1238"/>
      <c r="D22" s="1254">
        <v>13</v>
      </c>
      <c r="E22" s="1255" t="s">
        <v>1000</v>
      </c>
      <c r="F22" s="1253">
        <v>0</v>
      </c>
      <c r="G22" s="1253">
        <v>18404.721644849</v>
      </c>
      <c r="H22" s="1253">
        <v>0</v>
      </c>
      <c r="I22" s="1253">
        <v>0</v>
      </c>
      <c r="J22" s="1253">
        <v>0</v>
      </c>
    </row>
    <row r="23" spans="2:16" ht="14.25" customHeight="1">
      <c r="B23" s="1100"/>
      <c r="C23" s="1100"/>
      <c r="D23" s="1101">
        <v>14</v>
      </c>
      <c r="E23" s="1100" t="s">
        <v>1001</v>
      </c>
      <c r="F23" s="1061"/>
      <c r="G23" s="1061"/>
      <c r="H23" s="1061"/>
      <c r="I23" s="1061"/>
      <c r="J23" s="1061">
        <v>311751.82754519297</v>
      </c>
    </row>
    <row r="25" spans="2:16">
      <c r="B25" s="581" t="s">
        <v>1002</v>
      </c>
    </row>
    <row r="26" spans="2:16">
      <c r="B26" s="583"/>
      <c r="C26" s="583"/>
      <c r="D26" s="429"/>
      <c r="E26" s="429"/>
      <c r="F26" s="431" t="s">
        <v>466</v>
      </c>
      <c r="G26" s="431" t="s">
        <v>467</v>
      </c>
      <c r="H26" s="431" t="s">
        <v>468</v>
      </c>
      <c r="I26" s="431" t="s">
        <v>469</v>
      </c>
      <c r="J26" s="427" t="s">
        <v>470</v>
      </c>
      <c r="L26" s="1638"/>
      <c r="M26" s="1638"/>
      <c r="N26" s="1638"/>
      <c r="O26" s="1638"/>
      <c r="P26" s="1638"/>
    </row>
    <row r="27" spans="2:16" ht="36.75" customHeight="1">
      <c r="B27" s="1635" t="s">
        <v>1003</v>
      </c>
      <c r="C27" s="1635"/>
      <c r="D27" s="429"/>
      <c r="E27" s="429"/>
      <c r="F27" s="1634" t="s">
        <v>971</v>
      </c>
      <c r="G27" s="1634"/>
      <c r="H27" s="1634"/>
      <c r="I27" s="1634"/>
      <c r="J27" s="1631" t="s">
        <v>972</v>
      </c>
      <c r="L27" s="1638"/>
      <c r="M27" s="1638"/>
      <c r="N27" s="1638"/>
      <c r="O27" s="1638"/>
      <c r="P27" s="1638"/>
    </row>
    <row r="28" spans="2:16" ht="15" customHeight="1">
      <c r="B28" s="1636" t="s">
        <v>973</v>
      </c>
      <c r="C28" s="1636" t="s">
        <v>974</v>
      </c>
      <c r="D28" s="429"/>
      <c r="E28" s="429"/>
      <c r="F28" s="585" t="s">
        <v>975</v>
      </c>
      <c r="G28" s="585" t="s">
        <v>976</v>
      </c>
      <c r="H28" s="585" t="s">
        <v>977</v>
      </c>
      <c r="I28" s="585" t="s">
        <v>978</v>
      </c>
      <c r="J28" s="1632"/>
    </row>
    <row r="29" spans="2:16">
      <c r="B29" s="1637"/>
      <c r="C29" s="1637"/>
      <c r="D29" s="430"/>
      <c r="E29" s="430"/>
      <c r="F29" s="431"/>
      <c r="G29" s="428"/>
      <c r="H29" s="428"/>
      <c r="I29" s="428"/>
      <c r="J29" s="1633"/>
    </row>
    <row r="30" spans="2:16">
      <c r="B30" s="428"/>
      <c r="C30" s="428" t="s">
        <v>1004</v>
      </c>
      <c r="D30" s="860" t="s">
        <v>1005</v>
      </c>
      <c r="E30" s="860"/>
      <c r="F30" s="860"/>
      <c r="G30" s="860"/>
      <c r="H30" s="860"/>
      <c r="I30" s="860"/>
      <c r="J30" s="1099"/>
    </row>
    <row r="31" spans="2:16" ht="28.5" customHeight="1">
      <c r="B31" s="19" t="s">
        <v>1006</v>
      </c>
      <c r="C31" s="19" t="s">
        <v>981</v>
      </c>
      <c r="D31" s="41">
        <v>15</v>
      </c>
      <c r="E31" s="1256" t="s">
        <v>1007</v>
      </c>
      <c r="F31" s="5"/>
      <c r="G31" s="5">
        <v>0</v>
      </c>
      <c r="H31" s="5">
        <v>0</v>
      </c>
      <c r="I31" s="5">
        <v>0</v>
      </c>
      <c r="J31" s="5">
        <v>3741.3262559049531</v>
      </c>
    </row>
    <row r="32" spans="2:16" ht="33" customHeight="1">
      <c r="B32" s="19"/>
      <c r="C32" s="19"/>
      <c r="D32" s="41" t="s">
        <v>1008</v>
      </c>
      <c r="E32" s="1256" t="s">
        <v>1009</v>
      </c>
      <c r="F32" s="5"/>
      <c r="G32" s="5">
        <v>0</v>
      </c>
      <c r="H32" s="5">
        <v>0</v>
      </c>
      <c r="I32" s="5">
        <v>103832.6077658634</v>
      </c>
      <c r="J32" s="5">
        <v>88257.716600983884</v>
      </c>
    </row>
    <row r="33" spans="2:10" ht="34.5" customHeight="1">
      <c r="B33" s="19" t="s">
        <v>1010</v>
      </c>
      <c r="C33" s="19"/>
      <c r="D33" s="41">
        <v>16</v>
      </c>
      <c r="E33" s="19" t="s">
        <v>1011</v>
      </c>
      <c r="F33" s="5"/>
      <c r="G33" s="5">
        <v>496.67758779760243</v>
      </c>
      <c r="H33" s="5">
        <v>0</v>
      </c>
      <c r="I33" s="5">
        <v>0</v>
      </c>
      <c r="J33" s="5">
        <v>248.33879389880121</v>
      </c>
    </row>
    <row r="34" spans="2:10" ht="26.25" customHeight="1">
      <c r="B34" s="19"/>
      <c r="C34" s="19"/>
      <c r="D34" s="41">
        <v>17</v>
      </c>
      <c r="E34" s="1256" t="s">
        <v>1012</v>
      </c>
      <c r="F34" s="5"/>
      <c r="G34" s="5">
        <v>73248.446804069215</v>
      </c>
      <c r="H34" s="5">
        <v>19576.587438592484</v>
      </c>
      <c r="I34" s="5">
        <v>159713.25587859206</v>
      </c>
      <c r="J34" s="5">
        <v>166182.55860984209</v>
      </c>
    </row>
    <row r="35" spans="2:10" ht="45.75" customHeight="1">
      <c r="B35" s="19" t="s">
        <v>1013</v>
      </c>
      <c r="C35" s="19"/>
      <c r="D35" s="41">
        <v>18</v>
      </c>
      <c r="E35" s="1256" t="s">
        <v>1014</v>
      </c>
      <c r="F35" s="5"/>
      <c r="G35" s="5">
        <v>3248.3732553077743</v>
      </c>
      <c r="H35" s="5">
        <v>0</v>
      </c>
      <c r="I35" s="5">
        <v>0</v>
      </c>
      <c r="J35" s="5">
        <v>0</v>
      </c>
    </row>
    <row r="36" spans="2:10" ht="63.75" customHeight="1">
      <c r="B36" s="19" t="s">
        <v>1015</v>
      </c>
      <c r="C36" s="19"/>
      <c r="D36" s="41">
        <v>19</v>
      </c>
      <c r="E36" s="19" t="s">
        <v>1016</v>
      </c>
      <c r="F36" s="5"/>
      <c r="G36" s="5">
        <v>14442.214042198289</v>
      </c>
      <c r="H36" s="5">
        <v>626.92167632090832</v>
      </c>
      <c r="I36" s="5">
        <v>1438.4210237030902</v>
      </c>
      <c r="J36" s="5">
        <v>2517.530093437596</v>
      </c>
    </row>
    <row r="37" spans="2:10" ht="58.5" customHeight="1">
      <c r="B37" s="19" t="s">
        <v>1017</v>
      </c>
      <c r="C37" s="19"/>
      <c r="D37" s="41">
        <v>20</v>
      </c>
      <c r="E37" s="1256" t="s">
        <v>1018</v>
      </c>
      <c r="F37" s="5"/>
      <c r="G37" s="5">
        <v>49167.005315602742</v>
      </c>
      <c r="H37" s="5">
        <v>12644.792405630677</v>
      </c>
      <c r="I37" s="5">
        <v>80653.657491224454</v>
      </c>
      <c r="J37" s="5">
        <v>100499.24041726123</v>
      </c>
    </row>
    <row r="38" spans="2:10" ht="48.75" customHeight="1">
      <c r="B38" s="19" t="s">
        <v>1019</v>
      </c>
      <c r="C38" s="19"/>
      <c r="D38" s="41">
        <v>21</v>
      </c>
      <c r="E38" s="1256" t="s">
        <v>1020</v>
      </c>
      <c r="F38" s="5"/>
      <c r="G38" s="5">
        <v>3940.967585161743</v>
      </c>
      <c r="H38" s="5">
        <v>168.00412854942513</v>
      </c>
      <c r="I38" s="5">
        <v>1354.0551235862883</v>
      </c>
      <c r="J38" s="5">
        <v>2969.8524181066741</v>
      </c>
    </row>
    <row r="39" spans="2:10" ht="24.75" customHeight="1">
      <c r="B39" s="19" t="s">
        <v>1021</v>
      </c>
      <c r="C39" s="19"/>
      <c r="D39" s="41">
        <v>22</v>
      </c>
      <c r="E39" s="19" t="s">
        <v>1022</v>
      </c>
      <c r="F39" s="5"/>
      <c r="G39" s="5">
        <v>5815.406373535131</v>
      </c>
      <c r="H39" s="5">
        <v>5733.3998840500035</v>
      </c>
      <c r="I39" s="5">
        <v>70144.620328281089</v>
      </c>
      <c r="J39" s="5">
        <v>56252.937354179267</v>
      </c>
    </row>
    <row r="40" spans="2:10" ht="42.75" customHeight="1">
      <c r="B40" s="19" t="s">
        <v>1023</v>
      </c>
      <c r="C40" s="19"/>
      <c r="D40" s="41">
        <v>23</v>
      </c>
      <c r="E40" s="19" t="s">
        <v>1020</v>
      </c>
      <c r="F40" s="5"/>
      <c r="G40" s="5">
        <v>4698.6428445251313</v>
      </c>
      <c r="H40" s="5">
        <v>4734.298542960003</v>
      </c>
      <c r="I40" s="5">
        <v>45721.96526826109</v>
      </c>
      <c r="J40" s="5">
        <v>34435.748118112271</v>
      </c>
    </row>
    <row r="41" spans="2:10" ht="52.5" customHeight="1">
      <c r="B41" s="19" t="s">
        <v>1024</v>
      </c>
      <c r="C41" s="19"/>
      <c r="D41" s="41">
        <v>24</v>
      </c>
      <c r="E41" s="1256" t="s">
        <v>1025</v>
      </c>
      <c r="F41" s="5"/>
      <c r="G41" s="5">
        <v>575.447817425278</v>
      </c>
      <c r="H41" s="5">
        <v>571.47347259089747</v>
      </c>
      <c r="I41" s="5">
        <v>7476.55703538342</v>
      </c>
      <c r="J41" s="5">
        <v>6912.8507449639947</v>
      </c>
    </row>
    <row r="42" spans="2:10" ht="23.25" customHeight="1">
      <c r="B42" s="19">
        <v>45</v>
      </c>
      <c r="C42" s="19"/>
      <c r="D42" s="41">
        <v>25</v>
      </c>
      <c r="E42" s="1256" t="s">
        <v>1026</v>
      </c>
      <c r="F42" s="5"/>
      <c r="G42" s="5">
        <v>0</v>
      </c>
      <c r="H42" s="5">
        <v>0</v>
      </c>
      <c r="I42" s="5">
        <v>0</v>
      </c>
      <c r="J42" s="5">
        <v>0</v>
      </c>
    </row>
    <row r="43" spans="2:10" ht="24" customHeight="1">
      <c r="B43" s="19"/>
      <c r="C43" s="19"/>
      <c r="D43" s="41">
        <v>26</v>
      </c>
      <c r="E43" s="19" t="s">
        <v>1027</v>
      </c>
      <c r="F43" s="5"/>
      <c r="G43" s="5">
        <v>16855.649753184534</v>
      </c>
      <c r="H43" s="5">
        <v>142.39315769000004</v>
      </c>
      <c r="I43" s="5">
        <v>10204.22268696442</v>
      </c>
      <c r="J43" s="5">
        <v>16342.559525074184</v>
      </c>
    </row>
    <row r="44" spans="2:10" ht="18.75" customHeight="1">
      <c r="B44" s="19" t="s">
        <v>1028</v>
      </c>
      <c r="C44" s="19"/>
      <c r="D44" s="41">
        <v>27</v>
      </c>
      <c r="E44" s="1256" t="s">
        <v>1029</v>
      </c>
      <c r="F44" s="5"/>
      <c r="G44" s="5">
        <v>0</v>
      </c>
      <c r="H44" s="5">
        <v>0</v>
      </c>
      <c r="I44" s="5">
        <v>0</v>
      </c>
      <c r="J44" s="5">
        <v>0</v>
      </c>
    </row>
    <row r="45" spans="2:10" ht="39" customHeight="1">
      <c r="B45" s="19" t="s">
        <v>1030</v>
      </c>
      <c r="C45" s="19"/>
      <c r="D45" s="41">
        <v>28</v>
      </c>
      <c r="E45" s="1256" t="s">
        <v>1031</v>
      </c>
      <c r="F45" s="5"/>
      <c r="G45" s="5">
        <v>2348.5627734900004</v>
      </c>
      <c r="H45" s="5">
        <v>0</v>
      </c>
      <c r="I45" s="5">
        <v>0</v>
      </c>
      <c r="J45" s="5">
        <v>1996.2783574665</v>
      </c>
    </row>
    <row r="46" spans="2:10" ht="24.75" customHeight="1">
      <c r="B46" s="19" t="s">
        <v>1032</v>
      </c>
      <c r="C46" s="19"/>
      <c r="D46" s="41">
        <v>29</v>
      </c>
      <c r="E46" s="19" t="s">
        <v>1033</v>
      </c>
      <c r="F46" s="5"/>
      <c r="G46" s="5">
        <v>3167.5796042600032</v>
      </c>
      <c r="H46" s="5">
        <v>0</v>
      </c>
      <c r="I46" s="5">
        <v>0</v>
      </c>
      <c r="J46" s="5">
        <v>3167.5796042600032</v>
      </c>
    </row>
    <row r="47" spans="2:10" ht="33.75" customHeight="1">
      <c r="B47" s="19" t="s">
        <v>1034</v>
      </c>
      <c r="C47" s="19"/>
      <c r="D47" s="41">
        <v>30</v>
      </c>
      <c r="E47" s="1256" t="s">
        <v>1035</v>
      </c>
      <c r="F47" s="5"/>
      <c r="G47" s="5">
        <v>9343.3897723400005</v>
      </c>
      <c r="H47" s="5">
        <v>0</v>
      </c>
      <c r="I47" s="5">
        <v>0</v>
      </c>
      <c r="J47" s="5">
        <v>467.16948861700007</v>
      </c>
    </row>
    <row r="48" spans="2:10" ht="33" customHeight="1">
      <c r="B48" s="19" t="s">
        <v>1036</v>
      </c>
      <c r="C48" s="19"/>
      <c r="D48" s="41">
        <v>31</v>
      </c>
      <c r="E48" s="1256" t="s">
        <v>1037</v>
      </c>
      <c r="F48" s="5"/>
      <c r="G48" s="5">
        <v>1996.1176030945305</v>
      </c>
      <c r="H48" s="5">
        <v>142.39315769000004</v>
      </c>
      <c r="I48" s="5">
        <v>10204.22268696442</v>
      </c>
      <c r="J48" s="5">
        <v>10711.532074730683</v>
      </c>
    </row>
    <row r="49" spans="2:10" ht="15.75" customHeight="1">
      <c r="B49" s="19" t="s">
        <v>1038</v>
      </c>
      <c r="C49" s="19"/>
      <c r="D49" s="41">
        <v>32</v>
      </c>
      <c r="E49" s="19" t="s">
        <v>1039</v>
      </c>
      <c r="F49" s="5"/>
      <c r="G49" s="5">
        <v>12228.254372309999</v>
      </c>
      <c r="H49" s="5">
        <v>10331.547004620001</v>
      </c>
      <c r="I49" s="5">
        <v>76231.735120656143</v>
      </c>
      <c r="J49" s="5">
        <v>5744.0183480540582</v>
      </c>
    </row>
    <row r="50" spans="2:10">
      <c r="B50" s="1257"/>
      <c r="C50" s="1257"/>
      <c r="D50" s="1258">
        <v>33</v>
      </c>
      <c r="E50" s="1257" t="s">
        <v>1040</v>
      </c>
      <c r="F50" s="1113"/>
      <c r="G50" s="1113"/>
      <c r="H50" s="1113"/>
      <c r="I50" s="1113"/>
      <c r="J50" s="1113">
        <v>280516.51813375799</v>
      </c>
    </row>
    <row r="51" spans="2:10">
      <c r="F51" s="854"/>
      <c r="G51" s="854"/>
      <c r="H51" s="854"/>
      <c r="I51" s="854"/>
      <c r="J51" s="854"/>
    </row>
    <row r="52" spans="2:10">
      <c r="B52" s="76" t="s">
        <v>1041</v>
      </c>
      <c r="F52" s="854"/>
      <c r="G52" s="854"/>
      <c r="H52" s="854"/>
      <c r="I52" s="854"/>
      <c r="J52" s="854"/>
    </row>
    <row r="53" spans="2:10">
      <c r="F53" s="854"/>
      <c r="G53" s="854"/>
      <c r="H53" s="854"/>
      <c r="I53" s="854"/>
      <c r="J53" s="854"/>
    </row>
    <row r="54" spans="2:10">
      <c r="B54" s="1049">
        <v>9</v>
      </c>
      <c r="C54" s="1049" t="s">
        <v>1042</v>
      </c>
      <c r="D54" s="1102">
        <v>34</v>
      </c>
      <c r="E54" s="1049" t="s">
        <v>1043</v>
      </c>
      <c r="F54" s="1102"/>
      <c r="G54" s="1102"/>
      <c r="H54" s="1102"/>
      <c r="I54" s="1102"/>
      <c r="J54" s="1103">
        <v>1.1113492696231899</v>
      </c>
    </row>
  </sheetData>
  <mergeCells count="13">
    <mergeCell ref="K10:O11"/>
    <mergeCell ref="L26:P27"/>
    <mergeCell ref="B27:C27"/>
    <mergeCell ref="B28:B29"/>
    <mergeCell ref="C28:C29"/>
    <mergeCell ref="F27:I27"/>
    <mergeCell ref="J27:J29"/>
    <mergeCell ref="B3:J3"/>
    <mergeCell ref="J6:J8"/>
    <mergeCell ref="F6:I6"/>
    <mergeCell ref="B6:C6"/>
    <mergeCell ref="B7:B8"/>
    <mergeCell ref="C7:C8"/>
  </mergeCells>
  <pageMargins left="0.7" right="0.7" top="0.75" bottom="0.75" header="0.3" footer="0.3"/>
  <pageSetup paperSize="9" scale="38" orientation="portrait" r:id="rId1"/>
  <headerFooter>
    <oddFooter>&amp;C&amp;1#&amp;"Calibri"&amp;10&amp;K000000Confidential</oddFooter>
  </headerFooter>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A337-E284-43C2-BE27-ECD453FB3C49}">
  <sheetPr codeName="Sheet43">
    <tabColor theme="5" tint="0.59999389629810485"/>
  </sheetPr>
  <dimension ref="B1:AA15"/>
  <sheetViews>
    <sheetView showGridLines="0" view="pageBreakPreview" topLeftCell="C4" zoomScale="85" zoomScaleNormal="60" zoomScaleSheetLayoutView="85" zoomScalePageLayoutView="60" workbookViewId="0">
      <selection activeCell="M7" sqref="M7:P9"/>
    </sheetView>
  </sheetViews>
  <sheetFormatPr defaultColWidth="9.1796875" defaultRowHeight="23.25" customHeight="1"/>
  <cols>
    <col min="1" max="1" width="1.26953125" style="66" customWidth="1"/>
    <col min="2" max="2" width="9.1796875" style="66"/>
    <col min="3" max="3" width="33.7265625" style="66" customWidth="1"/>
    <col min="4" max="4" width="28.7265625" style="66" customWidth="1"/>
    <col min="5" max="5" width="24.453125" style="66" customWidth="1"/>
    <col min="6" max="6" width="20.54296875" style="66" customWidth="1"/>
    <col min="7" max="7" width="22.1796875" style="66" customWidth="1"/>
    <col min="8" max="8" width="26" style="66" customWidth="1"/>
    <col min="9" max="9" width="23" style="66" customWidth="1"/>
    <col min="10" max="10" width="22.54296875" style="66" customWidth="1"/>
    <col min="11" max="11" width="21" style="66" customWidth="1"/>
    <col min="12" max="12" width="2.453125" style="66" customWidth="1"/>
    <col min="13" max="16384" width="9.1796875" style="66"/>
  </cols>
  <sheetData>
    <row r="1" spans="2:27" ht="23.25" customHeight="1">
      <c r="B1" s="1629" t="s">
        <v>1044</v>
      </c>
      <c r="C1" s="1629"/>
      <c r="D1" s="1629"/>
      <c r="E1" s="1629"/>
      <c r="F1" s="1640"/>
      <c r="G1" s="1640"/>
      <c r="H1" s="1640"/>
      <c r="I1" s="1640"/>
      <c r="J1" s="1640"/>
      <c r="K1" s="1640"/>
      <c r="AA1" s="66" t="e">
        <f>#REF!</f>
        <v>#REF!</v>
      </c>
    </row>
    <row r="2" spans="2:27" ht="83.25" customHeight="1">
      <c r="B2" s="1647" t="s">
        <v>1045</v>
      </c>
      <c r="C2" s="1647"/>
      <c r="D2" s="1647"/>
      <c r="E2" s="1647"/>
      <c r="F2" s="1647"/>
      <c r="G2" s="1647"/>
      <c r="H2" s="1647"/>
      <c r="I2" s="1647"/>
      <c r="J2" s="1647"/>
      <c r="K2" s="1647"/>
    </row>
    <row r="3" spans="2:27" ht="23.25" customHeight="1">
      <c r="B3" s="581"/>
      <c r="C3" s="581"/>
      <c r="D3" s="1631" t="s">
        <v>1046</v>
      </c>
      <c r="E3" s="1641"/>
      <c r="F3" s="1643" t="s">
        <v>1047</v>
      </c>
      <c r="G3" s="1644"/>
      <c r="H3" s="1644" t="s">
        <v>1048</v>
      </c>
      <c r="I3" s="1644"/>
      <c r="J3" s="1644" t="s">
        <v>1049</v>
      </c>
      <c r="K3" s="1646"/>
    </row>
    <row r="4" spans="2:27" ht="23.25" customHeight="1">
      <c r="B4" s="581"/>
      <c r="C4" s="581"/>
      <c r="D4" s="1632"/>
      <c r="E4" s="1642"/>
      <c r="F4" s="1641"/>
      <c r="G4" s="1644"/>
      <c r="H4" s="1645"/>
      <c r="I4" s="1644"/>
      <c r="J4" s="1645"/>
      <c r="K4" s="1646"/>
    </row>
    <row r="5" spans="2:27" ht="69.75" customHeight="1">
      <c r="B5" s="581"/>
      <c r="C5" s="428"/>
      <c r="D5" s="448"/>
      <c r="E5" s="587" t="s">
        <v>1050</v>
      </c>
      <c r="F5" s="439"/>
      <c r="G5" s="588" t="s">
        <v>1050</v>
      </c>
      <c r="H5" s="439"/>
      <c r="I5" s="588" t="s">
        <v>1051</v>
      </c>
      <c r="J5" s="439"/>
      <c r="K5" s="582" t="s">
        <v>1051</v>
      </c>
    </row>
    <row r="6" spans="2:27" ht="23.25" customHeight="1">
      <c r="B6" s="1104"/>
      <c r="C6" s="440" t="s">
        <v>170</v>
      </c>
      <c r="D6" s="1105" t="s">
        <v>497</v>
      </c>
      <c r="E6" s="1105" t="s">
        <v>501</v>
      </c>
      <c r="F6" s="1105" t="s">
        <v>503</v>
      </c>
      <c r="G6" s="1105" t="s">
        <v>505</v>
      </c>
      <c r="H6" s="1105" t="s">
        <v>507</v>
      </c>
      <c r="I6" s="1105" t="s">
        <v>511</v>
      </c>
      <c r="J6" s="1105" t="s">
        <v>513</v>
      </c>
      <c r="K6" s="1106">
        <v>100</v>
      </c>
    </row>
    <row r="7" spans="2:27" ht="40.5" customHeight="1">
      <c r="B7" s="441" t="s">
        <v>497</v>
      </c>
      <c r="C7" s="584" t="s">
        <v>1052</v>
      </c>
      <c r="D7" s="865">
        <v>168814.65986099999</v>
      </c>
      <c r="E7" s="865">
        <v>39470.213839999997</v>
      </c>
      <c r="F7" s="865">
        <v>0</v>
      </c>
      <c r="G7" s="865">
        <v>0</v>
      </c>
      <c r="H7" s="865">
        <v>339629.22948469257</v>
      </c>
      <c r="I7" s="865">
        <v>84041.548580057599</v>
      </c>
      <c r="J7" s="865">
        <v>0</v>
      </c>
      <c r="K7" s="865">
        <v>0</v>
      </c>
      <c r="L7" s="863"/>
      <c r="M7" s="1639"/>
      <c r="N7" s="1639"/>
      <c r="O7" s="1639"/>
      <c r="P7" s="1639"/>
    </row>
    <row r="8" spans="2:27" ht="32.25" customHeight="1">
      <c r="B8" s="441" t="s">
        <v>501</v>
      </c>
      <c r="C8" s="442" t="s">
        <v>1053</v>
      </c>
      <c r="D8" s="865">
        <v>1192.7274159999999</v>
      </c>
      <c r="E8" s="865">
        <v>0</v>
      </c>
      <c r="F8" s="865">
        <v>1192.7274161269902</v>
      </c>
      <c r="G8" s="865">
        <v>0</v>
      </c>
      <c r="H8" s="865">
        <v>5193.04816782952</v>
      </c>
      <c r="I8" s="865">
        <v>0</v>
      </c>
      <c r="J8" s="865">
        <v>5193.04816782952</v>
      </c>
      <c r="K8" s="865">
        <v>0</v>
      </c>
      <c r="L8" s="863"/>
      <c r="M8" s="1639"/>
      <c r="N8" s="1639"/>
      <c r="O8" s="1639"/>
      <c r="P8" s="1639"/>
    </row>
    <row r="9" spans="2:27" ht="32.25" customHeight="1">
      <c r="B9" s="441" t="s">
        <v>503</v>
      </c>
      <c r="C9" s="442" t="s">
        <v>571</v>
      </c>
      <c r="D9" s="865">
        <v>16755.382006</v>
      </c>
      <c r="E9" s="865">
        <v>12116.915587374397</v>
      </c>
      <c r="F9" s="865">
        <v>16755.382005672742</v>
      </c>
      <c r="G9" s="865">
        <v>12116.915587374397</v>
      </c>
      <c r="H9" s="865">
        <v>41927.014721204592</v>
      </c>
      <c r="I9" s="865">
        <v>35983.5980667408</v>
      </c>
      <c r="J9" s="865">
        <v>41124.690721204592</v>
      </c>
      <c r="K9" s="865">
        <v>35181.2740667408</v>
      </c>
      <c r="L9" s="863"/>
      <c r="M9" s="1639"/>
      <c r="N9" s="1639"/>
      <c r="O9" s="1639"/>
      <c r="P9" s="1639"/>
    </row>
    <row r="10" spans="2:27" ht="32.25" customHeight="1">
      <c r="B10" s="441" t="s">
        <v>505</v>
      </c>
      <c r="C10" s="443" t="s">
        <v>1054</v>
      </c>
      <c r="D10" s="865">
        <v>6918.7867059999999</v>
      </c>
      <c r="E10" s="865">
        <v>6289.9913110479119</v>
      </c>
      <c r="F10" s="865">
        <v>6918.7867061016614</v>
      </c>
      <c r="G10" s="865">
        <v>6289.9913110479119</v>
      </c>
      <c r="H10" s="865">
        <v>20988.505966603214</v>
      </c>
      <c r="I10" s="865">
        <v>20723.688849370094</v>
      </c>
      <c r="J10" s="865">
        <v>20988.505966603214</v>
      </c>
      <c r="K10" s="865">
        <v>20723.688849370094</v>
      </c>
      <c r="L10" s="863"/>
    </row>
    <row r="11" spans="2:27" ht="32.25" customHeight="1">
      <c r="B11" s="441" t="s">
        <v>507</v>
      </c>
      <c r="C11" s="443" t="s">
        <v>1055</v>
      </c>
      <c r="D11" s="865">
        <v>0</v>
      </c>
      <c r="E11" s="865">
        <v>0</v>
      </c>
      <c r="F11" s="865">
        <v>0</v>
      </c>
      <c r="G11" s="865">
        <v>0</v>
      </c>
      <c r="H11" s="865">
        <v>0</v>
      </c>
      <c r="I11" s="865">
        <v>0</v>
      </c>
      <c r="J11" s="865">
        <v>0</v>
      </c>
      <c r="K11" s="865">
        <v>0</v>
      </c>
      <c r="L11" s="863"/>
    </row>
    <row r="12" spans="2:27" ht="32.25" customHeight="1">
      <c r="B12" s="441" t="s">
        <v>509</v>
      </c>
      <c r="C12" s="443" t="s">
        <v>1056</v>
      </c>
      <c r="D12" s="865">
        <v>6664.2516759999999</v>
      </c>
      <c r="E12" s="865">
        <v>6235.0977940243738</v>
      </c>
      <c r="F12" s="865">
        <v>6664.2516756518535</v>
      </c>
      <c r="G12" s="865">
        <v>6235.0977940243738</v>
      </c>
      <c r="H12" s="865">
        <v>9523.6460011276577</v>
      </c>
      <c r="I12" s="865">
        <v>8552.3082696043675</v>
      </c>
      <c r="J12" s="865">
        <v>9523.6460011276577</v>
      </c>
      <c r="K12" s="865">
        <v>8552.3082696043675</v>
      </c>
      <c r="L12" s="863"/>
    </row>
    <row r="13" spans="2:27" ht="32.25" customHeight="1">
      <c r="B13" s="441" t="s">
        <v>511</v>
      </c>
      <c r="C13" s="443" t="s">
        <v>1057</v>
      </c>
      <c r="D13" s="865">
        <v>9390.836577</v>
      </c>
      <c r="E13" s="865">
        <v>7171.6713524504657</v>
      </c>
      <c r="F13" s="865">
        <v>9390.8365768594758</v>
      </c>
      <c r="G13" s="865">
        <v>7171.6713524504657</v>
      </c>
      <c r="H13" s="865">
        <v>23264.287313664765</v>
      </c>
      <c r="I13" s="865">
        <v>20295.495105856484</v>
      </c>
      <c r="J13" s="865">
        <v>23264.287313664765</v>
      </c>
      <c r="K13" s="865">
        <v>20295.495105856484</v>
      </c>
      <c r="L13" s="863"/>
    </row>
    <row r="14" spans="2:27" ht="32.25" customHeight="1">
      <c r="B14" s="441" t="s">
        <v>513</v>
      </c>
      <c r="C14" s="443" t="s">
        <v>1058</v>
      </c>
      <c r="D14" s="865">
        <v>696.49567400000001</v>
      </c>
      <c r="E14" s="865">
        <v>534.69898300622594</v>
      </c>
      <c r="F14" s="865">
        <v>696.49567438808765</v>
      </c>
      <c r="G14" s="865">
        <v>534.69898300622594</v>
      </c>
      <c r="H14" s="865">
        <v>615.33919306790131</v>
      </c>
      <c r="I14" s="865">
        <v>272.56528835821189</v>
      </c>
      <c r="J14" s="865">
        <v>615.33919306790131</v>
      </c>
      <c r="K14" s="865">
        <v>272.56528835821189</v>
      </c>
      <c r="L14" s="863"/>
    </row>
    <row r="15" spans="2:27" ht="57" customHeight="1">
      <c r="B15" s="444">
        <v>120</v>
      </c>
      <c r="C15" s="442" t="s">
        <v>1059</v>
      </c>
      <c r="D15" s="865">
        <v>150866.55043915779</v>
      </c>
      <c r="E15" s="866">
        <v>27353.298252936303</v>
      </c>
      <c r="F15" s="865">
        <v>0</v>
      </c>
      <c r="G15" s="865">
        <v>0</v>
      </c>
      <c r="H15" s="865">
        <v>292509.16659565846</v>
      </c>
      <c r="I15" s="865">
        <v>48057.950513316806</v>
      </c>
      <c r="J15" s="865">
        <v>0</v>
      </c>
      <c r="K15" s="865">
        <v>0</v>
      </c>
      <c r="L15" s="863"/>
    </row>
  </sheetData>
  <mergeCells count="10">
    <mergeCell ref="M7:P9"/>
    <mergeCell ref="B1:E1"/>
    <mergeCell ref="F1:G1"/>
    <mergeCell ref="H1:I1"/>
    <mergeCell ref="J1:K1"/>
    <mergeCell ref="D3:E4"/>
    <mergeCell ref="F3:G4"/>
    <mergeCell ref="H3:I4"/>
    <mergeCell ref="J3:K4"/>
    <mergeCell ref="B2:K2"/>
  </mergeCells>
  <pageMargins left="0.7" right="0.7" top="0.75" bottom="0.75" header="0.3" footer="0.3"/>
  <pageSetup paperSize="9" scale="53" orientation="landscape" verticalDpi="90" r:id="rId1"/>
  <headerFooter>
    <oddFooter>&amp;C&amp;1#&amp;"Calibri"&amp;10&amp;K000000Confidential</oddFooter>
  </headerFooter>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C222-2256-41D5-B54F-54D17D39F5C3}">
  <sheetPr codeName="Sheet44">
    <tabColor theme="5" tint="0.59999389629810485"/>
  </sheetPr>
  <dimension ref="B1:AA20"/>
  <sheetViews>
    <sheetView showGridLines="0" view="pageBreakPreview" topLeftCell="C1" zoomScaleNormal="85" zoomScaleSheetLayoutView="100" zoomScalePageLayoutView="60" workbookViewId="0">
      <selection activeCell="J5" sqref="J5"/>
    </sheetView>
  </sheetViews>
  <sheetFormatPr defaultColWidth="20.26953125" defaultRowHeight="11.5"/>
  <cols>
    <col min="1" max="1" width="1.81640625" style="66" customWidth="1"/>
    <col min="2" max="2" width="10.7265625" style="66" customWidth="1"/>
    <col min="3" max="3" width="48.54296875" style="66" customWidth="1"/>
    <col min="4" max="4" width="35.54296875" style="66" customWidth="1"/>
    <col min="5" max="5" width="34.81640625" style="66" customWidth="1"/>
    <col min="6" max="6" width="28.453125" style="66" customWidth="1"/>
    <col min="7" max="7" width="31" style="66" customWidth="1"/>
    <col min="8" max="8" width="4.26953125" style="66" customWidth="1"/>
    <col min="9" max="16384" width="20.26953125" style="66"/>
  </cols>
  <sheetData>
    <row r="1" spans="2:27" ht="18.75" customHeight="1">
      <c r="B1" s="1648" t="s">
        <v>1060</v>
      </c>
      <c r="C1" s="1648"/>
      <c r="D1" s="1648"/>
      <c r="E1" s="1648"/>
      <c r="F1" s="1648"/>
      <c r="G1" s="1648"/>
      <c r="AA1" s="66" t="e">
        <f>#REF!</f>
        <v>#REF!</v>
      </c>
    </row>
    <row r="2" spans="2:27">
      <c r="B2" s="581"/>
      <c r="C2" s="581"/>
      <c r="D2" s="581"/>
      <c r="E2" s="581"/>
      <c r="F2" s="581"/>
      <c r="G2" s="581"/>
    </row>
    <row r="3" spans="2:27">
      <c r="B3" s="446"/>
      <c r="C3" s="581"/>
      <c r="D3" s="1644" t="s">
        <v>1061</v>
      </c>
      <c r="E3" s="1644"/>
      <c r="F3" s="1644" t="s">
        <v>1062</v>
      </c>
      <c r="G3" s="1644"/>
    </row>
    <row r="4" spans="2:27" ht="75" customHeight="1">
      <c r="B4" s="446"/>
      <c r="C4" s="581"/>
      <c r="D4" s="1645"/>
      <c r="E4" s="1644"/>
      <c r="F4" s="1631" t="s">
        <v>1063</v>
      </c>
      <c r="G4" s="1641"/>
    </row>
    <row r="5" spans="2:27">
      <c r="B5" s="581"/>
      <c r="C5" s="581"/>
      <c r="D5" s="447"/>
      <c r="E5" s="587" t="s">
        <v>1050</v>
      </c>
      <c r="F5" s="448"/>
      <c r="G5" s="587" t="s">
        <v>1051</v>
      </c>
    </row>
    <row r="6" spans="2:27">
      <c r="B6" s="581"/>
      <c r="C6" s="581" t="s">
        <v>170</v>
      </c>
      <c r="D6" s="449" t="s">
        <v>497</v>
      </c>
      <c r="E6" s="449" t="s">
        <v>501</v>
      </c>
      <c r="F6" s="449" t="s">
        <v>503</v>
      </c>
      <c r="G6" s="449" t="s">
        <v>507</v>
      </c>
    </row>
    <row r="7" spans="2:27" ht="40.5" customHeight="1">
      <c r="B7" s="444">
        <v>130</v>
      </c>
      <c r="C7" s="445" t="s">
        <v>1064</v>
      </c>
      <c r="D7" s="867">
        <v>2155.86535</v>
      </c>
      <c r="E7" s="867">
        <v>1956.8464530000001</v>
      </c>
      <c r="F7" s="867">
        <v>42403.758534365792</v>
      </c>
      <c r="G7" s="867">
        <v>39015.009023365797</v>
      </c>
    </row>
    <row r="8" spans="2:27" ht="26.25" customHeight="1">
      <c r="B8" s="444">
        <v>140</v>
      </c>
      <c r="C8" s="442" t="s">
        <v>1065</v>
      </c>
      <c r="D8" s="868"/>
      <c r="E8" s="868"/>
      <c r="F8" s="868"/>
      <c r="G8" s="868"/>
      <c r="H8" s="1639"/>
      <c r="I8" s="1639"/>
      <c r="J8" s="1639"/>
      <c r="K8" s="1639"/>
    </row>
    <row r="9" spans="2:27" ht="26.25" customHeight="1">
      <c r="B9" s="444">
        <v>150</v>
      </c>
      <c r="C9" s="442" t="s">
        <v>1053</v>
      </c>
      <c r="D9" s="868"/>
      <c r="E9" s="868"/>
      <c r="F9" s="868">
        <v>1404.8690790000001</v>
      </c>
      <c r="G9" s="868"/>
      <c r="H9" s="1639"/>
      <c r="I9" s="1639"/>
      <c r="J9" s="1639"/>
      <c r="K9" s="1639"/>
    </row>
    <row r="10" spans="2:27" ht="26.25" customHeight="1">
      <c r="B10" s="444">
        <v>160</v>
      </c>
      <c r="C10" s="442" t="s">
        <v>571</v>
      </c>
      <c r="D10" s="868">
        <v>2155.86535</v>
      </c>
      <c r="E10" s="868">
        <v>1956.8464530000001</v>
      </c>
      <c r="F10" s="868">
        <v>12974.040618000001</v>
      </c>
      <c r="G10" s="868">
        <v>10990.160185999999</v>
      </c>
      <c r="H10" s="1639"/>
      <c r="I10" s="1639"/>
      <c r="J10" s="1639"/>
      <c r="K10" s="1639"/>
    </row>
    <row r="11" spans="2:27" ht="19.5" customHeight="1">
      <c r="B11" s="444">
        <v>170</v>
      </c>
      <c r="C11" s="442" t="s">
        <v>1054</v>
      </c>
      <c r="D11" s="868">
        <v>1268.27163</v>
      </c>
      <c r="E11" s="868">
        <v>1096.8991450000001</v>
      </c>
      <c r="F11" s="868">
        <v>7572.6877969999996</v>
      </c>
      <c r="G11" s="868">
        <v>6348.1700700000001</v>
      </c>
    </row>
    <row r="12" spans="2:27" ht="19.5" customHeight="1">
      <c r="B12" s="444">
        <v>180</v>
      </c>
      <c r="C12" s="442" t="s">
        <v>1055</v>
      </c>
      <c r="D12" s="868"/>
      <c r="E12" s="868"/>
      <c r="F12" s="868"/>
      <c r="G12" s="868"/>
    </row>
    <row r="13" spans="2:27" ht="19.5" customHeight="1">
      <c r="B13" s="444">
        <v>190</v>
      </c>
      <c r="C13" s="442" t="s">
        <v>1056</v>
      </c>
      <c r="D13" s="868">
        <v>864.17137600000001</v>
      </c>
      <c r="E13" s="868">
        <v>859.94730800000002</v>
      </c>
      <c r="F13" s="868">
        <v>4987.4134119999999</v>
      </c>
      <c r="G13" s="868">
        <v>4567.72541</v>
      </c>
    </row>
    <row r="14" spans="2:27" ht="19.5" customHeight="1">
      <c r="B14" s="444">
        <v>200</v>
      </c>
      <c r="C14" s="442" t="s">
        <v>1057</v>
      </c>
      <c r="D14" s="868">
        <v>1268.27163</v>
      </c>
      <c r="E14" s="868">
        <v>1096.8991450000001</v>
      </c>
      <c r="F14" s="868">
        <v>7746.8568599999999</v>
      </c>
      <c r="G14" s="868">
        <v>6421.354026</v>
      </c>
    </row>
    <row r="15" spans="2:27" ht="19.5" customHeight="1">
      <c r="B15" s="444">
        <v>210</v>
      </c>
      <c r="C15" s="442" t="s">
        <v>1058</v>
      </c>
      <c r="D15" s="868">
        <v>23.422243999999999</v>
      </c>
      <c r="E15" s="868"/>
      <c r="F15" s="868">
        <v>239.77034599999999</v>
      </c>
      <c r="G15" s="868">
        <v>1.0807500000000001</v>
      </c>
    </row>
    <row r="16" spans="2:27" ht="18.75" customHeight="1">
      <c r="B16" s="444">
        <v>220</v>
      </c>
      <c r="C16" s="442" t="s">
        <v>1066</v>
      </c>
      <c r="D16" s="868"/>
      <c r="E16" s="868"/>
      <c r="F16" s="868">
        <v>24562.120066845997</v>
      </c>
      <c r="G16" s="868">
        <v>24562.120066845997</v>
      </c>
    </row>
    <row r="17" spans="2:7" ht="28.5" customHeight="1">
      <c r="B17" s="444">
        <v>230</v>
      </c>
      <c r="C17" s="442" t="s">
        <v>1067</v>
      </c>
      <c r="D17" s="868"/>
      <c r="E17" s="868"/>
      <c r="F17" s="868">
        <v>3462.7287705197982</v>
      </c>
      <c r="G17" s="868">
        <v>3462.7287705197982</v>
      </c>
    </row>
    <row r="18" spans="2:7" ht="39" customHeight="1">
      <c r="B18" s="444">
        <v>240</v>
      </c>
      <c r="C18" s="584" t="s">
        <v>1068</v>
      </c>
      <c r="D18" s="868"/>
      <c r="E18" s="868"/>
      <c r="F18" s="868">
        <v>27.179364</v>
      </c>
      <c r="G18" s="868"/>
    </row>
    <row r="19" spans="2:7" ht="42" customHeight="1">
      <c r="B19" s="444">
        <v>241</v>
      </c>
      <c r="C19" s="584" t="s">
        <v>1069</v>
      </c>
      <c r="D19" s="425"/>
      <c r="E19" s="425"/>
      <c r="F19" s="868">
        <v>6263.4330151097392</v>
      </c>
      <c r="G19" s="868">
        <v>6263.4330151097392</v>
      </c>
    </row>
    <row r="20" spans="2:7" ht="25.5" customHeight="1">
      <c r="B20" s="444">
        <v>250</v>
      </c>
      <c r="C20" s="1272" t="s">
        <v>1070</v>
      </c>
      <c r="D20" s="1273">
        <v>170970.52521095751</v>
      </c>
      <c r="E20" s="1273">
        <v>41427.0602933107</v>
      </c>
      <c r="F20" s="1274"/>
      <c r="G20" s="1274"/>
    </row>
  </sheetData>
  <mergeCells count="5">
    <mergeCell ref="B1:G1"/>
    <mergeCell ref="D3:E4"/>
    <mergeCell ref="F3:G3"/>
    <mergeCell ref="F4:G4"/>
    <mergeCell ref="H8:K10"/>
  </mergeCells>
  <pageMargins left="0.7" right="0.7" top="0.75" bottom="0.75" header="0.3" footer="0.3"/>
  <pageSetup paperSize="9" scale="53" orientation="landscape" verticalDpi="90" r:id="rId1"/>
  <headerFooter>
    <oddFooter>&amp;C&amp;1#&amp;"Calibri"&amp;10&amp;K000000Confidential</oddFooter>
  </headerFooter>
  <colBreaks count="1" manualBreakCount="1">
    <brk id="8" max="1048575" man="1"/>
  </colBreaks>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1D01-A974-4B12-9372-6B93A4A48192}">
  <sheetPr codeName="Sheet45">
    <tabColor theme="5" tint="0.59999389629810485"/>
  </sheetPr>
  <dimension ref="B1:AA8"/>
  <sheetViews>
    <sheetView showGridLines="0" view="pageBreakPreview" zoomScaleNormal="90" zoomScaleSheetLayoutView="100" zoomScalePageLayoutView="80" workbookViewId="0">
      <selection activeCell="E16" sqref="E16"/>
    </sheetView>
  </sheetViews>
  <sheetFormatPr defaultColWidth="9.1796875" defaultRowHeight="11.5"/>
  <cols>
    <col min="1" max="1" width="0.54296875" style="66" customWidth="1"/>
    <col min="2" max="2" width="9.1796875" style="66"/>
    <col min="3" max="3" width="43.26953125" style="66" customWidth="1"/>
    <col min="4" max="4" width="42.1796875" style="66" customWidth="1"/>
    <col min="5" max="5" width="44.54296875" style="66" customWidth="1"/>
    <col min="6" max="6" width="5.54296875" style="66" customWidth="1"/>
    <col min="7" max="16384" width="9.1796875" style="66"/>
  </cols>
  <sheetData>
    <row r="1" spans="2:27">
      <c r="B1" s="1649" t="s">
        <v>1071</v>
      </c>
      <c r="C1" s="1649"/>
      <c r="D1" s="1649"/>
      <c r="E1" s="1649"/>
      <c r="AA1" s="66" t="e">
        <f>#REF!</f>
        <v>#REF!</v>
      </c>
    </row>
    <row r="2" spans="2:27">
      <c r="B2" s="450"/>
      <c r="C2" s="450"/>
      <c r="D2" s="450"/>
      <c r="E2" s="450"/>
    </row>
    <row r="3" spans="2:27">
      <c r="B3" s="451"/>
      <c r="C3" s="451"/>
      <c r="D3" s="1644" t="s">
        <v>1072</v>
      </c>
      <c r="E3" s="1644" t="s">
        <v>1073</v>
      </c>
    </row>
    <row r="4" spans="2:27" ht="47.25" customHeight="1">
      <c r="B4" s="451"/>
      <c r="C4" s="451"/>
      <c r="D4" s="1644"/>
      <c r="E4" s="1644" t="s">
        <v>1074</v>
      </c>
    </row>
    <row r="5" spans="2:27">
      <c r="B5" s="451"/>
      <c r="C5" s="451" t="s">
        <v>170</v>
      </c>
      <c r="D5" s="452" t="s">
        <v>497</v>
      </c>
      <c r="E5" s="449" t="s">
        <v>501</v>
      </c>
    </row>
    <row r="6" spans="2:27">
      <c r="B6" s="453" t="s">
        <v>497</v>
      </c>
      <c r="C6" s="454" t="s">
        <v>1075</v>
      </c>
      <c r="D6" s="869">
        <v>153090.83788112315</v>
      </c>
      <c r="E6" s="869">
        <v>168169.7695629294</v>
      </c>
      <c r="F6" s="1639"/>
      <c r="G6" s="1639"/>
      <c r="H6" s="1639"/>
      <c r="I6" s="1639"/>
    </row>
    <row r="7" spans="2:27" ht="40.5" customHeight="1">
      <c r="F7" s="1639"/>
      <c r="G7" s="1639"/>
      <c r="H7" s="1639"/>
      <c r="I7" s="1639"/>
    </row>
    <row r="8" spans="2:27">
      <c r="F8" s="1639"/>
      <c r="G8" s="1639"/>
      <c r="H8" s="1639"/>
      <c r="I8" s="1639"/>
    </row>
  </sheetData>
  <mergeCells count="4">
    <mergeCell ref="B1:E1"/>
    <mergeCell ref="D3:D4"/>
    <mergeCell ref="E3:E4"/>
    <mergeCell ref="F6:I8"/>
  </mergeCells>
  <pageMargins left="0.7" right="0.7" top="0.75" bottom="0.75" header="0.3" footer="0.3"/>
  <pageSetup paperSize="9" scale="88" orientation="landscape" verticalDpi="90" r:id="rId1"/>
  <headerFooter>
    <oddFooter>&amp;C&amp;1#&amp;"Calibri"&amp;10&amp;K000000Confidential</oddFooter>
  </headerFooter>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2A80-8D6A-405C-B307-7B296FD7BD1D}">
  <sheetPr codeName="Sheet96">
    <tabColor theme="5" tint="0.59999389629810485"/>
  </sheetPr>
  <dimension ref="A1:U135"/>
  <sheetViews>
    <sheetView showGridLines="0" showWhiteSpace="0" view="pageBreakPreview" zoomScale="70" zoomScaleNormal="100" zoomScaleSheetLayoutView="70" workbookViewId="0">
      <selection activeCell="U14" sqref="U14"/>
    </sheetView>
  </sheetViews>
  <sheetFormatPr defaultColWidth="10.453125" defaultRowHeight="12"/>
  <cols>
    <col min="1" max="1" width="10.26953125" style="489" customWidth="1"/>
    <col min="2" max="8" width="10.26953125" style="1289" customWidth="1"/>
    <col min="9" max="9" width="5.7265625" style="1289" customWidth="1"/>
    <col min="10" max="10" width="7.7265625" style="1289" customWidth="1"/>
    <col min="11" max="11" width="10.7265625" style="1289" customWidth="1"/>
    <col min="12" max="12" width="3.7265625" style="1287" customWidth="1"/>
    <col min="13" max="21" width="8.1796875" style="1288" customWidth="1"/>
    <col min="22" max="16384" width="10.453125" style="1289"/>
  </cols>
  <sheetData>
    <row r="1" spans="1:21" ht="14.25" customHeight="1">
      <c r="A1" s="1650" t="s">
        <v>2055</v>
      </c>
      <c r="B1" s="1651"/>
      <c r="C1" s="1651"/>
      <c r="D1" s="1651"/>
      <c r="E1" s="1651"/>
      <c r="F1" s="1651"/>
      <c r="G1" s="1651"/>
      <c r="H1" s="1651"/>
      <c r="I1" s="1651"/>
      <c r="J1" s="1651"/>
      <c r="K1" s="1651"/>
    </row>
    <row r="2" spans="1:21" ht="14.25" customHeight="1">
      <c r="A2" s="1651"/>
      <c r="B2" s="1651"/>
      <c r="C2" s="1651"/>
      <c r="D2" s="1651"/>
      <c r="E2" s="1651"/>
      <c r="F2" s="1651"/>
      <c r="G2" s="1651"/>
      <c r="H2" s="1651"/>
      <c r="I2" s="1651"/>
      <c r="J2" s="1651"/>
      <c r="K2" s="1651"/>
    </row>
    <row r="3" spans="1:21" ht="14.25" customHeight="1">
      <c r="A3" s="1651"/>
      <c r="B3" s="1651"/>
      <c r="C3" s="1651"/>
      <c r="D3" s="1651"/>
      <c r="E3" s="1651"/>
      <c r="F3" s="1651"/>
      <c r="G3" s="1651"/>
      <c r="H3" s="1651"/>
      <c r="I3" s="1651"/>
      <c r="J3" s="1651"/>
      <c r="K3" s="1651"/>
    </row>
    <row r="4" spans="1:21" ht="14.25" customHeight="1">
      <c r="A4" s="1651"/>
      <c r="B4" s="1651"/>
      <c r="C4" s="1651"/>
      <c r="D4" s="1651"/>
      <c r="E4" s="1651"/>
      <c r="F4" s="1651"/>
      <c r="G4" s="1651"/>
      <c r="H4" s="1651"/>
      <c r="I4" s="1651"/>
      <c r="J4" s="1651"/>
      <c r="K4" s="1651"/>
      <c r="U4" s="1288">
        <v>-1</v>
      </c>
    </row>
    <row r="5" spans="1:21" ht="12.75" customHeight="1">
      <c r="A5" s="1651"/>
      <c r="B5" s="1651"/>
      <c r="C5" s="1651"/>
      <c r="D5" s="1651"/>
      <c r="E5" s="1651"/>
      <c r="F5" s="1651"/>
      <c r="G5" s="1651"/>
      <c r="H5" s="1651"/>
      <c r="I5" s="1651"/>
      <c r="J5" s="1651"/>
      <c r="K5" s="1651"/>
      <c r="L5" s="1652" t="s">
        <v>2056</v>
      </c>
      <c r="M5" s="1653"/>
      <c r="N5" s="1653"/>
      <c r="O5" s="1653"/>
      <c r="P5" s="1653"/>
      <c r="Q5" s="1653"/>
      <c r="R5" s="1653"/>
      <c r="S5" s="1653"/>
      <c r="T5" s="1654"/>
      <c r="U5" s="1654"/>
    </row>
    <row r="6" spans="1:21" ht="12.75" customHeight="1">
      <c r="L6" s="1653"/>
      <c r="M6" s="1653"/>
      <c r="N6" s="1653"/>
      <c r="O6" s="1653"/>
      <c r="P6" s="1653"/>
      <c r="Q6" s="1653"/>
      <c r="R6" s="1653"/>
      <c r="S6" s="1653"/>
      <c r="T6" s="1654"/>
      <c r="U6" s="1654"/>
    </row>
    <row r="7" spans="1:21" ht="12.75" customHeight="1">
      <c r="L7" s="1653"/>
      <c r="M7" s="1653"/>
      <c r="N7" s="1653"/>
      <c r="O7" s="1653"/>
      <c r="P7" s="1653"/>
      <c r="Q7" s="1653"/>
      <c r="R7" s="1653"/>
      <c r="S7" s="1653"/>
      <c r="T7" s="1654"/>
      <c r="U7" s="1654"/>
    </row>
    <row r="8" spans="1:21" ht="12.75" customHeight="1">
      <c r="L8" s="1653"/>
      <c r="M8" s="1653"/>
      <c r="N8" s="1653"/>
      <c r="O8" s="1653"/>
      <c r="P8" s="1653"/>
      <c r="Q8" s="1653"/>
      <c r="R8" s="1653"/>
      <c r="S8" s="1653"/>
      <c r="T8" s="1654"/>
      <c r="U8" s="1654"/>
    </row>
    <row r="9" spans="1:21" ht="12.75" customHeight="1">
      <c r="J9" s="489"/>
      <c r="L9" s="1290" t="s">
        <v>170</v>
      </c>
      <c r="M9" s="1291" t="s">
        <v>1076</v>
      </c>
      <c r="N9" s="1291" t="s">
        <v>1077</v>
      </c>
      <c r="O9" s="1291" t="s">
        <v>1078</v>
      </c>
      <c r="P9" s="1291" t="s">
        <v>1079</v>
      </c>
      <c r="Q9" s="1291" t="s">
        <v>1080</v>
      </c>
      <c r="R9" s="1291" t="s">
        <v>1081</v>
      </c>
      <c r="S9" s="1291" t="s">
        <v>1082</v>
      </c>
      <c r="T9" s="1291" t="s">
        <v>1083</v>
      </c>
      <c r="U9" s="1291" t="s">
        <v>161</v>
      </c>
    </row>
    <row r="10" spans="1:21" ht="12.75" customHeight="1">
      <c r="L10" s="1292" t="s">
        <v>1084</v>
      </c>
      <c r="M10" s="1293"/>
      <c r="N10" s="1293"/>
      <c r="O10" s="1293"/>
      <c r="P10" s="1293"/>
      <c r="Q10" s="1293"/>
      <c r="R10" s="1293"/>
      <c r="S10" s="1293"/>
      <c r="T10" s="1293"/>
      <c r="U10" s="1293"/>
    </row>
    <row r="11" spans="1:21" ht="12.75" customHeight="1">
      <c r="L11" s="1287" t="s">
        <v>1085</v>
      </c>
      <c r="M11" s="1294">
        <v>32.1</v>
      </c>
      <c r="N11" s="1294" t="s">
        <v>154</v>
      </c>
      <c r="O11" s="1294" t="s">
        <v>154</v>
      </c>
      <c r="P11" s="1294" t="s">
        <v>154</v>
      </c>
      <c r="Q11" s="1294" t="s">
        <v>154</v>
      </c>
      <c r="R11" s="1294" t="s">
        <v>154</v>
      </c>
      <c r="S11" s="1294" t="s">
        <v>154</v>
      </c>
      <c r="T11" s="1294" t="s">
        <v>154</v>
      </c>
      <c r="U11" s="1287"/>
    </row>
    <row r="12" spans="1:21" ht="12.75" customHeight="1">
      <c r="L12" s="1287" t="s">
        <v>1086</v>
      </c>
      <c r="M12" s="1294">
        <v>9.3000000000000007</v>
      </c>
      <c r="N12" s="1294">
        <v>5.6</v>
      </c>
      <c r="O12" s="1294">
        <v>7.3</v>
      </c>
      <c r="P12" s="1294">
        <v>8.1999999999999993</v>
      </c>
      <c r="Q12" s="1294">
        <v>19.5</v>
      </c>
      <c r="R12" s="1294">
        <v>12.9</v>
      </c>
      <c r="S12" s="1294">
        <v>17.899999999999999</v>
      </c>
      <c r="T12" s="1294" t="s">
        <v>154</v>
      </c>
      <c r="U12" s="1287"/>
    </row>
    <row r="13" spans="1:21" ht="12.75" customHeight="1">
      <c r="L13" s="1287" t="s">
        <v>1087</v>
      </c>
      <c r="M13" s="1294">
        <v>1.1000000000000001</v>
      </c>
      <c r="N13" s="1294">
        <v>0.1</v>
      </c>
      <c r="O13" s="1294">
        <v>0.1</v>
      </c>
      <c r="P13" s="1294" t="s">
        <v>154</v>
      </c>
      <c r="Q13" s="1294" t="s">
        <v>154</v>
      </c>
      <c r="R13" s="1294" t="s">
        <v>154</v>
      </c>
      <c r="S13" s="1294" t="s">
        <v>154</v>
      </c>
      <c r="T13" s="1294" t="s">
        <v>154</v>
      </c>
      <c r="U13" s="1287"/>
    </row>
    <row r="14" spans="1:21" ht="12.75" customHeight="1">
      <c r="L14" s="1287" t="s">
        <v>1088</v>
      </c>
      <c r="M14" s="1295">
        <v>6.8</v>
      </c>
      <c r="N14" s="1295" t="s">
        <v>154</v>
      </c>
      <c r="O14" s="1295" t="s">
        <v>154</v>
      </c>
      <c r="P14" s="1295" t="s">
        <v>154</v>
      </c>
      <c r="Q14" s="1295" t="s">
        <v>154</v>
      </c>
      <c r="R14" s="1295" t="s">
        <v>154</v>
      </c>
      <c r="S14" s="1295" t="s">
        <v>154</v>
      </c>
      <c r="T14" s="1295"/>
    </row>
    <row r="15" spans="1:21" ht="12.75" customHeight="1">
      <c r="L15" s="1287" t="s">
        <v>1089</v>
      </c>
      <c r="M15" s="1295">
        <v>-3</v>
      </c>
      <c r="N15" s="1295">
        <v>-0.9</v>
      </c>
      <c r="O15" s="1295">
        <v>-1.3</v>
      </c>
      <c r="P15" s="1295" t="s">
        <v>154</v>
      </c>
      <c r="Q15" s="1295" t="s">
        <v>154</v>
      </c>
      <c r="R15" s="1295" t="s">
        <v>154</v>
      </c>
      <c r="S15" s="1295" t="s">
        <v>154</v>
      </c>
      <c r="T15" s="1295">
        <v>-63.8</v>
      </c>
    </row>
    <row r="16" spans="1:21" ht="12.75" customHeight="1">
      <c r="L16" s="1287" t="s">
        <v>1090</v>
      </c>
      <c r="M16" s="1295">
        <v>-3</v>
      </c>
      <c r="N16" s="1295">
        <v>-1.1000000000000001</v>
      </c>
      <c r="O16" s="1295">
        <v>-0.2</v>
      </c>
      <c r="P16" s="1295">
        <v>-7.2</v>
      </c>
      <c r="Q16" s="1295">
        <v>-5.0999999999999996</v>
      </c>
      <c r="R16" s="1295" t="s">
        <v>154</v>
      </c>
      <c r="S16" s="1295" t="s">
        <v>154</v>
      </c>
      <c r="T16" s="1295" t="s">
        <v>154</v>
      </c>
    </row>
    <row r="17" spans="12:21" ht="12.75" customHeight="1">
      <c r="L17" s="1287" t="s">
        <v>1091</v>
      </c>
      <c r="M17" s="1295" t="s">
        <v>154</v>
      </c>
      <c r="N17" s="1295">
        <v>-0.2</v>
      </c>
      <c r="O17" s="1295">
        <v>-5.8</v>
      </c>
      <c r="P17" s="1295" t="s">
        <v>154</v>
      </c>
      <c r="Q17" s="1295" t="s">
        <v>154</v>
      </c>
      <c r="R17" s="1295" t="s">
        <v>154</v>
      </c>
      <c r="S17" s="1295" t="s">
        <v>154</v>
      </c>
      <c r="T17" s="1295" t="s">
        <v>154</v>
      </c>
    </row>
    <row r="18" spans="12:21" ht="12.75" customHeight="1">
      <c r="L18" s="1287" t="s">
        <v>1092</v>
      </c>
      <c r="M18" s="1295" t="s">
        <v>154</v>
      </c>
      <c r="N18" s="1295">
        <v>-1.3</v>
      </c>
      <c r="O18" s="1295">
        <v>-3.5</v>
      </c>
      <c r="P18" s="1295" t="s">
        <v>154</v>
      </c>
      <c r="Q18" s="1295" t="s">
        <v>154</v>
      </c>
      <c r="R18" s="1295" t="s">
        <v>154</v>
      </c>
      <c r="S18" s="1295" t="s">
        <v>154</v>
      </c>
      <c r="T18" s="1295" t="s">
        <v>154</v>
      </c>
    </row>
    <row r="19" spans="12:21" ht="12.75" customHeight="1">
      <c r="L19" s="1287" t="s">
        <v>1093</v>
      </c>
      <c r="M19" s="1295">
        <v>-0.5</v>
      </c>
      <c r="N19" s="1295">
        <v>-1.2</v>
      </c>
      <c r="O19" s="1295">
        <v>-1.2</v>
      </c>
      <c r="P19" s="1295">
        <v>-0.3</v>
      </c>
      <c r="Q19" s="1295" t="s">
        <v>154</v>
      </c>
      <c r="R19" s="1295" t="s">
        <v>154</v>
      </c>
      <c r="S19" s="1295" t="s">
        <v>154</v>
      </c>
      <c r="T19" s="1295" t="s">
        <v>154</v>
      </c>
    </row>
    <row r="20" spans="12:21" ht="12.75" customHeight="1">
      <c r="L20" s="1287" t="s">
        <v>1094</v>
      </c>
      <c r="M20" s="1295">
        <v>-1.9</v>
      </c>
      <c r="N20" s="1295" t="s">
        <v>154</v>
      </c>
      <c r="O20" s="1295">
        <v>-1.3</v>
      </c>
      <c r="P20" s="1295">
        <v>-2.5</v>
      </c>
      <c r="Q20" s="1295">
        <v>-5</v>
      </c>
      <c r="R20" s="1295">
        <v>-2.5</v>
      </c>
      <c r="S20" s="1295">
        <v>-0.7</v>
      </c>
      <c r="T20" s="1295" t="s">
        <v>154</v>
      </c>
      <c r="U20" s="1287"/>
    </row>
    <row r="21" spans="12:21" ht="12.75" customHeight="1">
      <c r="L21" s="1287" t="s">
        <v>1095</v>
      </c>
      <c r="M21" s="1295">
        <v>-0.1</v>
      </c>
      <c r="N21" s="1295">
        <v>-1.2</v>
      </c>
      <c r="O21" s="1295">
        <v>-1.8</v>
      </c>
      <c r="P21" s="1295">
        <v>-2.4</v>
      </c>
      <c r="Q21" s="1295">
        <v>-3.2</v>
      </c>
      <c r="R21" s="1295">
        <v>-4.2</v>
      </c>
      <c r="S21" s="1295">
        <v>-0.2</v>
      </c>
      <c r="T21" s="1295" t="s">
        <v>154</v>
      </c>
      <c r="U21" s="1296"/>
    </row>
    <row r="22" spans="12:21" ht="12.75" customHeight="1">
      <c r="L22" s="1287" t="s">
        <v>442</v>
      </c>
      <c r="M22" s="1294" t="s">
        <v>154</v>
      </c>
      <c r="N22" s="1294" t="s">
        <v>154</v>
      </c>
      <c r="O22" s="1294" t="s">
        <v>154</v>
      </c>
      <c r="P22" s="1294" t="s">
        <v>154</v>
      </c>
      <c r="Q22" s="1294" t="s">
        <v>154</v>
      </c>
      <c r="R22" s="1294">
        <v>-1.3</v>
      </c>
      <c r="S22" s="1294" t="s">
        <v>154</v>
      </c>
      <c r="T22" s="1294" t="s">
        <v>154</v>
      </c>
    </row>
    <row r="23" spans="12:21" ht="12.75" customHeight="1">
      <c r="L23" s="1288" t="s">
        <v>449</v>
      </c>
      <c r="M23" s="1294" t="s">
        <v>154</v>
      </c>
      <c r="N23" s="1294" t="s">
        <v>154</v>
      </c>
      <c r="O23" s="1294" t="s">
        <v>154</v>
      </c>
      <c r="P23" s="1294" t="s">
        <v>154</v>
      </c>
      <c r="Q23" s="1294" t="s">
        <v>154</v>
      </c>
      <c r="R23" s="1294" t="s">
        <v>154</v>
      </c>
      <c r="S23" s="1294" t="s">
        <v>154</v>
      </c>
      <c r="T23" s="1294">
        <v>-18</v>
      </c>
    </row>
    <row r="24" spans="12:21" ht="12.75" customHeight="1">
      <c r="L24" s="1288" t="s">
        <v>1096</v>
      </c>
      <c r="M24" s="1295">
        <v>4.5</v>
      </c>
      <c r="N24" s="1295">
        <v>24.3</v>
      </c>
      <c r="O24" s="1295">
        <v>1.1000000000000001</v>
      </c>
      <c r="P24" s="1295">
        <v>1.3</v>
      </c>
      <c r="Q24" s="1295">
        <v>4</v>
      </c>
      <c r="R24" s="1295">
        <v>-1.2</v>
      </c>
      <c r="S24" s="1295">
        <v>0.5</v>
      </c>
      <c r="T24" s="1295" t="s">
        <v>154</v>
      </c>
    </row>
    <row r="25" spans="12:21" ht="12.75" customHeight="1">
      <c r="L25" s="1290"/>
      <c r="M25" s="1291"/>
      <c r="N25" s="1291"/>
      <c r="O25" s="1291"/>
      <c r="P25" s="1291"/>
      <c r="Q25" s="1291"/>
      <c r="R25" s="1291"/>
      <c r="S25" s="1291"/>
      <c r="T25" s="1291"/>
      <c r="U25" s="1291"/>
    </row>
    <row r="26" spans="12:21" ht="12.75" customHeight="1">
      <c r="L26" s="1290"/>
      <c r="M26" s="1291"/>
      <c r="N26" s="1291"/>
      <c r="O26" s="1291"/>
      <c r="P26" s="1291"/>
      <c r="Q26" s="1291"/>
      <c r="R26" s="1291"/>
      <c r="S26" s="1291"/>
      <c r="T26" s="1291"/>
      <c r="U26" s="1291"/>
    </row>
    <row r="27" spans="12:21" ht="12.75" customHeight="1">
      <c r="L27" s="1290" t="s">
        <v>170</v>
      </c>
      <c r="M27" s="1291" t="s">
        <v>1076</v>
      </c>
      <c r="N27" s="1291" t="s">
        <v>1077</v>
      </c>
      <c r="O27" s="1291" t="s">
        <v>1078</v>
      </c>
      <c r="P27" s="1291" t="s">
        <v>1079</v>
      </c>
      <c r="Q27" s="1291" t="s">
        <v>1080</v>
      </c>
      <c r="R27" s="1291" t="s">
        <v>1081</v>
      </c>
      <c r="S27" s="1291" t="s">
        <v>1082</v>
      </c>
      <c r="T27" s="1291" t="s">
        <v>1083</v>
      </c>
      <c r="U27" s="1291" t="s">
        <v>161</v>
      </c>
    </row>
    <row r="28" spans="12:21" ht="12.75" customHeight="1">
      <c r="L28" s="1292" t="s">
        <v>1097</v>
      </c>
      <c r="M28" s="1287"/>
      <c r="N28" s="1287"/>
      <c r="O28" s="1287"/>
      <c r="P28" s="1287"/>
      <c r="Q28" s="1287"/>
      <c r="R28" s="1287"/>
      <c r="S28" s="1287"/>
      <c r="T28" s="1287"/>
      <c r="U28" s="1287"/>
    </row>
    <row r="29" spans="12:21" ht="12.75" customHeight="1">
      <c r="L29" s="1287" t="s">
        <v>1085</v>
      </c>
      <c r="M29" s="1294">
        <v>4.9000000000000004</v>
      </c>
      <c r="N29" s="1294" t="s">
        <v>154</v>
      </c>
      <c r="O29" s="1294" t="s">
        <v>154</v>
      </c>
      <c r="P29" s="1294" t="s">
        <v>154</v>
      </c>
      <c r="Q29" s="1294" t="s">
        <v>154</v>
      </c>
      <c r="R29" s="1294" t="s">
        <v>154</v>
      </c>
      <c r="S29" s="1294" t="s">
        <v>154</v>
      </c>
      <c r="T29" s="1294" t="s">
        <v>154</v>
      </c>
      <c r="U29" s="1287"/>
    </row>
    <row r="30" spans="12:21" ht="12.75" customHeight="1">
      <c r="L30" s="1287" t="s">
        <v>1086</v>
      </c>
      <c r="M30" s="1294">
        <v>2.2999999999999998</v>
      </c>
      <c r="N30" s="1294">
        <v>2</v>
      </c>
      <c r="O30" s="1294">
        <v>1.9</v>
      </c>
      <c r="P30" s="1294">
        <v>1.7</v>
      </c>
      <c r="Q30" s="1294">
        <v>4.2</v>
      </c>
      <c r="R30" s="1294">
        <v>0.2</v>
      </c>
      <c r="S30" s="1294" t="s">
        <v>154</v>
      </c>
      <c r="T30" s="1294" t="s">
        <v>154</v>
      </c>
      <c r="U30" s="1287"/>
    </row>
    <row r="31" spans="12:21" ht="12.75" customHeight="1">
      <c r="L31" s="1287" t="s">
        <v>1087</v>
      </c>
      <c r="M31" s="1294">
        <v>0.1</v>
      </c>
      <c r="N31" s="1294" t="s">
        <v>154</v>
      </c>
      <c r="O31" s="1294" t="s">
        <v>154</v>
      </c>
      <c r="P31" s="1294" t="s">
        <v>154</v>
      </c>
      <c r="Q31" s="1294" t="s">
        <v>154</v>
      </c>
      <c r="R31" s="1294" t="s">
        <v>154</v>
      </c>
      <c r="S31" s="1294" t="s">
        <v>154</v>
      </c>
      <c r="T31" s="1294" t="s">
        <v>154</v>
      </c>
      <c r="U31" s="1287"/>
    </row>
    <row r="32" spans="12:21" ht="12.75" customHeight="1">
      <c r="L32" s="1287" t="s">
        <v>1088</v>
      </c>
      <c r="M32" s="1295">
        <v>8</v>
      </c>
      <c r="N32" s="1295" t="s">
        <v>154</v>
      </c>
      <c r="O32" s="1295" t="s">
        <v>154</v>
      </c>
      <c r="P32" s="1295" t="s">
        <v>154</v>
      </c>
      <c r="Q32" s="1295" t="s">
        <v>154</v>
      </c>
      <c r="R32" s="1295" t="s">
        <v>154</v>
      </c>
      <c r="S32" s="1295" t="s">
        <v>154</v>
      </c>
      <c r="T32" s="1295" t="s">
        <v>154</v>
      </c>
    </row>
    <row r="33" spans="12:21" ht="12.75" customHeight="1">
      <c r="L33" s="1287" t="s">
        <v>1089</v>
      </c>
      <c r="M33" s="1295">
        <v>-3.8</v>
      </c>
      <c r="N33" s="1295">
        <v>-0.1</v>
      </c>
      <c r="O33" s="1295">
        <v>-0.3</v>
      </c>
      <c r="P33" s="1295">
        <v>-0.1</v>
      </c>
      <c r="Q33" s="1295">
        <v>-0.1</v>
      </c>
      <c r="R33" s="1295" t="s">
        <v>154</v>
      </c>
      <c r="S33" s="1295" t="s">
        <v>154</v>
      </c>
      <c r="T33" s="1295">
        <v>-8.1999999999999993</v>
      </c>
    </row>
    <row r="34" spans="12:21" ht="12.75" customHeight="1">
      <c r="L34" s="1287" t="s">
        <v>1090</v>
      </c>
      <c r="M34" s="1295">
        <v>-0.2</v>
      </c>
      <c r="N34" s="1295">
        <v>-1</v>
      </c>
      <c r="O34" s="1295">
        <v>-0.3</v>
      </c>
      <c r="P34" s="1295">
        <v>-0.1</v>
      </c>
      <c r="Q34" s="1295">
        <v>-0.2</v>
      </c>
      <c r="R34" s="1295" t="s">
        <v>154</v>
      </c>
      <c r="S34" s="1295" t="s">
        <v>154</v>
      </c>
      <c r="T34" s="1295" t="s">
        <v>154</v>
      </c>
    </row>
    <row r="35" spans="12:21" ht="12.75" customHeight="1">
      <c r="L35" s="1287" t="s">
        <v>1091</v>
      </c>
      <c r="M35" s="1295" t="s">
        <v>154</v>
      </c>
      <c r="N35" s="1295">
        <v>-2.2000000000000002</v>
      </c>
      <c r="O35" s="1295">
        <v>-1.9</v>
      </c>
      <c r="P35" s="1295" t="s">
        <v>154</v>
      </c>
      <c r="Q35" s="1295" t="s">
        <v>154</v>
      </c>
      <c r="R35" s="1295" t="s">
        <v>154</v>
      </c>
      <c r="S35" s="1295" t="s">
        <v>154</v>
      </c>
      <c r="T35" s="1295" t="s">
        <v>154</v>
      </c>
    </row>
    <row r="36" spans="12:21" ht="12.75" customHeight="1">
      <c r="L36" s="1287" t="s">
        <v>1092</v>
      </c>
      <c r="M36" s="1295" t="s">
        <v>154</v>
      </c>
      <c r="N36" s="1295">
        <v>-3.1</v>
      </c>
      <c r="O36" s="1295">
        <v>-1.5</v>
      </c>
      <c r="P36" s="1295" t="s">
        <v>154</v>
      </c>
      <c r="Q36" s="1295" t="s">
        <v>154</v>
      </c>
      <c r="R36" s="1295" t="s">
        <v>154</v>
      </c>
      <c r="S36" s="1295" t="s">
        <v>154</v>
      </c>
      <c r="T36" s="1295" t="s">
        <v>154</v>
      </c>
    </row>
    <row r="37" spans="12:21" ht="12.75" customHeight="1">
      <c r="L37" s="1287" t="s">
        <v>1093</v>
      </c>
      <c r="M37" s="1295">
        <v>-0.7</v>
      </c>
      <c r="N37" s="1295">
        <v>-2.1</v>
      </c>
      <c r="O37" s="1295">
        <v>-3.4</v>
      </c>
      <c r="P37" s="1295">
        <v>-0.3</v>
      </c>
      <c r="Q37" s="1295" t="s">
        <v>154</v>
      </c>
      <c r="R37" s="1295" t="s">
        <v>154</v>
      </c>
      <c r="S37" s="1295" t="s">
        <v>154</v>
      </c>
      <c r="T37" s="1295" t="s">
        <v>154</v>
      </c>
    </row>
    <row r="38" spans="12:21" ht="12.75" customHeight="1">
      <c r="L38" s="1287" t="s">
        <v>1094</v>
      </c>
      <c r="M38" s="1295" t="s">
        <v>154</v>
      </c>
      <c r="N38" s="1295" t="s">
        <v>154</v>
      </c>
      <c r="O38" s="1295" t="s">
        <v>154</v>
      </c>
      <c r="P38" s="1295" t="s">
        <v>154</v>
      </c>
      <c r="Q38" s="1295" t="s">
        <v>154</v>
      </c>
      <c r="R38" s="1295" t="s">
        <v>154</v>
      </c>
      <c r="S38" s="1295" t="s">
        <v>154</v>
      </c>
      <c r="T38" s="1295" t="s">
        <v>154</v>
      </c>
      <c r="U38" s="1287"/>
    </row>
    <row r="39" spans="12:21" ht="12.75" customHeight="1">
      <c r="L39" s="1287" t="s">
        <v>1095</v>
      </c>
      <c r="M39" s="1295" t="s">
        <v>154</v>
      </c>
      <c r="N39" s="1295" t="s">
        <v>154</v>
      </c>
      <c r="O39" s="1295" t="s">
        <v>154</v>
      </c>
      <c r="P39" s="1295">
        <v>-1.8</v>
      </c>
      <c r="Q39" s="1295">
        <v>-3.5</v>
      </c>
      <c r="R39" s="1295">
        <v>-0.1</v>
      </c>
      <c r="S39" s="1295" t="s">
        <v>154</v>
      </c>
      <c r="T39" s="1295" t="s">
        <v>154</v>
      </c>
      <c r="U39" s="1296"/>
    </row>
    <row r="40" spans="12:21" ht="12.75" customHeight="1">
      <c r="L40" s="1287" t="s">
        <v>442</v>
      </c>
      <c r="M40" s="1295" t="s">
        <v>154</v>
      </c>
      <c r="N40" s="1295" t="s">
        <v>154</v>
      </c>
      <c r="O40" s="1295">
        <v>-0.9</v>
      </c>
      <c r="P40" s="1295" t="s">
        <v>154</v>
      </c>
      <c r="Q40" s="1295" t="s">
        <v>154</v>
      </c>
      <c r="R40" s="1295" t="s">
        <v>154</v>
      </c>
      <c r="S40" s="1295">
        <v>-0.4</v>
      </c>
      <c r="T40" s="1295">
        <v>-2.4</v>
      </c>
      <c r="U40" s="1296"/>
    </row>
    <row r="41" spans="12:21" ht="12.75" customHeight="1">
      <c r="L41" s="1288" t="s">
        <v>449</v>
      </c>
      <c r="M41" s="1295" t="s">
        <v>154</v>
      </c>
      <c r="N41" s="1295" t="s">
        <v>154</v>
      </c>
      <c r="O41" s="1295" t="s">
        <v>154</v>
      </c>
      <c r="P41" s="1295" t="s">
        <v>154</v>
      </c>
      <c r="Q41" s="1295" t="s">
        <v>154</v>
      </c>
      <c r="R41" s="1295" t="s">
        <v>154</v>
      </c>
      <c r="S41" s="1295" t="s">
        <v>154</v>
      </c>
      <c r="T41" s="1295">
        <v>-0.1</v>
      </c>
      <c r="U41" s="1296"/>
    </row>
    <row r="42" spans="12:21" ht="12.75" customHeight="1">
      <c r="L42" s="1288" t="s">
        <v>1096</v>
      </c>
      <c r="M42" s="1295">
        <v>9</v>
      </c>
      <c r="N42" s="1295">
        <v>10</v>
      </c>
      <c r="O42" s="1295" t="s">
        <v>154</v>
      </c>
      <c r="P42" s="1295">
        <v>2.2000000000000002</v>
      </c>
      <c r="Q42" s="1295">
        <v>-6.4</v>
      </c>
      <c r="R42" s="1295">
        <v>1.5</v>
      </c>
      <c r="S42" s="1295">
        <v>0.9</v>
      </c>
      <c r="T42" s="1295" t="s">
        <v>154</v>
      </c>
      <c r="U42" s="1296"/>
    </row>
    <row r="43" spans="12:21" ht="12.75" customHeight="1">
      <c r="L43" s="1288"/>
    </row>
    <row r="44" spans="12:21" ht="12.75" customHeight="1">
      <c r="L44" s="1288"/>
    </row>
    <row r="45" spans="12:21" ht="12.75" customHeight="1">
      <c r="L45" s="1290" t="s">
        <v>170</v>
      </c>
      <c r="M45" s="1291" t="s">
        <v>1076</v>
      </c>
      <c r="N45" s="1291" t="s">
        <v>1077</v>
      </c>
      <c r="O45" s="1291" t="s">
        <v>1078</v>
      </c>
      <c r="P45" s="1291" t="s">
        <v>1079</v>
      </c>
      <c r="Q45" s="1291" t="s">
        <v>1080</v>
      </c>
      <c r="R45" s="1291" t="s">
        <v>1081</v>
      </c>
      <c r="S45" s="1291" t="s">
        <v>1082</v>
      </c>
      <c r="T45" s="1291" t="s">
        <v>1083</v>
      </c>
      <c r="U45" s="1291" t="s">
        <v>161</v>
      </c>
    </row>
    <row r="46" spans="12:21" ht="12.75" customHeight="1">
      <c r="L46" s="1292" t="s">
        <v>1098</v>
      </c>
      <c r="M46" s="1293"/>
      <c r="N46" s="1293"/>
      <c r="O46" s="1293"/>
      <c r="P46" s="1293"/>
      <c r="Q46" s="1293"/>
      <c r="R46" s="1293"/>
      <c r="S46" s="1293"/>
      <c r="T46" s="1293"/>
      <c r="U46" s="1293"/>
    </row>
    <row r="47" spans="12:21" ht="12.75" customHeight="1">
      <c r="L47" s="1287" t="s">
        <v>1085</v>
      </c>
      <c r="M47" s="1297">
        <v>4.5</v>
      </c>
      <c r="N47" s="1297" t="s">
        <v>154</v>
      </c>
      <c r="O47" s="1297" t="s">
        <v>154</v>
      </c>
      <c r="P47" s="1297" t="s">
        <v>154</v>
      </c>
      <c r="Q47" s="1297" t="s">
        <v>154</v>
      </c>
      <c r="R47" s="1297" t="s">
        <v>154</v>
      </c>
      <c r="S47" s="1297" t="s">
        <v>154</v>
      </c>
      <c r="T47" s="1297" t="s">
        <v>154</v>
      </c>
      <c r="U47" s="1287"/>
    </row>
    <row r="48" spans="12:21" ht="12.75" customHeight="1">
      <c r="L48" s="1287" t="s">
        <v>1086</v>
      </c>
      <c r="M48" s="1297">
        <v>7.2</v>
      </c>
      <c r="N48" s="1297">
        <v>3.6</v>
      </c>
      <c r="O48" s="1297">
        <v>9.5</v>
      </c>
      <c r="P48" s="1297">
        <v>7.9</v>
      </c>
      <c r="Q48" s="1297">
        <v>14.4</v>
      </c>
      <c r="R48" s="1297">
        <v>5.6</v>
      </c>
      <c r="S48" s="1297">
        <v>43.6</v>
      </c>
      <c r="T48" s="1297" t="s">
        <v>154</v>
      </c>
      <c r="U48" s="1287"/>
    </row>
    <row r="49" spans="12:21" ht="12.75" customHeight="1">
      <c r="L49" s="1287" t="s">
        <v>1087</v>
      </c>
      <c r="M49" s="1297">
        <v>0.1</v>
      </c>
      <c r="N49" s="1297" t="s">
        <v>154</v>
      </c>
      <c r="O49" s="1297" t="s">
        <v>154</v>
      </c>
      <c r="P49" s="1297" t="s">
        <v>154</v>
      </c>
      <c r="Q49" s="1297" t="s">
        <v>154</v>
      </c>
      <c r="R49" s="1297" t="s">
        <v>154</v>
      </c>
      <c r="S49" s="1297" t="s">
        <v>154</v>
      </c>
      <c r="T49" s="1297" t="s">
        <v>154</v>
      </c>
      <c r="U49" s="1287"/>
    </row>
    <row r="50" spans="12:21" ht="12.75" customHeight="1">
      <c r="L50" s="1287" t="s">
        <v>1088</v>
      </c>
      <c r="M50" s="1297">
        <v>20.2</v>
      </c>
      <c r="N50" s="1297" t="s">
        <v>154</v>
      </c>
      <c r="O50" s="1297" t="s">
        <v>154</v>
      </c>
      <c r="P50" s="1297" t="s">
        <v>154</v>
      </c>
      <c r="Q50" s="1297" t="s">
        <v>154</v>
      </c>
      <c r="R50" s="1297" t="s">
        <v>154</v>
      </c>
      <c r="S50" s="1297" t="s">
        <v>154</v>
      </c>
      <c r="T50" s="1297" t="s">
        <v>154</v>
      </c>
      <c r="U50" s="1287"/>
    </row>
    <row r="51" spans="12:21" ht="12.75" customHeight="1">
      <c r="L51" s="1287" t="s">
        <v>1089</v>
      </c>
      <c r="M51" s="1297">
        <v>-0.6</v>
      </c>
      <c r="N51" s="1297">
        <v>-0.7</v>
      </c>
      <c r="O51" s="1297">
        <v>-0.2</v>
      </c>
      <c r="P51" s="1297" t="s">
        <v>154</v>
      </c>
      <c r="Q51" s="1297" t="s">
        <v>154</v>
      </c>
      <c r="R51" s="1297" t="s">
        <v>154</v>
      </c>
      <c r="S51" s="1297" t="s">
        <v>154</v>
      </c>
      <c r="T51" s="1297">
        <v>-57.2</v>
      </c>
      <c r="U51" s="1287"/>
    </row>
    <row r="52" spans="12:21" ht="12.75" customHeight="1">
      <c r="L52" s="1287" t="s">
        <v>1090</v>
      </c>
      <c r="M52" s="1297">
        <v>-1.5</v>
      </c>
      <c r="N52" s="1297">
        <v>-0.6</v>
      </c>
      <c r="O52" s="1297" t="s">
        <v>154</v>
      </c>
      <c r="P52" s="1297" t="s">
        <v>154</v>
      </c>
      <c r="Q52" s="1297" t="s">
        <v>154</v>
      </c>
      <c r="R52" s="1297" t="s">
        <v>154</v>
      </c>
      <c r="S52" s="1297" t="s">
        <v>154</v>
      </c>
      <c r="T52" s="1297" t="s">
        <v>154</v>
      </c>
      <c r="U52" s="1287"/>
    </row>
    <row r="53" spans="12:21" ht="12.75" customHeight="1">
      <c r="L53" s="1287" t="s">
        <v>1091</v>
      </c>
      <c r="M53" s="1297" t="s">
        <v>154</v>
      </c>
      <c r="N53" s="1297" t="s">
        <v>154</v>
      </c>
      <c r="O53" s="1297" t="s">
        <v>154</v>
      </c>
      <c r="P53" s="1297" t="s">
        <v>154</v>
      </c>
      <c r="Q53" s="1297" t="s">
        <v>154</v>
      </c>
      <c r="R53" s="1297" t="s">
        <v>154</v>
      </c>
      <c r="S53" s="1297" t="s">
        <v>154</v>
      </c>
      <c r="T53" s="1297" t="s">
        <v>154</v>
      </c>
      <c r="U53" s="1287"/>
    </row>
    <row r="54" spans="12:21" ht="12.75" customHeight="1">
      <c r="L54" s="1287" t="s">
        <v>1092</v>
      </c>
      <c r="M54" s="1297" t="s">
        <v>154</v>
      </c>
      <c r="N54" s="1297" t="s">
        <v>154</v>
      </c>
      <c r="O54" s="1297" t="s">
        <v>154</v>
      </c>
      <c r="P54" s="1297" t="s">
        <v>154</v>
      </c>
      <c r="Q54" s="1297" t="s">
        <v>154</v>
      </c>
      <c r="R54" s="1297" t="s">
        <v>154</v>
      </c>
      <c r="S54" s="1297" t="s">
        <v>154</v>
      </c>
      <c r="T54" s="1297" t="s">
        <v>154</v>
      </c>
      <c r="U54" s="1287"/>
    </row>
    <row r="55" spans="12:21" ht="12.75" customHeight="1">
      <c r="L55" s="1287" t="s">
        <v>1093</v>
      </c>
      <c r="M55" s="1297" t="s">
        <v>154</v>
      </c>
      <c r="N55" s="1297" t="s">
        <v>154</v>
      </c>
      <c r="O55" s="1297" t="s">
        <v>154</v>
      </c>
      <c r="P55" s="1297" t="s">
        <v>154</v>
      </c>
      <c r="Q55" s="1297" t="s">
        <v>154</v>
      </c>
      <c r="R55" s="1297" t="s">
        <v>154</v>
      </c>
      <c r="S55" s="1297" t="s">
        <v>154</v>
      </c>
      <c r="T55" s="1297" t="s">
        <v>154</v>
      </c>
      <c r="U55" s="1287"/>
    </row>
    <row r="56" spans="12:21" ht="12.75" customHeight="1">
      <c r="L56" s="1287" t="s">
        <v>1094</v>
      </c>
      <c r="M56" s="1297" t="s">
        <v>154</v>
      </c>
      <c r="N56" s="1297" t="s">
        <v>154</v>
      </c>
      <c r="O56" s="1297">
        <v>-7.1</v>
      </c>
      <c r="P56" s="1297">
        <v>-6.7</v>
      </c>
      <c r="Q56" s="1297">
        <v>-17</v>
      </c>
      <c r="R56" s="1297">
        <v>-0.2</v>
      </c>
      <c r="S56" s="1297">
        <v>-0.1</v>
      </c>
      <c r="T56" s="1297" t="s">
        <v>154</v>
      </c>
      <c r="U56" s="1287"/>
    </row>
    <row r="57" spans="12:21" ht="12.75" customHeight="1">
      <c r="L57" s="1287" t="s">
        <v>1095</v>
      </c>
      <c r="M57" s="1297" t="s">
        <v>154</v>
      </c>
      <c r="N57" s="1297">
        <v>-0.1</v>
      </c>
      <c r="O57" s="1297">
        <v>-1.9</v>
      </c>
      <c r="P57" s="1297">
        <v>-0.5</v>
      </c>
      <c r="Q57" s="1297">
        <v>-0.4</v>
      </c>
      <c r="R57" s="1297" t="s">
        <v>154</v>
      </c>
      <c r="S57" s="1297" t="s">
        <v>154</v>
      </c>
      <c r="T57" s="1297" t="s">
        <v>154</v>
      </c>
      <c r="U57" s="1287"/>
    </row>
    <row r="58" spans="12:21" ht="12.75" customHeight="1">
      <c r="L58" s="1287" t="s">
        <v>442</v>
      </c>
      <c r="M58" s="1297" t="s">
        <v>154</v>
      </c>
      <c r="N58" s="1297" t="s">
        <v>154</v>
      </c>
      <c r="O58" s="1297" t="s">
        <v>154</v>
      </c>
      <c r="P58" s="1297" t="s">
        <v>154</v>
      </c>
      <c r="Q58" s="1297" t="s">
        <v>154</v>
      </c>
      <c r="R58" s="1297">
        <v>-0.6</v>
      </c>
      <c r="S58" s="1297" t="s">
        <v>154</v>
      </c>
      <c r="T58" s="1297" t="s">
        <v>154</v>
      </c>
      <c r="U58" s="1287"/>
    </row>
    <row r="59" spans="12:21" ht="12.75" customHeight="1">
      <c r="L59" s="1288" t="s">
        <v>449</v>
      </c>
      <c r="M59" s="1297" t="s">
        <v>154</v>
      </c>
      <c r="N59" s="1297" t="s">
        <v>154</v>
      </c>
      <c r="O59" s="1297" t="s">
        <v>154</v>
      </c>
      <c r="P59" s="1297" t="s">
        <v>154</v>
      </c>
      <c r="Q59" s="1297" t="s">
        <v>154</v>
      </c>
      <c r="R59" s="1297" t="s">
        <v>154</v>
      </c>
      <c r="S59" s="1297" t="s">
        <v>154</v>
      </c>
      <c r="T59" s="1297">
        <v>-5.3</v>
      </c>
    </row>
    <row r="60" spans="12:21" ht="12.75" customHeight="1">
      <c r="L60" s="1288" t="s">
        <v>1096</v>
      </c>
      <c r="M60" s="1297">
        <v>-4.5999999999999996</v>
      </c>
      <c r="N60" s="1297">
        <v>-12.1</v>
      </c>
      <c r="O60" s="1297">
        <v>-0.4</v>
      </c>
      <c r="P60" s="1297">
        <v>-0.8</v>
      </c>
      <c r="Q60" s="1297">
        <v>1.9</v>
      </c>
      <c r="R60" s="1297">
        <v>-1.4</v>
      </c>
      <c r="S60" s="1297">
        <v>0.2</v>
      </c>
      <c r="T60" s="1297" t="s">
        <v>154</v>
      </c>
    </row>
    <row r="61" spans="12:21" ht="12.75" customHeight="1">
      <c r="L61" s="1288"/>
    </row>
    <row r="62" spans="12:21" ht="12.75" customHeight="1">
      <c r="L62" s="1288"/>
    </row>
    <row r="63" spans="12:21" ht="12.75" customHeight="1">
      <c r="L63" s="1290" t="s">
        <v>170</v>
      </c>
      <c r="M63" s="1291" t="s">
        <v>1076</v>
      </c>
      <c r="N63" s="1291" t="s">
        <v>1077</v>
      </c>
      <c r="O63" s="1291" t="s">
        <v>1078</v>
      </c>
      <c r="P63" s="1291" t="s">
        <v>1079</v>
      </c>
      <c r="Q63" s="1291" t="s">
        <v>1080</v>
      </c>
      <c r="R63" s="1291" t="s">
        <v>1081</v>
      </c>
      <c r="S63" s="1291" t="s">
        <v>1082</v>
      </c>
      <c r="T63" s="1291" t="s">
        <v>1083</v>
      </c>
      <c r="U63" s="1291" t="s">
        <v>161</v>
      </c>
    </row>
    <row r="64" spans="12:21" ht="12.75" customHeight="1">
      <c r="L64" s="1292" t="s">
        <v>1099</v>
      </c>
      <c r="M64" s="1287"/>
      <c r="N64" s="1287"/>
      <c r="O64" s="1287"/>
      <c r="P64" s="1287"/>
      <c r="Q64" s="1287"/>
      <c r="R64" s="1287"/>
      <c r="S64" s="1287"/>
      <c r="T64" s="1287"/>
      <c r="U64" s="1287"/>
    </row>
    <row r="65" spans="12:21" ht="12.75" customHeight="1">
      <c r="L65" s="1287" t="s">
        <v>1085</v>
      </c>
      <c r="M65" s="1297">
        <v>6.1</v>
      </c>
      <c r="N65" s="1297" t="s">
        <v>154</v>
      </c>
      <c r="O65" s="1297" t="s">
        <v>154</v>
      </c>
      <c r="P65" s="1297" t="s">
        <v>154</v>
      </c>
      <c r="Q65" s="1297" t="s">
        <v>154</v>
      </c>
      <c r="R65" s="1297" t="s">
        <v>154</v>
      </c>
      <c r="S65" s="1297" t="s">
        <v>154</v>
      </c>
      <c r="T65" s="1297" t="s">
        <v>154</v>
      </c>
      <c r="U65" s="1287"/>
    </row>
    <row r="66" spans="12:21" ht="12.75" customHeight="1">
      <c r="L66" s="1287" t="s">
        <v>1086</v>
      </c>
      <c r="M66" s="1297">
        <v>18.600000000000001</v>
      </c>
      <c r="N66" s="1297">
        <v>2.2000000000000002</v>
      </c>
      <c r="O66" s="1297">
        <v>2.1</v>
      </c>
      <c r="P66" s="1297">
        <v>2.8</v>
      </c>
      <c r="Q66" s="1297">
        <v>7.9</v>
      </c>
      <c r="R66" s="1297">
        <v>11</v>
      </c>
      <c r="S66" s="1297">
        <v>44.4</v>
      </c>
      <c r="T66" s="1297" t="s">
        <v>154</v>
      </c>
      <c r="U66" s="1287"/>
    </row>
    <row r="67" spans="12:21" ht="12.75" customHeight="1">
      <c r="L67" s="1287" t="s">
        <v>1087</v>
      </c>
      <c r="M67" s="1297">
        <v>0.1</v>
      </c>
      <c r="N67" s="1297" t="s">
        <v>154</v>
      </c>
      <c r="O67" s="1297" t="s">
        <v>154</v>
      </c>
      <c r="P67" s="1297" t="s">
        <v>154</v>
      </c>
      <c r="Q67" s="1297" t="s">
        <v>154</v>
      </c>
      <c r="R67" s="1297" t="s">
        <v>154</v>
      </c>
      <c r="S67" s="1297" t="s">
        <v>154</v>
      </c>
      <c r="T67" s="1297" t="s">
        <v>154</v>
      </c>
      <c r="U67" s="1287"/>
    </row>
    <row r="68" spans="12:21" ht="12.75" customHeight="1">
      <c r="L68" s="1287" t="s">
        <v>1088</v>
      </c>
      <c r="M68" s="1297">
        <v>14.7</v>
      </c>
      <c r="N68" s="1297" t="s">
        <v>154</v>
      </c>
      <c r="O68" s="1297" t="s">
        <v>154</v>
      </c>
      <c r="P68" s="1297" t="s">
        <v>154</v>
      </c>
      <c r="Q68" s="1297" t="s">
        <v>154</v>
      </c>
      <c r="R68" s="1297" t="s">
        <v>154</v>
      </c>
      <c r="S68" s="1297" t="s">
        <v>154</v>
      </c>
      <c r="T68" s="1297" t="s">
        <v>154</v>
      </c>
    </row>
    <row r="69" spans="12:21" ht="12.75" customHeight="1">
      <c r="L69" s="1287" t="s">
        <v>1089</v>
      </c>
      <c r="M69" s="1297">
        <v>-0.9</v>
      </c>
      <c r="N69" s="1297" t="s">
        <v>154</v>
      </c>
      <c r="O69" s="1297">
        <v>-0.1</v>
      </c>
      <c r="P69" s="1297" t="s">
        <v>154</v>
      </c>
      <c r="Q69" s="1297" t="s">
        <v>154</v>
      </c>
      <c r="R69" s="1297" t="s">
        <v>154</v>
      </c>
      <c r="S69" s="1297" t="s">
        <v>154</v>
      </c>
      <c r="T69" s="1297">
        <v>-34.1</v>
      </c>
    </row>
    <row r="70" spans="12:21" ht="12.75" customHeight="1">
      <c r="L70" s="1287" t="s">
        <v>1090</v>
      </c>
      <c r="M70" s="1297">
        <v>-0.9</v>
      </c>
      <c r="N70" s="1297" t="s">
        <v>154</v>
      </c>
      <c r="O70" s="1297" t="s">
        <v>154</v>
      </c>
      <c r="P70" s="1297" t="s">
        <v>154</v>
      </c>
      <c r="Q70" s="1297" t="s">
        <v>154</v>
      </c>
      <c r="R70" s="1297" t="s">
        <v>154</v>
      </c>
      <c r="S70" s="1297" t="s">
        <v>154</v>
      </c>
      <c r="T70" s="1297" t="s">
        <v>154</v>
      </c>
    </row>
    <row r="71" spans="12:21" ht="12.75" customHeight="1">
      <c r="L71" s="1287" t="s">
        <v>1091</v>
      </c>
      <c r="M71" s="1297" t="s">
        <v>154</v>
      </c>
      <c r="N71" s="1297" t="s">
        <v>154</v>
      </c>
      <c r="O71" s="1297" t="s">
        <v>154</v>
      </c>
      <c r="P71" s="1297" t="s">
        <v>154</v>
      </c>
      <c r="Q71" s="1297" t="s">
        <v>154</v>
      </c>
      <c r="R71" s="1297" t="s">
        <v>154</v>
      </c>
      <c r="S71" s="1297" t="s">
        <v>154</v>
      </c>
      <c r="T71" s="1297" t="s">
        <v>154</v>
      </c>
    </row>
    <row r="72" spans="12:21" ht="12.75" customHeight="1">
      <c r="L72" s="1287" t="s">
        <v>1092</v>
      </c>
      <c r="M72" s="1297" t="s">
        <v>154</v>
      </c>
      <c r="N72" s="1297" t="s">
        <v>154</v>
      </c>
      <c r="O72" s="1297" t="s">
        <v>154</v>
      </c>
      <c r="P72" s="1297" t="s">
        <v>154</v>
      </c>
      <c r="Q72" s="1297" t="s">
        <v>154</v>
      </c>
      <c r="R72" s="1297" t="s">
        <v>154</v>
      </c>
      <c r="S72" s="1297" t="s">
        <v>154</v>
      </c>
      <c r="T72" s="1297" t="s">
        <v>154</v>
      </c>
    </row>
    <row r="73" spans="12:21" ht="12.75" customHeight="1">
      <c r="L73" s="1287" t="s">
        <v>1093</v>
      </c>
      <c r="M73" s="1297" t="s">
        <v>154</v>
      </c>
      <c r="N73" s="1297" t="s">
        <v>154</v>
      </c>
      <c r="O73" s="1297" t="s">
        <v>154</v>
      </c>
      <c r="P73" s="1297" t="s">
        <v>154</v>
      </c>
      <c r="Q73" s="1297" t="s">
        <v>154</v>
      </c>
      <c r="R73" s="1297" t="s">
        <v>154</v>
      </c>
      <c r="S73" s="1297" t="s">
        <v>154</v>
      </c>
      <c r="T73" s="1297" t="s">
        <v>154</v>
      </c>
    </row>
    <row r="74" spans="12:21" ht="12.75" customHeight="1">
      <c r="L74" s="1287" t="s">
        <v>1094</v>
      </c>
      <c r="M74" s="1297">
        <v>-1.4</v>
      </c>
      <c r="N74" s="1297" t="s">
        <v>154</v>
      </c>
      <c r="O74" s="1297">
        <v>-9</v>
      </c>
      <c r="P74" s="1297">
        <v>-6.5</v>
      </c>
      <c r="Q74" s="1297">
        <v>-12.1</v>
      </c>
      <c r="R74" s="1297">
        <v>-0.5</v>
      </c>
      <c r="S74" s="1297">
        <v>-26.1</v>
      </c>
      <c r="T74" s="1297" t="s">
        <v>154</v>
      </c>
      <c r="U74" s="1287"/>
    </row>
    <row r="75" spans="12:21" ht="12.75" customHeight="1">
      <c r="L75" s="1287" t="s">
        <v>1095</v>
      </c>
      <c r="M75" s="1297" t="s">
        <v>154</v>
      </c>
      <c r="N75" s="1297" t="s">
        <v>154</v>
      </c>
      <c r="O75" s="1297" t="s">
        <v>154</v>
      </c>
      <c r="P75" s="1297" t="s">
        <v>154</v>
      </c>
      <c r="Q75" s="1297" t="s">
        <v>154</v>
      </c>
      <c r="R75" s="1297" t="s">
        <v>154</v>
      </c>
      <c r="S75" s="1297" t="s">
        <v>154</v>
      </c>
      <c r="T75" s="1297" t="s">
        <v>154</v>
      </c>
      <c r="U75" s="1296"/>
    </row>
    <row r="76" spans="12:21" ht="12.75" customHeight="1">
      <c r="L76" s="1287" t="s">
        <v>442</v>
      </c>
      <c r="M76" s="1297" t="s">
        <v>154</v>
      </c>
      <c r="N76" s="1297" t="s">
        <v>154</v>
      </c>
      <c r="O76" s="1297" t="s">
        <v>154</v>
      </c>
      <c r="P76" s="1297" t="s">
        <v>154</v>
      </c>
      <c r="Q76" s="1297" t="s">
        <v>154</v>
      </c>
      <c r="R76" s="1297" t="s">
        <v>154</v>
      </c>
      <c r="S76" s="1297" t="s">
        <v>154</v>
      </c>
      <c r="T76" s="1297" t="s">
        <v>154</v>
      </c>
      <c r="U76" s="1296"/>
    </row>
    <row r="77" spans="12:21" ht="12.75" customHeight="1">
      <c r="L77" s="1288" t="s">
        <v>449</v>
      </c>
      <c r="M77" s="1297" t="s">
        <v>154</v>
      </c>
      <c r="N77" s="1297" t="s">
        <v>154</v>
      </c>
      <c r="O77" s="1297" t="s">
        <v>154</v>
      </c>
      <c r="P77" s="1297" t="s">
        <v>154</v>
      </c>
      <c r="Q77" s="1297" t="s">
        <v>154</v>
      </c>
      <c r="R77" s="1297" t="s">
        <v>154</v>
      </c>
      <c r="S77" s="1297" t="s">
        <v>154</v>
      </c>
      <c r="T77" s="1297">
        <v>-5.5</v>
      </c>
    </row>
    <row r="78" spans="12:21" ht="12.75" customHeight="1">
      <c r="L78" s="1288" t="s">
        <v>1096</v>
      </c>
      <c r="M78" s="1297">
        <v>-4.0999999999999996</v>
      </c>
      <c r="N78" s="1297">
        <v>-5.7</v>
      </c>
      <c r="O78" s="1297">
        <v>-3.3</v>
      </c>
      <c r="P78" s="1297">
        <v>-0.5</v>
      </c>
      <c r="Q78" s="1297">
        <v>0.2</v>
      </c>
      <c r="R78" s="1297">
        <v>1.4</v>
      </c>
      <c r="S78" s="1297" t="s">
        <v>154</v>
      </c>
      <c r="T78" s="1297" t="s">
        <v>154</v>
      </c>
    </row>
    <row r="79" spans="12:21" ht="12.75" customHeight="1">
      <c r="L79" s="1288"/>
    </row>
    <row r="80" spans="12:21" ht="12.75" customHeight="1">
      <c r="L80" s="1288"/>
    </row>
    <row r="81" spans="12:21" ht="12.75" customHeight="1">
      <c r="L81" s="1290" t="s">
        <v>170</v>
      </c>
      <c r="M81" s="1291" t="s">
        <v>1076</v>
      </c>
      <c r="N81" s="1291" t="s">
        <v>1077</v>
      </c>
      <c r="O81" s="1291" t="s">
        <v>1078</v>
      </c>
      <c r="P81" s="1291" t="s">
        <v>1079</v>
      </c>
      <c r="Q81" s="1291" t="s">
        <v>1080</v>
      </c>
      <c r="R81" s="1291" t="s">
        <v>1081</v>
      </c>
      <c r="S81" s="1291" t="s">
        <v>1082</v>
      </c>
      <c r="T81" s="1291" t="s">
        <v>1083</v>
      </c>
      <c r="U81" s="1291" t="s">
        <v>161</v>
      </c>
    </row>
    <row r="82" spans="12:21" ht="12.75" customHeight="1">
      <c r="L82" s="1292" t="s">
        <v>1100</v>
      </c>
      <c r="M82" s="1287"/>
      <c r="N82" s="1287"/>
      <c r="O82" s="1287"/>
      <c r="P82" s="1287"/>
      <c r="Q82" s="1287"/>
      <c r="R82" s="1287"/>
      <c r="S82" s="1287"/>
      <c r="T82" s="1287"/>
      <c r="U82" s="1287"/>
    </row>
    <row r="83" spans="12:21" ht="12.75" customHeight="1">
      <c r="L83" s="1287" t="s">
        <v>1085</v>
      </c>
      <c r="M83" s="1297">
        <v>0.3</v>
      </c>
      <c r="N83" s="1297" t="s">
        <v>154</v>
      </c>
      <c r="O83" s="1297" t="s">
        <v>154</v>
      </c>
      <c r="P83" s="1297" t="s">
        <v>154</v>
      </c>
      <c r="Q83" s="1297" t="s">
        <v>154</v>
      </c>
      <c r="R83" s="1297" t="s">
        <v>154</v>
      </c>
      <c r="S83" s="1297" t="s">
        <v>154</v>
      </c>
      <c r="T83" s="1297" t="s">
        <v>154</v>
      </c>
      <c r="U83" s="1287"/>
    </row>
    <row r="84" spans="12:21" ht="12.75" customHeight="1">
      <c r="L84" s="1287" t="s">
        <v>1086</v>
      </c>
      <c r="M84" s="1297">
        <v>4.4000000000000004</v>
      </c>
      <c r="N84" s="1297">
        <v>2.8</v>
      </c>
      <c r="O84" s="1297">
        <v>5.9</v>
      </c>
      <c r="P84" s="1297">
        <v>7.8</v>
      </c>
      <c r="Q84" s="1297">
        <v>15.6</v>
      </c>
      <c r="R84" s="1297">
        <v>16.5</v>
      </c>
      <c r="S84" s="1297">
        <v>16.3</v>
      </c>
      <c r="T84" s="1297" t="s">
        <v>154</v>
      </c>
      <c r="U84" s="1287"/>
    </row>
    <row r="85" spans="12:21" ht="12.75" customHeight="1">
      <c r="L85" s="1287" t="s">
        <v>1087</v>
      </c>
      <c r="M85" s="1297">
        <v>0.1</v>
      </c>
      <c r="N85" s="1297" t="s">
        <v>154</v>
      </c>
      <c r="O85" s="1297" t="s">
        <v>154</v>
      </c>
      <c r="P85" s="1297" t="s">
        <v>154</v>
      </c>
      <c r="Q85" s="1297" t="s">
        <v>154</v>
      </c>
      <c r="R85" s="1297" t="s">
        <v>154</v>
      </c>
      <c r="S85" s="1297" t="s">
        <v>154</v>
      </c>
      <c r="T85" s="1297" t="s">
        <v>154</v>
      </c>
      <c r="U85" s="1287"/>
    </row>
    <row r="86" spans="12:21" ht="12.75" customHeight="1">
      <c r="L86" s="1287" t="s">
        <v>1088</v>
      </c>
      <c r="M86" s="1297">
        <v>7.8</v>
      </c>
      <c r="N86" s="1297" t="s">
        <v>154</v>
      </c>
      <c r="O86" s="1297" t="s">
        <v>154</v>
      </c>
      <c r="P86" s="1297" t="s">
        <v>154</v>
      </c>
      <c r="Q86" s="1297" t="s">
        <v>154</v>
      </c>
      <c r="R86" s="1297" t="s">
        <v>154</v>
      </c>
      <c r="S86" s="1297" t="s">
        <v>154</v>
      </c>
      <c r="T86" s="1297" t="s">
        <v>154</v>
      </c>
      <c r="U86" s="1287"/>
    </row>
    <row r="87" spans="12:21" ht="12.75" customHeight="1">
      <c r="L87" s="1287" t="s">
        <v>1089</v>
      </c>
      <c r="M87" s="1297">
        <v>-0.9</v>
      </c>
      <c r="N87" s="1297">
        <v>-0.9</v>
      </c>
      <c r="O87" s="1297">
        <v>-0.2</v>
      </c>
      <c r="P87" s="1297" t="s">
        <v>154</v>
      </c>
      <c r="Q87" s="1297">
        <v>-0.1</v>
      </c>
      <c r="R87" s="1297">
        <v>-0.1</v>
      </c>
      <c r="S87" s="1297" t="s">
        <v>154</v>
      </c>
      <c r="T87" s="1297">
        <v>-25.9</v>
      </c>
      <c r="U87" s="1287"/>
    </row>
    <row r="88" spans="12:21" ht="12.75" customHeight="1">
      <c r="L88" s="1287" t="s">
        <v>1090</v>
      </c>
      <c r="M88" s="1297">
        <v>2.7</v>
      </c>
      <c r="N88" s="1297">
        <v>-1.8</v>
      </c>
      <c r="O88" s="1297" t="s">
        <v>154</v>
      </c>
      <c r="P88" s="1297" t="s">
        <v>154</v>
      </c>
      <c r="Q88" s="1297">
        <v>-0.1</v>
      </c>
      <c r="R88" s="1297">
        <v>-0.1</v>
      </c>
      <c r="S88" s="1297" t="s">
        <v>154</v>
      </c>
      <c r="T88" s="1297" t="s">
        <v>154</v>
      </c>
      <c r="U88" s="1287"/>
    </row>
    <row r="89" spans="12:21" ht="12.75" customHeight="1">
      <c r="L89" s="1287" t="s">
        <v>1091</v>
      </c>
      <c r="M89" s="1297" t="s">
        <v>154</v>
      </c>
      <c r="N89" s="1297" t="s">
        <v>154</v>
      </c>
      <c r="O89" s="1297" t="s">
        <v>154</v>
      </c>
      <c r="P89" s="1297" t="s">
        <v>154</v>
      </c>
      <c r="Q89" s="1297" t="s">
        <v>154</v>
      </c>
      <c r="R89" s="1297" t="s">
        <v>154</v>
      </c>
      <c r="S89" s="1297" t="s">
        <v>154</v>
      </c>
      <c r="T89" s="1297" t="s">
        <v>154</v>
      </c>
      <c r="U89" s="1287"/>
    </row>
    <row r="90" spans="12:21" ht="12.75" customHeight="1">
      <c r="L90" s="1287" t="s">
        <v>1092</v>
      </c>
      <c r="M90" s="1297" t="s">
        <v>154</v>
      </c>
      <c r="N90" s="1297" t="s">
        <v>154</v>
      </c>
      <c r="O90" s="1297" t="s">
        <v>154</v>
      </c>
      <c r="P90" s="1297" t="s">
        <v>154</v>
      </c>
      <c r="Q90" s="1297" t="s">
        <v>154</v>
      </c>
      <c r="R90" s="1297" t="s">
        <v>154</v>
      </c>
      <c r="S90" s="1297" t="s">
        <v>154</v>
      </c>
      <c r="T90" s="1297" t="s">
        <v>154</v>
      </c>
      <c r="U90" s="1287"/>
    </row>
    <row r="91" spans="12:21" ht="12.75" customHeight="1">
      <c r="L91" s="1287" t="s">
        <v>1093</v>
      </c>
      <c r="M91" s="1297" t="s">
        <v>154</v>
      </c>
      <c r="N91" s="1297" t="s">
        <v>154</v>
      </c>
      <c r="O91" s="1297" t="s">
        <v>154</v>
      </c>
      <c r="P91" s="1297" t="s">
        <v>154</v>
      </c>
      <c r="Q91" s="1297" t="s">
        <v>154</v>
      </c>
      <c r="R91" s="1297" t="s">
        <v>154</v>
      </c>
      <c r="S91" s="1297" t="s">
        <v>154</v>
      </c>
      <c r="T91" s="1297" t="s">
        <v>154</v>
      </c>
      <c r="U91" s="1287"/>
    </row>
    <row r="92" spans="12:21" ht="12.75" customHeight="1">
      <c r="L92" s="1287" t="s">
        <v>1094</v>
      </c>
      <c r="M92" s="1297" t="s">
        <v>154</v>
      </c>
      <c r="N92" s="1297" t="s">
        <v>154</v>
      </c>
      <c r="O92" s="1297">
        <v>-1.9</v>
      </c>
      <c r="P92" s="1297">
        <v>-1.9</v>
      </c>
      <c r="Q92" s="1297">
        <v>-6.3</v>
      </c>
      <c r="R92" s="1297">
        <v>-0.1</v>
      </c>
      <c r="S92" s="1297">
        <v>-0.1</v>
      </c>
      <c r="T92" s="1297" t="s">
        <v>154</v>
      </c>
      <c r="U92" s="1287"/>
    </row>
    <row r="93" spans="12:21" ht="12.75" customHeight="1">
      <c r="L93" s="1287" t="s">
        <v>1095</v>
      </c>
      <c r="M93" s="1297" t="s">
        <v>154</v>
      </c>
      <c r="N93" s="1297">
        <v>-0.2</v>
      </c>
      <c r="O93" s="1297">
        <v>-0.6</v>
      </c>
      <c r="P93" s="1297">
        <v>-0.6</v>
      </c>
      <c r="Q93" s="1297">
        <v>-1.2</v>
      </c>
      <c r="R93" s="1297">
        <v>-0.2</v>
      </c>
      <c r="S93" s="1297" t="s">
        <v>154</v>
      </c>
      <c r="T93" s="1297" t="s">
        <v>154</v>
      </c>
      <c r="U93" s="1287"/>
    </row>
    <row r="94" spans="12:21" ht="12.75" customHeight="1">
      <c r="L94" s="1287" t="s">
        <v>442</v>
      </c>
      <c r="M94" s="1297" t="s">
        <v>154</v>
      </c>
      <c r="N94" s="1297" t="s">
        <v>154</v>
      </c>
      <c r="O94" s="1297" t="s">
        <v>154</v>
      </c>
      <c r="P94" s="1297" t="s">
        <v>154</v>
      </c>
      <c r="Q94" s="1297" t="s">
        <v>154</v>
      </c>
      <c r="R94" s="1297">
        <v>-0.1</v>
      </c>
      <c r="S94" s="1297" t="s">
        <v>154</v>
      </c>
      <c r="T94" s="1297" t="s">
        <v>154</v>
      </c>
      <c r="U94" s="1287"/>
    </row>
    <row r="95" spans="12:21" ht="12.75" customHeight="1">
      <c r="L95" s="1288" t="s">
        <v>449</v>
      </c>
      <c r="M95" s="1297" t="s">
        <v>154</v>
      </c>
      <c r="N95" s="1297" t="s">
        <v>154</v>
      </c>
      <c r="O95" s="1297" t="s">
        <v>154</v>
      </c>
      <c r="P95" s="1297" t="s">
        <v>154</v>
      </c>
      <c r="Q95" s="1297" t="s">
        <v>154</v>
      </c>
      <c r="R95" s="1297" t="s">
        <v>154</v>
      </c>
      <c r="S95" s="1297" t="s">
        <v>154</v>
      </c>
      <c r="T95" s="1297">
        <v>-4.3</v>
      </c>
      <c r="U95" s="1296"/>
    </row>
    <row r="96" spans="12:21" ht="12.75" customHeight="1">
      <c r="L96" s="1288" t="s">
        <v>1096</v>
      </c>
      <c r="M96" s="1297">
        <v>-2.7</v>
      </c>
      <c r="N96" s="1297">
        <v>-22.7</v>
      </c>
      <c r="O96" s="1297">
        <v>-2.8</v>
      </c>
      <c r="P96" s="1297">
        <v>-0.5</v>
      </c>
      <c r="Q96" s="1297">
        <v>-2.2999999999999998</v>
      </c>
      <c r="R96" s="1297">
        <v>0.1</v>
      </c>
      <c r="S96" s="1297">
        <v>-0.5</v>
      </c>
      <c r="T96" s="1297" t="s">
        <v>154</v>
      </c>
    </row>
    <row r="97" spans="12:21" ht="12.75" customHeight="1">
      <c r="L97" s="1288"/>
    </row>
    <row r="98" spans="12:21" ht="12.75" customHeight="1">
      <c r="M98" s="1296"/>
      <c r="N98" s="1296"/>
      <c r="O98" s="1296"/>
      <c r="P98" s="1296"/>
      <c r="Q98" s="1296"/>
      <c r="R98" s="1296"/>
      <c r="S98" s="1296"/>
      <c r="T98" s="1296"/>
      <c r="U98" s="1296"/>
    </row>
    <row r="99" spans="12:21" ht="12.75" customHeight="1">
      <c r="L99" s="1290" t="s">
        <v>170</v>
      </c>
      <c r="M99" s="1291" t="s">
        <v>1076</v>
      </c>
      <c r="N99" s="1291" t="s">
        <v>1077</v>
      </c>
      <c r="O99" s="1291" t="s">
        <v>1078</v>
      </c>
      <c r="P99" s="1291" t="s">
        <v>1079</v>
      </c>
      <c r="Q99" s="1291" t="s">
        <v>1080</v>
      </c>
      <c r="R99" s="1291" t="s">
        <v>1081</v>
      </c>
      <c r="S99" s="1291" t="s">
        <v>1082</v>
      </c>
      <c r="T99" s="1291" t="s">
        <v>1083</v>
      </c>
      <c r="U99" s="1291" t="s">
        <v>161</v>
      </c>
    </row>
    <row r="100" spans="12:21" ht="12.75" customHeight="1">
      <c r="L100" s="1292" t="s">
        <v>1101</v>
      </c>
      <c r="M100" s="1293"/>
      <c r="N100" s="1293"/>
      <c r="O100" s="1293"/>
      <c r="P100" s="1293"/>
      <c r="Q100" s="1293"/>
      <c r="R100" s="1293"/>
      <c r="S100" s="1293"/>
      <c r="T100" s="1293"/>
      <c r="U100" s="1293"/>
    </row>
    <row r="101" spans="12:21" ht="12.75" customHeight="1">
      <c r="L101" s="1287" t="s">
        <v>1085</v>
      </c>
      <c r="M101" s="1297">
        <v>0.1</v>
      </c>
      <c r="N101" s="1297" t="s">
        <v>154</v>
      </c>
      <c r="O101" s="1297" t="s">
        <v>154</v>
      </c>
      <c r="P101" s="1297" t="s">
        <v>154</v>
      </c>
      <c r="Q101" s="1297" t="s">
        <v>154</v>
      </c>
      <c r="R101" s="1297" t="s">
        <v>154</v>
      </c>
      <c r="S101" s="1297" t="s">
        <v>154</v>
      </c>
      <c r="T101" s="1297" t="s">
        <v>154</v>
      </c>
      <c r="U101" s="1287"/>
    </row>
    <row r="102" spans="12:21" ht="12.75" customHeight="1">
      <c r="L102" s="1287" t="s">
        <v>1086</v>
      </c>
      <c r="M102" s="1297">
        <v>1.1000000000000001</v>
      </c>
      <c r="N102" s="1297">
        <v>0.5</v>
      </c>
      <c r="O102" s="1297">
        <v>0.4</v>
      </c>
      <c r="P102" s="1297">
        <v>0.1</v>
      </c>
      <c r="Q102" s="1297">
        <v>0.1</v>
      </c>
      <c r="R102" s="1297" t="s">
        <v>154</v>
      </c>
      <c r="S102" s="1297" t="s">
        <v>154</v>
      </c>
      <c r="T102" s="1297" t="s">
        <v>154</v>
      </c>
      <c r="U102" s="1287"/>
    </row>
    <row r="103" spans="12:21" ht="12.75" customHeight="1">
      <c r="L103" s="1287" t="s">
        <v>1087</v>
      </c>
      <c r="M103" s="1297">
        <v>0.2</v>
      </c>
      <c r="N103" s="1297" t="s">
        <v>154</v>
      </c>
      <c r="O103" s="1297" t="s">
        <v>154</v>
      </c>
      <c r="P103" s="1297" t="s">
        <v>154</v>
      </c>
      <c r="Q103" s="1297" t="s">
        <v>154</v>
      </c>
      <c r="R103" s="1297" t="s">
        <v>154</v>
      </c>
      <c r="S103" s="1297" t="s">
        <v>154</v>
      </c>
      <c r="T103" s="1297" t="s">
        <v>154</v>
      </c>
      <c r="U103" s="1298"/>
    </row>
    <row r="104" spans="12:21" ht="12.75" customHeight="1">
      <c r="L104" s="1287" t="s">
        <v>1088</v>
      </c>
      <c r="M104" s="1297" t="s">
        <v>154</v>
      </c>
      <c r="N104" s="1297" t="s">
        <v>154</v>
      </c>
      <c r="O104" s="1297" t="s">
        <v>154</v>
      </c>
      <c r="P104" s="1297" t="s">
        <v>154</v>
      </c>
      <c r="Q104" s="1297" t="s">
        <v>154</v>
      </c>
      <c r="R104" s="1297" t="s">
        <v>154</v>
      </c>
      <c r="S104" s="1297" t="s">
        <v>154</v>
      </c>
      <c r="T104" s="1297" t="s">
        <v>154</v>
      </c>
      <c r="U104" s="1298"/>
    </row>
    <row r="105" spans="12:21" ht="12.75" customHeight="1">
      <c r="L105" s="1287" t="s">
        <v>1089</v>
      </c>
      <c r="M105" s="1297" t="s">
        <v>154</v>
      </c>
      <c r="N105" s="1297" t="s">
        <v>154</v>
      </c>
      <c r="O105" s="1297" t="s">
        <v>154</v>
      </c>
      <c r="P105" s="1297" t="s">
        <v>154</v>
      </c>
      <c r="Q105" s="1297" t="s">
        <v>154</v>
      </c>
      <c r="R105" s="1297" t="s">
        <v>154</v>
      </c>
      <c r="S105" s="1297" t="s">
        <v>154</v>
      </c>
      <c r="T105" s="1297">
        <v>-2.2999999999999998</v>
      </c>
      <c r="U105" s="1298"/>
    </row>
    <row r="106" spans="12:21" ht="12.75" customHeight="1">
      <c r="L106" s="1287" t="s">
        <v>1090</v>
      </c>
      <c r="M106" s="1297">
        <v>-0.6</v>
      </c>
      <c r="N106" s="1297">
        <v>-0.1</v>
      </c>
      <c r="O106" s="1297" t="s">
        <v>154</v>
      </c>
      <c r="P106" s="1297" t="s">
        <v>154</v>
      </c>
      <c r="Q106" s="1297" t="s">
        <v>154</v>
      </c>
      <c r="R106" s="1297" t="s">
        <v>154</v>
      </c>
      <c r="S106" s="1297" t="s">
        <v>154</v>
      </c>
      <c r="T106" s="1297" t="s">
        <v>154</v>
      </c>
      <c r="U106" s="1298"/>
    </row>
    <row r="107" spans="12:21" ht="12.75" customHeight="1">
      <c r="L107" s="1287" t="s">
        <v>1091</v>
      </c>
      <c r="M107" s="1297">
        <v>-0.2</v>
      </c>
      <c r="N107" s="1297">
        <v>-3.2</v>
      </c>
      <c r="O107" s="1297">
        <v>-2.2000000000000002</v>
      </c>
      <c r="P107" s="1297" t="s">
        <v>154</v>
      </c>
      <c r="Q107" s="1297" t="s">
        <v>154</v>
      </c>
      <c r="R107" s="1297" t="s">
        <v>154</v>
      </c>
      <c r="S107" s="1297" t="s">
        <v>154</v>
      </c>
      <c r="T107" s="1297" t="s">
        <v>154</v>
      </c>
      <c r="U107" s="1298"/>
    </row>
    <row r="108" spans="12:21" ht="12.75" customHeight="1">
      <c r="L108" s="1287" t="s">
        <v>1092</v>
      </c>
      <c r="M108" s="1297" t="s">
        <v>154</v>
      </c>
      <c r="N108" s="1297">
        <v>-1.1000000000000001</v>
      </c>
      <c r="O108" s="1297">
        <v>-0.7</v>
      </c>
      <c r="P108" s="1297" t="s">
        <v>154</v>
      </c>
      <c r="Q108" s="1297" t="s">
        <v>154</v>
      </c>
      <c r="R108" s="1297" t="s">
        <v>154</v>
      </c>
      <c r="S108" s="1297" t="s">
        <v>154</v>
      </c>
      <c r="T108" s="1297" t="s">
        <v>154</v>
      </c>
      <c r="U108" s="1298"/>
    </row>
    <row r="109" spans="12:21" ht="12.75" customHeight="1">
      <c r="L109" s="1287" t="s">
        <v>1093</v>
      </c>
      <c r="M109" s="1297" t="s">
        <v>154</v>
      </c>
      <c r="N109" s="1297">
        <v>-0.6</v>
      </c>
      <c r="O109" s="1297">
        <v>-1</v>
      </c>
      <c r="P109" s="1297" t="s">
        <v>154</v>
      </c>
      <c r="Q109" s="1297" t="s">
        <v>154</v>
      </c>
      <c r="R109" s="1297" t="s">
        <v>154</v>
      </c>
      <c r="S109" s="1297" t="s">
        <v>154</v>
      </c>
      <c r="T109" s="1297" t="s">
        <v>154</v>
      </c>
      <c r="U109" s="1298"/>
    </row>
    <row r="110" spans="12:21" ht="12.75" customHeight="1">
      <c r="L110" s="1287" t="s">
        <v>1094</v>
      </c>
      <c r="M110" s="1297" t="s">
        <v>154</v>
      </c>
      <c r="N110" s="1297" t="s">
        <v>154</v>
      </c>
      <c r="O110" s="1297" t="s">
        <v>154</v>
      </c>
      <c r="P110" s="1297">
        <v>-0.4</v>
      </c>
      <c r="Q110" s="1297" t="s">
        <v>154</v>
      </c>
      <c r="R110" s="1297" t="s">
        <v>154</v>
      </c>
      <c r="S110" s="1297" t="s">
        <v>154</v>
      </c>
      <c r="T110" s="1297" t="s">
        <v>154</v>
      </c>
      <c r="U110" s="1298"/>
    </row>
    <row r="111" spans="12:21" ht="12.75" customHeight="1">
      <c r="L111" s="1287" t="s">
        <v>1095</v>
      </c>
      <c r="M111" s="1297" t="s">
        <v>154</v>
      </c>
      <c r="N111" s="1297" t="s">
        <v>154</v>
      </c>
      <c r="O111" s="1297">
        <v>-0.7</v>
      </c>
      <c r="P111" s="1297">
        <v>-0.3</v>
      </c>
      <c r="Q111" s="1297">
        <v>-1.2</v>
      </c>
      <c r="R111" s="1297" t="s">
        <v>154</v>
      </c>
      <c r="S111" s="1297" t="s">
        <v>154</v>
      </c>
      <c r="T111" s="1297" t="s">
        <v>154</v>
      </c>
      <c r="U111" s="1298"/>
    </row>
    <row r="112" spans="12:21" ht="12.75" customHeight="1">
      <c r="L112" s="1287" t="s">
        <v>442</v>
      </c>
      <c r="M112" s="1297" t="s">
        <v>154</v>
      </c>
      <c r="N112" s="1297" t="s">
        <v>154</v>
      </c>
      <c r="O112" s="1297" t="s">
        <v>154</v>
      </c>
      <c r="P112" s="1297" t="s">
        <v>154</v>
      </c>
      <c r="Q112" s="1297">
        <v>-0.1</v>
      </c>
      <c r="R112" s="1297">
        <v>-0.6</v>
      </c>
      <c r="S112" s="1297">
        <v>-0.3</v>
      </c>
      <c r="T112" s="1297" t="s">
        <v>154</v>
      </c>
      <c r="U112" s="1298"/>
    </row>
    <row r="113" spans="1:21" s="1299" customFormat="1" ht="12.75" customHeight="1">
      <c r="A113" s="490"/>
      <c r="G113" s="1300"/>
      <c r="H113" s="1289"/>
      <c r="I113" s="1289"/>
      <c r="J113" s="1289"/>
      <c r="K113" s="1289"/>
      <c r="L113" s="1288" t="s">
        <v>449</v>
      </c>
      <c r="M113" s="1297" t="s">
        <v>154</v>
      </c>
      <c r="N113" s="1297" t="s">
        <v>154</v>
      </c>
      <c r="O113" s="1297" t="s">
        <v>154</v>
      </c>
      <c r="P113" s="1297" t="s">
        <v>154</v>
      </c>
      <c r="Q113" s="1297" t="s">
        <v>154</v>
      </c>
      <c r="R113" s="1297" t="s">
        <v>154</v>
      </c>
      <c r="S113" s="1297" t="s">
        <v>154</v>
      </c>
      <c r="T113" s="1297">
        <v>-0.3</v>
      </c>
      <c r="U113" s="1288"/>
    </row>
    <row r="114" spans="1:21" s="1299" customFormat="1" ht="12.75" customHeight="1">
      <c r="A114" s="490"/>
      <c r="G114" s="1289"/>
      <c r="H114" s="1289"/>
      <c r="I114" s="1289"/>
      <c r="J114" s="1289"/>
      <c r="K114" s="1289"/>
      <c r="L114" s="1288" t="s">
        <v>1096</v>
      </c>
      <c r="M114" s="1297">
        <v>-1.9</v>
      </c>
      <c r="N114" s="1297">
        <v>6.8</v>
      </c>
      <c r="O114" s="1297">
        <v>5.3</v>
      </c>
      <c r="P114" s="1297">
        <v>-1</v>
      </c>
      <c r="Q114" s="1297">
        <v>2.8</v>
      </c>
      <c r="R114" s="1297">
        <v>0.6</v>
      </c>
      <c r="S114" s="1297">
        <v>-0.3</v>
      </c>
      <c r="T114" s="1297" t="s">
        <v>154</v>
      </c>
      <c r="U114" s="1288"/>
    </row>
    <row r="115" spans="1:21" ht="12.75" customHeight="1"/>
    <row r="116" spans="1:21" ht="12.75" customHeight="1"/>
    <row r="117" spans="1:21" ht="12.75" customHeight="1"/>
    <row r="118" spans="1:21" ht="12.75" customHeight="1"/>
    <row r="119" spans="1:21" ht="12.75" customHeight="1"/>
    <row r="120" spans="1:21" ht="12.75" customHeight="1"/>
    <row r="121" spans="1:21" ht="12.75" customHeight="1"/>
    <row r="122" spans="1:21" ht="12.75" customHeight="1"/>
    <row r="123" spans="1:21" ht="12.75" customHeight="1"/>
    <row r="124" spans="1:21" ht="12.75" customHeight="1"/>
    <row r="125" spans="1:21" ht="12.75" customHeight="1"/>
    <row r="126" spans="1:21" ht="12.75" customHeight="1"/>
    <row r="127" spans="1:21" ht="12.75" customHeight="1"/>
    <row r="128" spans="1:21" ht="12.75" customHeight="1"/>
    <row r="129" ht="12.75" customHeight="1"/>
    <row r="130" ht="12.75" customHeight="1"/>
    <row r="131" ht="12.75" customHeight="1"/>
    <row r="132" ht="12.75" customHeight="1"/>
    <row r="133" ht="12.75" customHeight="1"/>
    <row r="134" ht="12.75" customHeight="1"/>
    <row r="135" ht="12.75" customHeight="1"/>
  </sheetData>
  <mergeCells count="2">
    <mergeCell ref="A1:K5"/>
    <mergeCell ref="L5:U8"/>
  </mergeCells>
  <pageMargins left="0.43307086614173229" right="0.23622047244094491" top="0.74803149606299213" bottom="0.74803149606299213" header="0.31496062992125984" footer="0.31496062992125984"/>
  <pageSetup paperSize="9" scale="68" orientation="portrait" r:id="rId1"/>
  <headerFooter>
    <oddFooter>&amp;C&amp;1#&amp;"Calibri"&amp;10&amp;K000000Confidential</oddFooter>
  </headerFooter>
  <rowBreaks count="2" manualBreakCount="2">
    <brk id="44" max="11" man="1"/>
    <brk id="83" max="11" man="1"/>
  </rowBreaks>
  <customProperties>
    <customPr name="_pios_id" r:id="rId2"/>
  </customProperties>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D3DE-885D-4E3E-82C4-C0B8A4DD6693}">
  <sheetPr codeName="Sheet47">
    <tabColor theme="4"/>
  </sheetPr>
  <dimension ref="A1"/>
  <sheetViews>
    <sheetView topLeftCell="T1" workbookViewId="0">
      <selection activeCell="AK18" sqref="AK18"/>
    </sheetView>
  </sheetViews>
  <sheetFormatPr defaultColWidth="9.1796875" defaultRowHeight="11.5"/>
  <cols>
    <col min="1" max="16384" width="9.1796875" style="605"/>
  </cols>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C36D-DA33-4E79-8646-C0F9D714453F}">
  <sheetPr codeName="Sheet48">
    <tabColor theme="5" tint="0.59999389629810485"/>
  </sheetPr>
  <dimension ref="A1:AA36"/>
  <sheetViews>
    <sheetView view="pageBreakPreview" zoomScale="115" zoomScaleNormal="100" zoomScaleSheetLayoutView="115" workbookViewId="0">
      <selection activeCell="I35" sqref="I35"/>
    </sheetView>
  </sheetViews>
  <sheetFormatPr defaultColWidth="9.81640625" defaultRowHeight="11.5"/>
  <cols>
    <col min="1" max="1" width="2" style="119" bestFit="1" customWidth="1"/>
    <col min="2" max="2" width="75" style="119" bestFit="1" customWidth="1"/>
    <col min="3" max="7" width="9.81640625" style="119"/>
    <col min="8" max="8" width="8.54296875" style="119" customWidth="1"/>
    <col min="9" max="9" width="9.81640625" style="119" customWidth="1"/>
    <col min="10" max="10" width="2.7265625" style="119" customWidth="1"/>
    <col min="11" max="16384" width="9.81640625" style="119"/>
  </cols>
  <sheetData>
    <row r="1" spans="1:27">
      <c r="A1" s="177"/>
      <c r="B1" s="186" t="s">
        <v>1102</v>
      </c>
      <c r="C1" s="187"/>
      <c r="D1" s="187"/>
      <c r="E1" s="188"/>
      <c r="F1" s="188"/>
      <c r="G1" s="188"/>
      <c r="H1" s="188"/>
      <c r="AA1" s="119" t="e">
        <f>#REF!</f>
        <v>#REF!</v>
      </c>
    </row>
    <row r="2" spans="1:27">
      <c r="A2" s="177"/>
      <c r="B2" s="1655" t="s">
        <v>1103</v>
      </c>
      <c r="C2" s="1655"/>
      <c r="D2" s="1655"/>
      <c r="E2" s="1655"/>
      <c r="F2" s="1655"/>
      <c r="G2" s="1655"/>
      <c r="H2" s="1655"/>
      <c r="I2" s="1655"/>
    </row>
    <row r="3" spans="1:27">
      <c r="A3" s="177"/>
      <c r="B3" s="1655"/>
      <c r="C3" s="1655"/>
      <c r="D3" s="1655"/>
      <c r="E3" s="1655"/>
      <c r="F3" s="1655"/>
      <c r="G3" s="1655"/>
      <c r="H3" s="1655"/>
      <c r="I3" s="1655"/>
    </row>
    <row r="4" spans="1:27">
      <c r="A4" s="177"/>
      <c r="B4" s="1655"/>
      <c r="C4" s="1655"/>
      <c r="D4" s="1655"/>
      <c r="E4" s="1655"/>
      <c r="F4" s="1655"/>
      <c r="G4" s="1655"/>
      <c r="H4" s="1655"/>
      <c r="I4" s="1655"/>
    </row>
    <row r="5" spans="1:27">
      <c r="A5" s="177"/>
      <c r="B5" s="1655"/>
      <c r="C5" s="1655"/>
      <c r="D5" s="1655"/>
      <c r="E5" s="1655"/>
      <c r="F5" s="1655"/>
      <c r="G5" s="1655"/>
      <c r="H5" s="1655"/>
      <c r="I5" s="1655"/>
    </row>
    <row r="6" spans="1:27" ht="12.75" customHeight="1">
      <c r="A6" s="177"/>
      <c r="B6" s="1655"/>
      <c r="C6" s="1655"/>
      <c r="D6" s="1655"/>
      <c r="E6" s="1655"/>
      <c r="F6" s="1655"/>
      <c r="G6" s="1655"/>
      <c r="H6" s="1655"/>
      <c r="I6" s="1655"/>
    </row>
    <row r="7" spans="1:27">
      <c r="A7" s="177"/>
      <c r="B7" s="592"/>
      <c r="C7" s="592"/>
      <c r="D7" s="592"/>
      <c r="E7" s="592"/>
      <c r="F7" s="592"/>
      <c r="G7" s="455"/>
      <c r="H7" s="191" t="s">
        <v>466</v>
      </c>
    </row>
    <row r="8" spans="1:27">
      <c r="A8" s="190"/>
      <c r="B8" s="190" t="s">
        <v>901</v>
      </c>
      <c r="C8" s="191"/>
      <c r="D8" s="191"/>
      <c r="E8" s="191"/>
      <c r="F8" s="191"/>
      <c r="G8" s="191"/>
      <c r="H8" s="191" t="s">
        <v>1104</v>
      </c>
    </row>
    <row r="9" spans="1:27" ht="12.5">
      <c r="A9" s="192"/>
      <c r="B9" s="192" t="s">
        <v>1105</v>
      </c>
      <c r="C9" s="193"/>
      <c r="D9" s="193"/>
      <c r="E9" s="193"/>
      <c r="F9" s="193"/>
      <c r="G9" s="193"/>
      <c r="H9" s="193"/>
    </row>
    <row r="10" spans="1:27">
      <c r="A10" s="194">
        <v>1</v>
      </c>
      <c r="B10" s="194" t="s">
        <v>1106</v>
      </c>
      <c r="C10" s="195"/>
      <c r="D10" s="195"/>
      <c r="E10" s="195"/>
      <c r="F10" s="195"/>
      <c r="G10" s="195"/>
      <c r="H10" s="196">
        <v>191.53344584784375</v>
      </c>
    </row>
    <row r="11" spans="1:27">
      <c r="A11" s="194">
        <v>2</v>
      </c>
      <c r="B11" s="194" t="s">
        <v>1107</v>
      </c>
      <c r="C11" s="195"/>
      <c r="D11" s="195"/>
      <c r="E11" s="195"/>
      <c r="F11" s="195"/>
      <c r="G11" s="195"/>
      <c r="H11" s="196">
        <v>76.871187975000026</v>
      </c>
    </row>
    <row r="12" spans="1:27">
      <c r="A12" s="194">
        <v>3</v>
      </c>
      <c r="B12" s="194" t="s">
        <v>1108</v>
      </c>
      <c r="C12" s="195"/>
      <c r="D12" s="195"/>
      <c r="E12" s="195"/>
      <c r="F12" s="195"/>
      <c r="G12" s="195"/>
      <c r="H12" s="196">
        <v>427.24090005099998</v>
      </c>
    </row>
    <row r="13" spans="1:27">
      <c r="A13" s="194">
        <v>4</v>
      </c>
      <c r="B13" s="194" t="s">
        <v>1109</v>
      </c>
      <c r="C13" s="195"/>
      <c r="D13" s="195"/>
      <c r="E13" s="195"/>
      <c r="F13" s="195"/>
      <c r="G13" s="195"/>
      <c r="H13" s="196">
        <v>43.464624999999998</v>
      </c>
    </row>
    <row r="14" spans="1:27">
      <c r="A14" s="197"/>
      <c r="B14" s="197" t="s">
        <v>1110</v>
      </c>
      <c r="C14" s="195"/>
      <c r="D14" s="195"/>
      <c r="E14" s="195"/>
      <c r="F14" s="195"/>
      <c r="G14" s="195"/>
      <c r="H14" s="196"/>
    </row>
    <row r="15" spans="1:27">
      <c r="A15" s="176">
        <v>5</v>
      </c>
      <c r="B15" s="176" t="s">
        <v>1111</v>
      </c>
      <c r="C15" s="195"/>
      <c r="D15" s="195"/>
      <c r="E15" s="195"/>
      <c r="F15" s="195"/>
      <c r="G15" s="195"/>
      <c r="H15" s="196"/>
    </row>
    <row r="16" spans="1:27">
      <c r="A16" s="176">
        <v>6</v>
      </c>
      <c r="B16" s="176" t="s">
        <v>1112</v>
      </c>
      <c r="C16" s="195"/>
      <c r="D16" s="195"/>
      <c r="E16" s="195"/>
      <c r="F16" s="195"/>
      <c r="G16" s="195"/>
      <c r="H16" s="196"/>
    </row>
    <row r="17" spans="1:8">
      <c r="A17" s="176">
        <v>7</v>
      </c>
      <c r="B17" s="176" t="s">
        <v>1113</v>
      </c>
      <c r="C17" s="195"/>
      <c r="D17" s="195"/>
      <c r="E17" s="195"/>
      <c r="F17" s="195"/>
      <c r="G17" s="195"/>
      <c r="H17" s="196">
        <v>325.341528375</v>
      </c>
    </row>
    <row r="18" spans="1:8">
      <c r="A18" s="176">
        <v>8</v>
      </c>
      <c r="B18" s="194" t="s">
        <v>1114</v>
      </c>
      <c r="C18" s="195"/>
      <c r="D18" s="195"/>
      <c r="E18" s="195"/>
      <c r="F18" s="195"/>
      <c r="G18" s="195"/>
      <c r="H18" s="196"/>
    </row>
    <row r="19" spans="1:8" s="55" customFormat="1">
      <c r="A19" s="1196">
        <v>9</v>
      </c>
      <c r="B19" s="1107" t="s">
        <v>161</v>
      </c>
      <c r="C19" s="1107"/>
      <c r="D19" s="1107"/>
      <c r="E19" s="1107"/>
      <c r="F19" s="1107"/>
      <c r="G19" s="1107"/>
      <c r="H19" s="1107">
        <v>1064.4516872488437</v>
      </c>
    </row>
    <row r="20" spans="1:8" ht="12.5">
      <c r="A20" s="194"/>
      <c r="B20" s="194" t="s">
        <v>1115</v>
      </c>
      <c r="C20" s="198"/>
      <c r="D20" s="198"/>
      <c r="E20" s="198"/>
      <c r="F20" s="198"/>
      <c r="G20" s="198"/>
      <c r="H20" s="198"/>
    </row>
    <row r="23" spans="1:8">
      <c r="A23" s="177"/>
      <c r="B23" s="592"/>
      <c r="C23" s="592"/>
      <c r="D23" s="592"/>
      <c r="E23" s="592"/>
      <c r="F23" s="592"/>
      <c r="G23" s="189"/>
      <c r="H23" s="191" t="s">
        <v>466</v>
      </c>
    </row>
    <row r="24" spans="1:8">
      <c r="A24" s="190"/>
      <c r="B24" s="190" t="s">
        <v>1116</v>
      </c>
      <c r="C24" s="191"/>
      <c r="D24" s="191"/>
      <c r="E24" s="191"/>
      <c r="F24" s="191"/>
      <c r="G24" s="191"/>
      <c r="H24" s="191" t="s">
        <v>1104</v>
      </c>
    </row>
    <row r="25" spans="1:8" ht="12.5">
      <c r="A25" s="192"/>
      <c r="B25" s="192" t="s">
        <v>1105</v>
      </c>
      <c r="C25" s="193"/>
      <c r="D25" s="193"/>
      <c r="E25" s="193"/>
      <c r="F25" s="193"/>
      <c r="G25" s="193"/>
      <c r="H25" s="193"/>
    </row>
    <row r="26" spans="1:8">
      <c r="A26" s="194">
        <v>1</v>
      </c>
      <c r="B26" s="194" t="s">
        <v>1106</v>
      </c>
      <c r="C26" s="195"/>
      <c r="D26" s="195"/>
      <c r="E26" s="195"/>
      <c r="F26" s="195"/>
      <c r="G26" s="195"/>
      <c r="H26" s="196">
        <v>276.03830172268749</v>
      </c>
    </row>
    <row r="27" spans="1:8">
      <c r="A27" s="194">
        <v>2</v>
      </c>
      <c r="B27" s="194" t="s">
        <v>1107</v>
      </c>
      <c r="C27" s="195"/>
      <c r="D27" s="195"/>
      <c r="E27" s="195"/>
      <c r="F27" s="195"/>
      <c r="G27" s="195"/>
      <c r="H27" s="196">
        <v>91.569898874999993</v>
      </c>
    </row>
    <row r="28" spans="1:8">
      <c r="A28" s="194">
        <v>3</v>
      </c>
      <c r="B28" s="194" t="s">
        <v>1108</v>
      </c>
      <c r="C28" s="195"/>
      <c r="D28" s="195"/>
      <c r="E28" s="195"/>
      <c r="F28" s="195"/>
      <c r="G28" s="195"/>
      <c r="H28" s="196"/>
    </row>
    <row r="29" spans="1:8">
      <c r="A29" s="194">
        <v>4</v>
      </c>
      <c r="B29" s="194" t="s">
        <v>1109</v>
      </c>
      <c r="C29" s="195"/>
      <c r="D29" s="195"/>
      <c r="E29" s="195"/>
      <c r="F29" s="195"/>
      <c r="G29" s="195"/>
      <c r="H29" s="196">
        <v>55.127874999999996</v>
      </c>
    </row>
    <row r="30" spans="1:8">
      <c r="A30" s="197"/>
      <c r="B30" s="197" t="s">
        <v>1110</v>
      </c>
      <c r="C30" s="195"/>
      <c r="D30" s="195"/>
      <c r="E30" s="195"/>
      <c r="F30" s="195"/>
      <c r="G30" s="195"/>
      <c r="H30" s="196"/>
    </row>
    <row r="31" spans="1:8">
      <c r="A31" s="176">
        <v>5</v>
      </c>
      <c r="B31" s="176" t="s">
        <v>1111</v>
      </c>
      <c r="C31" s="195"/>
      <c r="D31" s="195"/>
      <c r="E31" s="195"/>
      <c r="F31" s="195"/>
      <c r="G31" s="195"/>
      <c r="H31" s="196"/>
    </row>
    <row r="32" spans="1:8">
      <c r="A32" s="176">
        <v>6</v>
      </c>
      <c r="B32" s="176" t="s">
        <v>1112</v>
      </c>
      <c r="C32" s="195"/>
      <c r="D32" s="195"/>
      <c r="E32" s="195"/>
      <c r="F32" s="195"/>
      <c r="G32" s="195"/>
      <c r="H32" s="196"/>
    </row>
    <row r="33" spans="1:8">
      <c r="A33" s="176">
        <v>7</v>
      </c>
      <c r="B33" s="176" t="s">
        <v>1113</v>
      </c>
      <c r="C33" s="195"/>
      <c r="D33" s="195"/>
      <c r="E33" s="195"/>
      <c r="F33" s="195"/>
      <c r="G33" s="195"/>
      <c r="H33" s="196">
        <v>312.45073812500004</v>
      </c>
    </row>
    <row r="34" spans="1:8">
      <c r="A34" s="176">
        <v>8</v>
      </c>
      <c r="B34" s="194" t="s">
        <v>1114</v>
      </c>
      <c r="C34" s="195"/>
      <c r="D34" s="195"/>
      <c r="E34" s="195"/>
      <c r="F34" s="195"/>
      <c r="G34" s="195"/>
      <c r="H34" s="196"/>
    </row>
    <row r="35" spans="1:8">
      <c r="A35" s="1196">
        <v>9</v>
      </c>
      <c r="B35" s="1108" t="s">
        <v>161</v>
      </c>
      <c r="C35" s="1108"/>
      <c r="D35" s="1108"/>
      <c r="E35" s="1108"/>
      <c r="F35" s="1108"/>
      <c r="G35" s="1108"/>
      <c r="H35" s="1108">
        <v>735.18681372268702</v>
      </c>
    </row>
    <row r="36" spans="1:8" ht="12.5">
      <c r="A36" s="194"/>
      <c r="B36" s="194" t="s">
        <v>1115</v>
      </c>
      <c r="C36" s="198"/>
      <c r="D36" s="198"/>
      <c r="E36" s="198"/>
      <c r="F36" s="198"/>
      <c r="G36" s="198"/>
      <c r="H36" s="198"/>
    </row>
  </sheetData>
  <mergeCells count="1">
    <mergeCell ref="B2:I6"/>
  </mergeCells>
  <pageMargins left="0.7" right="0.7" top="0.75" bottom="0.75" header="0.3" footer="0.3"/>
  <pageSetup paperSize="9" scale="59" orientation="portrait" r:id="rId1"/>
  <headerFooter>
    <oddFooter>&amp;C&amp;1#&amp;"Calibri"&amp;10&amp;K000000Confidential</oddFooter>
  </headerFooter>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ABFD-E1C0-4907-8BC9-FEE59343C70A}">
  <sheetPr codeName="Sheet49">
    <tabColor theme="5" tint="0.59999389629810485"/>
  </sheetPr>
  <dimension ref="A1:AA42"/>
  <sheetViews>
    <sheetView view="pageBreakPreview" zoomScale="115" zoomScaleNormal="100" zoomScaleSheetLayoutView="115" workbookViewId="0">
      <selection activeCell="I27" sqref="I27"/>
    </sheetView>
  </sheetViews>
  <sheetFormatPr defaultColWidth="9.81640625" defaultRowHeight="11.5"/>
  <cols>
    <col min="1" max="1" width="4" style="119" bestFit="1" customWidth="1"/>
    <col min="2" max="2" width="76.54296875" style="119" bestFit="1" customWidth="1"/>
    <col min="3" max="3" width="6.1796875" style="119" bestFit="1" customWidth="1"/>
    <col min="4" max="4" width="9.26953125" style="119" bestFit="1" customWidth="1"/>
    <col min="5" max="5" width="5.26953125" style="119" customWidth="1"/>
    <col min="6" max="16384" width="9.81640625" style="119"/>
  </cols>
  <sheetData>
    <row r="1" spans="1:27">
      <c r="A1" s="200"/>
      <c r="B1" s="197" t="s">
        <v>1117</v>
      </c>
      <c r="C1" s="197"/>
      <c r="D1" s="199"/>
      <c r="AA1" s="119" t="e">
        <f>#REF!</f>
        <v>#REF!</v>
      </c>
    </row>
    <row r="2" spans="1:27">
      <c r="A2" s="200"/>
      <c r="B2" s="1655" t="s">
        <v>1118</v>
      </c>
      <c r="C2" s="1655"/>
      <c r="D2" s="1655"/>
    </row>
    <row r="3" spans="1:27">
      <c r="A3" s="200"/>
      <c r="B3" s="1655"/>
      <c r="C3" s="1655"/>
      <c r="D3" s="1655"/>
    </row>
    <row r="4" spans="1:27">
      <c r="A4" s="200"/>
      <c r="B4" s="1655"/>
      <c r="C4" s="1655"/>
      <c r="D4" s="1655"/>
    </row>
    <row r="5" spans="1:27">
      <c r="A5" s="200"/>
      <c r="B5" s="1655"/>
      <c r="C5" s="1655"/>
      <c r="D5" s="1655"/>
    </row>
    <row r="6" spans="1:27" ht="26.25" customHeight="1">
      <c r="A6" s="200"/>
      <c r="B6" s="1655"/>
      <c r="C6" s="1655"/>
      <c r="D6" s="1655"/>
    </row>
    <row r="7" spans="1:27">
      <c r="A7" s="200"/>
      <c r="B7" s="592"/>
      <c r="C7" s="189" t="s">
        <v>466</v>
      </c>
      <c r="D7" s="189" t="s">
        <v>467</v>
      </c>
    </row>
    <row r="8" spans="1:27" ht="34.5">
      <c r="A8" s="191"/>
      <c r="B8" s="190" t="s">
        <v>901</v>
      </c>
      <c r="C8" s="189" t="s">
        <v>1119</v>
      </c>
      <c r="D8" s="189" t="s">
        <v>1120</v>
      </c>
    </row>
    <row r="9" spans="1:27">
      <c r="A9" s="201">
        <v>1</v>
      </c>
      <c r="B9" s="199" t="s">
        <v>1121</v>
      </c>
      <c r="C9" s="202">
        <v>1204.003575</v>
      </c>
      <c r="D9" s="202">
        <v>96.320285999999996</v>
      </c>
    </row>
    <row r="10" spans="1:27">
      <c r="A10" s="203" t="s">
        <v>1122</v>
      </c>
      <c r="B10" s="176" t="s">
        <v>1123</v>
      </c>
      <c r="C10" s="196"/>
      <c r="D10" s="196">
        <v>35.519531999999998</v>
      </c>
    </row>
    <row r="11" spans="1:27">
      <c r="A11" s="203" t="s">
        <v>1124</v>
      </c>
      <c r="B11" s="176" t="s">
        <v>1125</v>
      </c>
      <c r="C11" s="196"/>
      <c r="D11" s="196">
        <v>96.320285999999996</v>
      </c>
    </row>
    <row r="12" spans="1:27">
      <c r="A12" s="201">
        <v>2</v>
      </c>
      <c r="B12" s="199" t="s">
        <v>1126</v>
      </c>
      <c r="C12" s="202">
        <v>1750.2255625</v>
      </c>
      <c r="D12" s="202">
        <v>140.018045</v>
      </c>
    </row>
    <row r="13" spans="1:27">
      <c r="A13" s="204" t="s">
        <v>1122</v>
      </c>
      <c r="B13" s="194" t="s">
        <v>1127</v>
      </c>
      <c r="C13" s="196"/>
      <c r="D13" s="196">
        <v>43.590341000000002</v>
      </c>
    </row>
    <row r="14" spans="1:27">
      <c r="A14" s="203" t="s">
        <v>1124</v>
      </c>
      <c r="B14" s="176" t="s">
        <v>1128</v>
      </c>
      <c r="C14" s="196"/>
      <c r="D14" s="196">
        <v>140.018045</v>
      </c>
    </row>
    <row r="15" spans="1:27">
      <c r="A15" s="201">
        <v>3</v>
      </c>
      <c r="B15" s="199" t="s">
        <v>1129</v>
      </c>
      <c r="C15" s="202">
        <v>579.38373749999994</v>
      </c>
      <c r="D15" s="202">
        <v>46.350698999999999</v>
      </c>
    </row>
    <row r="16" spans="1:27">
      <c r="A16" s="203" t="s">
        <v>1122</v>
      </c>
      <c r="B16" s="176" t="s">
        <v>1130</v>
      </c>
      <c r="C16" s="196"/>
      <c r="D16" s="196">
        <v>41.777851999999996</v>
      </c>
    </row>
    <row r="17" spans="1:5">
      <c r="A17" s="203" t="s">
        <v>1124</v>
      </c>
      <c r="B17" s="176" t="s">
        <v>1131</v>
      </c>
      <c r="C17" s="196"/>
      <c r="D17" s="196">
        <v>46.350698999999999</v>
      </c>
    </row>
    <row r="18" spans="1:5">
      <c r="A18" s="201">
        <v>4</v>
      </c>
      <c r="B18" s="199" t="s">
        <v>1132</v>
      </c>
      <c r="C18" s="202">
        <v>374.45445000000001</v>
      </c>
      <c r="D18" s="202">
        <v>29.956356</v>
      </c>
    </row>
    <row r="19" spans="1:5">
      <c r="A19" s="203" t="s">
        <v>1122</v>
      </c>
      <c r="B19" s="176" t="s">
        <v>1133</v>
      </c>
      <c r="C19" s="196"/>
      <c r="D19" s="196">
        <v>26.693159000000001</v>
      </c>
    </row>
    <row r="20" spans="1:5">
      <c r="A20" s="203" t="s">
        <v>1124</v>
      </c>
      <c r="B20" s="176" t="s">
        <v>1134</v>
      </c>
      <c r="C20" s="196"/>
      <c r="D20" s="196">
        <v>29.956356</v>
      </c>
    </row>
    <row r="21" spans="1:5">
      <c r="A21" s="203" t="s">
        <v>1135</v>
      </c>
      <c r="B21" s="176" t="s">
        <v>1136</v>
      </c>
      <c r="C21" s="196"/>
      <c r="D21" s="196">
        <v>24.135742399999998</v>
      </c>
    </row>
    <row r="22" spans="1:5">
      <c r="A22" s="203">
        <v>5</v>
      </c>
      <c r="B22" s="194" t="s">
        <v>57</v>
      </c>
      <c r="C22" s="196"/>
      <c r="D22" s="196"/>
    </row>
    <row r="23" spans="1:5">
      <c r="A23" s="1197">
        <v>6</v>
      </c>
      <c r="B23" s="1107" t="s">
        <v>161</v>
      </c>
      <c r="C23" s="1107">
        <v>3908.0673249999995</v>
      </c>
      <c r="D23" s="1107">
        <v>312.64538599999997</v>
      </c>
    </row>
    <row r="26" spans="1:5" ht="14.5">
      <c r="A26" s="200"/>
      <c r="B26" s="592"/>
      <c r="C26" s="189" t="s">
        <v>466</v>
      </c>
      <c r="D26" s="189" t="s">
        <v>467</v>
      </c>
      <c r="E26" s="833"/>
    </row>
    <row r="27" spans="1:5" ht="35.5">
      <c r="A27" s="191"/>
      <c r="B27" s="190" t="s">
        <v>1116</v>
      </c>
      <c r="C27" s="189" t="s">
        <v>1119</v>
      </c>
      <c r="D27" s="189" t="s">
        <v>1120</v>
      </c>
      <c r="E27" s="833"/>
    </row>
    <row r="28" spans="1:5" ht="14.5">
      <c r="A28" s="201">
        <v>1</v>
      </c>
      <c r="B28" s="199" t="s">
        <v>1121</v>
      </c>
      <c r="C28" s="202">
        <v>924.36866250000003</v>
      </c>
      <c r="D28" s="202">
        <v>73.949493000000004</v>
      </c>
      <c r="E28" s="833"/>
    </row>
    <row r="29" spans="1:5" ht="14.5">
      <c r="A29" s="203" t="s">
        <v>1122</v>
      </c>
      <c r="B29" s="176" t="s">
        <v>1123</v>
      </c>
      <c r="C29" s="196"/>
      <c r="D29" s="196">
        <v>19.155519000000002</v>
      </c>
      <c r="E29" s="833"/>
    </row>
    <row r="30" spans="1:5" ht="14.5">
      <c r="A30" s="203" t="s">
        <v>1124</v>
      </c>
      <c r="B30" s="176" t="s">
        <v>1125</v>
      </c>
      <c r="C30" s="196"/>
      <c r="D30" s="196">
        <v>73.949493000000004</v>
      </c>
      <c r="E30" s="833"/>
    </row>
    <row r="31" spans="1:5" ht="14.5">
      <c r="A31" s="201">
        <v>2</v>
      </c>
      <c r="B31" s="199" t="s">
        <v>1126</v>
      </c>
      <c r="C31" s="202">
        <v>1751.2295624999999</v>
      </c>
      <c r="D31" s="202">
        <v>140.098365</v>
      </c>
      <c r="E31" s="833"/>
    </row>
    <row r="32" spans="1:5" ht="14.5">
      <c r="A32" s="204" t="s">
        <v>1122</v>
      </c>
      <c r="B32" s="194" t="s">
        <v>1127</v>
      </c>
      <c r="C32" s="196"/>
      <c r="D32" s="196">
        <v>29.413953000000003</v>
      </c>
      <c r="E32" s="833"/>
    </row>
    <row r="33" spans="1:5" ht="14.5">
      <c r="A33" s="203" t="s">
        <v>1124</v>
      </c>
      <c r="B33" s="176" t="s">
        <v>1128</v>
      </c>
      <c r="C33" s="196"/>
      <c r="D33" s="196">
        <v>140.098365</v>
      </c>
      <c r="E33" s="833"/>
    </row>
    <row r="34" spans="1:5" ht="14.5">
      <c r="A34" s="201">
        <v>3</v>
      </c>
      <c r="B34" s="199" t="s">
        <v>1129</v>
      </c>
      <c r="C34" s="202">
        <v>689.50800000000004</v>
      </c>
      <c r="D34" s="202">
        <v>55.160640000000001</v>
      </c>
      <c r="E34" s="833"/>
    </row>
    <row r="35" spans="1:5" ht="14.5">
      <c r="A35" s="203" t="s">
        <v>1122</v>
      </c>
      <c r="B35" s="176" t="s">
        <v>1130</v>
      </c>
      <c r="C35" s="196"/>
      <c r="D35" s="196">
        <v>47.757840999999999</v>
      </c>
      <c r="E35" s="833"/>
    </row>
    <row r="36" spans="1:5" ht="14.5">
      <c r="A36" s="203" t="s">
        <v>1124</v>
      </c>
      <c r="B36" s="176" t="s">
        <v>1131</v>
      </c>
      <c r="C36" s="196"/>
      <c r="D36" s="196">
        <v>55.160640000000001</v>
      </c>
      <c r="E36" s="833"/>
    </row>
    <row r="37" spans="1:5" ht="14.5">
      <c r="A37" s="201">
        <v>4</v>
      </c>
      <c r="B37" s="199" t="s">
        <v>1132</v>
      </c>
      <c r="C37" s="202">
        <v>308.66309999999999</v>
      </c>
      <c r="D37" s="202">
        <v>24.693047999999997</v>
      </c>
      <c r="E37" s="833"/>
    </row>
    <row r="38" spans="1:5" ht="14.5">
      <c r="A38" s="203" t="s">
        <v>1122</v>
      </c>
      <c r="B38" s="176" t="s">
        <v>1133</v>
      </c>
      <c r="C38" s="196"/>
      <c r="D38" s="196">
        <v>16.524523000000002</v>
      </c>
      <c r="E38" s="833"/>
    </row>
    <row r="39" spans="1:5" ht="14.5">
      <c r="A39" s="203" t="s">
        <v>1124</v>
      </c>
      <c r="B39" s="176" t="s">
        <v>1134</v>
      </c>
      <c r="C39" s="196"/>
      <c r="D39" s="196">
        <v>14.105354999999999</v>
      </c>
      <c r="E39" s="833"/>
    </row>
    <row r="40" spans="1:5" ht="14.5">
      <c r="A40" s="203" t="s">
        <v>1135</v>
      </c>
      <c r="B40" s="176" t="s">
        <v>1136</v>
      </c>
      <c r="C40" s="196"/>
      <c r="D40" s="196">
        <v>24.693048000000001</v>
      </c>
      <c r="E40" s="833"/>
    </row>
    <row r="41" spans="1:5" ht="14.5">
      <c r="A41" s="203">
        <v>5</v>
      </c>
      <c r="B41" s="194" t="s">
        <v>57</v>
      </c>
      <c r="C41" s="196"/>
      <c r="D41" s="196"/>
      <c r="E41" s="833"/>
    </row>
    <row r="42" spans="1:5" ht="14.5">
      <c r="A42" s="1197">
        <v>6</v>
      </c>
      <c r="B42" s="1108" t="s">
        <v>161</v>
      </c>
      <c r="C42" s="1108">
        <v>3673.7693249999998</v>
      </c>
      <c r="D42" s="1108">
        <v>293.901546</v>
      </c>
      <c r="E42" s="833"/>
    </row>
  </sheetData>
  <mergeCells count="1">
    <mergeCell ref="B2:D6"/>
  </mergeCells>
  <pageMargins left="0.7" right="0.7" top="0.75" bottom="0.75" header="0.3" footer="0.3"/>
  <pageSetup paperSize="9" scale="82" orientation="portrait" r:id="rId1"/>
  <headerFooter>
    <oddFooter>&amp;C&amp;1#&amp;"Calibri"&amp;10&amp;K000000Confidential</oddFooter>
  </headerFooter>
  <customProperties>
    <customPr name="_pios_id" r:id="rId2"/>
  </customProperties>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D795-4EE9-49DE-AE22-550499910BB4}">
  <sheetPr codeName="Sheet50">
    <tabColor rgb="FF99CCFF"/>
  </sheetPr>
  <dimension ref="A1:AA40"/>
  <sheetViews>
    <sheetView view="pageBreakPreview" zoomScale="130" zoomScaleNormal="100" zoomScaleSheetLayoutView="130" workbookViewId="0">
      <selection activeCell="I17" sqref="I17"/>
    </sheetView>
  </sheetViews>
  <sheetFormatPr defaultColWidth="9.81640625" defaultRowHeight="11.5"/>
  <cols>
    <col min="1" max="1" width="3.453125" style="119" bestFit="1" customWidth="1"/>
    <col min="2" max="2" width="25.81640625" style="119" bestFit="1" customWidth="1"/>
    <col min="3" max="4" width="6.453125" style="119" bestFit="1" customWidth="1"/>
    <col min="5" max="5" width="5" style="119" bestFit="1" customWidth="1"/>
    <col min="6" max="6" width="9.54296875" style="119" bestFit="1" customWidth="1"/>
    <col min="7" max="7" width="6.1796875" style="119" bestFit="1" customWidth="1"/>
    <col min="8" max="8" width="7.453125" style="119" bestFit="1" customWidth="1"/>
    <col min="9" max="9" width="13.7265625" style="119" customWidth="1"/>
    <col min="10" max="10" width="2.26953125" style="119" customWidth="1"/>
    <col min="11" max="16384" width="9.81640625" style="119"/>
  </cols>
  <sheetData>
    <row r="1" spans="1:27">
      <c r="A1" s="177"/>
      <c r="B1" s="1656" t="s">
        <v>1137</v>
      </c>
      <c r="C1" s="1656"/>
      <c r="D1" s="1656"/>
      <c r="E1" s="1656"/>
      <c r="F1" s="1656"/>
      <c r="G1" s="1656"/>
      <c r="H1" s="1656"/>
      <c r="I1" s="1656"/>
      <c r="AA1" s="119" t="e">
        <f>#REF!</f>
        <v>#REF!</v>
      </c>
    </row>
    <row r="2" spans="1:27">
      <c r="A2" s="177"/>
      <c r="B2" s="1655" t="s">
        <v>1138</v>
      </c>
      <c r="C2" s="1655"/>
      <c r="D2" s="1655"/>
      <c r="E2" s="1655"/>
      <c r="F2" s="1655"/>
      <c r="G2" s="1655"/>
      <c r="H2" s="1655"/>
      <c r="I2" s="1655"/>
    </row>
    <row r="3" spans="1:27">
      <c r="A3" s="177"/>
      <c r="B3" s="1655"/>
      <c r="C3" s="1655"/>
      <c r="D3" s="1655"/>
      <c r="E3" s="1655"/>
      <c r="F3" s="1655"/>
      <c r="G3" s="1655"/>
      <c r="H3" s="1655"/>
      <c r="I3" s="1655"/>
    </row>
    <row r="4" spans="1:27">
      <c r="A4" s="177"/>
      <c r="B4" s="1655"/>
      <c r="C4" s="1655"/>
      <c r="D4" s="1655"/>
      <c r="E4" s="1655"/>
      <c r="F4" s="1655"/>
      <c r="G4" s="1655"/>
      <c r="H4" s="1655"/>
      <c r="I4" s="1655"/>
    </row>
    <row r="5" spans="1:27">
      <c r="A5" s="177"/>
      <c r="B5" s="1655"/>
      <c r="C5" s="1655"/>
      <c r="D5" s="1655"/>
      <c r="E5" s="1655"/>
      <c r="F5" s="1655"/>
      <c r="G5" s="1655"/>
      <c r="H5" s="1655"/>
      <c r="I5" s="1655"/>
    </row>
    <row r="6" spans="1:27">
      <c r="A6" s="177"/>
      <c r="B6" s="1655"/>
      <c r="C6" s="1655"/>
      <c r="D6" s="1655"/>
      <c r="E6" s="1655"/>
      <c r="F6" s="1655"/>
      <c r="G6" s="1655"/>
      <c r="H6" s="1655"/>
      <c r="I6" s="1655"/>
    </row>
    <row r="7" spans="1:27">
      <c r="A7" s="177"/>
      <c r="B7" s="1655"/>
      <c r="C7" s="1655"/>
      <c r="D7" s="1655"/>
      <c r="E7" s="1655"/>
      <c r="F7" s="1655"/>
      <c r="G7" s="1655"/>
      <c r="H7" s="1655"/>
      <c r="I7" s="1655"/>
    </row>
    <row r="8" spans="1:27">
      <c r="A8" s="177"/>
      <c r="B8" s="1655"/>
      <c r="C8" s="1655"/>
      <c r="D8" s="1655"/>
      <c r="E8" s="1655"/>
      <c r="F8" s="1655"/>
      <c r="G8" s="1655"/>
      <c r="H8" s="1655"/>
      <c r="I8" s="1655"/>
    </row>
    <row r="9" spans="1:27">
      <c r="A9" s="177"/>
      <c r="B9" s="1655"/>
      <c r="C9" s="1655"/>
      <c r="D9" s="1655"/>
      <c r="E9" s="1655"/>
      <c r="F9" s="1655"/>
      <c r="G9" s="1655"/>
      <c r="H9" s="1655"/>
      <c r="I9" s="1655"/>
    </row>
    <row r="10" spans="1:27">
      <c r="A10" s="177"/>
      <c r="B10" s="1655"/>
      <c r="C10" s="1655"/>
      <c r="D10" s="1655"/>
      <c r="E10" s="1655"/>
      <c r="F10" s="1655"/>
      <c r="G10" s="1655"/>
      <c r="H10" s="1655"/>
      <c r="I10" s="1655"/>
    </row>
    <row r="11" spans="1:27">
      <c r="A11" s="177"/>
      <c r="B11" s="592"/>
      <c r="C11" s="205" t="s">
        <v>466</v>
      </c>
      <c r="D11" s="205" t="s">
        <v>467</v>
      </c>
      <c r="E11" s="205" t="s">
        <v>468</v>
      </c>
      <c r="F11" s="205" t="s">
        <v>469</v>
      </c>
      <c r="G11" s="205" t="s">
        <v>470</v>
      </c>
      <c r="H11" s="205" t="s">
        <v>471</v>
      </c>
      <c r="I11" s="205" t="s">
        <v>472</v>
      </c>
    </row>
    <row r="12" spans="1:27" ht="34.5">
      <c r="A12" s="1334"/>
      <c r="B12" s="1198" t="s">
        <v>170</v>
      </c>
      <c r="C12" s="1199" t="s">
        <v>1139</v>
      </c>
      <c r="D12" s="1199" t="s">
        <v>1140</v>
      </c>
      <c r="E12" s="1199" t="s">
        <v>1141</v>
      </c>
      <c r="F12" s="1199" t="s">
        <v>1142</v>
      </c>
      <c r="G12" s="1199" t="s">
        <v>57</v>
      </c>
      <c r="H12" s="1199" t="s">
        <v>1143</v>
      </c>
      <c r="I12" s="1200" t="s">
        <v>1144</v>
      </c>
    </row>
    <row r="13" spans="1:27">
      <c r="A13" s="1333">
        <v>1</v>
      </c>
      <c r="B13" s="1201" t="s">
        <v>1145</v>
      </c>
      <c r="C13" s="1201">
        <v>831.31895000000009</v>
      </c>
      <c r="D13" s="1201">
        <v>1305.1587500000001</v>
      </c>
      <c r="E13" s="1201">
        <v>574.10272499999996</v>
      </c>
      <c r="F13" s="1201">
        <v>305.664625</v>
      </c>
      <c r="G13" s="1201"/>
      <c r="H13" s="1201">
        <v>3016.24505</v>
      </c>
      <c r="I13" s="1201">
        <v>241.29960399999999</v>
      </c>
    </row>
    <row r="14" spans="1:27">
      <c r="A14" s="177" t="s">
        <v>1146</v>
      </c>
      <c r="B14" s="134" t="s">
        <v>1147</v>
      </c>
      <c r="C14" s="134">
        <v>-451.84260000000012</v>
      </c>
      <c r="D14" s="134">
        <v>-945.57314999999994</v>
      </c>
      <c r="E14" s="134"/>
      <c r="F14" s="134"/>
      <c r="G14" s="134"/>
      <c r="H14" s="134">
        <v>-1397.4157500000001</v>
      </c>
      <c r="I14" s="134">
        <v>-111.79326000000002</v>
      </c>
    </row>
    <row r="15" spans="1:27">
      <c r="A15" s="752" t="s">
        <v>1148</v>
      </c>
      <c r="B15" s="1201" t="s">
        <v>1149</v>
      </c>
      <c r="C15" s="1201">
        <v>379.47635000000002</v>
      </c>
      <c r="D15" s="1201">
        <v>359.58560000000006</v>
      </c>
      <c r="E15" s="1201">
        <v>574.10272499999996</v>
      </c>
      <c r="F15" s="1201">
        <v>305.664625</v>
      </c>
      <c r="G15" s="1201"/>
      <c r="H15" s="1201">
        <v>1618.8292999999999</v>
      </c>
      <c r="I15" s="1201">
        <v>129.50634399999998</v>
      </c>
    </row>
    <row r="16" spans="1:27">
      <c r="A16" s="177">
        <v>2</v>
      </c>
      <c r="B16" s="134" t="s">
        <v>1150</v>
      </c>
      <c r="C16" s="134">
        <v>64.517799999999966</v>
      </c>
      <c r="D16" s="134">
        <v>185.29366249999993</v>
      </c>
      <c r="E16" s="134">
        <v>-51.879575000000045</v>
      </c>
      <c r="F16" s="134">
        <v>27.999862500000006</v>
      </c>
      <c r="G16" s="134"/>
      <c r="H16" s="134">
        <v>225.93174999999985</v>
      </c>
      <c r="I16" s="134">
        <v>18.074539999999988</v>
      </c>
    </row>
    <row r="17" spans="1:10">
      <c r="A17" s="177">
        <v>3</v>
      </c>
      <c r="B17" s="134" t="s">
        <v>1151</v>
      </c>
      <c r="C17" s="134"/>
      <c r="D17" s="134"/>
      <c r="E17" s="134"/>
      <c r="F17" s="134"/>
      <c r="G17" s="134"/>
      <c r="H17" s="134"/>
      <c r="I17" s="134"/>
    </row>
    <row r="18" spans="1:10">
      <c r="A18" s="177">
        <v>4</v>
      </c>
      <c r="B18" s="134" t="s">
        <v>719</v>
      </c>
      <c r="C18" s="134"/>
      <c r="D18" s="134"/>
      <c r="E18" s="134"/>
      <c r="F18" s="134"/>
      <c r="G18" s="134"/>
      <c r="H18" s="134"/>
      <c r="I18" s="134"/>
    </row>
    <row r="19" spans="1:10">
      <c r="A19" s="177">
        <v>5</v>
      </c>
      <c r="B19" s="134" t="s">
        <v>720</v>
      </c>
      <c r="C19" s="134"/>
      <c r="D19" s="134"/>
      <c r="E19" s="134"/>
      <c r="F19" s="134"/>
      <c r="G19" s="134"/>
      <c r="H19" s="134"/>
      <c r="I19" s="134"/>
    </row>
    <row r="20" spans="1:10">
      <c r="A20" s="177">
        <v>6</v>
      </c>
      <c r="B20" s="134" t="s">
        <v>721</v>
      </c>
      <c r="C20" s="134"/>
      <c r="D20" s="134"/>
      <c r="E20" s="134"/>
      <c r="F20" s="134"/>
      <c r="G20" s="134"/>
      <c r="H20" s="134"/>
      <c r="I20" s="134"/>
    </row>
    <row r="21" spans="1:10">
      <c r="A21" s="177">
        <v>7</v>
      </c>
      <c r="B21" s="134" t="s">
        <v>1152</v>
      </c>
      <c r="C21" s="134"/>
      <c r="D21" s="134"/>
      <c r="E21" s="134"/>
      <c r="F21" s="134"/>
      <c r="G21" s="134"/>
      <c r="H21" s="134"/>
      <c r="I21" s="134"/>
    </row>
    <row r="22" spans="1:10">
      <c r="A22" s="752" t="s">
        <v>1153</v>
      </c>
      <c r="B22" s="1110" t="s">
        <v>1154</v>
      </c>
      <c r="C22" s="1110">
        <v>443.99414999999999</v>
      </c>
      <c r="D22" s="1110">
        <v>544.87926249999998</v>
      </c>
      <c r="E22" s="1110">
        <v>522.22314999999992</v>
      </c>
      <c r="F22" s="1110">
        <v>333.66448750000001</v>
      </c>
      <c r="G22" s="1110"/>
      <c r="H22" s="1110">
        <v>1844.7610499999998</v>
      </c>
      <c r="I22" s="1110">
        <v>147.580884</v>
      </c>
    </row>
    <row r="23" spans="1:10">
      <c r="A23" s="177" t="s">
        <v>1155</v>
      </c>
      <c r="B23" s="134" t="s">
        <v>1147</v>
      </c>
      <c r="C23" s="206">
        <v>760.00942499999996</v>
      </c>
      <c r="D23" s="206">
        <v>1205.3463000000002</v>
      </c>
      <c r="E23" s="206">
        <v>57.160587500000133</v>
      </c>
      <c r="F23" s="206">
        <v>40.789962500000001</v>
      </c>
      <c r="G23" s="206"/>
      <c r="H23" s="206">
        <v>2063.3062750000004</v>
      </c>
      <c r="I23" s="206">
        <v>165.06450200000003</v>
      </c>
    </row>
    <row r="24" spans="1:10">
      <c r="A24" s="752">
        <v>8</v>
      </c>
      <c r="B24" s="1110" t="s">
        <v>1156</v>
      </c>
      <c r="C24" s="1110">
        <v>1204.003575</v>
      </c>
      <c r="D24" s="1110">
        <v>1750.2255625000003</v>
      </c>
      <c r="E24" s="1110">
        <v>579.38373750000005</v>
      </c>
      <c r="F24" s="1110">
        <v>374.45445000000001</v>
      </c>
      <c r="G24" s="1110"/>
      <c r="H24" s="1110">
        <v>3908.067325</v>
      </c>
      <c r="I24" s="1110">
        <v>312.64538599999997</v>
      </c>
    </row>
    <row r="25" spans="1:10">
      <c r="A25" s="177"/>
      <c r="B25" s="177"/>
      <c r="C25" s="177"/>
      <c r="D25" s="177"/>
      <c r="E25" s="177"/>
      <c r="F25" s="177"/>
      <c r="G25" s="177"/>
      <c r="H25" s="177"/>
      <c r="I25" s="177"/>
    </row>
    <row r="26" spans="1:10">
      <c r="A26" s="177"/>
      <c r="B26" s="177"/>
      <c r="C26" s="177"/>
      <c r="D26" s="177"/>
      <c r="E26" s="177"/>
      <c r="F26" s="177"/>
      <c r="G26" s="177"/>
      <c r="H26" s="177"/>
      <c r="I26" s="177"/>
    </row>
    <row r="27" spans="1:10">
      <c r="A27" s="177"/>
      <c r="B27" s="592"/>
      <c r="C27" s="834" t="s">
        <v>466</v>
      </c>
      <c r="D27" s="834" t="s">
        <v>467</v>
      </c>
      <c r="E27" s="834" t="s">
        <v>468</v>
      </c>
      <c r="F27" s="834" t="s">
        <v>469</v>
      </c>
      <c r="G27" s="834" t="s">
        <v>470</v>
      </c>
      <c r="H27" s="834" t="s">
        <v>471</v>
      </c>
      <c r="I27" s="834" t="s">
        <v>472</v>
      </c>
    </row>
    <row r="28" spans="1:10" ht="34.5">
      <c r="A28" s="1334"/>
      <c r="B28" s="1198" t="s">
        <v>170</v>
      </c>
      <c r="C28" s="1199" t="s">
        <v>1139</v>
      </c>
      <c r="D28" s="1199" t="s">
        <v>1140</v>
      </c>
      <c r="E28" s="1199" t="s">
        <v>1141</v>
      </c>
      <c r="F28" s="1199" t="s">
        <v>1142</v>
      </c>
      <c r="G28" s="1199" t="s">
        <v>57</v>
      </c>
      <c r="H28" s="1199" t="s">
        <v>1143</v>
      </c>
      <c r="I28" s="1200" t="s">
        <v>1144</v>
      </c>
      <c r="J28" s="1657"/>
    </row>
    <row r="29" spans="1:10">
      <c r="A29" s="1335">
        <v>1</v>
      </c>
      <c r="B29" s="1202" t="s">
        <v>1157</v>
      </c>
      <c r="C29" s="1202">
        <v>1193.1155624999999</v>
      </c>
      <c r="D29" s="1202">
        <v>1913.8360124999999</v>
      </c>
      <c r="E29" s="1202">
        <v>631.10181250000005</v>
      </c>
      <c r="F29" s="1202">
        <v>306.31976249999997</v>
      </c>
      <c r="G29" s="1202"/>
      <c r="H29" s="1202">
        <v>4044.3731500000004</v>
      </c>
      <c r="I29" s="1202">
        <v>323.54985199999999</v>
      </c>
      <c r="J29" s="1657"/>
    </row>
    <row r="30" spans="1:10">
      <c r="A30" s="836" t="s">
        <v>1146</v>
      </c>
      <c r="B30" s="835" t="s">
        <v>1147</v>
      </c>
      <c r="C30" s="134">
        <v>-853.94578749999994</v>
      </c>
      <c r="D30" s="134">
        <v>-1312.2240999999999</v>
      </c>
      <c r="E30" s="134">
        <v>-204.88910000000004</v>
      </c>
      <c r="F30" s="134">
        <v>-155.90362499999998</v>
      </c>
      <c r="G30" s="134"/>
      <c r="H30" s="134">
        <v>-2526.9626124999995</v>
      </c>
      <c r="I30" s="134">
        <v>-202.15700899999996</v>
      </c>
      <c r="J30" s="1657"/>
    </row>
    <row r="31" spans="1:10">
      <c r="A31" s="836" t="s">
        <v>1148</v>
      </c>
      <c r="B31" s="1202" t="s">
        <v>1158</v>
      </c>
      <c r="C31" s="1202">
        <v>339.16977500000002</v>
      </c>
      <c r="D31" s="1202">
        <v>601.61191250000002</v>
      </c>
      <c r="E31" s="1202">
        <v>426.21271250000001</v>
      </c>
      <c r="F31" s="1202">
        <v>150.41613749999999</v>
      </c>
      <c r="G31" s="1202"/>
      <c r="H31" s="1202">
        <v>1517.4105374999999</v>
      </c>
      <c r="I31" s="1202">
        <v>121.392843</v>
      </c>
    </row>
    <row r="32" spans="1:10">
      <c r="A32" s="836">
        <v>2</v>
      </c>
      <c r="B32" s="835" t="s">
        <v>1150</v>
      </c>
      <c r="C32" s="134">
        <v>-99.725787499999996</v>
      </c>
      <c r="D32" s="134">
        <v>-233.9375</v>
      </c>
      <c r="E32" s="134">
        <v>170.76029999999997</v>
      </c>
      <c r="F32" s="134">
        <v>56.140400000000028</v>
      </c>
      <c r="G32" s="134"/>
      <c r="H32" s="134">
        <v>-106.76258750000002</v>
      </c>
      <c r="I32" s="134">
        <v>-8.5410070000000022</v>
      </c>
    </row>
    <row r="33" spans="1:9">
      <c r="A33" s="836">
        <v>3</v>
      </c>
      <c r="B33" s="835" t="s">
        <v>1151</v>
      </c>
      <c r="C33" s="134"/>
      <c r="D33" s="134"/>
      <c r="E33" s="134"/>
      <c r="F33" s="134"/>
      <c r="G33" s="134"/>
      <c r="H33" s="134"/>
      <c r="I33" s="134"/>
    </row>
    <row r="34" spans="1:9">
      <c r="A34" s="836">
        <v>4</v>
      </c>
      <c r="B34" s="835" t="s">
        <v>719</v>
      </c>
      <c r="C34" s="134"/>
      <c r="D34" s="134"/>
      <c r="E34" s="134"/>
      <c r="F34" s="134"/>
      <c r="G34" s="134"/>
      <c r="H34" s="134"/>
      <c r="I34" s="134"/>
    </row>
    <row r="35" spans="1:9">
      <c r="A35" s="836">
        <v>5</v>
      </c>
      <c r="B35" s="835" t="s">
        <v>720</v>
      </c>
      <c r="C35" s="134"/>
      <c r="D35" s="134"/>
      <c r="E35" s="134"/>
      <c r="F35" s="134"/>
      <c r="G35" s="134"/>
      <c r="H35" s="134"/>
      <c r="I35" s="134"/>
    </row>
    <row r="36" spans="1:9">
      <c r="A36" s="836">
        <v>6</v>
      </c>
      <c r="B36" s="835" t="s">
        <v>721</v>
      </c>
      <c r="C36" s="134"/>
      <c r="D36" s="134"/>
      <c r="E36" s="134"/>
      <c r="F36" s="134"/>
      <c r="G36" s="134"/>
      <c r="H36" s="134"/>
      <c r="I36" s="134"/>
    </row>
    <row r="37" spans="1:9">
      <c r="A37" s="836">
        <v>7</v>
      </c>
      <c r="B37" s="835" t="s">
        <v>1152</v>
      </c>
      <c r="C37" s="134"/>
      <c r="D37" s="134"/>
      <c r="E37" s="134"/>
      <c r="F37" s="134"/>
      <c r="G37" s="134"/>
      <c r="H37" s="134"/>
      <c r="I37" s="134"/>
    </row>
    <row r="38" spans="1:9">
      <c r="A38" s="837" t="s">
        <v>1153</v>
      </c>
      <c r="B38" s="1203" t="s">
        <v>1159</v>
      </c>
      <c r="C38" s="1203">
        <v>239.44398750000002</v>
      </c>
      <c r="D38" s="1203">
        <v>367.67441250000002</v>
      </c>
      <c r="E38" s="1203">
        <v>596.97301249999998</v>
      </c>
      <c r="F38" s="1203">
        <v>206.55653750000002</v>
      </c>
      <c r="G38" s="1203"/>
      <c r="H38" s="1203">
        <v>1410.64795</v>
      </c>
      <c r="I38" s="1203">
        <v>112.85183600000001</v>
      </c>
    </row>
    <row r="39" spans="1:9">
      <c r="A39" s="836" t="s">
        <v>1155</v>
      </c>
      <c r="B39" s="835" t="s">
        <v>1147</v>
      </c>
      <c r="C39" s="206">
        <v>684.92467499999998</v>
      </c>
      <c r="D39" s="206">
        <v>1383.5551499999999</v>
      </c>
      <c r="E39" s="206">
        <v>92.534987500000057</v>
      </c>
      <c r="F39" s="206">
        <v>102.10656249999997</v>
      </c>
      <c r="G39" s="206"/>
      <c r="H39" s="206">
        <v>2263.1213750000002</v>
      </c>
      <c r="I39" s="206">
        <v>181.04971</v>
      </c>
    </row>
    <row r="40" spans="1:9">
      <c r="A40" s="837">
        <v>8</v>
      </c>
      <c r="B40" s="1203" t="s">
        <v>1160</v>
      </c>
      <c r="C40" s="1203">
        <v>924.36866250000003</v>
      </c>
      <c r="D40" s="1203">
        <v>1751.2295624999999</v>
      </c>
      <c r="E40" s="1203">
        <v>689.50800000000004</v>
      </c>
      <c r="F40" s="1203">
        <v>308.66309999999999</v>
      </c>
      <c r="G40" s="1203"/>
      <c r="H40" s="1203">
        <v>3673.7693249999998</v>
      </c>
      <c r="I40" s="1203">
        <v>293.901546</v>
      </c>
    </row>
  </sheetData>
  <mergeCells count="3">
    <mergeCell ref="B1:I1"/>
    <mergeCell ref="B2:I10"/>
    <mergeCell ref="J28:J30"/>
  </mergeCells>
  <pageMargins left="0.7" right="0.7" top="0.75" bottom="0.75" header="0.3" footer="0.3"/>
  <pageSetup paperSize="9" scale="94" orientation="portrait" r:id="rId1"/>
  <headerFooter>
    <oddFooter>&amp;C&amp;1#&amp;"Calibri"&amp;10&amp;K000000Confidential</oddFooter>
  </headerFooter>
  <colBreaks count="1" manualBreakCount="1">
    <brk id="10" max="1048575" man="1"/>
  </colBreaks>
  <customProperties>
    <customPr name="_pios_id" r:id="rId2"/>
  </customPropertie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9F1F-B72A-42B3-BB58-EEFA2C5C5A98}">
  <sheetPr codeName="Sheet51">
    <tabColor rgb="FF99CCFF"/>
  </sheetPr>
  <dimension ref="A1:AA49"/>
  <sheetViews>
    <sheetView view="pageBreakPreview" zoomScale="130" zoomScaleNormal="100" zoomScaleSheetLayoutView="130" workbookViewId="0">
      <selection activeCell="L2" sqref="L2"/>
    </sheetView>
  </sheetViews>
  <sheetFormatPr defaultColWidth="9.81640625" defaultRowHeight="11.5"/>
  <cols>
    <col min="1" max="1" width="6.1796875" style="55" customWidth="1"/>
    <col min="2" max="2" width="15.7265625" style="55" customWidth="1"/>
    <col min="3" max="10" width="10.26953125" style="55" customWidth="1"/>
    <col min="11" max="11" width="5.1796875" style="119" customWidth="1"/>
    <col min="12" max="16384" width="9.81640625" style="119"/>
  </cols>
  <sheetData>
    <row r="1" spans="1:27" ht="18" customHeight="1">
      <c r="A1" s="207" t="s">
        <v>1161</v>
      </c>
      <c r="B1" s="119"/>
      <c r="C1" s="177"/>
      <c r="D1" s="177"/>
      <c r="E1" s="177"/>
      <c r="F1" s="177"/>
      <c r="G1" s="177"/>
      <c r="H1" s="177"/>
      <c r="I1" s="177"/>
      <c r="J1" s="177"/>
      <c r="AA1" s="119" t="e">
        <f>#REF!</f>
        <v>#REF!</v>
      </c>
    </row>
    <row r="2" spans="1:27" ht="87.75" customHeight="1">
      <c r="A2" s="1655" t="s">
        <v>1162</v>
      </c>
      <c r="B2" s="1655"/>
      <c r="C2" s="1655"/>
      <c r="D2" s="1655"/>
      <c r="E2" s="1655"/>
      <c r="F2" s="1655"/>
      <c r="G2" s="1655"/>
      <c r="H2" s="1655"/>
      <c r="I2" s="1655"/>
      <c r="J2" s="208"/>
    </row>
    <row r="3" spans="1:27">
      <c r="A3" s="209"/>
      <c r="B3" s="592"/>
      <c r="C3" s="592"/>
      <c r="D3" s="592"/>
      <c r="E3" s="592"/>
      <c r="F3" s="592"/>
      <c r="G3" s="592"/>
      <c r="H3" s="592"/>
      <c r="I3" s="592"/>
    </row>
    <row r="4" spans="1:27">
      <c r="A4" s="190"/>
      <c r="B4" s="190" t="s">
        <v>901</v>
      </c>
      <c r="C4" s="750"/>
      <c r="D4" s="751"/>
      <c r="E4" s="751"/>
      <c r="F4" s="751"/>
      <c r="G4" s="751"/>
      <c r="H4" s="751"/>
      <c r="I4" s="751"/>
      <c r="J4" s="434" t="s">
        <v>466</v>
      </c>
    </row>
    <row r="5" spans="1:27" ht="12.75" customHeight="1">
      <c r="A5" s="192"/>
      <c r="B5" s="192" t="s">
        <v>1163</v>
      </c>
      <c r="C5" s="194"/>
      <c r="D5" s="194"/>
      <c r="E5" s="194"/>
      <c r="F5" s="194"/>
      <c r="G5" s="194"/>
      <c r="H5" s="194"/>
      <c r="I5" s="194"/>
    </row>
    <row r="6" spans="1:27" ht="12.75" customHeight="1">
      <c r="A6" s="176">
        <v>1</v>
      </c>
      <c r="B6" s="176" t="s">
        <v>1164</v>
      </c>
      <c r="C6" s="194"/>
      <c r="D6" s="194"/>
      <c r="E6" s="194"/>
      <c r="F6" s="194"/>
      <c r="G6" s="194"/>
      <c r="H6" s="194"/>
      <c r="I6" s="176"/>
      <c r="J6" s="176">
        <v>37.918771580457594</v>
      </c>
    </row>
    <row r="7" spans="1:27" ht="12.75" customHeight="1">
      <c r="A7" s="176">
        <v>2</v>
      </c>
      <c r="B7" s="176" t="s">
        <v>1165</v>
      </c>
      <c r="C7" s="176"/>
      <c r="D7" s="176"/>
      <c r="E7" s="176"/>
      <c r="F7" s="176"/>
      <c r="G7" s="176"/>
      <c r="H7" s="176"/>
      <c r="I7" s="176"/>
      <c r="J7" s="176">
        <v>24.261645529877054</v>
      </c>
    </row>
    <row r="8" spans="1:27" ht="12.75" customHeight="1">
      <c r="A8" s="176">
        <v>3</v>
      </c>
      <c r="B8" s="176" t="s">
        <v>1166</v>
      </c>
      <c r="C8" s="176"/>
      <c r="D8" s="176"/>
      <c r="E8" s="176"/>
      <c r="F8" s="176"/>
      <c r="G8" s="176"/>
      <c r="H8" s="176"/>
      <c r="I8" s="176"/>
      <c r="J8" s="176">
        <v>14.818707134645701</v>
      </c>
    </row>
    <row r="9" spans="1:27" ht="12.75" customHeight="1">
      <c r="A9" s="1107">
        <v>4</v>
      </c>
      <c r="B9" s="1107" t="s">
        <v>1167</v>
      </c>
      <c r="C9" s="1107"/>
      <c r="D9" s="1107"/>
      <c r="E9" s="1107"/>
      <c r="F9" s="1107"/>
      <c r="G9" s="1107"/>
      <c r="H9" s="1107"/>
      <c r="I9" s="1107"/>
      <c r="J9" s="1109">
        <v>35.519531999999998</v>
      </c>
    </row>
    <row r="10" spans="1:27" ht="12.75" customHeight="1">
      <c r="A10" s="197"/>
      <c r="B10" s="197" t="s">
        <v>1168</v>
      </c>
      <c r="C10" s="176"/>
      <c r="D10" s="176"/>
      <c r="E10" s="176"/>
      <c r="F10" s="176"/>
      <c r="G10" s="176"/>
      <c r="H10" s="176"/>
      <c r="I10" s="176"/>
    </row>
    <row r="11" spans="1:27" ht="12.75" customHeight="1">
      <c r="A11" s="132">
        <v>5</v>
      </c>
      <c r="B11" s="132" t="s">
        <v>1164</v>
      </c>
      <c r="C11" s="176"/>
      <c r="D11" s="176"/>
      <c r="E11" s="176"/>
      <c r="F11" s="176"/>
      <c r="G11" s="176"/>
      <c r="H11" s="176"/>
      <c r="I11" s="176"/>
      <c r="J11" s="176">
        <v>71.623759043058797</v>
      </c>
    </row>
    <row r="12" spans="1:27" ht="12.75" customHeight="1">
      <c r="A12" s="132">
        <v>6</v>
      </c>
      <c r="B12" s="132" t="s">
        <v>1165</v>
      </c>
      <c r="C12" s="176"/>
      <c r="D12" s="176"/>
      <c r="E12" s="176"/>
      <c r="F12" s="176"/>
      <c r="G12" s="176"/>
      <c r="H12" s="176"/>
      <c r="I12" s="176"/>
      <c r="J12" s="176">
        <v>34.366677387011691</v>
      </c>
    </row>
    <row r="13" spans="1:27" ht="12.75" customHeight="1">
      <c r="A13" s="132">
        <v>7</v>
      </c>
      <c r="B13" s="132" t="s">
        <v>1166</v>
      </c>
      <c r="C13" s="176"/>
      <c r="D13" s="176"/>
      <c r="E13" s="176"/>
      <c r="F13" s="176"/>
      <c r="G13" s="176"/>
      <c r="H13" s="176"/>
      <c r="I13" s="176"/>
      <c r="J13" s="176">
        <v>23.133104186266198</v>
      </c>
    </row>
    <row r="14" spans="1:27" ht="12.75" customHeight="1">
      <c r="A14" s="1107">
        <v>8</v>
      </c>
      <c r="B14" s="1107" t="s">
        <v>1167</v>
      </c>
      <c r="C14" s="1107"/>
      <c r="D14" s="1107"/>
      <c r="E14" s="1107"/>
      <c r="F14" s="1107"/>
      <c r="G14" s="1107"/>
      <c r="H14" s="1107"/>
      <c r="I14" s="1107"/>
      <c r="J14" s="1107">
        <v>43.590340984016599</v>
      </c>
    </row>
    <row r="15" spans="1:27" ht="12.75" customHeight="1">
      <c r="A15" s="197"/>
      <c r="B15" s="197" t="s">
        <v>1169</v>
      </c>
      <c r="C15" s="176"/>
      <c r="D15" s="176"/>
      <c r="E15" s="176"/>
      <c r="F15" s="176"/>
      <c r="G15" s="176"/>
      <c r="H15" s="176"/>
      <c r="I15" s="176"/>
    </row>
    <row r="16" spans="1:27" ht="12.75" customHeight="1">
      <c r="A16" s="132">
        <v>9</v>
      </c>
      <c r="B16" s="132" t="s">
        <v>1164</v>
      </c>
      <c r="C16" s="176"/>
      <c r="D16" s="176"/>
      <c r="E16" s="176"/>
      <c r="F16" s="176"/>
      <c r="G16" s="176"/>
      <c r="H16" s="176"/>
      <c r="I16" s="176"/>
      <c r="J16" s="176">
        <v>28.382038370147502</v>
      </c>
    </row>
    <row r="17" spans="1:10" ht="12.75" customHeight="1">
      <c r="A17" s="132">
        <v>10</v>
      </c>
      <c r="B17" s="132" t="s">
        <v>1165</v>
      </c>
      <c r="C17" s="176"/>
      <c r="D17" s="176"/>
      <c r="E17" s="176"/>
      <c r="F17" s="176"/>
      <c r="G17" s="176"/>
      <c r="H17" s="176"/>
      <c r="I17" s="176"/>
      <c r="J17" s="176">
        <v>19.019137608143087</v>
      </c>
    </row>
    <row r="18" spans="1:10" ht="12.75" customHeight="1">
      <c r="A18" s="132">
        <v>11</v>
      </c>
      <c r="B18" s="132" t="s">
        <v>1166</v>
      </c>
      <c r="C18" s="176"/>
      <c r="D18" s="176"/>
      <c r="E18" s="176"/>
      <c r="F18" s="176"/>
      <c r="G18" s="176"/>
      <c r="H18" s="176"/>
      <c r="I18" s="176"/>
      <c r="J18" s="176">
        <v>11.798151073085201</v>
      </c>
    </row>
    <row r="19" spans="1:10" ht="12.75" customHeight="1">
      <c r="A19" s="1107">
        <v>12</v>
      </c>
      <c r="B19" s="1107" t="s">
        <v>1167</v>
      </c>
      <c r="C19" s="1107"/>
      <c r="D19" s="1107"/>
      <c r="E19" s="1107"/>
      <c r="F19" s="1107"/>
      <c r="G19" s="1107"/>
      <c r="H19" s="1107"/>
      <c r="I19" s="1107"/>
      <c r="J19" s="1107">
        <v>17.052184422544503</v>
      </c>
    </row>
    <row r="20" spans="1:10" ht="12.75" customHeight="1">
      <c r="A20" s="197"/>
      <c r="B20" s="197" t="s">
        <v>1170</v>
      </c>
      <c r="C20" s="176"/>
      <c r="D20" s="176"/>
      <c r="E20" s="176"/>
      <c r="F20" s="176"/>
      <c r="G20" s="176"/>
      <c r="H20" s="176"/>
      <c r="I20" s="176"/>
    </row>
    <row r="21" spans="1:10" ht="12.75" customHeight="1">
      <c r="A21" s="132">
        <v>13</v>
      </c>
      <c r="B21" s="132" t="s">
        <v>1164</v>
      </c>
      <c r="C21" s="176"/>
      <c r="D21" s="176"/>
      <c r="E21" s="176"/>
      <c r="F21" s="176"/>
      <c r="G21" s="176"/>
      <c r="H21" s="176"/>
      <c r="I21" s="176"/>
      <c r="J21" s="176">
        <v>37.192602000000001</v>
      </c>
    </row>
    <row r="22" spans="1:10" ht="12.75" customHeight="1">
      <c r="A22" s="132">
        <v>14</v>
      </c>
      <c r="B22" s="132" t="s">
        <v>1165</v>
      </c>
      <c r="C22" s="176"/>
      <c r="D22" s="176"/>
      <c r="E22" s="176"/>
      <c r="F22" s="176"/>
      <c r="G22" s="176"/>
      <c r="H22" s="176"/>
      <c r="I22" s="176"/>
      <c r="J22" s="176">
        <v>21.077163221374047</v>
      </c>
    </row>
    <row r="23" spans="1:10" ht="12.75" customHeight="1">
      <c r="A23" s="134">
        <v>15</v>
      </c>
      <c r="B23" s="134" t="s">
        <v>1166</v>
      </c>
      <c r="C23" s="176"/>
      <c r="D23" s="176"/>
      <c r="E23" s="176"/>
      <c r="F23" s="176"/>
      <c r="G23" s="176"/>
      <c r="H23" s="176"/>
      <c r="I23" s="176"/>
      <c r="J23" s="176">
        <v>12.187533999999999</v>
      </c>
    </row>
    <row r="24" spans="1:10" ht="12.75" customHeight="1">
      <c r="A24" s="1107">
        <v>16</v>
      </c>
      <c r="B24" s="1107" t="s">
        <v>1167</v>
      </c>
      <c r="C24" s="1107"/>
      <c r="D24" s="1107"/>
      <c r="E24" s="1107"/>
      <c r="F24" s="1107"/>
      <c r="G24" s="1107"/>
      <c r="H24" s="1107"/>
      <c r="I24" s="1107"/>
      <c r="J24" s="1107">
        <v>23.211442999999999</v>
      </c>
    </row>
    <row r="25" spans="1:10">
      <c r="A25" s="119"/>
      <c r="B25" s="119"/>
      <c r="C25" s="119"/>
      <c r="D25" s="119"/>
      <c r="E25" s="119"/>
      <c r="F25" s="119"/>
      <c r="G25" s="119"/>
      <c r="H25" s="119"/>
      <c r="I25" s="119"/>
      <c r="J25" s="119"/>
    </row>
    <row r="26" spans="1:10">
      <c r="A26" s="119"/>
      <c r="B26" s="119"/>
      <c r="C26" s="119"/>
      <c r="D26" s="119"/>
      <c r="E26" s="119"/>
      <c r="F26" s="119"/>
      <c r="G26" s="119"/>
      <c r="H26" s="119"/>
      <c r="I26" s="119"/>
      <c r="J26" s="119"/>
    </row>
    <row r="27" spans="1:10">
      <c r="A27" s="119"/>
      <c r="B27" s="119"/>
      <c r="C27" s="119"/>
      <c r="D27" s="119"/>
      <c r="E27" s="119"/>
      <c r="F27" s="119"/>
      <c r="G27" s="119"/>
      <c r="H27" s="119"/>
      <c r="I27" s="119"/>
      <c r="J27" s="119"/>
    </row>
    <row r="28" spans="1:10">
      <c r="A28" s="190"/>
      <c r="B28" s="190" t="s">
        <v>1116</v>
      </c>
      <c r="C28" s="750"/>
      <c r="D28" s="751"/>
      <c r="E28" s="751"/>
      <c r="F28" s="751"/>
      <c r="G28" s="751"/>
      <c r="H28" s="751"/>
      <c r="I28" s="751"/>
      <c r="J28" s="838" t="s">
        <v>466</v>
      </c>
    </row>
    <row r="29" spans="1:10" ht="12.75" customHeight="1">
      <c r="A29" s="192"/>
      <c r="B29" s="192" t="s">
        <v>1163</v>
      </c>
      <c r="C29" s="194"/>
      <c r="D29" s="194"/>
      <c r="E29" s="194"/>
      <c r="F29" s="194"/>
      <c r="G29" s="194"/>
      <c r="H29" s="194"/>
      <c r="I29" s="194"/>
      <c r="J29" s="196"/>
    </row>
    <row r="30" spans="1:10" ht="12.75" customHeight="1">
      <c r="A30" s="176">
        <v>1</v>
      </c>
      <c r="B30" s="176" t="s">
        <v>1164</v>
      </c>
      <c r="C30" s="194"/>
      <c r="D30" s="194"/>
      <c r="E30" s="194"/>
      <c r="F30" s="194"/>
      <c r="G30" s="194"/>
      <c r="H30" s="194"/>
      <c r="I30" s="176"/>
      <c r="J30" s="176">
        <v>46.538129476709443</v>
      </c>
    </row>
    <row r="31" spans="1:10" ht="12.75" customHeight="1">
      <c r="A31" s="176">
        <v>2</v>
      </c>
      <c r="B31" s="176" t="s">
        <v>1165</v>
      </c>
      <c r="C31" s="176"/>
      <c r="D31" s="176"/>
      <c r="E31" s="176"/>
      <c r="F31" s="176"/>
      <c r="G31" s="176"/>
      <c r="H31" s="176"/>
      <c r="I31" s="176"/>
      <c r="J31" s="176">
        <v>25.382422254007327</v>
      </c>
    </row>
    <row r="32" spans="1:10" ht="12.75" customHeight="1">
      <c r="A32" s="176">
        <v>3</v>
      </c>
      <c r="B32" s="176" t="s">
        <v>1166</v>
      </c>
      <c r="C32" s="176"/>
      <c r="D32" s="176"/>
      <c r="E32" s="176"/>
      <c r="F32" s="176"/>
      <c r="G32" s="176"/>
      <c r="H32" s="176"/>
      <c r="I32" s="176"/>
      <c r="J32" s="176">
        <v>15.420922883578339</v>
      </c>
    </row>
    <row r="33" spans="1:10" ht="12.75" customHeight="1">
      <c r="A33" s="839">
        <v>4</v>
      </c>
      <c r="B33" s="1108" t="s">
        <v>1167</v>
      </c>
      <c r="C33" s="1108"/>
      <c r="D33" s="1108"/>
      <c r="E33" s="1108"/>
      <c r="F33" s="1108"/>
      <c r="G33" s="1108"/>
      <c r="H33" s="1108"/>
      <c r="I33" s="1108"/>
      <c r="J33" s="1108">
        <v>19.155519247742134</v>
      </c>
    </row>
    <row r="34" spans="1:10" ht="12.75" customHeight="1">
      <c r="A34" s="197"/>
      <c r="B34" s="197" t="s">
        <v>1168</v>
      </c>
      <c r="C34" s="176"/>
      <c r="D34" s="176"/>
      <c r="E34" s="176"/>
      <c r="F34" s="176"/>
      <c r="G34" s="176"/>
      <c r="H34" s="176"/>
      <c r="I34" s="176"/>
      <c r="J34" s="176"/>
    </row>
    <row r="35" spans="1:10" ht="12.75" customHeight="1">
      <c r="A35" s="132">
        <v>5</v>
      </c>
      <c r="B35" s="132" t="s">
        <v>1164</v>
      </c>
      <c r="C35" s="176"/>
      <c r="D35" s="176"/>
      <c r="E35" s="176"/>
      <c r="F35" s="176"/>
      <c r="G35" s="176"/>
      <c r="H35" s="176"/>
      <c r="I35" s="176"/>
      <c r="J35" s="176">
        <v>58.414556655355298</v>
      </c>
    </row>
    <row r="36" spans="1:10" ht="12.75" customHeight="1">
      <c r="A36" s="132">
        <v>6</v>
      </c>
      <c r="B36" s="132" t="s">
        <v>1165</v>
      </c>
      <c r="C36" s="176"/>
      <c r="D36" s="176"/>
      <c r="E36" s="176"/>
      <c r="F36" s="176"/>
      <c r="G36" s="176"/>
      <c r="H36" s="176"/>
      <c r="I36" s="176"/>
      <c r="J36" s="176">
        <v>41.837608899936235</v>
      </c>
    </row>
    <row r="37" spans="1:10" ht="12.75" customHeight="1">
      <c r="A37" s="132">
        <v>7</v>
      </c>
      <c r="B37" s="132" t="s">
        <v>1166</v>
      </c>
      <c r="C37" s="176"/>
      <c r="D37" s="176"/>
      <c r="E37" s="176"/>
      <c r="F37" s="176"/>
      <c r="G37" s="176"/>
      <c r="H37" s="176"/>
      <c r="I37" s="176"/>
      <c r="J37" s="176">
        <v>26.265895790955302</v>
      </c>
    </row>
    <row r="38" spans="1:10" ht="12.75" customHeight="1">
      <c r="A38" s="839">
        <v>8</v>
      </c>
      <c r="B38" s="1108" t="s">
        <v>1167</v>
      </c>
      <c r="C38" s="1108"/>
      <c r="D38" s="1108"/>
      <c r="E38" s="1108"/>
      <c r="F38" s="1108"/>
      <c r="G38" s="1108"/>
      <c r="H38" s="1108"/>
      <c r="I38" s="1108"/>
      <c r="J38" s="1108">
        <v>29.4139531528837</v>
      </c>
    </row>
    <row r="39" spans="1:10" ht="12.75" customHeight="1">
      <c r="A39" s="197"/>
      <c r="B39" s="197" t="s">
        <v>1169</v>
      </c>
      <c r="C39" s="176"/>
      <c r="D39" s="176"/>
      <c r="E39" s="176"/>
      <c r="F39" s="176"/>
      <c r="G39" s="176"/>
      <c r="H39" s="176"/>
      <c r="I39" s="176"/>
      <c r="J39" s="176"/>
    </row>
    <row r="40" spans="1:10" ht="12.75" customHeight="1">
      <c r="A40" s="132">
        <v>9</v>
      </c>
      <c r="B40" s="132" t="s">
        <v>1164</v>
      </c>
      <c r="C40" s="176"/>
      <c r="D40" s="176"/>
      <c r="E40" s="176"/>
      <c r="F40" s="176"/>
      <c r="G40" s="176"/>
      <c r="H40" s="176"/>
      <c r="I40" s="176"/>
      <c r="J40" s="176">
        <v>32.7873289325344</v>
      </c>
    </row>
    <row r="41" spans="1:10" ht="12.75" customHeight="1">
      <c r="A41" s="132">
        <v>10</v>
      </c>
      <c r="B41" s="132" t="s">
        <v>1165</v>
      </c>
      <c r="C41" s="176"/>
      <c r="D41" s="176"/>
      <c r="E41" s="176"/>
      <c r="F41" s="176"/>
      <c r="G41" s="176"/>
      <c r="H41" s="176"/>
      <c r="I41" s="176"/>
      <c r="J41" s="176">
        <v>21.265945752627001</v>
      </c>
    </row>
    <row r="42" spans="1:10" ht="12.75" customHeight="1">
      <c r="A42" s="132">
        <v>11</v>
      </c>
      <c r="B42" s="132" t="s">
        <v>1166</v>
      </c>
      <c r="C42" s="176"/>
      <c r="D42" s="176"/>
      <c r="E42" s="176"/>
      <c r="F42" s="176"/>
      <c r="G42" s="176"/>
      <c r="H42" s="176"/>
      <c r="I42" s="176"/>
      <c r="J42" s="176">
        <v>13.314254204509801</v>
      </c>
    </row>
    <row r="43" spans="1:10" ht="12.75" customHeight="1">
      <c r="A43" s="839">
        <v>12</v>
      </c>
      <c r="B43" s="1108" t="s">
        <v>1167</v>
      </c>
      <c r="C43" s="1108"/>
      <c r="D43" s="1108"/>
      <c r="E43" s="1108"/>
      <c r="F43" s="1108"/>
      <c r="G43" s="1108"/>
      <c r="H43" s="1108"/>
      <c r="I43" s="1108"/>
      <c r="J43" s="1108">
        <v>19.4929964666991</v>
      </c>
    </row>
    <row r="44" spans="1:10" ht="12.75" customHeight="1">
      <c r="A44" s="197"/>
      <c r="B44" s="197" t="s">
        <v>1170</v>
      </c>
      <c r="C44" s="176"/>
      <c r="D44" s="176"/>
      <c r="E44" s="176"/>
      <c r="F44" s="176"/>
      <c r="G44" s="176"/>
      <c r="H44" s="176"/>
      <c r="I44" s="176"/>
      <c r="J44" s="176"/>
    </row>
    <row r="45" spans="1:10" ht="12.75" customHeight="1">
      <c r="A45" s="132">
        <v>13</v>
      </c>
      <c r="B45" s="132" t="s">
        <v>1164</v>
      </c>
      <c r="C45" s="176"/>
      <c r="D45" s="176"/>
      <c r="E45" s="176"/>
      <c r="F45" s="176"/>
      <c r="G45" s="176"/>
      <c r="H45" s="176"/>
      <c r="I45" s="176"/>
      <c r="J45" s="176">
        <v>28.975162000000001</v>
      </c>
    </row>
    <row r="46" spans="1:10" ht="12.75" customHeight="1">
      <c r="A46" s="132">
        <v>14</v>
      </c>
      <c r="B46" s="132" t="s">
        <v>1165</v>
      </c>
      <c r="C46" s="176"/>
      <c r="D46" s="176"/>
      <c r="E46" s="176"/>
      <c r="F46" s="176"/>
      <c r="G46" s="176"/>
      <c r="H46" s="176"/>
      <c r="I46" s="176"/>
      <c r="J46" s="176">
        <v>16.81171896153846</v>
      </c>
    </row>
    <row r="47" spans="1:10" ht="12.75" customHeight="1">
      <c r="A47" s="134">
        <v>15</v>
      </c>
      <c r="B47" s="134" t="s">
        <v>1166</v>
      </c>
      <c r="C47" s="176"/>
      <c r="D47" s="176"/>
      <c r="E47" s="176"/>
      <c r="F47" s="176"/>
      <c r="G47" s="176"/>
      <c r="H47" s="176"/>
      <c r="I47" s="176"/>
      <c r="J47" s="176">
        <v>9.547034</v>
      </c>
    </row>
    <row r="48" spans="1:10" ht="12.75" customHeight="1">
      <c r="A48" s="839">
        <v>16</v>
      </c>
      <c r="B48" s="1108" t="s">
        <v>1167</v>
      </c>
      <c r="C48" s="1108"/>
      <c r="D48" s="1108"/>
      <c r="E48" s="1108"/>
      <c r="F48" s="1108"/>
      <c r="G48" s="1108"/>
      <c r="H48" s="1108"/>
      <c r="I48" s="1108"/>
      <c r="J48" s="1108">
        <v>14.369149999999999</v>
      </c>
    </row>
    <row r="49" spans="2:10">
      <c r="B49" s="119"/>
      <c r="C49" s="119"/>
      <c r="D49" s="119"/>
      <c r="E49" s="119"/>
      <c r="F49" s="119"/>
      <c r="G49" s="119"/>
      <c r="H49" s="119"/>
      <c r="I49" s="119"/>
      <c r="J49" s="119"/>
    </row>
  </sheetData>
  <mergeCells count="1">
    <mergeCell ref="A2:I2"/>
  </mergeCells>
  <pageMargins left="0.7" right="0.7" top="0.75" bottom="0.75" header="0.3" footer="0.3"/>
  <pageSetup paperSize="9" scale="79" orientation="portrait" r:id="rId1"/>
  <headerFooter>
    <oddFooter>&amp;C&amp;1#&amp;"Calibri"&amp;10&amp;K000000Confidential</oddFooter>
  </headerFooter>
  <customProperties>
    <customPr name="_pios_id" r:id="rId2"/>
  </customProperties>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985D-6A08-4072-8D45-0399EA8219A6}">
  <sheetPr codeName="Sheet52">
    <tabColor theme="5" tint="0.59999389629810485"/>
  </sheetPr>
  <dimension ref="A1:AA258"/>
  <sheetViews>
    <sheetView showGridLines="0" view="pageBreakPreview" zoomScale="145" zoomScaleNormal="100" zoomScaleSheetLayoutView="145" workbookViewId="0">
      <selection activeCell="O2" sqref="O2"/>
    </sheetView>
  </sheetViews>
  <sheetFormatPr defaultColWidth="10.453125" defaultRowHeight="11.5"/>
  <cols>
    <col min="1" max="5" width="12.54296875" style="63" customWidth="1"/>
    <col min="6" max="6" width="11.7265625" style="63" customWidth="1"/>
    <col min="7" max="7" width="20.81640625" style="63" customWidth="1"/>
    <col min="8" max="8" width="9.81640625" style="63" customWidth="1"/>
    <col min="9" max="9" width="0.1796875" style="63" hidden="1" customWidth="1"/>
    <col min="10" max="10" width="10.26953125" style="63" bestFit="1" customWidth="1"/>
    <col min="11" max="11" width="15.1796875" style="63" bestFit="1" customWidth="1"/>
    <col min="12" max="13" width="10" style="63" bestFit="1" customWidth="1"/>
    <col min="14" max="16384" width="10.453125" style="63"/>
  </cols>
  <sheetData>
    <row r="1" spans="1:27" ht="12" thickBot="1">
      <c r="A1" s="84" t="s">
        <v>1171</v>
      </c>
      <c r="B1" s="52"/>
      <c r="C1" s="55"/>
      <c r="D1" s="55"/>
      <c r="E1" s="55"/>
      <c r="F1" s="55"/>
      <c r="G1" s="55"/>
      <c r="H1" s="55"/>
      <c r="J1" s="644" t="s">
        <v>1172</v>
      </c>
      <c r="K1" s="645" t="s">
        <v>1173</v>
      </c>
      <c r="L1" s="645" t="s">
        <v>1174</v>
      </c>
      <c r="M1" s="645" t="s">
        <v>1175</v>
      </c>
      <c r="N1" s="645"/>
      <c r="O1" s="645"/>
      <c r="AA1" s="63" t="e">
        <f>#REF!</f>
        <v>#REF!</v>
      </c>
    </row>
    <row r="2" spans="1:27" ht="61.5" customHeight="1">
      <c r="A2" s="1658" t="s">
        <v>1176</v>
      </c>
      <c r="B2" s="1659"/>
      <c r="C2" s="1659"/>
      <c r="D2" s="1659"/>
      <c r="E2" s="1659"/>
      <c r="F2" s="1659"/>
      <c r="G2" s="1659"/>
      <c r="H2" s="1659"/>
      <c r="J2" s="646" t="s">
        <v>1177</v>
      </c>
      <c r="K2" s="647" t="s">
        <v>1178</v>
      </c>
      <c r="L2" s="647" t="s">
        <v>1179</v>
      </c>
      <c r="M2" s="647" t="s">
        <v>1180</v>
      </c>
      <c r="N2" s="647"/>
      <c r="O2" s="746"/>
    </row>
    <row r="3" spans="1:27">
      <c r="A3" s="55"/>
      <c r="B3" s="55"/>
      <c r="C3" s="55"/>
      <c r="D3" s="55"/>
      <c r="E3" s="55"/>
      <c r="F3" s="55"/>
      <c r="G3" s="55"/>
      <c r="H3" s="55"/>
      <c r="I3" s="747" t="e">
        <f>TEXT(#REF!,"MMM YY")</f>
        <v>#REF!</v>
      </c>
      <c r="J3" s="646">
        <v>44200</v>
      </c>
      <c r="K3" s="647">
        <v>3887638.72509189</v>
      </c>
      <c r="L3" s="647">
        <v>-5532940.9886579597</v>
      </c>
      <c r="M3" s="647">
        <v>7381669.7503450001</v>
      </c>
      <c r="N3" s="647"/>
      <c r="O3" s="746"/>
    </row>
    <row r="4" spans="1:27">
      <c r="A4" s="55"/>
      <c r="B4" s="55"/>
      <c r="C4" s="55"/>
      <c r="D4" s="55"/>
      <c r="E4" s="55"/>
      <c r="F4" s="55"/>
      <c r="G4" s="55"/>
      <c r="H4" s="55"/>
      <c r="I4" s="747" t="e">
        <f>TEXT(#REF!,"MMM YY")</f>
        <v>#REF!</v>
      </c>
      <c r="J4" s="646">
        <v>44201</v>
      </c>
      <c r="K4" s="647">
        <v>3476642.0737213399</v>
      </c>
      <c r="L4" s="647">
        <v>-4905373.1949065002</v>
      </c>
      <c r="M4" s="647">
        <v>6154870.0514869997</v>
      </c>
      <c r="N4" s="647"/>
      <c r="O4" s="746"/>
    </row>
    <row r="5" spans="1:27">
      <c r="A5" s="55"/>
      <c r="B5" s="55"/>
      <c r="C5" s="55"/>
      <c r="D5" s="55"/>
      <c r="E5" s="55"/>
      <c r="F5" s="55"/>
      <c r="G5" s="55"/>
      <c r="H5" s="55"/>
      <c r="I5" s="747" t="e">
        <f>TEXT(#REF!,"MMM YY")</f>
        <v>#REF!</v>
      </c>
      <c r="J5" s="646">
        <v>44202</v>
      </c>
      <c r="K5" s="647">
        <v>383277.885421913</v>
      </c>
      <c r="L5" s="647">
        <v>-4750406.3481195597</v>
      </c>
      <c r="M5" s="647">
        <v>512485.30279300001</v>
      </c>
      <c r="N5" s="647"/>
      <c r="O5" s="746"/>
    </row>
    <row r="6" spans="1:27">
      <c r="A6" s="55"/>
      <c r="B6" s="55"/>
      <c r="C6" s="55"/>
      <c r="D6" s="55"/>
      <c r="E6" s="55"/>
      <c r="F6" s="55"/>
      <c r="G6" s="55"/>
      <c r="H6" s="55"/>
      <c r="I6" s="747" t="e">
        <f>TEXT(#REF!,"MMM YY")</f>
        <v>#REF!</v>
      </c>
      <c r="J6" s="646">
        <v>44203</v>
      </c>
      <c r="K6" s="647">
        <v>-45433.787661993898</v>
      </c>
      <c r="L6" s="647">
        <v>-4914163.1255719298</v>
      </c>
      <c r="M6" s="647">
        <v>1137040.6239819999</v>
      </c>
      <c r="N6" s="647"/>
      <c r="O6" s="746"/>
    </row>
    <row r="7" spans="1:27">
      <c r="A7" s="55"/>
      <c r="B7" s="55"/>
      <c r="C7" s="55"/>
      <c r="D7" s="55"/>
      <c r="E7" s="55"/>
      <c r="F7" s="55"/>
      <c r="G7" s="55"/>
      <c r="H7" s="55"/>
      <c r="I7" s="747" t="e">
        <f>TEXT(#REF!,"MMM YY")</f>
        <v>#REF!</v>
      </c>
      <c r="J7" s="646">
        <v>44204</v>
      </c>
      <c r="K7" s="647">
        <v>2411580.20869517</v>
      </c>
      <c r="L7" s="647">
        <v>-6173171.6878510099</v>
      </c>
      <c r="M7" s="647">
        <v>3568418.1950619998</v>
      </c>
      <c r="N7" s="647"/>
      <c r="O7" s="746"/>
    </row>
    <row r="8" spans="1:27">
      <c r="A8" s="55"/>
      <c r="B8" s="55"/>
      <c r="C8" s="55"/>
      <c r="D8" s="55"/>
      <c r="E8" s="55"/>
      <c r="F8" s="55"/>
      <c r="G8" s="55"/>
      <c r="H8" s="55"/>
      <c r="I8" s="747" t="e">
        <f>TEXT(#REF!,"MMM YY")</f>
        <v>#REF!</v>
      </c>
      <c r="J8" s="646">
        <v>44207</v>
      </c>
      <c r="K8" s="647">
        <v>-8732.8189618209708</v>
      </c>
      <c r="L8" s="647">
        <v>-6601371.4610887896</v>
      </c>
      <c r="M8" s="647">
        <v>-990607.983305</v>
      </c>
      <c r="N8" s="647"/>
      <c r="O8" s="746"/>
    </row>
    <row r="9" spans="1:27">
      <c r="A9" s="55"/>
      <c r="B9" s="55"/>
      <c r="C9" s="55"/>
      <c r="D9" s="55"/>
      <c r="E9" s="55"/>
      <c r="F9" s="55"/>
      <c r="G9" s="55"/>
      <c r="H9" s="55"/>
      <c r="I9" s="747" t="e">
        <f>TEXT(#REF!,"MMM YY")</f>
        <v>#REF!</v>
      </c>
      <c r="J9" s="646">
        <v>44208</v>
      </c>
      <c r="K9" s="647">
        <v>780029.69142531604</v>
      </c>
      <c r="L9" s="647">
        <v>-8493497.1624390408</v>
      </c>
      <c r="M9" s="647">
        <v>8491844.0971850008</v>
      </c>
      <c r="N9" s="647"/>
      <c r="O9" s="746"/>
    </row>
    <row r="10" spans="1:27">
      <c r="A10" s="55"/>
      <c r="B10" s="55"/>
      <c r="C10" s="55"/>
      <c r="D10" s="55"/>
      <c r="E10" s="55"/>
      <c r="F10" s="55"/>
      <c r="G10" s="55"/>
      <c r="H10" s="55"/>
      <c r="I10" s="747" t="e">
        <f>TEXT(#REF!,"MMM YY")</f>
        <v>#REF!</v>
      </c>
      <c r="J10" s="646">
        <v>44209</v>
      </c>
      <c r="K10" s="647">
        <v>-32519.075707956901</v>
      </c>
      <c r="L10" s="647">
        <v>-5769782.3529016702</v>
      </c>
      <c r="M10" s="647">
        <v>2651278.1261829999</v>
      </c>
      <c r="N10" s="647"/>
      <c r="O10" s="746"/>
    </row>
    <row r="11" spans="1:27">
      <c r="A11" s="55"/>
      <c r="B11" s="55"/>
      <c r="C11" s="55"/>
      <c r="D11" s="55"/>
      <c r="E11" s="55"/>
      <c r="F11" s="55"/>
      <c r="G11" s="55"/>
      <c r="H11" s="55"/>
      <c r="I11" s="747" t="e">
        <f>TEXT(#REF!,"MMM YY")</f>
        <v>#REF!</v>
      </c>
      <c r="J11" s="646">
        <v>44210</v>
      </c>
      <c r="K11" s="647">
        <v>2773222.5071714199</v>
      </c>
      <c r="L11" s="647">
        <v>-6636132.6612827303</v>
      </c>
      <c r="M11" s="647">
        <v>3555627.4434659998</v>
      </c>
      <c r="N11" s="647"/>
      <c r="O11" s="746"/>
    </row>
    <row r="12" spans="1:27">
      <c r="A12" s="55"/>
      <c r="B12" s="55"/>
      <c r="C12" s="55"/>
      <c r="D12" s="55"/>
      <c r="E12" s="55"/>
      <c r="F12" s="55"/>
      <c r="G12" s="55"/>
      <c r="H12" s="55"/>
      <c r="I12" s="747" t="e">
        <f>TEXT(#REF!,"MMM YY")</f>
        <v>#REF!</v>
      </c>
      <c r="J12" s="646">
        <v>44211</v>
      </c>
      <c r="K12" s="647">
        <v>946110.27668252203</v>
      </c>
      <c r="L12" s="647">
        <v>-5410283.8413493196</v>
      </c>
      <c r="M12" s="647">
        <v>3723221.2663039998</v>
      </c>
      <c r="N12" s="647"/>
      <c r="O12" s="746"/>
    </row>
    <row r="13" spans="1:27">
      <c r="A13" s="55"/>
      <c r="B13" s="55"/>
      <c r="C13" s="55"/>
      <c r="D13" s="55"/>
      <c r="E13" s="55"/>
      <c r="F13" s="55"/>
      <c r="G13" s="55"/>
      <c r="H13" s="55"/>
      <c r="I13" s="747" t="e">
        <f>TEXT(#REF!,"MMM YY")</f>
        <v>#REF!</v>
      </c>
      <c r="J13" s="646">
        <v>44214</v>
      </c>
      <c r="K13" s="647">
        <v>2373256.37057174</v>
      </c>
      <c r="L13" s="647">
        <v>-5800167.5323981903</v>
      </c>
      <c r="M13" s="647">
        <v>-1546147.990921</v>
      </c>
      <c r="N13" s="647"/>
      <c r="O13" s="746"/>
    </row>
    <row r="14" spans="1:27">
      <c r="A14" s="55"/>
      <c r="B14" s="55"/>
      <c r="C14" s="55"/>
      <c r="D14" s="55"/>
      <c r="E14" s="55"/>
      <c r="F14" s="55"/>
      <c r="G14" s="55"/>
      <c r="H14" s="55"/>
      <c r="I14" s="747" t="e">
        <f>TEXT(#REF!,"MMM YY")</f>
        <v>#REF!</v>
      </c>
      <c r="J14" s="646">
        <v>44215</v>
      </c>
      <c r="K14" s="647">
        <v>-1006489.59306526</v>
      </c>
      <c r="L14" s="647">
        <v>-5615397.71468814</v>
      </c>
      <c r="M14" s="647">
        <v>974950.45856499998</v>
      </c>
      <c r="N14" s="647"/>
      <c r="O14" s="746"/>
    </row>
    <row r="15" spans="1:27">
      <c r="A15" s="55"/>
      <c r="B15" s="55"/>
      <c r="C15" s="55"/>
      <c r="D15" s="55"/>
      <c r="E15" s="55"/>
      <c r="F15" s="55"/>
      <c r="G15" s="55"/>
      <c r="H15" s="55"/>
      <c r="I15" s="747" t="e">
        <f>TEXT(#REF!,"MMM YY")</f>
        <v>#REF!</v>
      </c>
      <c r="J15" s="646">
        <v>44216</v>
      </c>
      <c r="K15" s="647">
        <v>267904.91639365099</v>
      </c>
      <c r="L15" s="647">
        <v>-5844364.53559855</v>
      </c>
      <c r="M15" s="647">
        <v>-76366.581141000002</v>
      </c>
      <c r="N15" s="647"/>
      <c r="O15" s="746"/>
    </row>
    <row r="16" spans="1:27">
      <c r="I16" s="747" t="e">
        <f>TEXT(#REF!,"MMM YY")</f>
        <v>#REF!</v>
      </c>
      <c r="J16" s="646">
        <v>44217</v>
      </c>
      <c r="K16" s="647">
        <v>-680348.07266237005</v>
      </c>
      <c r="L16" s="647">
        <v>-8215551.2117141802</v>
      </c>
      <c r="M16" s="647">
        <v>2077730.2621490001</v>
      </c>
      <c r="N16" s="647"/>
      <c r="O16" s="746"/>
    </row>
    <row r="17" spans="1:15">
      <c r="I17" s="747" t="e">
        <f>TEXT(#REF!,"MMM YY")</f>
        <v>#REF!</v>
      </c>
      <c r="J17" s="646">
        <v>44218</v>
      </c>
      <c r="K17" s="647">
        <v>5350117.2351646097</v>
      </c>
      <c r="L17" s="647">
        <v>-6946673.2376622604</v>
      </c>
      <c r="M17" s="647">
        <v>7550540.4002090003</v>
      </c>
      <c r="N17" s="647"/>
      <c r="O17" s="746"/>
    </row>
    <row r="18" spans="1:15">
      <c r="I18" s="747" t="e">
        <f>TEXT(#REF!,"MMM YY")</f>
        <v>#REF!</v>
      </c>
      <c r="J18" s="646">
        <v>44221</v>
      </c>
      <c r="K18" s="647">
        <v>780639.79380388104</v>
      </c>
      <c r="L18" s="647">
        <v>-5211583.8525097696</v>
      </c>
      <c r="M18" s="647">
        <v>1178372.1901080001</v>
      </c>
      <c r="N18" s="647"/>
      <c r="O18" s="746"/>
    </row>
    <row r="19" spans="1:15">
      <c r="I19" s="747" t="e">
        <f>TEXT(#REF!,"MMM YY")</f>
        <v>#REF!</v>
      </c>
      <c r="J19" s="646">
        <v>44222</v>
      </c>
      <c r="K19" s="647">
        <v>59459.829494455298</v>
      </c>
      <c r="L19" s="647">
        <v>-7508531.7360417703</v>
      </c>
      <c r="M19" s="647">
        <v>6557684.3462859998</v>
      </c>
      <c r="N19" s="647"/>
      <c r="O19" s="746"/>
    </row>
    <row r="20" spans="1:15">
      <c r="I20" s="747" t="e">
        <f>TEXT(#REF!,"MMM YY")</f>
        <v>#REF!</v>
      </c>
      <c r="J20" s="646">
        <v>44223</v>
      </c>
      <c r="K20" s="647">
        <v>1393731.43054134</v>
      </c>
      <c r="L20" s="647">
        <v>-5946641.66549668</v>
      </c>
      <c r="M20" s="647">
        <v>-111548.509469</v>
      </c>
      <c r="N20" s="647"/>
      <c r="O20" s="746"/>
    </row>
    <row r="21" spans="1:15">
      <c r="I21" s="747" t="e">
        <f>TEXT(#REF!,"MMM YY")</f>
        <v>#REF!</v>
      </c>
      <c r="J21" s="646">
        <v>44224</v>
      </c>
      <c r="K21" s="647">
        <v>1085004.32915585</v>
      </c>
      <c r="L21" s="647">
        <v>-6520395.63140932</v>
      </c>
      <c r="M21" s="647">
        <v>2441815.9569600001</v>
      </c>
      <c r="N21" s="647"/>
      <c r="O21" s="746"/>
    </row>
    <row r="22" spans="1:15">
      <c r="I22" s="747" t="e">
        <f>TEXT(#REF!,"MMM YY")</f>
        <v>#REF!</v>
      </c>
      <c r="J22" s="646">
        <v>44225</v>
      </c>
      <c r="K22" s="647">
        <v>-440497.19900564698</v>
      </c>
      <c r="L22" s="647">
        <v>-8022305.3922544597</v>
      </c>
      <c r="M22" s="647">
        <v>-2687822.5216489998</v>
      </c>
      <c r="N22" s="647"/>
      <c r="O22" s="746"/>
    </row>
    <row r="23" spans="1:15">
      <c r="I23" s="747" t="e">
        <f>TEXT(#REF!,"MMM YY")</f>
        <v>#REF!</v>
      </c>
      <c r="J23" s="646">
        <v>44228</v>
      </c>
      <c r="K23" s="647">
        <v>1880156.63554168</v>
      </c>
      <c r="L23" s="647">
        <v>-7582258.8245237796</v>
      </c>
      <c r="M23" s="647">
        <v>3673413.2149880002</v>
      </c>
      <c r="N23" s="647"/>
      <c r="O23" s="746"/>
    </row>
    <row r="24" spans="1:15">
      <c r="A24" s="748"/>
      <c r="I24" s="747" t="e">
        <f>TEXT(#REF!,"MMM YY")</f>
        <v>#REF!</v>
      </c>
      <c r="J24" s="646">
        <v>44229</v>
      </c>
      <c r="K24" s="647">
        <v>1614927.26513043</v>
      </c>
      <c r="L24" s="647">
        <v>-11229682.7817584</v>
      </c>
      <c r="M24" s="647">
        <v>-493721.26825700002</v>
      </c>
      <c r="N24" s="647"/>
      <c r="O24" s="746"/>
    </row>
    <row r="25" spans="1:15">
      <c r="I25" s="747" t="e">
        <f>TEXT(#REF!,"MMM YY")</f>
        <v>#REF!</v>
      </c>
      <c r="J25" s="646">
        <v>44230</v>
      </c>
      <c r="K25" s="647">
        <v>-151061.668592576</v>
      </c>
      <c r="L25" s="647">
        <v>-11214673.091543701</v>
      </c>
      <c r="M25" s="647">
        <v>643384.90150299994</v>
      </c>
      <c r="N25" s="647"/>
      <c r="O25" s="746"/>
    </row>
    <row r="26" spans="1:15">
      <c r="I26" s="747" t="e">
        <f>TEXT(#REF!,"MMM YY")</f>
        <v>#REF!</v>
      </c>
      <c r="J26" s="646">
        <v>44231</v>
      </c>
      <c r="K26" s="647">
        <v>-734207.07129917596</v>
      </c>
      <c r="L26" s="647">
        <v>-10985995.8635487</v>
      </c>
      <c r="M26" s="647">
        <v>164527.399221</v>
      </c>
      <c r="N26" s="647"/>
      <c r="O26" s="746"/>
    </row>
    <row r="27" spans="1:15">
      <c r="I27" s="747" t="e">
        <f>TEXT(#REF!,"MMM YY")</f>
        <v>#REF!</v>
      </c>
      <c r="J27" s="646">
        <v>44232</v>
      </c>
      <c r="K27" s="647">
        <v>-18744.653332915099</v>
      </c>
      <c r="L27" s="647">
        <v>-10019587.994678</v>
      </c>
      <c r="M27" s="647">
        <v>249514.923568</v>
      </c>
      <c r="N27" s="647"/>
      <c r="O27" s="746"/>
    </row>
    <row r="28" spans="1:15">
      <c r="I28" s="747" t="e">
        <f>TEXT(#REF!,"MMM YY")</f>
        <v>#REF!</v>
      </c>
      <c r="J28" s="646">
        <v>44235</v>
      </c>
      <c r="K28" s="647">
        <v>111426.270556765</v>
      </c>
      <c r="L28" s="647">
        <v>-9263793.3003896605</v>
      </c>
      <c r="M28" s="647">
        <v>905535.40767400002</v>
      </c>
      <c r="N28" s="647"/>
      <c r="O28" s="746"/>
    </row>
    <row r="29" spans="1:15">
      <c r="I29" s="747" t="e">
        <f>TEXT(#REF!,"MMM YY")</f>
        <v>#REF!</v>
      </c>
      <c r="J29" s="646">
        <v>44236</v>
      </c>
      <c r="K29" s="647">
        <v>148826.408399156</v>
      </c>
      <c r="L29" s="647">
        <v>-14590531.073749799</v>
      </c>
      <c r="M29" s="647">
        <v>2338858.9839670002</v>
      </c>
      <c r="N29" s="647"/>
      <c r="O29" s="746"/>
    </row>
    <row r="30" spans="1:15">
      <c r="I30" s="747" t="e">
        <f>TEXT(#REF!,"MMM YY")</f>
        <v>#REF!</v>
      </c>
      <c r="J30" s="646">
        <v>44237</v>
      </c>
      <c r="K30" s="647">
        <v>-1285434.86275945</v>
      </c>
      <c r="L30" s="647">
        <v>-10833556.2039629</v>
      </c>
      <c r="M30" s="647">
        <v>-1847745.927016</v>
      </c>
      <c r="N30" s="647"/>
      <c r="O30" s="746"/>
    </row>
    <row r="31" spans="1:15">
      <c r="I31" s="747" t="e">
        <f>TEXT(#REF!,"MMM YY")</f>
        <v>#REF!</v>
      </c>
      <c r="J31" s="646">
        <v>44238</v>
      </c>
      <c r="K31" s="647">
        <v>-695551.04056543706</v>
      </c>
      <c r="L31" s="647">
        <v>-13411383.173434701</v>
      </c>
      <c r="M31" s="647">
        <v>-1877240.0950480001</v>
      </c>
      <c r="N31" s="647"/>
      <c r="O31" s="746"/>
    </row>
    <row r="32" spans="1:15">
      <c r="I32" s="747" t="e">
        <f>TEXT(#REF!,"MMM YY")</f>
        <v>#REF!</v>
      </c>
      <c r="J32" s="646">
        <v>44239</v>
      </c>
      <c r="K32" s="647">
        <v>-1364204.7785279599</v>
      </c>
      <c r="L32" s="647">
        <v>-9474788.2852388192</v>
      </c>
      <c r="M32" s="647">
        <v>-2457002.397357</v>
      </c>
      <c r="N32" s="647"/>
      <c r="O32" s="746"/>
    </row>
    <row r="33" spans="9:15">
      <c r="I33" s="747" t="e">
        <f>TEXT(#REF!,"MMM YY")</f>
        <v>#REF!</v>
      </c>
      <c r="J33" s="646">
        <v>44242</v>
      </c>
      <c r="K33" s="647">
        <v>-1373993.13451302</v>
      </c>
      <c r="L33" s="647">
        <v>-11256080.867334099</v>
      </c>
      <c r="M33" s="647">
        <v>-281005.41459499998</v>
      </c>
      <c r="N33" s="647"/>
      <c r="O33" s="746"/>
    </row>
    <row r="34" spans="9:15">
      <c r="I34" s="747" t="e">
        <f>TEXT(#REF!,"MMM YY")</f>
        <v>#REF!</v>
      </c>
      <c r="J34" s="646">
        <v>44243</v>
      </c>
      <c r="K34" s="647">
        <v>386286.81673623802</v>
      </c>
      <c r="L34" s="647">
        <v>-12256441.6879564</v>
      </c>
      <c r="M34" s="647">
        <v>3877662.6002059998</v>
      </c>
      <c r="N34" s="647"/>
      <c r="O34" s="746"/>
    </row>
    <row r="35" spans="9:15">
      <c r="I35" s="747" t="e">
        <f>TEXT(#REF!,"MMM YY")</f>
        <v>#REF!</v>
      </c>
      <c r="J35" s="646">
        <v>44244</v>
      </c>
      <c r="K35" s="647">
        <v>862720.25917858502</v>
      </c>
      <c r="L35" s="647">
        <v>-9144182.4722720198</v>
      </c>
      <c r="M35" s="647">
        <v>19884.129751</v>
      </c>
      <c r="N35" s="647"/>
      <c r="O35" s="746"/>
    </row>
    <row r="36" spans="9:15">
      <c r="I36" s="747" t="e">
        <f>TEXT(#REF!,"MMM YY")</f>
        <v>#REF!</v>
      </c>
      <c r="J36" s="646">
        <v>44245</v>
      </c>
      <c r="K36" s="647">
        <v>-1919249.1719526299</v>
      </c>
      <c r="L36" s="647">
        <v>-11762216.220846601</v>
      </c>
      <c r="M36" s="647">
        <v>-1001942.77437</v>
      </c>
      <c r="N36" s="647"/>
      <c r="O36" s="746"/>
    </row>
    <row r="37" spans="9:15">
      <c r="I37" s="747" t="e">
        <f>TEXT(#REF!,"MMM YY")</f>
        <v>#REF!</v>
      </c>
      <c r="J37" s="646">
        <v>44246</v>
      </c>
      <c r="K37" s="647">
        <v>1126866.64774049</v>
      </c>
      <c r="L37" s="647">
        <v>-11785317.333789799</v>
      </c>
      <c r="M37" s="647">
        <v>2296598.2116319998</v>
      </c>
      <c r="N37" s="647"/>
      <c r="O37" s="746"/>
    </row>
    <row r="38" spans="9:15">
      <c r="I38" s="747" t="e">
        <f>TEXT(#REF!,"MMM YY")</f>
        <v>#REF!</v>
      </c>
      <c r="J38" s="646">
        <v>44249</v>
      </c>
      <c r="K38" s="647">
        <v>708968.73911897896</v>
      </c>
      <c r="L38" s="647">
        <v>-13030766.0173358</v>
      </c>
      <c r="M38" s="647">
        <v>-1845442.8025100001</v>
      </c>
      <c r="N38" s="647"/>
      <c r="O38" s="746"/>
    </row>
    <row r="39" spans="9:15">
      <c r="I39" s="747" t="e">
        <f>TEXT(#REF!,"MMM YY")</f>
        <v>#REF!</v>
      </c>
      <c r="J39" s="646">
        <v>44250</v>
      </c>
      <c r="K39" s="647">
        <v>-917509.92428206897</v>
      </c>
      <c r="L39" s="647">
        <v>-12797074.613133</v>
      </c>
      <c r="M39" s="647">
        <v>-3971016.6790800001</v>
      </c>
      <c r="N39" s="647"/>
      <c r="O39" s="746"/>
    </row>
    <row r="40" spans="9:15">
      <c r="I40" s="747" t="e">
        <f>TEXT(#REF!,"MMM YY")</f>
        <v>#REF!</v>
      </c>
      <c r="J40" s="646">
        <v>44251</v>
      </c>
      <c r="K40" s="647">
        <v>169816.02519765499</v>
      </c>
      <c r="L40" s="647">
        <v>-10254725.2692958</v>
      </c>
      <c r="M40" s="647">
        <v>882488.44517900003</v>
      </c>
      <c r="N40" s="647"/>
      <c r="O40" s="746"/>
    </row>
    <row r="41" spans="9:15">
      <c r="I41" s="747" t="e">
        <f>TEXT(#REF!,"MMM YY")</f>
        <v>#REF!</v>
      </c>
      <c r="J41" s="646">
        <v>44252</v>
      </c>
      <c r="K41" s="647">
        <v>4183873.42650788</v>
      </c>
      <c r="L41" s="647">
        <v>-11214690.4132482</v>
      </c>
      <c r="M41" s="647">
        <v>9311897.1148230005</v>
      </c>
      <c r="N41" s="647"/>
      <c r="O41" s="746"/>
    </row>
    <row r="42" spans="9:15">
      <c r="I42" s="747" t="e">
        <f>TEXT(#REF!,"MMM YY")</f>
        <v>#REF!</v>
      </c>
      <c r="J42" s="646">
        <v>44253</v>
      </c>
      <c r="K42" s="647">
        <v>-2969407.6095117601</v>
      </c>
      <c r="L42" s="647">
        <v>-12627234.1591969</v>
      </c>
      <c r="M42" s="647">
        <v>2246219.1420080001</v>
      </c>
      <c r="N42" s="647"/>
      <c r="O42" s="746"/>
    </row>
    <row r="43" spans="9:15">
      <c r="I43" s="747" t="e">
        <f>TEXT(#REF!,"MMM YY")</f>
        <v>#REF!</v>
      </c>
      <c r="J43" s="646">
        <v>44256</v>
      </c>
      <c r="K43" s="647">
        <v>411372.61446690198</v>
      </c>
      <c r="L43" s="647">
        <v>-10710045.0795104</v>
      </c>
      <c r="M43" s="647">
        <v>-3268773.20132</v>
      </c>
      <c r="N43" s="647"/>
      <c r="O43" s="746"/>
    </row>
    <row r="44" spans="9:15">
      <c r="I44" s="747" t="e">
        <f>TEXT(#REF!,"MMM YY")</f>
        <v>#REF!</v>
      </c>
      <c r="J44" s="646">
        <v>44257</v>
      </c>
      <c r="K44" s="647">
        <v>-422297.67389675701</v>
      </c>
      <c r="L44" s="647">
        <v>-9036556.0078611299</v>
      </c>
      <c r="M44" s="647">
        <v>994487.02230199997</v>
      </c>
      <c r="N44" s="647"/>
      <c r="O44" s="746"/>
    </row>
    <row r="45" spans="9:15">
      <c r="I45" s="747" t="e">
        <f>TEXT(#REF!,"MMM YY")</f>
        <v>#REF!</v>
      </c>
      <c r="J45" s="646">
        <v>44258</v>
      </c>
      <c r="K45" s="647">
        <v>-3216584.1934863501</v>
      </c>
      <c r="L45" s="647">
        <v>-10038962.506231301</v>
      </c>
      <c r="M45" s="647">
        <v>-971773.73911199998</v>
      </c>
      <c r="N45" s="647"/>
      <c r="O45" s="746"/>
    </row>
    <row r="46" spans="9:15">
      <c r="I46" s="747" t="e">
        <f>TEXT(#REF!,"MMM YY")</f>
        <v>#REF!</v>
      </c>
      <c r="J46" s="646">
        <v>44259</v>
      </c>
      <c r="K46" s="647">
        <v>5238176.8954359302</v>
      </c>
      <c r="L46" s="647">
        <v>-9956492.3640548997</v>
      </c>
      <c r="M46" s="647">
        <v>5110801.7884830004</v>
      </c>
      <c r="N46" s="647"/>
      <c r="O46" s="746"/>
    </row>
    <row r="47" spans="9:15">
      <c r="I47" s="747" t="e">
        <f>TEXT(#REF!,"MMM YY")</f>
        <v>#REF!</v>
      </c>
      <c r="J47" s="646">
        <v>44260</v>
      </c>
      <c r="K47" s="647">
        <v>155383.13102626699</v>
      </c>
      <c r="L47" s="647">
        <v>-9298702.2901574392</v>
      </c>
      <c r="M47" s="647">
        <v>1265569.680925</v>
      </c>
      <c r="N47" s="647"/>
      <c r="O47" s="746"/>
    </row>
    <row r="48" spans="9:15">
      <c r="I48" s="747" t="e">
        <f>TEXT(#REF!,"MMM YY")</f>
        <v>#REF!</v>
      </c>
      <c r="J48" s="646">
        <v>44263</v>
      </c>
      <c r="K48" s="647">
        <v>2688137.3225606801</v>
      </c>
      <c r="L48" s="647">
        <v>-9905372.9536109194</v>
      </c>
      <c r="M48" s="647">
        <v>3617825.1834180001</v>
      </c>
      <c r="N48" s="647"/>
      <c r="O48" s="746"/>
    </row>
    <row r="49" spans="9:15">
      <c r="I49" s="747" t="e">
        <f>TEXT(#REF!,"MMM YY")</f>
        <v>#REF!</v>
      </c>
      <c r="J49" s="646">
        <v>44264</v>
      </c>
      <c r="K49" s="647">
        <v>-1705367.4855833901</v>
      </c>
      <c r="L49" s="647">
        <v>-9817456.7296713497</v>
      </c>
      <c r="M49" s="647">
        <v>-614370.46657599998</v>
      </c>
      <c r="N49" s="647"/>
      <c r="O49" s="746"/>
    </row>
    <row r="50" spans="9:15">
      <c r="I50" s="747" t="e">
        <f>TEXT(#REF!,"MMM YY")</f>
        <v>#REF!</v>
      </c>
      <c r="J50" s="646">
        <v>44265</v>
      </c>
      <c r="K50" s="647">
        <v>-2495647.5677989</v>
      </c>
      <c r="L50" s="647">
        <v>-9873901.5314671006</v>
      </c>
      <c r="M50" s="647">
        <v>-1924426.4832230001</v>
      </c>
      <c r="N50" s="647"/>
      <c r="O50" s="746"/>
    </row>
    <row r="51" spans="9:15">
      <c r="I51" s="747" t="e">
        <f>TEXT(#REF!,"MMM YY")</f>
        <v>#REF!</v>
      </c>
      <c r="J51" s="646">
        <v>44266</v>
      </c>
      <c r="K51" s="647">
        <v>-1256846.53775961</v>
      </c>
      <c r="L51" s="647">
        <v>-9023751.77968546</v>
      </c>
      <c r="M51" s="647">
        <v>-1680586.116499</v>
      </c>
      <c r="N51" s="647"/>
      <c r="O51" s="746"/>
    </row>
    <row r="52" spans="9:15">
      <c r="I52" s="747" t="e">
        <f>TEXT(#REF!,"MMM YY")</f>
        <v>#REF!</v>
      </c>
      <c r="J52" s="646">
        <v>44267</v>
      </c>
      <c r="K52" s="647">
        <v>-18125.865551040199</v>
      </c>
      <c r="L52" s="647">
        <v>-9537117.5134078395</v>
      </c>
      <c r="M52" s="647">
        <v>5331084.3575240001</v>
      </c>
      <c r="N52" s="647"/>
      <c r="O52" s="746"/>
    </row>
    <row r="53" spans="9:15">
      <c r="I53" s="747" t="e">
        <f>TEXT(#REF!,"MMM YY")</f>
        <v>#REF!</v>
      </c>
      <c r="J53" s="646">
        <v>44270</v>
      </c>
      <c r="K53" s="647">
        <v>-421494.344694331</v>
      </c>
      <c r="L53" s="647">
        <v>-8316348.7654374205</v>
      </c>
      <c r="M53" s="647">
        <v>735816.26950199995</v>
      </c>
      <c r="N53" s="647"/>
      <c r="O53" s="746"/>
    </row>
    <row r="54" spans="9:15">
      <c r="I54" s="747" t="e">
        <f>TEXT(#REF!,"MMM YY")</f>
        <v>#REF!</v>
      </c>
      <c r="J54" s="646">
        <v>44271</v>
      </c>
      <c r="K54" s="647">
        <v>1684353.2138412099</v>
      </c>
      <c r="L54" s="647">
        <v>-7918731.4536379902</v>
      </c>
      <c r="M54" s="647">
        <v>-91463.039531999995</v>
      </c>
      <c r="N54" s="647"/>
      <c r="O54" s="746"/>
    </row>
    <row r="55" spans="9:15">
      <c r="I55" s="747" t="e">
        <f>TEXT(#REF!,"MMM YY")</f>
        <v>#REF!</v>
      </c>
      <c r="J55" s="646">
        <v>44272</v>
      </c>
      <c r="K55" s="647">
        <v>-1632082.11217826</v>
      </c>
      <c r="L55" s="647">
        <v>-8534940.5011526495</v>
      </c>
      <c r="M55" s="647">
        <v>2646882.0736790001</v>
      </c>
      <c r="N55" s="647"/>
      <c r="O55" s="746"/>
    </row>
    <row r="56" spans="9:15">
      <c r="I56" s="747" t="e">
        <f>TEXT(#REF!,"MMM YY")</f>
        <v>#REF!</v>
      </c>
      <c r="J56" s="646">
        <v>44273</v>
      </c>
      <c r="K56" s="647">
        <v>-215620.23593786501</v>
      </c>
      <c r="L56" s="647">
        <v>-9693072.0278020408</v>
      </c>
      <c r="M56" s="647">
        <v>941193.28815100004</v>
      </c>
      <c r="N56" s="647"/>
      <c r="O56" s="746"/>
    </row>
    <row r="57" spans="9:15">
      <c r="I57" s="747" t="e">
        <f>TEXT(#REF!,"MMM YY")</f>
        <v>#REF!</v>
      </c>
      <c r="J57" s="646">
        <v>44274</v>
      </c>
      <c r="K57" s="647">
        <v>-1709359.31569093</v>
      </c>
      <c r="L57" s="647">
        <v>-9417423.6209817901</v>
      </c>
      <c r="M57" s="647">
        <v>1978210.1802360001</v>
      </c>
      <c r="N57" s="647"/>
      <c r="O57" s="746"/>
    </row>
    <row r="58" spans="9:15">
      <c r="I58" s="747" t="e">
        <f>TEXT(#REF!,"MMM YY")</f>
        <v>#REF!</v>
      </c>
      <c r="J58" s="646">
        <v>44277</v>
      </c>
      <c r="K58" s="647">
        <v>4539546.1193941096</v>
      </c>
      <c r="L58" s="647">
        <v>-9298329.3840225004</v>
      </c>
      <c r="M58" s="647">
        <v>-2169342.751743</v>
      </c>
      <c r="N58" s="647"/>
      <c r="O58" s="746"/>
    </row>
    <row r="59" spans="9:15">
      <c r="I59" s="747" t="e">
        <f>TEXT(#REF!,"MMM YY")</f>
        <v>#REF!</v>
      </c>
      <c r="J59" s="646">
        <v>44278</v>
      </c>
      <c r="K59" s="647">
        <v>-430413.22487465502</v>
      </c>
      <c r="L59" s="647">
        <v>-7967261.5790226301</v>
      </c>
      <c r="M59" s="647">
        <v>-1850197.1995029999</v>
      </c>
      <c r="N59" s="647"/>
      <c r="O59" s="746"/>
    </row>
    <row r="60" spans="9:15">
      <c r="I60" s="747" t="e">
        <f>TEXT(#REF!,"MMM YY")</f>
        <v>#REF!</v>
      </c>
      <c r="J60" s="646">
        <v>44279</v>
      </c>
      <c r="K60" s="647">
        <v>1095745.8950425901</v>
      </c>
      <c r="L60" s="647">
        <v>-9447964.8654281795</v>
      </c>
      <c r="M60" s="647">
        <v>1211665.232607</v>
      </c>
      <c r="N60" s="647"/>
      <c r="O60" s="746"/>
    </row>
    <row r="61" spans="9:15">
      <c r="I61" s="747" t="e">
        <f>TEXT(#REF!,"MMM YY")</f>
        <v>#REF!</v>
      </c>
      <c r="J61" s="646">
        <v>44280</v>
      </c>
      <c r="K61" s="647">
        <v>1812597.8025225301</v>
      </c>
      <c r="L61" s="647">
        <v>-8685437.59485198</v>
      </c>
      <c r="M61" s="647">
        <v>-2829061.0492739999</v>
      </c>
      <c r="N61" s="647"/>
      <c r="O61" s="746"/>
    </row>
    <row r="62" spans="9:15">
      <c r="I62" s="747" t="e">
        <f>TEXT(#REF!,"MMM YY")</f>
        <v>#REF!</v>
      </c>
      <c r="J62" s="646">
        <v>44281</v>
      </c>
      <c r="K62" s="647">
        <v>-778778.61410485301</v>
      </c>
      <c r="L62" s="647">
        <v>-9512713.3175892197</v>
      </c>
      <c r="M62" s="647">
        <v>549253.59964899998</v>
      </c>
      <c r="N62" s="647"/>
      <c r="O62" s="746"/>
    </row>
    <row r="63" spans="9:15">
      <c r="I63" s="747" t="e">
        <f>TEXT(#REF!,"MMM YY")</f>
        <v>#REF!</v>
      </c>
      <c r="J63" s="646">
        <v>44284</v>
      </c>
      <c r="K63" s="647">
        <v>2934818.9684355599</v>
      </c>
      <c r="L63" s="647">
        <v>-8690704.8495660909</v>
      </c>
      <c r="M63" s="647">
        <v>-2316679.1148450002</v>
      </c>
      <c r="N63" s="647"/>
      <c r="O63" s="746"/>
    </row>
    <row r="64" spans="9:15">
      <c r="I64" s="747" t="e">
        <f>TEXT(#REF!,"MMM YY")</f>
        <v>#REF!</v>
      </c>
      <c r="J64" s="646">
        <v>44285</v>
      </c>
      <c r="K64" s="647">
        <v>-3315862.03090483</v>
      </c>
      <c r="L64" s="647">
        <v>-8744886.3778771404</v>
      </c>
      <c r="M64" s="647">
        <v>16403403.947964</v>
      </c>
      <c r="N64" s="647"/>
      <c r="O64" s="746"/>
    </row>
    <row r="65" spans="9:15">
      <c r="I65" s="747" t="e">
        <f>TEXT(#REF!,"MMM YY")</f>
        <v>#REF!</v>
      </c>
      <c r="J65" s="646">
        <v>44286</v>
      </c>
      <c r="K65" s="647">
        <v>-2759305.8202688601</v>
      </c>
      <c r="L65" s="647">
        <v>-8439370.2106211707</v>
      </c>
      <c r="M65" s="647">
        <v>-1265525.357666</v>
      </c>
      <c r="N65" s="647"/>
      <c r="O65" s="746"/>
    </row>
    <row r="66" spans="9:15">
      <c r="I66" s="747" t="e">
        <f>TEXT(#REF!,"MMM YY")</f>
        <v>#REF!</v>
      </c>
      <c r="J66" s="646">
        <v>44287</v>
      </c>
      <c r="K66" s="647">
        <v>2169992.5506772902</v>
      </c>
      <c r="L66" s="647">
        <v>-7713873.4206007803</v>
      </c>
      <c r="M66" s="647">
        <v>277450.79584400001</v>
      </c>
      <c r="N66" s="647"/>
      <c r="O66" s="746"/>
    </row>
    <row r="67" spans="9:15">
      <c r="I67" s="747" t="e">
        <f>TEXT(#REF!,"MMM YY")</f>
        <v>#REF!</v>
      </c>
      <c r="J67" s="646">
        <v>44292</v>
      </c>
      <c r="K67" s="647">
        <v>1624392.7311448599</v>
      </c>
      <c r="L67" s="647">
        <v>-6018857.9816704802</v>
      </c>
      <c r="M67" s="647">
        <v>718522.68792399997</v>
      </c>
      <c r="N67" s="647"/>
      <c r="O67" s="746"/>
    </row>
    <row r="68" spans="9:15">
      <c r="I68" s="747" t="e">
        <f>TEXT(#REF!,"MMM YY")</f>
        <v>#REF!</v>
      </c>
      <c r="J68" s="646">
        <v>44293</v>
      </c>
      <c r="K68" s="647">
        <v>-676453.50946994603</v>
      </c>
      <c r="L68" s="647">
        <v>-6295784.43389358</v>
      </c>
      <c r="M68" s="647">
        <v>3842093.8158539999</v>
      </c>
      <c r="N68" s="647"/>
      <c r="O68" s="746"/>
    </row>
    <row r="69" spans="9:15">
      <c r="I69" s="747" t="e">
        <f>TEXT(#REF!,"MMM YY")</f>
        <v>#REF!</v>
      </c>
      <c r="J69" s="646">
        <v>44294</v>
      </c>
      <c r="K69" s="647">
        <v>1560612.9831509499</v>
      </c>
      <c r="L69" s="647">
        <v>-6247570.7170628197</v>
      </c>
      <c r="M69" s="647">
        <v>-1422222.7982369999</v>
      </c>
      <c r="N69" s="647"/>
      <c r="O69" s="746"/>
    </row>
    <row r="70" spans="9:15">
      <c r="I70" s="747" t="e">
        <f>TEXT(#REF!,"MMM YY")</f>
        <v>#REF!</v>
      </c>
      <c r="J70" s="646">
        <v>44295</v>
      </c>
      <c r="K70" s="647">
        <v>-1623101.8856522799</v>
      </c>
      <c r="L70" s="647">
        <v>-7692357.1493963404</v>
      </c>
      <c r="M70" s="647">
        <v>707028.30120600003</v>
      </c>
      <c r="N70" s="647"/>
      <c r="O70" s="746"/>
    </row>
    <row r="71" spans="9:15">
      <c r="I71" s="747" t="e">
        <f>TEXT(#REF!,"MMM YY")</f>
        <v>#REF!</v>
      </c>
      <c r="J71" s="646">
        <v>44298</v>
      </c>
      <c r="K71" s="647">
        <v>-147627.05604221101</v>
      </c>
      <c r="L71" s="647">
        <v>-8098727.4263110496</v>
      </c>
      <c r="M71" s="647">
        <v>280489.62862199999</v>
      </c>
      <c r="N71" s="647"/>
      <c r="O71" s="746"/>
    </row>
    <row r="72" spans="9:15">
      <c r="I72" s="747" t="e">
        <f>TEXT(#REF!,"MMM YY")</f>
        <v>#REF!</v>
      </c>
      <c r="J72" s="646">
        <v>44299</v>
      </c>
      <c r="K72" s="647">
        <v>676054.88455674006</v>
      </c>
      <c r="L72" s="647">
        <v>-9547972.1785051692</v>
      </c>
      <c r="M72" s="647">
        <v>643722.83762400004</v>
      </c>
      <c r="N72" s="647"/>
      <c r="O72" s="746"/>
    </row>
    <row r="73" spans="9:15">
      <c r="I73" s="747" t="e">
        <f>TEXT(#REF!,"MMM YY")</f>
        <v>#REF!</v>
      </c>
      <c r="J73" s="646">
        <v>44300</v>
      </c>
      <c r="K73" s="647">
        <v>951383.63165986596</v>
      </c>
      <c r="L73" s="647">
        <v>-10529684.4556833</v>
      </c>
      <c r="M73" s="647">
        <v>1151749.1446469999</v>
      </c>
      <c r="N73" s="647"/>
      <c r="O73" s="746"/>
    </row>
    <row r="74" spans="9:15">
      <c r="I74" s="747" t="e">
        <f>TEXT(#REF!,"MMM YY")</f>
        <v>#REF!</v>
      </c>
      <c r="J74" s="646">
        <v>44301</v>
      </c>
      <c r="K74" s="647">
        <v>784969.957304916</v>
      </c>
      <c r="L74" s="647">
        <v>-8074308.6556094</v>
      </c>
      <c r="M74" s="647">
        <v>1482249.3724420001</v>
      </c>
      <c r="N74" s="647"/>
      <c r="O74" s="746"/>
    </row>
    <row r="75" spans="9:15">
      <c r="I75" s="747" t="e">
        <f>TEXT(#REF!,"MMM YY")</f>
        <v>#REF!</v>
      </c>
      <c r="J75" s="646">
        <v>44302</v>
      </c>
      <c r="K75" s="647">
        <v>465804.63014356903</v>
      </c>
      <c r="L75" s="647">
        <v>-7101789.3601871803</v>
      </c>
      <c r="M75" s="647">
        <v>-68391.260057000007</v>
      </c>
      <c r="N75" s="647"/>
      <c r="O75" s="746"/>
    </row>
    <row r="76" spans="9:15">
      <c r="I76" s="747" t="e">
        <f>TEXT(#REF!,"MMM YY")</f>
        <v>#REF!</v>
      </c>
      <c r="J76" s="646">
        <v>44305</v>
      </c>
      <c r="K76" s="647">
        <v>-953765.63849703595</v>
      </c>
      <c r="L76" s="647">
        <v>-8993545.4182332195</v>
      </c>
      <c r="M76" s="647">
        <v>2488075.245929</v>
      </c>
      <c r="N76" s="647"/>
      <c r="O76" s="746"/>
    </row>
    <row r="77" spans="9:15">
      <c r="I77" s="747" t="e">
        <f>TEXT(#REF!,"MMM YY")</f>
        <v>#REF!</v>
      </c>
      <c r="J77" s="646">
        <v>44306</v>
      </c>
      <c r="K77" s="647">
        <v>1828765.44446584</v>
      </c>
      <c r="L77" s="647">
        <v>-8934298.9003875405</v>
      </c>
      <c r="M77" s="647">
        <v>3561636.8744060001</v>
      </c>
      <c r="N77" s="647"/>
      <c r="O77" s="746"/>
    </row>
    <row r="78" spans="9:15">
      <c r="I78" s="747" t="e">
        <f>TEXT(#REF!,"MMM YY")</f>
        <v>#REF!</v>
      </c>
      <c r="J78" s="646">
        <v>44307</v>
      </c>
      <c r="K78" s="647">
        <v>1113190.23781448</v>
      </c>
      <c r="L78" s="647">
        <v>-6343447.7545314701</v>
      </c>
      <c r="M78" s="647">
        <v>2134981.9529590001</v>
      </c>
      <c r="N78" s="647"/>
      <c r="O78" s="746"/>
    </row>
    <row r="79" spans="9:15">
      <c r="I79" s="747" t="e">
        <f>TEXT(#REF!,"MMM YY")</f>
        <v>#REF!</v>
      </c>
      <c r="J79" s="646">
        <v>44308</v>
      </c>
      <c r="K79" s="647">
        <v>152860.24936965399</v>
      </c>
      <c r="L79" s="647">
        <v>-7964181.6147878096</v>
      </c>
      <c r="M79" s="647">
        <v>-421126.86040399998</v>
      </c>
      <c r="N79" s="647"/>
      <c r="O79" s="746"/>
    </row>
    <row r="80" spans="9:15">
      <c r="I80" s="747" t="e">
        <f>TEXT(#REF!,"MMM YY")</f>
        <v>#REF!</v>
      </c>
      <c r="J80" s="646">
        <v>44309</v>
      </c>
      <c r="K80" s="647">
        <v>-1259383.43707774</v>
      </c>
      <c r="L80" s="647">
        <v>-7349423.4425574001</v>
      </c>
      <c r="M80" s="647">
        <v>-666696.02068900003</v>
      </c>
      <c r="N80" s="647"/>
      <c r="O80" s="746"/>
    </row>
    <row r="81" spans="9:15">
      <c r="I81" s="747" t="e">
        <f>TEXT(#REF!,"MMM YY")</f>
        <v>#REF!</v>
      </c>
      <c r="J81" s="646">
        <v>44312</v>
      </c>
      <c r="K81" s="647">
        <v>-743108.12765225896</v>
      </c>
      <c r="L81" s="647">
        <v>-6475486.8373878896</v>
      </c>
      <c r="M81" s="647">
        <v>1211238.0445679999</v>
      </c>
      <c r="N81" s="647"/>
      <c r="O81" s="746"/>
    </row>
    <row r="82" spans="9:15">
      <c r="I82" s="747" t="e">
        <f>TEXT(#REF!,"MMM YY")</f>
        <v>#REF!</v>
      </c>
      <c r="J82" s="646">
        <v>44313</v>
      </c>
      <c r="K82" s="647">
        <v>2153125.4392292998</v>
      </c>
      <c r="L82" s="647">
        <v>-8160963.7117216196</v>
      </c>
      <c r="M82" s="647">
        <v>1786702.038068</v>
      </c>
      <c r="N82" s="647"/>
      <c r="O82" s="746"/>
    </row>
    <row r="83" spans="9:15">
      <c r="I83" s="747" t="e">
        <f>TEXT(#REF!,"MMM YY")</f>
        <v>#REF!</v>
      </c>
      <c r="J83" s="646">
        <v>44314</v>
      </c>
      <c r="K83" s="647">
        <v>-1213793.93321976</v>
      </c>
      <c r="L83" s="647">
        <v>-6707785.7590131303</v>
      </c>
      <c r="M83" s="647">
        <v>236.98125999999999</v>
      </c>
      <c r="N83" s="647"/>
      <c r="O83" s="746"/>
    </row>
    <row r="84" spans="9:15">
      <c r="I84" s="747" t="e">
        <f>TEXT(#REF!,"MMM YY")</f>
        <v>#REF!</v>
      </c>
      <c r="J84" s="646">
        <v>44315</v>
      </c>
      <c r="K84" s="647">
        <v>-296918.42442571901</v>
      </c>
      <c r="L84" s="647">
        <v>-7144376.84201016</v>
      </c>
      <c r="M84" s="647">
        <v>-4884235.9221599996</v>
      </c>
      <c r="N84" s="647"/>
      <c r="O84" s="746"/>
    </row>
    <row r="85" spans="9:15">
      <c r="I85" s="747" t="e">
        <f>TEXT(#REF!,"MMM YY")</f>
        <v>#REF!</v>
      </c>
      <c r="J85" s="646">
        <v>44316</v>
      </c>
      <c r="K85" s="647">
        <v>1402522.3894904901</v>
      </c>
      <c r="L85" s="647">
        <v>-7426534.8262346396</v>
      </c>
      <c r="M85" s="647">
        <v>34670.171875</v>
      </c>
      <c r="N85" s="647"/>
      <c r="O85" s="746"/>
    </row>
    <row r="86" spans="9:15">
      <c r="I86" s="747" t="e">
        <f>TEXT(#REF!,"MMM YY")</f>
        <v>#REF!</v>
      </c>
      <c r="J86" s="646">
        <v>44319</v>
      </c>
      <c r="K86" s="647">
        <v>-3319067.1114964299</v>
      </c>
      <c r="L86" s="647">
        <v>-6565018.4678962398</v>
      </c>
      <c r="M86" s="647">
        <v>2164769.4864889998</v>
      </c>
      <c r="N86" s="647"/>
      <c r="O86" s="746"/>
    </row>
    <row r="87" spans="9:15">
      <c r="I87" s="747" t="e">
        <f>TEXT(#REF!,"MMM YY")</f>
        <v>#REF!</v>
      </c>
      <c r="J87" s="646">
        <v>44320</v>
      </c>
      <c r="K87" s="647">
        <v>3063355.6121585001</v>
      </c>
      <c r="L87" s="647">
        <v>-6050929.4090543902</v>
      </c>
      <c r="M87" s="647">
        <v>57517.234874000002</v>
      </c>
      <c r="N87" s="647"/>
      <c r="O87" s="746"/>
    </row>
    <row r="88" spans="9:15">
      <c r="I88" s="747" t="e">
        <f>TEXT(#REF!,"MMM YY")</f>
        <v>#REF!</v>
      </c>
      <c r="J88" s="646">
        <v>44321</v>
      </c>
      <c r="K88" s="647">
        <v>-772006.67066670896</v>
      </c>
      <c r="L88" s="647">
        <v>-6457379.4988562604</v>
      </c>
      <c r="M88" s="647">
        <v>6992617.8416293999</v>
      </c>
      <c r="N88" s="647"/>
      <c r="O88" s="746"/>
    </row>
    <row r="89" spans="9:15">
      <c r="I89" s="747" t="e">
        <f>TEXT(#REF!,"MMM YY")</f>
        <v>#REF!</v>
      </c>
      <c r="J89" s="646">
        <v>44322</v>
      </c>
      <c r="K89" s="647">
        <v>190537.10409398499</v>
      </c>
      <c r="L89" s="647">
        <v>-7776080.9723578198</v>
      </c>
      <c r="M89" s="647">
        <v>-3066332.7591762501</v>
      </c>
      <c r="N89" s="647"/>
      <c r="O89" s="746"/>
    </row>
    <row r="90" spans="9:15">
      <c r="I90" s="747" t="e">
        <f>TEXT(#REF!,"MMM YY")</f>
        <v>#REF!</v>
      </c>
      <c r="J90" s="646">
        <v>44323</v>
      </c>
      <c r="K90" s="647">
        <v>866242.91832795599</v>
      </c>
      <c r="L90" s="647">
        <v>-7080114.1443793997</v>
      </c>
      <c r="M90" s="647">
        <v>-924083.27036156994</v>
      </c>
      <c r="N90" s="647"/>
      <c r="O90" s="746"/>
    </row>
    <row r="91" spans="9:15">
      <c r="I91" s="747" t="e">
        <f>TEXT(#REF!,"MMM YY")</f>
        <v>#REF!</v>
      </c>
      <c r="J91" s="646">
        <v>44326</v>
      </c>
      <c r="K91" s="647">
        <v>2287873.43929704</v>
      </c>
      <c r="L91" s="647">
        <v>-6781228.0618413296</v>
      </c>
      <c r="M91" s="647">
        <v>1424499.899002</v>
      </c>
      <c r="N91" s="647"/>
      <c r="O91" s="746"/>
    </row>
    <row r="92" spans="9:15">
      <c r="I92" s="747" t="e">
        <f>TEXT(#REF!,"MMM YY")</f>
        <v>#REF!</v>
      </c>
      <c r="J92" s="646">
        <v>44327</v>
      </c>
      <c r="K92" s="647">
        <v>940524.72470594198</v>
      </c>
      <c r="L92" s="647">
        <v>-6996001.9080906296</v>
      </c>
      <c r="M92" s="647">
        <v>-3700376.0575977899</v>
      </c>
      <c r="N92" s="647"/>
      <c r="O92" s="746"/>
    </row>
    <row r="93" spans="9:15">
      <c r="I93" s="747" t="e">
        <f>TEXT(#REF!,"MMM YY")</f>
        <v>#REF!</v>
      </c>
      <c r="J93" s="646">
        <v>44328</v>
      </c>
      <c r="K93" s="647">
        <v>-2045966.9009879499</v>
      </c>
      <c r="L93" s="647">
        <v>-6861668.3431822304</v>
      </c>
      <c r="M93" s="647">
        <v>-4236570.554056</v>
      </c>
      <c r="N93" s="647"/>
      <c r="O93" s="746"/>
    </row>
    <row r="94" spans="9:15">
      <c r="I94" s="747" t="e">
        <f>TEXT(#REF!,"MMM YY")</f>
        <v>#REF!</v>
      </c>
      <c r="J94" s="646">
        <v>44330</v>
      </c>
      <c r="K94" s="647">
        <v>-1093888.4543836</v>
      </c>
      <c r="L94" s="647">
        <v>-8492697.1770812199</v>
      </c>
      <c r="M94" s="647">
        <v>-457945.451683191</v>
      </c>
      <c r="N94" s="647"/>
      <c r="O94" s="746"/>
    </row>
    <row r="95" spans="9:15">
      <c r="I95" s="747" t="e">
        <f>TEXT(#REF!,"MMM YY")</f>
        <v>#REF!</v>
      </c>
      <c r="J95" s="646">
        <v>44333</v>
      </c>
      <c r="K95" s="647">
        <v>-1992529.78624413</v>
      </c>
      <c r="L95" s="647">
        <v>-6402723.0248297201</v>
      </c>
      <c r="M95" s="647">
        <v>1789524.9403297601</v>
      </c>
      <c r="N95" s="647"/>
      <c r="O95" s="746"/>
    </row>
    <row r="96" spans="9:15">
      <c r="I96" s="747" t="e">
        <f>TEXT(#REF!,"MMM YY")</f>
        <v>#REF!</v>
      </c>
      <c r="J96" s="646">
        <v>44334</v>
      </c>
      <c r="K96" s="647">
        <v>4594669.5734481504</v>
      </c>
      <c r="L96" s="647">
        <v>-8602622.97529535</v>
      </c>
      <c r="M96" s="647">
        <v>1580335.73747888</v>
      </c>
      <c r="N96" s="647"/>
      <c r="O96" s="746"/>
    </row>
    <row r="97" spans="9:15">
      <c r="I97" s="747" t="e">
        <f>TEXT(#REF!,"MMM YY")</f>
        <v>#REF!</v>
      </c>
      <c r="J97" s="646">
        <v>44335</v>
      </c>
      <c r="K97" s="647">
        <v>12828.3601153945</v>
      </c>
      <c r="L97" s="647">
        <v>-8091117.4784353897</v>
      </c>
      <c r="M97" s="647">
        <v>567347.95035874005</v>
      </c>
      <c r="N97" s="647"/>
      <c r="O97" s="746"/>
    </row>
    <row r="98" spans="9:15">
      <c r="I98" s="747" t="e">
        <f>TEXT(#REF!,"MMM YY")</f>
        <v>#REF!</v>
      </c>
      <c r="J98" s="646">
        <v>44336</v>
      </c>
      <c r="K98" s="647">
        <v>-323028.32245213003</v>
      </c>
      <c r="L98" s="647">
        <v>-6955181.3970759502</v>
      </c>
      <c r="M98" s="647">
        <v>900475.56848128699</v>
      </c>
      <c r="N98" s="647"/>
      <c r="O98" s="746"/>
    </row>
    <row r="99" spans="9:15">
      <c r="I99" s="747" t="e">
        <f>TEXT(#REF!,"MMM YY")</f>
        <v>#REF!</v>
      </c>
      <c r="J99" s="646">
        <v>44337</v>
      </c>
      <c r="K99" s="647">
        <v>-2355245.0328284502</v>
      </c>
      <c r="L99" s="647">
        <v>-7935568.2357262196</v>
      </c>
      <c r="M99" s="647">
        <v>-3124531.23521095</v>
      </c>
      <c r="N99" s="647"/>
      <c r="O99" s="746"/>
    </row>
    <row r="100" spans="9:15">
      <c r="I100" s="747" t="e">
        <f>TEXT(#REF!,"MMM YY")</f>
        <v>#REF!</v>
      </c>
      <c r="J100" s="646">
        <v>44340</v>
      </c>
      <c r="K100" s="647">
        <v>-848658.39142426499</v>
      </c>
      <c r="L100" s="647">
        <v>-6169196.6181317</v>
      </c>
      <c r="M100" s="647">
        <v>-377341.69480471598</v>
      </c>
      <c r="N100" s="647"/>
      <c r="O100" s="746"/>
    </row>
    <row r="101" spans="9:15">
      <c r="I101" s="747" t="e">
        <f>TEXT(#REF!,"MMM YY")</f>
        <v>#REF!</v>
      </c>
      <c r="J101" s="646">
        <v>44341</v>
      </c>
      <c r="K101" s="647">
        <v>-1697918.0747402101</v>
      </c>
      <c r="L101" s="647">
        <v>-5233518.3386106901</v>
      </c>
      <c r="M101" s="647">
        <v>-315065.828566471</v>
      </c>
      <c r="N101" s="647"/>
      <c r="O101" s="746"/>
    </row>
    <row r="102" spans="9:15">
      <c r="I102" s="747" t="e">
        <f>TEXT(#REF!,"MMM YY")</f>
        <v>#REF!</v>
      </c>
      <c r="J102" s="646">
        <v>44342</v>
      </c>
      <c r="K102" s="647">
        <v>9340291.5751290396</v>
      </c>
      <c r="L102" s="647">
        <v>-5602964.3243149696</v>
      </c>
      <c r="M102" s="647">
        <v>-4327769.5093410704</v>
      </c>
      <c r="N102" s="647"/>
      <c r="O102" s="746"/>
    </row>
    <row r="103" spans="9:15">
      <c r="I103" s="747" t="e">
        <f>TEXT(#REF!,"MMM YY")</f>
        <v>#REF!</v>
      </c>
      <c r="J103" s="646">
        <v>44343</v>
      </c>
      <c r="K103" s="647">
        <v>-4035033.5295742499</v>
      </c>
      <c r="L103" s="647">
        <v>-5937552.2485986203</v>
      </c>
      <c r="M103" s="647">
        <v>-2437063.3961480702</v>
      </c>
      <c r="N103" s="647"/>
      <c r="O103" s="746"/>
    </row>
    <row r="104" spans="9:15">
      <c r="I104" s="747" t="e">
        <f>TEXT(#REF!,"MMM YY")</f>
        <v>#REF!</v>
      </c>
      <c r="J104" s="646">
        <v>44344</v>
      </c>
      <c r="K104" s="647">
        <v>-241781.15407231101</v>
      </c>
      <c r="L104" s="647">
        <v>-5835496.4214366302</v>
      </c>
      <c r="M104" s="647">
        <v>7485031.69945182</v>
      </c>
      <c r="N104" s="647"/>
      <c r="O104" s="746"/>
    </row>
    <row r="105" spans="9:15">
      <c r="I105" s="747" t="e">
        <f>TEXT(#REF!,"MMM YY")</f>
        <v>#REF!</v>
      </c>
      <c r="J105" s="646">
        <v>44347</v>
      </c>
      <c r="K105" s="647">
        <v>102987.579565165</v>
      </c>
      <c r="L105" s="647">
        <v>-5027668.7536075804</v>
      </c>
      <c r="M105" s="647">
        <v>549219.67547475302</v>
      </c>
      <c r="N105" s="647"/>
      <c r="O105" s="746"/>
    </row>
    <row r="106" spans="9:15">
      <c r="I106" s="747" t="e">
        <f>TEXT(#REF!,"MMM YY")</f>
        <v>#REF!</v>
      </c>
      <c r="J106" s="646">
        <v>44348</v>
      </c>
      <c r="K106" s="647">
        <v>-819001.54621347797</v>
      </c>
      <c r="L106" s="647">
        <v>-5667772.7727813404</v>
      </c>
      <c r="M106" s="647">
        <v>1319512.83634064</v>
      </c>
      <c r="N106" s="647"/>
      <c r="O106" s="746"/>
    </row>
    <row r="107" spans="9:15">
      <c r="I107" s="747" t="e">
        <f>TEXT(#REF!,"MMM YY")</f>
        <v>#REF!</v>
      </c>
      <c r="J107" s="646">
        <v>44349</v>
      </c>
      <c r="K107" s="647">
        <v>69923.639952837999</v>
      </c>
      <c r="L107" s="647">
        <v>-5879377.3825141201</v>
      </c>
      <c r="M107" s="647">
        <v>1396880.9792729099</v>
      </c>
      <c r="N107" s="647"/>
      <c r="O107" s="746"/>
    </row>
    <row r="108" spans="9:15">
      <c r="I108" s="747" t="e">
        <f>TEXT(#REF!,"MMM YY")</f>
        <v>#REF!</v>
      </c>
      <c r="J108" s="646">
        <v>44350</v>
      </c>
      <c r="K108" s="647">
        <v>-2572322.5969734001</v>
      </c>
      <c r="L108" s="647">
        <v>-6109410.4490621602</v>
      </c>
      <c r="M108" s="647">
        <v>-1650429.4355287801</v>
      </c>
      <c r="N108" s="647"/>
      <c r="O108" s="746"/>
    </row>
    <row r="109" spans="9:15">
      <c r="I109" s="747" t="e">
        <f>TEXT(#REF!,"MMM YY")</f>
        <v>#REF!</v>
      </c>
      <c r="J109" s="646">
        <v>44351</v>
      </c>
      <c r="K109" s="647">
        <v>-124385.378344171</v>
      </c>
      <c r="L109" s="647">
        <v>-5852465.9962756</v>
      </c>
      <c r="M109" s="647">
        <v>484497.70659862598</v>
      </c>
      <c r="N109" s="647"/>
      <c r="O109" s="746"/>
    </row>
    <row r="110" spans="9:15">
      <c r="I110" s="747" t="e">
        <f>TEXT(#REF!,"MMM YY")</f>
        <v>#REF!</v>
      </c>
      <c r="J110" s="646">
        <v>44354</v>
      </c>
      <c r="K110" s="647">
        <v>-1337887.9334816399</v>
      </c>
      <c r="L110" s="647">
        <v>-5409303.1574996896</v>
      </c>
      <c r="M110" s="647">
        <v>-517094.42123568302</v>
      </c>
      <c r="N110" s="647"/>
      <c r="O110" s="746"/>
    </row>
    <row r="111" spans="9:15">
      <c r="I111" s="747" t="e">
        <f>TEXT(#REF!,"MMM YY")</f>
        <v>#REF!</v>
      </c>
      <c r="J111" s="646">
        <v>44355</v>
      </c>
      <c r="K111" s="647">
        <v>-123147.77859877401</v>
      </c>
      <c r="L111" s="647">
        <v>-6785088.33420779</v>
      </c>
      <c r="M111" s="647">
        <v>2294480.9898115098</v>
      </c>
      <c r="N111" s="647"/>
      <c r="O111" s="746"/>
    </row>
    <row r="112" spans="9:15">
      <c r="I112" s="747" t="e">
        <f>TEXT(#REF!,"MMM YY")</f>
        <v>#REF!</v>
      </c>
      <c r="J112" s="646">
        <v>44356</v>
      </c>
      <c r="K112" s="647">
        <v>432173.12631084002</v>
      </c>
      <c r="L112" s="647">
        <v>-5935654.7611660901</v>
      </c>
      <c r="M112" s="647">
        <v>-834103.21184335998</v>
      </c>
      <c r="N112" s="647"/>
      <c r="O112" s="746"/>
    </row>
    <row r="113" spans="9:15">
      <c r="I113" s="747" t="e">
        <f>TEXT(#REF!,"MMM YY")</f>
        <v>#REF!</v>
      </c>
      <c r="J113" s="646">
        <v>44357</v>
      </c>
      <c r="K113" s="647">
        <v>-1392672.9602185499</v>
      </c>
      <c r="L113" s="647">
        <v>-6990003.47008589</v>
      </c>
      <c r="M113" s="647">
        <v>1722014.5592789899</v>
      </c>
      <c r="N113" s="647"/>
      <c r="O113" s="746"/>
    </row>
    <row r="114" spans="9:15">
      <c r="I114" s="747" t="e">
        <f>TEXT(#REF!,"MMM YY")</f>
        <v>#REF!</v>
      </c>
      <c r="J114" s="646">
        <v>44358</v>
      </c>
      <c r="K114" s="647">
        <v>2500823.5965210199</v>
      </c>
      <c r="L114" s="647">
        <v>-7309677.7913818499</v>
      </c>
      <c r="M114" s="647">
        <v>-310856.27729347901</v>
      </c>
      <c r="N114" s="647"/>
      <c r="O114" s="746"/>
    </row>
    <row r="115" spans="9:15">
      <c r="I115" s="747" t="e">
        <f>TEXT(#REF!,"MMM YY")</f>
        <v>#REF!</v>
      </c>
      <c r="J115" s="646">
        <v>44361</v>
      </c>
      <c r="K115" s="647">
        <v>1315096.1517775201</v>
      </c>
      <c r="L115" s="647">
        <v>-7130389.0584234204</v>
      </c>
      <c r="M115" s="647">
        <v>2605329.1802711599</v>
      </c>
      <c r="N115" s="647"/>
      <c r="O115" s="746"/>
    </row>
    <row r="116" spans="9:15">
      <c r="I116" s="747" t="e">
        <f>TEXT(#REF!,"MMM YY")</f>
        <v>#REF!</v>
      </c>
      <c r="J116" s="646">
        <v>44362</v>
      </c>
      <c r="K116" s="647">
        <v>-803226.46701543103</v>
      </c>
      <c r="L116" s="647">
        <v>-6710435.81013232</v>
      </c>
      <c r="M116" s="647">
        <v>189379.23105970601</v>
      </c>
      <c r="N116" s="647"/>
      <c r="O116" s="746"/>
    </row>
    <row r="117" spans="9:15">
      <c r="I117" s="747" t="e">
        <f>TEXT(#REF!,"MMM YY")</f>
        <v>#REF!</v>
      </c>
      <c r="J117" s="646">
        <v>44363</v>
      </c>
      <c r="K117" s="647">
        <v>6859707.9617854403</v>
      </c>
      <c r="L117" s="647">
        <v>-6917433.7026078301</v>
      </c>
      <c r="M117" s="647">
        <v>7056525.25164345</v>
      </c>
      <c r="N117" s="647"/>
      <c r="O117" s="746"/>
    </row>
    <row r="118" spans="9:15">
      <c r="I118" s="747" t="e">
        <f>TEXT(#REF!,"MMM YY")</f>
        <v>#REF!</v>
      </c>
      <c r="J118" s="646">
        <v>44364</v>
      </c>
      <c r="K118" s="647">
        <v>-4946259.9932508599</v>
      </c>
      <c r="L118" s="647">
        <v>-7119246.2674500998</v>
      </c>
      <c r="M118" s="647">
        <v>-387687.11090243101</v>
      </c>
      <c r="N118" s="647"/>
      <c r="O118" s="746"/>
    </row>
    <row r="119" spans="9:15">
      <c r="I119" s="747" t="e">
        <f>TEXT(#REF!,"MMM YY")</f>
        <v>#REF!</v>
      </c>
      <c r="J119" s="646">
        <v>44365</v>
      </c>
      <c r="K119" s="647">
        <v>4860599.9731343295</v>
      </c>
      <c r="L119" s="647">
        <v>-5770410.3814157601</v>
      </c>
      <c r="M119" s="647">
        <v>4305549.0011034301</v>
      </c>
      <c r="N119" s="647"/>
      <c r="O119" s="746"/>
    </row>
    <row r="120" spans="9:15">
      <c r="I120" s="747" t="e">
        <f>TEXT(#REF!,"MMM YY")</f>
        <v>#REF!</v>
      </c>
      <c r="J120" s="646">
        <v>44368</v>
      </c>
      <c r="K120" s="647">
        <v>-4226641.7531332104</v>
      </c>
      <c r="L120" s="647">
        <v>-6422819.2736491598</v>
      </c>
      <c r="M120" s="647">
        <v>-22405.854145663801</v>
      </c>
      <c r="N120" s="647"/>
      <c r="O120" s="746"/>
    </row>
    <row r="121" spans="9:15">
      <c r="I121" s="747" t="e">
        <f>TEXT(#REF!,"MMM YY")</f>
        <v>#REF!</v>
      </c>
      <c r="J121" s="646">
        <v>44369</v>
      </c>
      <c r="K121" s="647">
        <v>-587711.50843093696</v>
      </c>
      <c r="L121" s="647">
        <v>-8320110.1375488201</v>
      </c>
      <c r="M121" s="647">
        <v>-202302.11677965801</v>
      </c>
      <c r="N121" s="647"/>
      <c r="O121" s="746"/>
    </row>
    <row r="122" spans="9:15">
      <c r="I122" s="747" t="e">
        <f>TEXT(#REF!,"MMM YY")</f>
        <v>#REF!</v>
      </c>
      <c r="J122" s="646">
        <v>44370</v>
      </c>
      <c r="K122" s="647">
        <v>-1575515.47914125</v>
      </c>
      <c r="L122" s="647">
        <v>-8300050.2251591301</v>
      </c>
      <c r="M122" s="647">
        <v>-1150391.5210549</v>
      </c>
      <c r="N122" s="647"/>
      <c r="O122" s="746"/>
    </row>
    <row r="123" spans="9:15">
      <c r="I123" s="747" t="e">
        <f>TEXT(#REF!,"MMM YY")</f>
        <v>#REF!</v>
      </c>
      <c r="J123" s="646">
        <v>44371</v>
      </c>
      <c r="K123" s="647">
        <v>-73146.622342336195</v>
      </c>
      <c r="L123" s="647">
        <v>-8270877.5819838997</v>
      </c>
      <c r="M123" s="647">
        <v>-658004.49166744098</v>
      </c>
      <c r="N123" s="647"/>
      <c r="O123" s="746"/>
    </row>
    <row r="124" spans="9:15">
      <c r="I124" s="747" t="e">
        <f>TEXT(#REF!,"MMM YY")</f>
        <v>#REF!</v>
      </c>
      <c r="J124" s="646">
        <v>44372</v>
      </c>
      <c r="K124" s="647">
        <v>-7755.9878548201395</v>
      </c>
      <c r="L124" s="647">
        <v>-8165976.48182829</v>
      </c>
      <c r="M124" s="647">
        <v>-1118758.9851516299</v>
      </c>
      <c r="N124" s="647"/>
      <c r="O124" s="746"/>
    </row>
    <row r="125" spans="9:15">
      <c r="I125" s="747" t="e">
        <f>TEXT(#REF!,"MMM YY")</f>
        <v>#REF!</v>
      </c>
      <c r="J125" s="646">
        <v>44375</v>
      </c>
      <c r="K125" s="647">
        <v>-505281.94525952899</v>
      </c>
      <c r="L125" s="647">
        <v>-7021713.6444218596</v>
      </c>
      <c r="M125" s="647">
        <v>1752153.9190500099</v>
      </c>
      <c r="N125" s="647"/>
      <c r="O125" s="746"/>
    </row>
    <row r="126" spans="9:15">
      <c r="I126" s="747" t="e">
        <f>TEXT(#REF!,"MMM YY")</f>
        <v>#REF!</v>
      </c>
      <c r="J126" s="646">
        <v>44376</v>
      </c>
      <c r="K126" s="647">
        <v>-901600.851354716</v>
      </c>
      <c r="L126" s="647">
        <v>-6924071.3986147298</v>
      </c>
      <c r="M126" s="647">
        <v>2200278.55190349</v>
      </c>
      <c r="N126" s="647"/>
      <c r="O126" s="746"/>
    </row>
    <row r="127" spans="9:15">
      <c r="I127" s="747" t="e">
        <f>TEXT(#REF!,"MMM YY")</f>
        <v>#REF!</v>
      </c>
      <c r="J127" s="646">
        <v>44377</v>
      </c>
      <c r="K127" s="647">
        <v>1519245.6164247801</v>
      </c>
      <c r="L127" s="647">
        <v>-5931389.4133337103</v>
      </c>
      <c r="M127" s="647">
        <v>2113534.8879130101</v>
      </c>
      <c r="N127" s="647"/>
      <c r="O127" s="746"/>
    </row>
    <row r="128" spans="9:15">
      <c r="I128" s="747" t="e">
        <f>TEXT(#REF!,"MMM YY")</f>
        <v>#REF!</v>
      </c>
      <c r="J128" s="646">
        <v>44378</v>
      </c>
      <c r="K128" s="647">
        <v>-1813179.6095322501</v>
      </c>
      <c r="L128" s="647">
        <v>-6000580.4912471203</v>
      </c>
      <c r="M128" s="647">
        <v>104218.999843003</v>
      </c>
      <c r="N128" s="647"/>
      <c r="O128" s="746"/>
    </row>
    <row r="129" spans="9:15">
      <c r="I129" s="747" t="e">
        <f>TEXT(#REF!,"MMM YY")</f>
        <v>#REF!</v>
      </c>
      <c r="J129" s="646">
        <v>44379</v>
      </c>
      <c r="K129" s="647">
        <v>2608982.2673275499</v>
      </c>
      <c r="L129" s="647">
        <v>-6214260.9700576803</v>
      </c>
      <c r="M129" s="647">
        <v>-63965.93654635</v>
      </c>
      <c r="N129" s="647"/>
      <c r="O129" s="746"/>
    </row>
    <row r="130" spans="9:15">
      <c r="I130" s="747" t="e">
        <f>TEXT(#REF!,"MMM YY")</f>
        <v>#REF!</v>
      </c>
      <c r="J130" s="646">
        <v>44382</v>
      </c>
      <c r="K130" s="647">
        <v>-3302554.0945313</v>
      </c>
      <c r="L130" s="647">
        <v>-5785877.2804645104</v>
      </c>
      <c r="M130" s="647">
        <v>-1696728.91732597</v>
      </c>
      <c r="N130" s="647"/>
      <c r="O130" s="746"/>
    </row>
    <row r="131" spans="9:15">
      <c r="I131" s="747" t="e">
        <f>TEXT(#REF!,"MMM YY")</f>
        <v>#REF!</v>
      </c>
      <c r="J131" s="646">
        <v>44383</v>
      </c>
      <c r="K131" s="647">
        <v>100798.925105066</v>
      </c>
      <c r="L131" s="647">
        <v>-6022589.5708336905</v>
      </c>
      <c r="M131" s="647">
        <v>1122978.62587387</v>
      </c>
      <c r="N131" s="647"/>
      <c r="O131" s="746"/>
    </row>
    <row r="132" spans="9:15">
      <c r="I132" s="747" t="e">
        <f>TEXT(#REF!,"MMM YY")</f>
        <v>#REF!</v>
      </c>
      <c r="J132" s="646">
        <v>44384</v>
      </c>
      <c r="K132" s="647">
        <v>-1740814.2338743301</v>
      </c>
      <c r="L132" s="647">
        <v>-5368310.2275736397</v>
      </c>
      <c r="M132" s="647">
        <v>7948017.6362514002</v>
      </c>
      <c r="N132" s="647"/>
      <c r="O132" s="746"/>
    </row>
    <row r="133" spans="9:15">
      <c r="I133" s="747" t="e">
        <f>TEXT(#REF!,"MMM YY")</f>
        <v>#REF!</v>
      </c>
      <c r="J133" s="646">
        <v>44385</v>
      </c>
      <c r="K133" s="647">
        <v>4838486.8217764096</v>
      </c>
      <c r="L133" s="647">
        <v>-4974260.6729236702</v>
      </c>
      <c r="M133" s="647">
        <v>1666366.6027500499</v>
      </c>
      <c r="N133" s="647"/>
      <c r="O133" s="746"/>
    </row>
    <row r="134" spans="9:15">
      <c r="I134" s="747" t="e">
        <f>TEXT(#REF!,"MMM YY")</f>
        <v>#REF!</v>
      </c>
      <c r="J134" s="646">
        <v>44386</v>
      </c>
      <c r="K134" s="647">
        <v>-2279428.7229549401</v>
      </c>
      <c r="L134" s="647">
        <v>-5424423.0590731502</v>
      </c>
      <c r="M134" s="647">
        <v>-1354410.59748217</v>
      </c>
      <c r="N134" s="647"/>
      <c r="O134" s="746"/>
    </row>
    <row r="135" spans="9:15">
      <c r="I135" s="747" t="e">
        <f>TEXT(#REF!,"MMM YY")</f>
        <v>#REF!</v>
      </c>
      <c r="J135" s="646">
        <v>44389</v>
      </c>
      <c r="K135" s="647">
        <v>208592.236168298</v>
      </c>
      <c r="L135" s="647">
        <v>-5475406.74046777</v>
      </c>
      <c r="M135" s="647">
        <v>435867.46324397897</v>
      </c>
      <c r="N135" s="647"/>
      <c r="O135" s="746"/>
    </row>
    <row r="136" spans="9:15">
      <c r="I136" s="747" t="e">
        <f>TEXT(#REF!,"MMM YY")</f>
        <v>#REF!</v>
      </c>
      <c r="J136" s="646">
        <v>44390</v>
      </c>
      <c r="K136" s="647">
        <v>-1703.47038524302</v>
      </c>
      <c r="L136" s="647">
        <v>-5464712.1388159497</v>
      </c>
      <c r="M136" s="647">
        <v>-372004.007682533</v>
      </c>
      <c r="N136" s="647"/>
      <c r="O136" s="746"/>
    </row>
    <row r="137" spans="9:15">
      <c r="I137" s="747" t="e">
        <f>TEXT(#REF!,"MMM YY")</f>
        <v>#REF!</v>
      </c>
      <c r="J137" s="646">
        <v>44391</v>
      </c>
      <c r="K137" s="647">
        <v>-837710.62451084296</v>
      </c>
      <c r="L137" s="647">
        <v>-5817820.1120128501</v>
      </c>
      <c r="M137" s="647">
        <v>-127138.823353489</v>
      </c>
      <c r="N137" s="647"/>
      <c r="O137" s="746"/>
    </row>
    <row r="138" spans="9:15">
      <c r="I138" s="747" t="e">
        <f>TEXT(#REF!,"MMM YY")</f>
        <v>#REF!</v>
      </c>
      <c r="J138" s="646">
        <v>44392</v>
      </c>
      <c r="K138" s="647">
        <v>-829860.12781685498</v>
      </c>
      <c r="L138" s="647">
        <v>-5355828.1441893401</v>
      </c>
      <c r="M138" s="647">
        <v>-68693.520773450393</v>
      </c>
      <c r="N138" s="647"/>
      <c r="O138" s="746"/>
    </row>
    <row r="139" spans="9:15">
      <c r="I139" s="747" t="e">
        <f>TEXT(#REF!,"MMM YY")</f>
        <v>#REF!</v>
      </c>
      <c r="J139" s="646">
        <v>44393</v>
      </c>
      <c r="K139" s="647">
        <v>-2375604.5687152101</v>
      </c>
      <c r="L139" s="647">
        <v>-5821350.9699246502</v>
      </c>
      <c r="M139" s="647">
        <v>-1223115.4739296101</v>
      </c>
      <c r="N139" s="647"/>
      <c r="O139" s="746"/>
    </row>
    <row r="140" spans="9:15">
      <c r="I140" s="747" t="e">
        <f>TEXT(#REF!,"MMM YY")</f>
        <v>#REF!</v>
      </c>
      <c r="J140" s="646">
        <v>44396</v>
      </c>
      <c r="K140" s="647">
        <v>-196564.351898539</v>
      </c>
      <c r="L140" s="647">
        <v>-5390712.1175813098</v>
      </c>
      <c r="M140" s="647">
        <v>1539291.81517665</v>
      </c>
      <c r="N140" s="647"/>
      <c r="O140" s="746"/>
    </row>
    <row r="141" spans="9:15">
      <c r="I141" s="747" t="e">
        <f>TEXT(#REF!,"MMM YY")</f>
        <v>#REF!</v>
      </c>
      <c r="J141" s="646">
        <v>44397</v>
      </c>
      <c r="K141" s="647">
        <v>2919437.79023341</v>
      </c>
      <c r="L141" s="647">
        <v>-5879348.3914838498</v>
      </c>
      <c r="M141" s="647">
        <v>-1188397.25210325</v>
      </c>
      <c r="N141" s="647"/>
      <c r="O141" s="746"/>
    </row>
    <row r="142" spans="9:15">
      <c r="I142" s="747" t="e">
        <f>TEXT(#REF!,"MMM YY")</f>
        <v>#REF!</v>
      </c>
      <c r="J142" s="646">
        <v>44398</v>
      </c>
      <c r="K142" s="647">
        <v>-1959819.2028415899</v>
      </c>
      <c r="L142" s="647">
        <v>-5674579.5094941501</v>
      </c>
      <c r="M142" s="647">
        <v>399903.17026219598</v>
      </c>
      <c r="N142" s="647"/>
      <c r="O142" s="746"/>
    </row>
    <row r="143" spans="9:15">
      <c r="I143" s="747" t="e">
        <f>TEXT(#REF!,"MMM YY")</f>
        <v>#REF!</v>
      </c>
      <c r="J143" s="646">
        <v>44399</v>
      </c>
      <c r="K143" s="647">
        <v>672832.41255327698</v>
      </c>
      <c r="L143" s="647">
        <v>-6109095.2759485701</v>
      </c>
      <c r="M143" s="647">
        <v>341740.483400041</v>
      </c>
      <c r="N143" s="647"/>
      <c r="O143" s="746"/>
    </row>
    <row r="144" spans="9:15">
      <c r="I144" s="747" t="e">
        <f>TEXT(#REF!,"MMM YY")</f>
        <v>#REF!</v>
      </c>
      <c r="J144" s="646">
        <v>44400</v>
      </c>
      <c r="K144" s="647">
        <v>62358.857753550998</v>
      </c>
      <c r="L144" s="647">
        <v>-6002222.3333080197</v>
      </c>
      <c r="M144" s="647">
        <v>-631290.180982686</v>
      </c>
      <c r="N144" s="647"/>
      <c r="O144" s="746"/>
    </row>
    <row r="145" spans="9:15">
      <c r="I145" s="747" t="e">
        <f>TEXT(#REF!,"MMM YY")</f>
        <v>#REF!</v>
      </c>
      <c r="J145" s="646">
        <v>44403</v>
      </c>
      <c r="K145" s="647">
        <v>-1238304.5897452801</v>
      </c>
      <c r="L145" s="647">
        <v>-6177530.0065701297</v>
      </c>
      <c r="M145" s="647">
        <v>-1501430.8598418599</v>
      </c>
      <c r="N145" s="647"/>
      <c r="O145" s="746"/>
    </row>
    <row r="146" spans="9:15">
      <c r="I146" s="747" t="e">
        <f>TEXT(#REF!,"MMM YY")</f>
        <v>#REF!</v>
      </c>
      <c r="J146" s="646">
        <v>44404</v>
      </c>
      <c r="K146" s="647">
        <v>-463973.08672472101</v>
      </c>
      <c r="L146" s="647">
        <v>-5215839.6399382297</v>
      </c>
      <c r="M146" s="647">
        <v>209693.30981536201</v>
      </c>
      <c r="N146" s="647"/>
      <c r="O146" s="746"/>
    </row>
    <row r="147" spans="9:15">
      <c r="I147" s="747" t="e">
        <f>TEXT(#REF!,"MMM YY")</f>
        <v>#REF!</v>
      </c>
      <c r="J147" s="646">
        <v>44405</v>
      </c>
      <c r="K147" s="647">
        <v>669215.44805461203</v>
      </c>
      <c r="L147" s="647">
        <v>-5469720.4160955101</v>
      </c>
      <c r="M147" s="647">
        <v>1553039.2421341499</v>
      </c>
      <c r="N147" s="647"/>
      <c r="O147" s="746"/>
    </row>
    <row r="148" spans="9:15">
      <c r="I148" s="747" t="e">
        <f>TEXT(#REF!,"MMM YY")</f>
        <v>#REF!</v>
      </c>
      <c r="J148" s="646">
        <v>44406</v>
      </c>
      <c r="K148" s="647">
        <v>-897632.01384522603</v>
      </c>
      <c r="L148" s="647">
        <v>-5360699.3799390104</v>
      </c>
      <c r="M148" s="647">
        <v>-3750086.6250752001</v>
      </c>
      <c r="N148" s="647"/>
      <c r="O148" s="746"/>
    </row>
    <row r="149" spans="9:15">
      <c r="I149" s="747" t="e">
        <f>TEXT(#REF!,"MMM YY")</f>
        <v>#REF!</v>
      </c>
      <c r="J149" s="646">
        <v>44407</v>
      </c>
      <c r="K149" s="647">
        <v>-1351118.39460537</v>
      </c>
      <c r="L149" s="647">
        <v>-5200257.4402888296</v>
      </c>
      <c r="M149" s="647">
        <v>356907.16175774299</v>
      </c>
      <c r="N149" s="647"/>
      <c r="O149" s="746"/>
    </row>
    <row r="150" spans="9:15">
      <c r="I150" s="747" t="e">
        <f>TEXT(#REF!,"MMM YY")</f>
        <v>#REF!</v>
      </c>
      <c r="J150" s="646">
        <v>44410</v>
      </c>
      <c r="K150" s="647">
        <v>-606660.048168618</v>
      </c>
      <c r="L150" s="647">
        <v>-5209529.3320583403</v>
      </c>
      <c r="M150" s="647">
        <v>-1303930.93321544</v>
      </c>
      <c r="N150" s="647"/>
      <c r="O150" s="746"/>
    </row>
    <row r="151" spans="9:15">
      <c r="I151" s="747" t="e">
        <f>TEXT(#REF!,"MMM YY")</f>
        <v>#REF!</v>
      </c>
      <c r="J151" s="646">
        <v>44411</v>
      </c>
      <c r="K151" s="647">
        <v>767022.70447232504</v>
      </c>
      <c r="L151" s="647">
        <v>-4970791.2476081103</v>
      </c>
      <c r="M151" s="647">
        <v>751280.48607730796</v>
      </c>
      <c r="N151" s="647"/>
      <c r="O151" s="746"/>
    </row>
    <row r="152" spans="9:15">
      <c r="I152" s="747" t="e">
        <f>TEXT(#REF!,"MMM YY")</f>
        <v>#REF!</v>
      </c>
      <c r="J152" s="646">
        <v>44412</v>
      </c>
      <c r="K152" s="647">
        <v>114301.122009948</v>
      </c>
      <c r="L152" s="647">
        <v>-4686086.6524467999</v>
      </c>
      <c r="M152" s="647">
        <v>91242.741343316899</v>
      </c>
      <c r="N152" s="647"/>
      <c r="O152" s="746"/>
    </row>
    <row r="153" spans="9:15">
      <c r="I153" s="747" t="e">
        <f>TEXT(#REF!,"MMM YY")</f>
        <v>#REF!</v>
      </c>
      <c r="J153" s="646">
        <v>44413</v>
      </c>
      <c r="K153" s="647">
        <v>2510777.0218219198</v>
      </c>
      <c r="L153" s="647">
        <v>-5159940.0100461002</v>
      </c>
      <c r="M153" s="647">
        <v>1074787.1806097501</v>
      </c>
      <c r="N153" s="647"/>
      <c r="O153" s="746"/>
    </row>
    <row r="154" spans="9:15">
      <c r="I154" s="747" t="e">
        <f>TEXT(#REF!,"MMM YY")</f>
        <v>#REF!</v>
      </c>
      <c r="J154" s="646">
        <v>44414</v>
      </c>
      <c r="K154" s="647">
        <v>-876807.81528757105</v>
      </c>
      <c r="L154" s="647">
        <v>-4968820.9836752303</v>
      </c>
      <c r="M154" s="647">
        <v>-533017.67299123399</v>
      </c>
      <c r="N154" s="647"/>
      <c r="O154" s="746"/>
    </row>
    <row r="155" spans="9:15">
      <c r="I155" s="747" t="e">
        <f>TEXT(#REF!,"MMM YY")</f>
        <v>#REF!</v>
      </c>
      <c r="J155" s="646">
        <v>44417</v>
      </c>
      <c r="K155" s="647">
        <v>226695.055326929</v>
      </c>
      <c r="L155" s="647">
        <v>-4692036.2860706504</v>
      </c>
      <c r="M155" s="647">
        <v>552873.67428050796</v>
      </c>
      <c r="N155" s="647"/>
      <c r="O155" s="746"/>
    </row>
    <row r="156" spans="9:15">
      <c r="I156" s="747" t="e">
        <f>TEXT(#REF!,"MMM YY")</f>
        <v>#REF!</v>
      </c>
      <c r="J156" s="646">
        <v>44418</v>
      </c>
      <c r="K156" s="647">
        <v>-1543029.89482907</v>
      </c>
      <c r="L156" s="647">
        <v>-4729311.1356695304</v>
      </c>
      <c r="M156" s="647">
        <v>1315864.13015173</v>
      </c>
      <c r="N156" s="647"/>
      <c r="O156" s="746"/>
    </row>
    <row r="157" spans="9:15">
      <c r="I157" s="747" t="e">
        <f>TEXT(#REF!,"MMM YY")</f>
        <v>#REF!</v>
      </c>
      <c r="J157" s="646">
        <v>44419</v>
      </c>
      <c r="K157" s="647">
        <v>-227443.581723732</v>
      </c>
      <c r="L157" s="647">
        <v>-5165995.8559420304</v>
      </c>
      <c r="M157" s="647">
        <v>86252.469295197196</v>
      </c>
      <c r="N157" s="647"/>
      <c r="O157" s="746"/>
    </row>
    <row r="158" spans="9:15">
      <c r="I158" s="747" t="e">
        <f>TEXT(#REF!,"MMM YY")</f>
        <v>#REF!</v>
      </c>
      <c r="J158" s="646">
        <v>44420</v>
      </c>
      <c r="K158" s="647">
        <v>-1035549.9434216</v>
      </c>
      <c r="L158" s="647">
        <v>-5351974.2846867703</v>
      </c>
      <c r="M158" s="647">
        <v>-990266.58908543002</v>
      </c>
      <c r="N158" s="647"/>
      <c r="O158" s="746"/>
    </row>
    <row r="159" spans="9:15">
      <c r="I159" s="747" t="e">
        <f>TEXT(#REF!,"MMM YY")</f>
        <v>#REF!</v>
      </c>
      <c r="J159" s="646">
        <v>44421</v>
      </c>
      <c r="K159" s="647">
        <v>887162.01460252202</v>
      </c>
      <c r="L159" s="647">
        <v>-5750508.8321423801</v>
      </c>
      <c r="M159" s="647">
        <v>2779263.81058688</v>
      </c>
      <c r="N159" s="647"/>
      <c r="O159" s="746"/>
    </row>
    <row r="160" spans="9:15">
      <c r="I160" s="747" t="e">
        <f>TEXT(#REF!,"MMM YY")</f>
        <v>#REF!</v>
      </c>
      <c r="J160" s="646">
        <v>44424</v>
      </c>
      <c r="K160" s="647">
        <v>159103.145578959</v>
      </c>
      <c r="L160" s="647">
        <v>-6197071.02188964</v>
      </c>
      <c r="M160" s="647">
        <v>151193.268832028</v>
      </c>
      <c r="N160" s="647"/>
      <c r="O160" s="746"/>
    </row>
    <row r="161" spans="9:15">
      <c r="I161" s="747" t="e">
        <f>TEXT(#REF!,"MMM YY")</f>
        <v>#REF!</v>
      </c>
      <c r="J161" s="646">
        <v>44425</v>
      </c>
      <c r="K161" s="647">
        <v>-2488426.0882359901</v>
      </c>
      <c r="L161" s="647">
        <v>-6410496.0472640097</v>
      </c>
      <c r="M161" s="647">
        <v>133986.01397094101</v>
      </c>
      <c r="N161" s="647"/>
      <c r="O161" s="746"/>
    </row>
    <row r="162" spans="9:15">
      <c r="I162" s="747" t="e">
        <f>TEXT(#REF!,"MMM YY")</f>
        <v>#REF!</v>
      </c>
      <c r="J162" s="646">
        <v>44426</v>
      </c>
      <c r="K162" s="647">
        <v>-1750928.34799346</v>
      </c>
      <c r="L162" s="647">
        <v>-6998820.7598212799</v>
      </c>
      <c r="M162" s="647">
        <v>936266.89413743105</v>
      </c>
      <c r="N162" s="647"/>
      <c r="O162" s="746"/>
    </row>
    <row r="163" spans="9:15">
      <c r="I163" s="747" t="e">
        <f>TEXT(#REF!,"MMM YY")</f>
        <v>#REF!</v>
      </c>
      <c r="J163" s="646">
        <v>44427</v>
      </c>
      <c r="K163" s="647">
        <v>-45874.217697722401</v>
      </c>
      <c r="L163" s="647">
        <v>-7455908.2315666797</v>
      </c>
      <c r="M163" s="647">
        <v>-128002.241140285</v>
      </c>
      <c r="N163" s="647"/>
      <c r="O163" s="746"/>
    </row>
    <row r="164" spans="9:15">
      <c r="I164" s="747" t="e">
        <f>TEXT(#REF!,"MMM YY")</f>
        <v>#REF!</v>
      </c>
      <c r="J164" s="646">
        <v>44428</v>
      </c>
      <c r="K164" s="647">
        <v>1560450.78167241</v>
      </c>
      <c r="L164" s="647">
        <v>-6123882.8593822904</v>
      </c>
      <c r="M164" s="647">
        <v>768544.573843983</v>
      </c>
      <c r="N164" s="647"/>
      <c r="O164" s="746"/>
    </row>
    <row r="165" spans="9:15">
      <c r="I165" s="747" t="e">
        <f>TEXT(#REF!,"MMM YY")</f>
        <v>#REF!</v>
      </c>
      <c r="J165" s="646">
        <v>44431</v>
      </c>
      <c r="K165" s="647">
        <v>898211.97594798601</v>
      </c>
      <c r="L165" s="647">
        <v>-5188409.02156711</v>
      </c>
      <c r="M165" s="647">
        <v>1062729.9111069599</v>
      </c>
      <c r="N165" s="647"/>
      <c r="O165" s="746"/>
    </row>
    <row r="166" spans="9:15">
      <c r="I166" s="747" t="e">
        <f>TEXT(#REF!,"MMM YY")</f>
        <v>#REF!</v>
      </c>
      <c r="J166" s="646">
        <v>44432</v>
      </c>
      <c r="K166" s="647">
        <v>2132918.6594301998</v>
      </c>
      <c r="L166" s="647">
        <v>-5729175.6119867498</v>
      </c>
      <c r="M166" s="647">
        <v>-513505.12116526498</v>
      </c>
      <c r="N166" s="647"/>
      <c r="O166" s="746"/>
    </row>
    <row r="167" spans="9:15">
      <c r="I167" s="747" t="e">
        <f>TEXT(#REF!,"MMM YY")</f>
        <v>#REF!</v>
      </c>
      <c r="J167" s="646">
        <v>44433</v>
      </c>
      <c r="K167" s="647">
        <v>1121587.8645281701</v>
      </c>
      <c r="L167" s="647">
        <v>-6633473.6835957998</v>
      </c>
      <c r="M167" s="647">
        <v>515935.31244179799</v>
      </c>
      <c r="N167" s="647"/>
      <c r="O167" s="746"/>
    </row>
    <row r="168" spans="9:15">
      <c r="I168" s="747" t="e">
        <f>TEXT(#REF!,"MMM YY")</f>
        <v>#REF!</v>
      </c>
      <c r="J168" s="646">
        <v>44434</v>
      </c>
      <c r="K168" s="647">
        <v>-2729475.7184886499</v>
      </c>
      <c r="L168" s="647">
        <v>-5971731.42071498</v>
      </c>
      <c r="M168" s="647">
        <v>-995457.94137111399</v>
      </c>
      <c r="N168" s="647"/>
      <c r="O168" s="746"/>
    </row>
    <row r="169" spans="9:15">
      <c r="I169" s="747" t="e">
        <f>TEXT(#REF!,"MMM YY")</f>
        <v>#REF!</v>
      </c>
      <c r="J169" s="646">
        <v>44435</v>
      </c>
      <c r="K169" s="647">
        <v>642937.26153570996</v>
      </c>
      <c r="L169" s="647">
        <v>-6409295.4559132298</v>
      </c>
      <c r="M169" s="647">
        <v>2041630.7229099299</v>
      </c>
      <c r="N169" s="647"/>
      <c r="O169" s="746"/>
    </row>
    <row r="170" spans="9:15">
      <c r="I170" s="747" t="e">
        <f>TEXT(#REF!,"MMM YY")</f>
        <v>#REF!</v>
      </c>
      <c r="J170" s="646">
        <v>44438</v>
      </c>
      <c r="K170" s="647">
        <v>1779823.74402012</v>
      </c>
      <c r="L170" s="647">
        <v>-6764133.1296012802</v>
      </c>
      <c r="M170" s="647">
        <v>-1803515.9196390901</v>
      </c>
      <c r="N170" s="647"/>
      <c r="O170" s="746"/>
    </row>
    <row r="171" spans="9:15">
      <c r="I171" s="747" t="e">
        <f>TEXT(#REF!,"MMM YY")</f>
        <v>#REF!</v>
      </c>
      <c r="J171" s="646">
        <v>44439</v>
      </c>
      <c r="K171" s="647">
        <v>-394442.01298062399</v>
      </c>
      <c r="L171" s="647">
        <v>-6981734.7838555602</v>
      </c>
      <c r="M171" s="647">
        <v>970341.30274141894</v>
      </c>
      <c r="N171" s="647"/>
      <c r="O171" s="746"/>
    </row>
    <row r="172" spans="9:15">
      <c r="I172" s="747" t="e">
        <f>TEXT(#REF!,"MMM YY")</f>
        <v>#REF!</v>
      </c>
      <c r="J172" s="646">
        <v>44440</v>
      </c>
      <c r="K172" s="647">
        <v>77518.790588179807</v>
      </c>
      <c r="L172" s="647">
        <v>-6122867.5032875799</v>
      </c>
      <c r="M172" s="647">
        <v>3548640.6958056199</v>
      </c>
      <c r="N172" s="647"/>
      <c r="O172" s="746"/>
    </row>
    <row r="173" spans="9:15">
      <c r="I173" s="747" t="e">
        <f>TEXT(#REF!,"MMM YY")</f>
        <v>#REF!</v>
      </c>
      <c r="J173" s="646">
        <v>44441</v>
      </c>
      <c r="K173" s="647">
        <v>100839.070559555</v>
      </c>
      <c r="L173" s="647">
        <v>-7023293.7874664702</v>
      </c>
      <c r="M173" s="647">
        <v>29354.246372027799</v>
      </c>
      <c r="N173" s="647"/>
      <c r="O173" s="746"/>
    </row>
    <row r="174" spans="9:15">
      <c r="I174" s="747" t="e">
        <f>TEXT(#REF!,"MMM YY")</f>
        <v>#REF!</v>
      </c>
      <c r="J174" s="646">
        <v>44442</v>
      </c>
      <c r="K174" s="647">
        <v>1122281.1392347801</v>
      </c>
      <c r="L174" s="647">
        <v>-7052504.8804567596</v>
      </c>
      <c r="M174" s="647">
        <v>516701.22343571403</v>
      </c>
      <c r="N174" s="647"/>
      <c r="O174" s="746"/>
    </row>
    <row r="175" spans="9:15">
      <c r="I175" s="747" t="e">
        <f>TEXT(#REF!,"MMM YY")</f>
        <v>#REF!</v>
      </c>
      <c r="J175" s="646">
        <v>44445</v>
      </c>
      <c r="K175" s="647">
        <v>3746005.97145672</v>
      </c>
      <c r="L175" s="647">
        <v>-6589769.2825413998</v>
      </c>
      <c r="M175" s="647">
        <v>279097.15903385199</v>
      </c>
      <c r="N175" s="647"/>
      <c r="O175" s="746"/>
    </row>
    <row r="176" spans="9:15">
      <c r="I176" s="747" t="e">
        <f>TEXT(#REF!,"MMM YY")</f>
        <v>#REF!</v>
      </c>
      <c r="J176" s="646">
        <v>44446</v>
      </c>
      <c r="K176" s="647">
        <v>-445530.35636799497</v>
      </c>
      <c r="L176" s="647">
        <v>-6460247.2673055604</v>
      </c>
      <c r="M176" s="647">
        <v>790031.77562251897</v>
      </c>
      <c r="N176" s="647"/>
      <c r="O176" s="746"/>
    </row>
    <row r="177" spans="9:15">
      <c r="I177" s="747" t="e">
        <f>TEXT(#REF!,"MMM YY")</f>
        <v>#REF!</v>
      </c>
      <c r="J177" s="646">
        <v>44447</v>
      </c>
      <c r="K177" s="647">
        <v>-1021339.6273489</v>
      </c>
      <c r="L177" s="647">
        <v>-6695918.0358752199</v>
      </c>
      <c r="M177" s="647">
        <v>881898.17792827403</v>
      </c>
      <c r="N177" s="647"/>
      <c r="O177" s="746"/>
    </row>
    <row r="178" spans="9:15">
      <c r="I178" s="747" t="e">
        <f>TEXT(#REF!,"MMM YY")</f>
        <v>#REF!</v>
      </c>
      <c r="J178" s="646">
        <v>44448</v>
      </c>
      <c r="K178" s="647">
        <v>2066897.62336669</v>
      </c>
      <c r="L178" s="647">
        <v>-6258770.8531687995</v>
      </c>
      <c r="M178" s="647">
        <v>1659693.87487859</v>
      </c>
      <c r="N178" s="647"/>
      <c r="O178" s="746"/>
    </row>
    <row r="179" spans="9:15">
      <c r="I179" s="747" t="e">
        <f>TEXT(#REF!,"MMM YY")</f>
        <v>#REF!</v>
      </c>
      <c r="J179" s="646">
        <v>44449</v>
      </c>
      <c r="K179" s="647">
        <v>-671705.58649181796</v>
      </c>
      <c r="L179" s="647">
        <v>-6793839.6201455304</v>
      </c>
      <c r="M179" s="647">
        <v>56695.128188441697</v>
      </c>
      <c r="N179" s="647"/>
      <c r="O179" s="746"/>
    </row>
    <row r="180" spans="9:15">
      <c r="I180" s="747" t="e">
        <f>TEXT(#REF!,"MMM YY")</f>
        <v>#REF!</v>
      </c>
      <c r="J180" s="646">
        <v>44452</v>
      </c>
      <c r="K180" s="647">
        <v>-1388002.8326009901</v>
      </c>
      <c r="L180" s="647">
        <v>-6704641.9060029704</v>
      </c>
      <c r="M180" s="647">
        <v>-985764.85907671996</v>
      </c>
      <c r="N180" s="647"/>
      <c r="O180" s="746"/>
    </row>
    <row r="181" spans="9:15">
      <c r="I181" s="747" t="e">
        <f>TEXT(#REF!,"MMM YY")</f>
        <v>#REF!</v>
      </c>
      <c r="J181" s="646">
        <v>44453</v>
      </c>
      <c r="K181" s="647">
        <v>1175448.0322517101</v>
      </c>
      <c r="L181" s="647">
        <v>-7469956.3616358703</v>
      </c>
      <c r="M181" s="647">
        <v>1996544.06582721</v>
      </c>
      <c r="N181" s="647"/>
      <c r="O181" s="746"/>
    </row>
    <row r="182" spans="9:15">
      <c r="I182" s="747" t="e">
        <f>TEXT(#REF!,"MMM YY")</f>
        <v>#REF!</v>
      </c>
      <c r="J182" s="646">
        <v>44454</v>
      </c>
      <c r="K182" s="647">
        <v>1073031.72548911</v>
      </c>
      <c r="L182" s="647">
        <v>-8161350.7461716803</v>
      </c>
      <c r="M182" s="647">
        <v>1751374.80708321</v>
      </c>
      <c r="N182" s="647"/>
      <c r="O182" s="746"/>
    </row>
    <row r="183" spans="9:15">
      <c r="I183" s="747" t="e">
        <f>TEXT(#REF!,"MMM YY")</f>
        <v>#REF!</v>
      </c>
      <c r="J183" s="646">
        <v>44455</v>
      </c>
      <c r="K183" s="647">
        <v>1293550.85366377</v>
      </c>
      <c r="L183" s="647">
        <v>-8067788.7203640398</v>
      </c>
      <c r="M183" s="647">
        <v>759868.89966640295</v>
      </c>
      <c r="N183" s="647"/>
      <c r="O183" s="746"/>
    </row>
    <row r="184" spans="9:15">
      <c r="I184" s="747" t="e">
        <f>TEXT(#REF!,"MMM YY")</f>
        <v>#REF!</v>
      </c>
      <c r="J184" s="646">
        <v>44456</v>
      </c>
      <c r="K184" s="647">
        <v>-445946.50515383802</v>
      </c>
      <c r="L184" s="647">
        <v>-7332056.4929610696</v>
      </c>
      <c r="M184" s="647">
        <v>2671767.59023005</v>
      </c>
      <c r="N184" s="647"/>
      <c r="O184" s="746"/>
    </row>
    <row r="185" spans="9:15">
      <c r="I185" s="747" t="e">
        <f>TEXT(#REF!,"MMM YY")</f>
        <v>#REF!</v>
      </c>
      <c r="J185" s="646">
        <v>44459</v>
      </c>
      <c r="K185" s="647">
        <v>615324.704179383</v>
      </c>
      <c r="L185" s="647">
        <v>-6527443.3964451402</v>
      </c>
      <c r="M185" s="647">
        <v>-1379184.5885836501</v>
      </c>
      <c r="N185" s="647"/>
      <c r="O185" s="746"/>
    </row>
    <row r="186" spans="9:15">
      <c r="I186" s="747" t="e">
        <f>TEXT(#REF!,"MMM YY")</f>
        <v>#REF!</v>
      </c>
      <c r="J186" s="646">
        <v>44460</v>
      </c>
      <c r="K186" s="647">
        <v>414353.65493464901</v>
      </c>
      <c r="L186" s="647">
        <v>-5744114.2283387203</v>
      </c>
      <c r="M186" s="647">
        <v>-904336.89171857201</v>
      </c>
      <c r="N186" s="647"/>
      <c r="O186" s="746"/>
    </row>
    <row r="187" spans="9:15">
      <c r="I187" s="747" t="e">
        <f>TEXT(#REF!,"MMM YY")</f>
        <v>#REF!</v>
      </c>
      <c r="J187" s="646">
        <v>44461</v>
      </c>
      <c r="K187" s="647">
        <v>2150350.3985041701</v>
      </c>
      <c r="L187" s="647">
        <v>-6688056.5916626798</v>
      </c>
      <c r="M187" s="647">
        <v>946162.48391516297</v>
      </c>
      <c r="N187" s="647"/>
      <c r="O187" s="746"/>
    </row>
    <row r="188" spans="9:15">
      <c r="I188" s="747" t="e">
        <f>TEXT(#REF!,"MMM YY")</f>
        <v>#REF!</v>
      </c>
      <c r="J188" s="646">
        <v>44462</v>
      </c>
      <c r="K188" s="647">
        <v>-107126.270159251</v>
      </c>
      <c r="L188" s="647">
        <v>-7990736.0404468803</v>
      </c>
      <c r="M188" s="647">
        <v>3127210.3047874901</v>
      </c>
      <c r="N188" s="647"/>
      <c r="O188" s="746"/>
    </row>
    <row r="189" spans="9:15">
      <c r="I189" s="747" t="e">
        <f>TEXT(#REF!,"MMM YY")</f>
        <v>#REF!</v>
      </c>
      <c r="J189" s="646">
        <v>44463</v>
      </c>
      <c r="K189" s="647">
        <v>-961602.50762674003</v>
      </c>
      <c r="L189" s="647">
        <v>-8703236.7987050992</v>
      </c>
      <c r="M189" s="647">
        <v>960141.85877289495</v>
      </c>
      <c r="N189" s="647"/>
      <c r="O189" s="746"/>
    </row>
    <row r="190" spans="9:15">
      <c r="I190" s="747" t="e">
        <f>TEXT(#REF!,"MMM YY")</f>
        <v>#REF!</v>
      </c>
      <c r="J190" s="646">
        <v>44466</v>
      </c>
      <c r="K190" s="647">
        <v>1069554.0867958399</v>
      </c>
      <c r="L190" s="647">
        <v>-9194778.4466740992</v>
      </c>
      <c r="M190" s="647">
        <v>-13023.7154423022</v>
      </c>
      <c r="N190" s="647"/>
      <c r="O190" s="746"/>
    </row>
    <row r="191" spans="9:15">
      <c r="I191" s="747" t="e">
        <f>TEXT(#REF!,"MMM YY")</f>
        <v>#REF!</v>
      </c>
      <c r="J191" s="646">
        <v>44467</v>
      </c>
      <c r="K191" s="647">
        <v>-1179485.76430342</v>
      </c>
      <c r="L191" s="647">
        <v>-9669401.3942854907</v>
      </c>
      <c r="M191" s="647">
        <v>2708076.11959157</v>
      </c>
      <c r="N191" s="647"/>
      <c r="O191" s="746"/>
    </row>
    <row r="192" spans="9:15">
      <c r="I192" s="747" t="e">
        <f>TEXT(#REF!,"MMM YY")</f>
        <v>#REF!</v>
      </c>
      <c r="J192" s="646">
        <v>44468</v>
      </c>
      <c r="K192" s="647">
        <v>3629960.8800876001</v>
      </c>
      <c r="L192" s="647">
        <v>-8367608.01154669</v>
      </c>
      <c r="M192" s="647">
        <v>4314027.1665284904</v>
      </c>
      <c r="N192" s="647"/>
      <c r="O192" s="746"/>
    </row>
    <row r="193" spans="9:15">
      <c r="I193" s="747" t="e">
        <f>TEXT(#REF!,"MMM YY")</f>
        <v>#REF!</v>
      </c>
      <c r="J193" s="646">
        <v>44469</v>
      </c>
      <c r="K193" s="647">
        <v>-6149649.8279561801</v>
      </c>
      <c r="L193" s="647">
        <v>-9496903.5447883904</v>
      </c>
      <c r="M193" s="647">
        <v>158310.22031280099</v>
      </c>
      <c r="N193" s="647"/>
      <c r="O193" s="746"/>
    </row>
    <row r="194" spans="9:15">
      <c r="I194" s="747" t="e">
        <f>TEXT(#REF!,"MMM YY")</f>
        <v>#REF!</v>
      </c>
      <c r="J194" s="646">
        <v>44470</v>
      </c>
      <c r="K194" s="647">
        <v>1891743.4629511901</v>
      </c>
      <c r="L194" s="647">
        <v>-7860258.34449198</v>
      </c>
      <c r="M194" s="647">
        <v>-2501651.26444331</v>
      </c>
      <c r="N194" s="647"/>
      <c r="O194" s="746"/>
    </row>
    <row r="195" spans="9:15">
      <c r="I195" s="747" t="e">
        <f>TEXT(#REF!,"MMM YY")</f>
        <v>#REF!</v>
      </c>
      <c r="J195" s="646">
        <v>44473</v>
      </c>
      <c r="K195" s="647">
        <v>-1409218.01666419</v>
      </c>
      <c r="L195" s="647">
        <v>-8435195.2001982592</v>
      </c>
      <c r="M195" s="647">
        <v>975520.61450993898</v>
      </c>
      <c r="N195" s="647"/>
      <c r="O195" s="746"/>
    </row>
    <row r="196" spans="9:15">
      <c r="I196" s="747" t="e">
        <f>TEXT(#REF!,"MMM YY")</f>
        <v>#REF!</v>
      </c>
      <c r="J196" s="646">
        <v>44474</v>
      </c>
      <c r="K196" s="647">
        <v>583982.35332351399</v>
      </c>
      <c r="L196" s="647">
        <v>-7698840.0747603402</v>
      </c>
      <c r="M196" s="647">
        <v>2553674.4702188401</v>
      </c>
      <c r="N196" s="647"/>
      <c r="O196" s="746"/>
    </row>
    <row r="197" spans="9:15">
      <c r="I197" s="747" t="e">
        <f>TEXT(#REF!,"MMM YY")</f>
        <v>#REF!</v>
      </c>
      <c r="J197" s="646">
        <v>44475</v>
      </c>
      <c r="K197" s="647">
        <v>3450513.3014555299</v>
      </c>
      <c r="L197" s="647">
        <v>-7451595.9730997402</v>
      </c>
      <c r="M197" s="647">
        <v>76047.045522727698</v>
      </c>
      <c r="N197" s="647"/>
      <c r="O197" s="746"/>
    </row>
    <row r="198" spans="9:15">
      <c r="I198" s="747" t="e">
        <f>TEXT(#REF!,"MMM YY")</f>
        <v>#REF!</v>
      </c>
      <c r="J198" s="646">
        <v>44476</v>
      </c>
      <c r="K198" s="647">
        <v>1938609.0753580299</v>
      </c>
      <c r="L198" s="647">
        <v>-7008046.5577466302</v>
      </c>
      <c r="M198" s="647">
        <v>3249862.55906987</v>
      </c>
      <c r="N198" s="647"/>
      <c r="O198" s="746"/>
    </row>
    <row r="199" spans="9:15">
      <c r="I199" s="747" t="e">
        <f>TEXT(#REF!,"MMM YY")</f>
        <v>#REF!</v>
      </c>
      <c r="J199" s="646">
        <v>44477</v>
      </c>
      <c r="K199" s="647">
        <v>747259.61499908497</v>
      </c>
      <c r="L199" s="647">
        <v>-7006757.4427205604</v>
      </c>
      <c r="M199" s="647">
        <v>2145700.8273332999</v>
      </c>
      <c r="N199" s="647"/>
      <c r="O199" s="746"/>
    </row>
    <row r="200" spans="9:15">
      <c r="I200" s="747" t="e">
        <f>TEXT(#REF!,"MMM YY")</f>
        <v>#REF!</v>
      </c>
      <c r="J200" s="646">
        <v>44480</v>
      </c>
      <c r="K200" s="647">
        <v>-845554.21210361796</v>
      </c>
      <c r="L200" s="647">
        <v>-7031067.3374112695</v>
      </c>
      <c r="M200" s="647">
        <v>2410706.54679807</v>
      </c>
      <c r="N200" s="647"/>
      <c r="O200" s="746"/>
    </row>
    <row r="201" spans="9:15">
      <c r="I201" s="747" t="e">
        <f>TEXT(#REF!,"MMM YY")</f>
        <v>#REF!</v>
      </c>
      <c r="J201" s="646">
        <v>44481</v>
      </c>
      <c r="K201" s="647">
        <v>1374361.14857537</v>
      </c>
      <c r="L201" s="647">
        <v>-9786059.6942306608</v>
      </c>
      <c r="M201" s="647">
        <v>1951797.2071104399</v>
      </c>
      <c r="N201" s="647"/>
      <c r="O201" s="746"/>
    </row>
    <row r="202" spans="9:15">
      <c r="I202" s="747" t="e">
        <f>TEXT(#REF!,"MMM YY")</f>
        <v>#REF!</v>
      </c>
      <c r="J202" s="646">
        <v>44482</v>
      </c>
      <c r="K202" s="647">
        <v>469785.23524498002</v>
      </c>
      <c r="L202" s="647">
        <v>-6721745.6413756702</v>
      </c>
      <c r="M202" s="647">
        <v>3064522.5811778698</v>
      </c>
      <c r="N202" s="647"/>
      <c r="O202" s="746"/>
    </row>
    <row r="203" spans="9:15">
      <c r="I203" s="747" t="e">
        <f>TEXT(#REF!,"MMM YY")</f>
        <v>#REF!</v>
      </c>
      <c r="J203" s="646">
        <v>44483</v>
      </c>
      <c r="K203" s="647">
        <v>1248434.0357755499</v>
      </c>
      <c r="L203" s="647">
        <v>-6179213.9080368802</v>
      </c>
      <c r="M203" s="647">
        <v>1224151.6554094399</v>
      </c>
      <c r="N203" s="647"/>
      <c r="O203" s="746"/>
    </row>
    <row r="204" spans="9:15">
      <c r="I204" s="747" t="e">
        <f>TEXT(#REF!,"MMM YY")</f>
        <v>#REF!</v>
      </c>
      <c r="J204" s="646">
        <v>44484</v>
      </c>
      <c r="K204" s="647">
        <v>2425972.836323</v>
      </c>
      <c r="L204" s="647">
        <v>-6839816.6616978096</v>
      </c>
      <c r="M204" s="647">
        <v>1267814.3215181001</v>
      </c>
      <c r="N204" s="647"/>
      <c r="O204" s="746"/>
    </row>
    <row r="205" spans="9:15">
      <c r="I205" s="747" t="e">
        <f>TEXT(#REF!,"MMM YY")</f>
        <v>#REF!</v>
      </c>
      <c r="J205" s="646">
        <v>44487</v>
      </c>
      <c r="K205" s="647">
        <v>-3830287.65952361</v>
      </c>
      <c r="L205" s="647">
        <v>-8193257.9324480901</v>
      </c>
      <c r="M205" s="647">
        <v>-2309248.2705894401</v>
      </c>
      <c r="N205" s="647"/>
      <c r="O205" s="746"/>
    </row>
    <row r="206" spans="9:15">
      <c r="I206" s="747" t="e">
        <f>TEXT(#REF!,"MMM YY")</f>
        <v>#REF!</v>
      </c>
      <c r="J206" s="646">
        <v>44488</v>
      </c>
      <c r="K206" s="647">
        <v>-3379327.7059639501</v>
      </c>
      <c r="L206" s="647">
        <v>-8409146.36425565</v>
      </c>
      <c r="M206" s="647">
        <v>641511.82691222196</v>
      </c>
      <c r="N206" s="647"/>
      <c r="O206" s="746"/>
    </row>
    <row r="207" spans="9:15">
      <c r="I207" s="747" t="e">
        <f>TEXT(#REF!,"MMM YY")</f>
        <v>#REF!</v>
      </c>
      <c r="J207" s="646">
        <v>44489</v>
      </c>
      <c r="K207" s="647">
        <v>1651884.7373496001</v>
      </c>
      <c r="L207" s="647">
        <v>-7756347.8645183397</v>
      </c>
      <c r="M207" s="647">
        <v>133150.994301169</v>
      </c>
      <c r="N207" s="647"/>
      <c r="O207" s="746"/>
    </row>
    <row r="208" spans="9:15">
      <c r="I208" s="747" t="e">
        <f>TEXT(#REF!,"MMM YY")</f>
        <v>#REF!</v>
      </c>
      <c r="J208" s="646">
        <v>44490</v>
      </c>
      <c r="K208" s="647">
        <v>-2913076.9221495502</v>
      </c>
      <c r="L208" s="647">
        <v>-8552416.64526885</v>
      </c>
      <c r="M208" s="647">
        <v>-246952.46429602901</v>
      </c>
      <c r="N208" s="647"/>
      <c r="O208" s="746"/>
    </row>
    <row r="209" spans="9:15">
      <c r="I209" s="747" t="e">
        <f>TEXT(#REF!,"MMM YY")</f>
        <v>#REF!</v>
      </c>
      <c r="J209" s="646">
        <v>44491</v>
      </c>
      <c r="K209" s="647">
        <v>1057898.27711166</v>
      </c>
      <c r="L209" s="647">
        <v>-10349517.687992901</v>
      </c>
      <c r="M209" s="647">
        <v>-564483.18798418401</v>
      </c>
      <c r="N209" s="647"/>
      <c r="O209" s="746"/>
    </row>
    <row r="210" spans="9:15">
      <c r="I210" s="747" t="e">
        <f>TEXT(#REF!,"MMM YY")</f>
        <v>#REF!</v>
      </c>
      <c r="J210" s="646">
        <v>44494</v>
      </c>
      <c r="K210" s="647">
        <v>-1428988.3521423</v>
      </c>
      <c r="L210" s="647">
        <v>-10114888.0812582</v>
      </c>
      <c r="M210" s="647">
        <v>-1649122.30767215</v>
      </c>
      <c r="N210" s="647"/>
      <c r="O210" s="746"/>
    </row>
    <row r="211" spans="9:15">
      <c r="I211" s="747" t="e">
        <f>TEXT(#REF!,"MMM YY")</f>
        <v>#REF!</v>
      </c>
      <c r="J211" s="646">
        <v>44495</v>
      </c>
      <c r="K211" s="647">
        <v>-1878141.7845080199</v>
      </c>
      <c r="L211" s="647">
        <v>-9475628.4796180502</v>
      </c>
      <c r="M211" s="647">
        <v>-3321607.08004421</v>
      </c>
      <c r="N211" s="647"/>
      <c r="O211" s="746"/>
    </row>
    <row r="212" spans="9:15">
      <c r="I212" s="747" t="e">
        <f>TEXT(#REF!,"MMM YY")</f>
        <v>#REF!</v>
      </c>
      <c r="J212" s="646">
        <v>44496</v>
      </c>
      <c r="K212" s="647">
        <v>-8850915.8835465107</v>
      </c>
      <c r="L212" s="647">
        <v>-7060276.4373327401</v>
      </c>
      <c r="M212" s="647">
        <v>-5699127.1527167801</v>
      </c>
      <c r="N212" s="647"/>
      <c r="O212" s="746"/>
    </row>
    <row r="213" spans="9:15">
      <c r="I213" s="747" t="e">
        <f>TEXT(#REF!,"MMM YY")</f>
        <v>#REF!</v>
      </c>
      <c r="J213" s="646">
        <v>44497</v>
      </c>
      <c r="K213" s="647">
        <v>-16749783.622299099</v>
      </c>
      <c r="L213" s="647">
        <v>-9303156.1615036204</v>
      </c>
      <c r="M213" s="647">
        <v>-17343951.045905501</v>
      </c>
      <c r="N213" s="647"/>
      <c r="O213" s="746"/>
    </row>
    <row r="214" spans="9:15">
      <c r="I214" s="747" t="e">
        <f>TEXT(#REF!,"MMM YY")</f>
        <v>#REF!</v>
      </c>
      <c r="J214" s="646">
        <v>44498</v>
      </c>
      <c r="K214" s="647">
        <v>538670.85390000395</v>
      </c>
      <c r="L214" s="647">
        <v>-11787404.1131952</v>
      </c>
      <c r="M214" s="647">
        <v>4525987.7151765795</v>
      </c>
      <c r="N214" s="647"/>
      <c r="O214" s="746"/>
    </row>
    <row r="215" spans="9:15">
      <c r="I215" s="747" t="e">
        <f>TEXT(#REF!,"MMM YY")</f>
        <v>#REF!</v>
      </c>
      <c r="J215" s="646">
        <v>44501</v>
      </c>
      <c r="K215" s="647">
        <v>5897691.7618833696</v>
      </c>
      <c r="L215" s="647">
        <v>-11990968.4269908</v>
      </c>
      <c r="M215" s="647">
        <v>5716075.1742183203</v>
      </c>
      <c r="N215" s="647"/>
      <c r="O215" s="746"/>
    </row>
    <row r="216" spans="9:15">
      <c r="I216" s="747" t="e">
        <f>TEXT(#REF!,"MMM YY")</f>
        <v>#REF!</v>
      </c>
      <c r="J216" s="646">
        <v>44502</v>
      </c>
      <c r="K216" s="647">
        <v>6077360.9924157402</v>
      </c>
      <c r="L216" s="647">
        <v>-8716081.1795521304</v>
      </c>
      <c r="M216" s="647">
        <v>1518116.2937403701</v>
      </c>
      <c r="N216" s="647"/>
      <c r="O216" s="746"/>
    </row>
    <row r="217" spans="9:15">
      <c r="I217" s="747" t="e">
        <f>TEXT(#REF!,"MMM YY")</f>
        <v>#REF!</v>
      </c>
      <c r="J217" s="646">
        <v>44503</v>
      </c>
      <c r="K217" s="647">
        <v>350615.23687227699</v>
      </c>
      <c r="L217" s="647">
        <v>-7720822.22189542</v>
      </c>
      <c r="M217" s="647">
        <v>2590098.9280160898</v>
      </c>
      <c r="N217" s="647"/>
      <c r="O217" s="746"/>
    </row>
    <row r="218" spans="9:15">
      <c r="I218" s="747" t="e">
        <f>TEXT(#REF!,"MMM YY")</f>
        <v>#REF!</v>
      </c>
      <c r="J218" s="646">
        <v>44504</v>
      </c>
      <c r="K218" s="647">
        <v>4918577.0038076201</v>
      </c>
      <c r="L218" s="647">
        <v>-7435952.8716391698</v>
      </c>
      <c r="M218" s="647">
        <v>-783096.59036865598</v>
      </c>
      <c r="N218" s="647"/>
      <c r="O218" s="746"/>
    </row>
    <row r="219" spans="9:15">
      <c r="I219" s="747" t="e">
        <f>TEXT(#REF!,"MMM YY")</f>
        <v>#REF!</v>
      </c>
      <c r="J219" s="646">
        <v>44505</v>
      </c>
      <c r="K219" s="647">
        <v>2663761.0848463699</v>
      </c>
      <c r="L219" s="647">
        <v>-7193926.4718660498</v>
      </c>
      <c r="M219" s="647">
        <v>1777989.6216350701</v>
      </c>
      <c r="N219" s="647"/>
      <c r="O219" s="746"/>
    </row>
    <row r="220" spans="9:15">
      <c r="I220" s="747" t="e">
        <f>TEXT(#REF!,"MMM YY")</f>
        <v>#REF!</v>
      </c>
      <c r="J220" s="646">
        <v>44508</v>
      </c>
      <c r="K220" s="647">
        <v>-3317573.5726284301</v>
      </c>
      <c r="L220" s="647">
        <v>-6547789.2625224404</v>
      </c>
      <c r="M220" s="647">
        <v>-3488443.7165149199</v>
      </c>
      <c r="N220" s="647"/>
      <c r="O220" s="746"/>
    </row>
    <row r="221" spans="9:15">
      <c r="I221" s="747" t="e">
        <f>TEXT(#REF!,"MMM YY")</f>
        <v>#REF!</v>
      </c>
      <c r="J221" s="646">
        <v>44509</v>
      </c>
      <c r="K221" s="647">
        <v>1628220.2432858399</v>
      </c>
      <c r="L221" s="647">
        <v>-6866335.5063479701</v>
      </c>
      <c r="M221" s="647">
        <v>3795093.1638966398</v>
      </c>
      <c r="N221" s="647"/>
      <c r="O221" s="746"/>
    </row>
    <row r="222" spans="9:15">
      <c r="I222" s="747" t="e">
        <f>TEXT(#REF!,"MMM YY")</f>
        <v>#REF!</v>
      </c>
      <c r="J222" s="646">
        <v>44510</v>
      </c>
      <c r="K222" s="647">
        <v>-4571349.0646273503</v>
      </c>
      <c r="L222" s="647">
        <v>-8388377.7647283599</v>
      </c>
      <c r="M222" s="647">
        <v>-5299748.3622441599</v>
      </c>
      <c r="N222" s="647"/>
      <c r="O222" s="746"/>
    </row>
    <row r="223" spans="9:15">
      <c r="I223" s="747" t="e">
        <f>TEXT(#REF!,"MMM YY")</f>
        <v>#REF!</v>
      </c>
      <c r="J223" s="646">
        <v>44511</v>
      </c>
      <c r="K223" s="647">
        <v>-5333782.0008592997</v>
      </c>
      <c r="L223" s="647">
        <v>-8595463.1974319592</v>
      </c>
      <c r="M223" s="647">
        <v>-1637712.0807402299</v>
      </c>
      <c r="N223" s="647"/>
      <c r="O223" s="746"/>
    </row>
    <row r="224" spans="9:15">
      <c r="I224" s="747" t="e">
        <f>TEXT(#REF!,"MMM YY")</f>
        <v>#REF!</v>
      </c>
      <c r="J224" s="646">
        <v>44512</v>
      </c>
      <c r="K224" s="647">
        <v>1124726.1544768501</v>
      </c>
      <c r="L224" s="647">
        <v>-9607262.2976544593</v>
      </c>
      <c r="M224" s="647">
        <v>-2464725.0144805298</v>
      </c>
      <c r="N224" s="647"/>
      <c r="O224" s="746"/>
    </row>
    <row r="225" spans="9:15">
      <c r="I225" s="747" t="e">
        <f>TEXT(#REF!,"MMM YY")</f>
        <v>#REF!</v>
      </c>
      <c r="J225" s="646">
        <v>44515</v>
      </c>
      <c r="K225" s="647">
        <v>-669415.74058653996</v>
      </c>
      <c r="L225" s="647">
        <v>-7074285.4512518803</v>
      </c>
      <c r="M225" s="647">
        <v>-1515080.02172588</v>
      </c>
      <c r="N225" s="647"/>
      <c r="O225" s="746"/>
    </row>
    <row r="226" spans="9:15">
      <c r="I226" s="747" t="e">
        <f>TEXT(#REF!,"MMM YY")</f>
        <v>#REF!</v>
      </c>
      <c r="J226" s="646">
        <v>44516</v>
      </c>
      <c r="K226" s="647">
        <v>-481727.20717892097</v>
      </c>
      <c r="L226" s="647">
        <v>-8612081.6339643393</v>
      </c>
      <c r="M226" s="647">
        <v>-360347.147950952</v>
      </c>
      <c r="N226" s="647"/>
      <c r="O226" s="746"/>
    </row>
    <row r="227" spans="9:15">
      <c r="I227" s="747" t="e">
        <f>TEXT(#REF!,"MMM YY")</f>
        <v>#REF!</v>
      </c>
      <c r="J227" s="646">
        <v>44517</v>
      </c>
      <c r="K227" s="647">
        <v>3918006.0996198901</v>
      </c>
      <c r="L227" s="647">
        <v>-9607809.9092362393</v>
      </c>
      <c r="M227" s="647">
        <v>2740524.5303605502</v>
      </c>
      <c r="N227" s="647"/>
      <c r="O227" s="746"/>
    </row>
    <row r="228" spans="9:15">
      <c r="I228" s="747" t="e">
        <f>TEXT(#REF!,"MMM YY")</f>
        <v>#REF!</v>
      </c>
      <c r="J228" s="646">
        <v>44518</v>
      </c>
      <c r="K228" s="647">
        <v>1894835.0203912701</v>
      </c>
      <c r="L228" s="647">
        <v>-10499479.9865069</v>
      </c>
      <c r="M228" s="647">
        <v>2531445.1745104399</v>
      </c>
      <c r="N228" s="647"/>
      <c r="O228" s="746"/>
    </row>
    <row r="229" spans="9:15">
      <c r="I229" s="747" t="e">
        <f>TEXT(#REF!,"MMM YY")</f>
        <v>#REF!</v>
      </c>
      <c r="J229" s="646">
        <v>44519</v>
      </c>
      <c r="K229" s="647">
        <v>3112945.2100576698</v>
      </c>
      <c r="L229" s="647">
        <v>-10403092.0939536</v>
      </c>
      <c r="M229" s="647">
        <v>-1285283.5274897299</v>
      </c>
      <c r="N229" s="647"/>
      <c r="O229" s="746"/>
    </row>
    <row r="230" spans="9:15">
      <c r="I230" s="747" t="e">
        <f>TEXT(#REF!,"MMM YY")</f>
        <v>#REF!</v>
      </c>
      <c r="J230" s="646">
        <v>44522</v>
      </c>
      <c r="K230" s="647">
        <v>-5618430.2990427501</v>
      </c>
      <c r="L230" s="647">
        <v>-10906419.1036902</v>
      </c>
      <c r="M230" s="647">
        <v>-2573066.5134730302</v>
      </c>
      <c r="N230" s="647"/>
      <c r="O230" s="746"/>
    </row>
    <row r="231" spans="9:15">
      <c r="I231" s="747" t="e">
        <f>TEXT(#REF!,"MMM YY")</f>
        <v>#REF!</v>
      </c>
      <c r="J231" s="646">
        <v>44523</v>
      </c>
      <c r="K231" s="647">
        <v>-1512159.45921835</v>
      </c>
      <c r="L231" s="647">
        <v>-11407706.9332793</v>
      </c>
      <c r="M231" s="647">
        <v>216895.57982611901</v>
      </c>
      <c r="N231" s="647"/>
      <c r="O231" s="746"/>
    </row>
    <row r="232" spans="9:15">
      <c r="I232" s="747" t="e">
        <f>TEXT(#REF!,"MMM YY")</f>
        <v>#REF!</v>
      </c>
      <c r="J232" s="646">
        <v>44524</v>
      </c>
      <c r="K232" s="647">
        <v>-390824.14335687697</v>
      </c>
      <c r="L232" s="647">
        <v>-9437381.0400742702</v>
      </c>
      <c r="M232" s="647">
        <v>229907.835842345</v>
      </c>
      <c r="N232" s="647"/>
      <c r="O232" s="746"/>
    </row>
    <row r="233" spans="9:15">
      <c r="I233" s="747" t="e">
        <f>TEXT(#REF!,"MMM YY")</f>
        <v>#REF!</v>
      </c>
      <c r="J233" s="646">
        <v>44525</v>
      </c>
      <c r="K233" s="647">
        <v>9026813.0932022501</v>
      </c>
      <c r="L233" s="647">
        <v>-10861574.0478228</v>
      </c>
      <c r="M233" s="647">
        <v>2219427.8457876402</v>
      </c>
      <c r="N233" s="647"/>
      <c r="O233" s="746"/>
    </row>
    <row r="234" spans="9:15">
      <c r="I234" s="747" t="e">
        <f>TEXT(#REF!,"MMM YY")</f>
        <v>#REF!</v>
      </c>
      <c r="J234" s="646">
        <v>44526</v>
      </c>
      <c r="K234" s="647">
        <v>6042717.9824839197</v>
      </c>
      <c r="L234" s="647">
        <v>-10064916.8636306</v>
      </c>
      <c r="M234" s="647">
        <v>1967222.62323851</v>
      </c>
      <c r="N234" s="647"/>
      <c r="O234" s="746"/>
    </row>
    <row r="235" spans="9:15">
      <c r="I235" s="747" t="e">
        <f>TEXT(#REF!,"MMM YY")</f>
        <v>#REF!</v>
      </c>
      <c r="J235" s="646">
        <v>44529</v>
      </c>
      <c r="K235" s="647">
        <v>-889621.44844373502</v>
      </c>
      <c r="L235" s="647">
        <v>-9899730.5794808101</v>
      </c>
      <c r="M235" s="647">
        <v>-1482471.1034174301</v>
      </c>
      <c r="N235" s="647"/>
      <c r="O235" s="746"/>
    </row>
    <row r="236" spans="9:15">
      <c r="I236" s="747" t="e">
        <f>TEXT(#REF!,"MMM YY")</f>
        <v>#REF!</v>
      </c>
      <c r="J236" s="646">
        <v>44530</v>
      </c>
      <c r="K236" s="647">
        <v>3264708.7585870698</v>
      </c>
      <c r="L236" s="647">
        <v>-8343853.7476934604</v>
      </c>
      <c r="M236" s="647">
        <v>570398.60181721696</v>
      </c>
      <c r="N236" s="647"/>
      <c r="O236" s="746"/>
    </row>
    <row r="237" spans="9:15">
      <c r="I237" s="747" t="e">
        <f>TEXT(#REF!,"MMM YY")</f>
        <v>#REF!</v>
      </c>
      <c r="J237" s="646">
        <v>44531</v>
      </c>
      <c r="K237" s="647">
        <v>-1905124.8649474301</v>
      </c>
      <c r="L237" s="647">
        <v>-8637774.3790023699</v>
      </c>
      <c r="M237" s="647">
        <v>1795342.9377694901</v>
      </c>
      <c r="N237" s="647"/>
      <c r="O237" s="746"/>
    </row>
    <row r="238" spans="9:15">
      <c r="I238" s="747" t="e">
        <f>TEXT(#REF!,"MMM YY")</f>
        <v>#REF!</v>
      </c>
      <c r="J238" s="646">
        <v>44532</v>
      </c>
      <c r="K238" s="647">
        <v>1515553.85514781</v>
      </c>
      <c r="L238" s="647">
        <v>-8146095.6134016505</v>
      </c>
      <c r="M238" s="647">
        <v>-1265579.69015523</v>
      </c>
      <c r="N238" s="647"/>
      <c r="O238" s="746"/>
    </row>
    <row r="239" spans="9:15">
      <c r="I239" s="747" t="e">
        <f>TEXT(#REF!,"MMM YY")</f>
        <v>#REF!</v>
      </c>
      <c r="J239" s="646">
        <v>44533</v>
      </c>
      <c r="K239" s="647">
        <v>-1747978.69805797</v>
      </c>
      <c r="L239" s="647">
        <v>-9784698.6990131494</v>
      </c>
      <c r="M239" s="647">
        <v>3158279.1600556499</v>
      </c>
      <c r="N239" s="647"/>
      <c r="O239" s="746"/>
    </row>
    <row r="240" spans="9:15">
      <c r="I240" s="747" t="e">
        <f>TEXT(#REF!,"MMM YY")</f>
        <v>#REF!</v>
      </c>
      <c r="J240" s="646">
        <v>44536</v>
      </c>
      <c r="K240" s="647">
        <v>1916017.06237163</v>
      </c>
      <c r="L240" s="647">
        <v>-10711061.6638785</v>
      </c>
      <c r="M240" s="647">
        <v>-1623965.0773889299</v>
      </c>
      <c r="N240" s="647"/>
      <c r="O240" s="746"/>
    </row>
    <row r="241" spans="9:15">
      <c r="I241" s="747" t="e">
        <f>TEXT(#REF!,"MMM YY")</f>
        <v>#REF!</v>
      </c>
      <c r="J241" s="646">
        <v>44537</v>
      </c>
      <c r="K241" s="647">
        <v>-81094.412194286298</v>
      </c>
      <c r="L241" s="647">
        <v>-9156764.6372983903</v>
      </c>
      <c r="M241" s="647">
        <v>859302.05472169805</v>
      </c>
      <c r="N241" s="647"/>
      <c r="O241" s="746"/>
    </row>
    <row r="242" spans="9:15">
      <c r="I242" s="747" t="e">
        <f>TEXT(#REF!,"MMM YY")</f>
        <v>#REF!</v>
      </c>
      <c r="J242" s="646">
        <v>44538</v>
      </c>
      <c r="K242" s="647">
        <v>-657904.40245666599</v>
      </c>
      <c r="L242" s="647">
        <v>-8409921.1322511807</v>
      </c>
      <c r="M242" s="647">
        <v>2995255.7220083</v>
      </c>
      <c r="N242" s="647"/>
      <c r="O242" s="746"/>
    </row>
    <row r="243" spans="9:15">
      <c r="I243" s="747" t="e">
        <f>TEXT(#REF!,"MMM YY")</f>
        <v>#REF!</v>
      </c>
      <c r="J243" s="646">
        <v>44539</v>
      </c>
      <c r="K243" s="647">
        <v>324256.79778444499</v>
      </c>
      <c r="L243" s="647">
        <v>-8075054.6084557502</v>
      </c>
      <c r="M243" s="647">
        <v>-3027654.2454943098</v>
      </c>
      <c r="N243" s="647"/>
      <c r="O243" s="746"/>
    </row>
    <row r="244" spans="9:15">
      <c r="I244" s="747" t="e">
        <f>TEXT(#REF!,"MMM YY")</f>
        <v>#REF!</v>
      </c>
      <c r="J244" s="646">
        <v>44540</v>
      </c>
      <c r="K244" s="647">
        <v>-256269.404822916</v>
      </c>
      <c r="L244" s="647">
        <v>-8177535.9034134801</v>
      </c>
      <c r="M244" s="647">
        <v>-628942.51950626902</v>
      </c>
      <c r="N244" s="647"/>
      <c r="O244" s="746"/>
    </row>
    <row r="245" spans="9:15">
      <c r="I245" s="747" t="e">
        <f>TEXT(#REF!,"MMM YY")</f>
        <v>#REF!</v>
      </c>
      <c r="J245" s="646">
        <v>44543</v>
      </c>
      <c r="K245" s="647">
        <v>90001.647239134298</v>
      </c>
      <c r="L245" s="647">
        <v>-8831619.8378533702</v>
      </c>
      <c r="M245" s="647">
        <v>-1752760.43870814</v>
      </c>
      <c r="N245" s="647"/>
      <c r="O245" s="746"/>
    </row>
    <row r="246" spans="9:15">
      <c r="I246" s="747" t="e">
        <f>TEXT(#REF!,"MMM YY")</f>
        <v>#REF!</v>
      </c>
      <c r="J246" s="646">
        <v>44544</v>
      </c>
      <c r="K246" s="647">
        <v>-3956270.3999429801</v>
      </c>
      <c r="L246" s="647">
        <v>-9866769.3182311393</v>
      </c>
      <c r="M246" s="647">
        <v>-859838.96704649401</v>
      </c>
      <c r="N246" s="647"/>
      <c r="O246" s="746"/>
    </row>
    <row r="247" spans="9:15">
      <c r="I247" s="747" t="e">
        <f>TEXT(#REF!,"MMM YY")</f>
        <v>#REF!</v>
      </c>
      <c r="J247" s="646">
        <v>44545</v>
      </c>
      <c r="K247" s="647">
        <v>-1718007.59173436</v>
      </c>
      <c r="L247" s="647">
        <v>-9497641.0472818203</v>
      </c>
      <c r="M247" s="647">
        <v>-1331487.5716202401</v>
      </c>
      <c r="N247" s="647"/>
      <c r="O247" s="746"/>
    </row>
    <row r="248" spans="9:15">
      <c r="I248" s="747" t="e">
        <f>TEXT(#REF!,"MMM YY")</f>
        <v>#REF!</v>
      </c>
      <c r="J248" s="646">
        <v>44546</v>
      </c>
      <c r="K248" s="647">
        <v>5688288.21200768</v>
      </c>
      <c r="L248" s="647">
        <v>-9802744.8156523798</v>
      </c>
      <c r="M248" s="647">
        <v>4132772.7618655702</v>
      </c>
      <c r="N248" s="647"/>
      <c r="O248" s="746"/>
    </row>
    <row r="249" spans="9:15">
      <c r="I249" s="747" t="e">
        <f>TEXT(#REF!,"MMM YY")</f>
        <v>#REF!</v>
      </c>
      <c r="J249" s="646">
        <v>44547</v>
      </c>
      <c r="K249" s="647">
        <v>3474106.2191313598</v>
      </c>
      <c r="L249" s="647">
        <v>-10291857.749551499</v>
      </c>
      <c r="M249" s="647">
        <v>-947605.62570048601</v>
      </c>
      <c r="N249" s="647"/>
      <c r="O249" s="746"/>
    </row>
    <row r="250" spans="9:15">
      <c r="I250" s="747" t="e">
        <f>TEXT(#REF!,"MMM YY")</f>
        <v>#REF!</v>
      </c>
      <c r="J250" s="646">
        <v>44550</v>
      </c>
      <c r="K250" s="647">
        <v>-2290693.01379616</v>
      </c>
      <c r="L250" s="647">
        <v>-10337154.421402801</v>
      </c>
      <c r="M250" s="647">
        <v>-2533726.1533453702</v>
      </c>
      <c r="N250" s="647"/>
      <c r="O250" s="746"/>
    </row>
    <row r="251" spans="9:15">
      <c r="I251" s="747" t="e">
        <f>TEXT(#REF!,"MMM YY")</f>
        <v>#REF!</v>
      </c>
      <c r="J251" s="646">
        <v>44551</v>
      </c>
      <c r="K251" s="647">
        <v>-5385393.1291851299</v>
      </c>
      <c r="L251" s="647">
        <v>-10949514.925642099</v>
      </c>
      <c r="M251" s="647">
        <v>-3902995.7044487898</v>
      </c>
      <c r="N251" s="647"/>
      <c r="O251" s="746"/>
    </row>
    <row r="252" spans="9:15">
      <c r="I252" s="747" t="e">
        <f>TEXT(#REF!,"MMM YY")</f>
        <v>#REF!</v>
      </c>
      <c r="J252" s="646">
        <v>44552</v>
      </c>
      <c r="K252" s="647">
        <v>-4463615.2401841702</v>
      </c>
      <c r="L252" s="647">
        <v>-10843091.089523099</v>
      </c>
      <c r="M252" s="647">
        <v>-2216735.2173059699</v>
      </c>
      <c r="N252" s="647"/>
      <c r="O252" s="746"/>
    </row>
    <row r="253" spans="9:15">
      <c r="I253" s="747" t="e">
        <f>TEXT(#REF!,"MMM YY")</f>
        <v>#REF!</v>
      </c>
      <c r="J253" s="646">
        <v>44553</v>
      </c>
      <c r="K253" s="647">
        <v>-199575.26987485299</v>
      </c>
      <c r="L253" s="647">
        <v>-10945135.096212501</v>
      </c>
      <c r="M253" s="647">
        <v>70105.122586450598</v>
      </c>
      <c r="N253" s="647"/>
      <c r="O253" s="746"/>
    </row>
    <row r="254" spans="9:15">
      <c r="I254" s="747" t="e">
        <f>TEXT(#REF!,"MMM YY")</f>
        <v>#REF!</v>
      </c>
      <c r="J254" s="646">
        <v>44557</v>
      </c>
      <c r="K254" s="647">
        <v>-957220.44915920903</v>
      </c>
      <c r="L254" s="647">
        <v>-10007091.133723401</v>
      </c>
      <c r="M254" s="647">
        <v>1574315.5149366099</v>
      </c>
      <c r="N254" s="749"/>
      <c r="O254" s="749"/>
    </row>
    <row r="255" spans="9:15">
      <c r="J255" s="646">
        <v>44558</v>
      </c>
      <c r="K255" s="647">
        <v>-9014597.93586215</v>
      </c>
      <c r="L255" s="647">
        <v>-10520188.7795015</v>
      </c>
      <c r="M255" s="647">
        <v>-7627906.9206679501</v>
      </c>
      <c r="N255" s="749"/>
      <c r="O255" s="749"/>
    </row>
    <row r="256" spans="9:15">
      <c r="J256" s="646">
        <v>44559</v>
      </c>
      <c r="K256" s="647">
        <v>235631.22287010201</v>
      </c>
      <c r="L256" s="647">
        <v>-11794515.3826684</v>
      </c>
      <c r="M256" s="647">
        <v>-5493669.8676889203</v>
      </c>
      <c r="N256" s="749"/>
      <c r="O256" s="749"/>
    </row>
    <row r="257" spans="10:15">
      <c r="J257" s="646">
        <v>44560</v>
      </c>
      <c r="K257" s="647">
        <v>-317533.93316495902</v>
      </c>
      <c r="L257" s="647">
        <v>-11082418.805463299</v>
      </c>
      <c r="M257" s="647">
        <v>7437517.4149936801</v>
      </c>
      <c r="N257" s="749"/>
      <c r="O257" s="749"/>
    </row>
    <row r="258" spans="10:15">
      <c r="J258" s="646">
        <v>44561</v>
      </c>
      <c r="K258" s="647">
        <v>-2304324.8508034302</v>
      </c>
      <c r="L258" s="647">
        <v>-11118549.8407025</v>
      </c>
      <c r="M258" s="647">
        <v>2498842.19</v>
      </c>
      <c r="N258" s="749"/>
      <c r="O258" s="749"/>
    </row>
  </sheetData>
  <mergeCells count="1">
    <mergeCell ref="A2:H2"/>
  </mergeCells>
  <pageMargins left="0.43307086614173229" right="0.23622047244094491" top="0.74803149606299213" bottom="0.74803149606299213" header="0.31496062992125984" footer="0.31496062992125984"/>
  <pageSetup paperSize="9" scale="78" orientation="portrait" r:id="rId1"/>
  <headerFooter>
    <oddFooter>&amp;C&amp;1#&amp;"Calibri"&amp;10&amp;K000000Confidential</oddFooter>
  </headerFooter>
  <colBreaks count="1" manualBreakCount="1">
    <brk id="8" max="1048575" man="1"/>
  </colBreaks>
  <customProperties>
    <customPr name="_pios_id" r:id="rId2"/>
  </customProperties>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7129-E25A-4DFA-942D-4BC1B5651B74}">
  <sheetPr codeName="Sheet53">
    <tabColor rgb="FF99CCFF"/>
  </sheetPr>
  <dimension ref="B1:AB40"/>
  <sheetViews>
    <sheetView showGridLines="0" view="pageBreakPreview" zoomScale="85" zoomScaleNormal="100" zoomScaleSheetLayoutView="85" workbookViewId="0">
      <selection activeCell="Q2" sqref="Q2"/>
    </sheetView>
  </sheetViews>
  <sheetFormatPr defaultColWidth="10.453125" defaultRowHeight="11.5"/>
  <cols>
    <col min="1" max="1" width="4" style="58" customWidth="1"/>
    <col min="2" max="2" width="25.54296875" style="58" customWidth="1"/>
    <col min="3" max="3" width="5.453125" style="58" customWidth="1"/>
    <col min="4" max="7" width="12.81640625" style="58" customWidth="1"/>
    <col min="8" max="8" width="13.453125" style="58" customWidth="1"/>
    <col min="9" max="9" width="2.54296875" style="58" customWidth="1"/>
    <col min="10" max="16384" width="10.453125" style="58"/>
  </cols>
  <sheetData>
    <row r="1" spans="2:28" ht="12" customHeight="1">
      <c r="B1" s="84" t="s">
        <v>1181</v>
      </c>
      <c r="C1" s="56"/>
      <c r="D1" s="56"/>
      <c r="E1" s="56"/>
      <c r="F1" s="56"/>
      <c r="G1" s="56"/>
      <c r="H1" s="56"/>
      <c r="AB1" s="58" t="e">
        <f>#REF!</f>
        <v>#REF!</v>
      </c>
    </row>
    <row r="2" spans="2:28" ht="150.75" customHeight="1">
      <c r="B2" s="1660" t="s">
        <v>1182</v>
      </c>
      <c r="C2" s="1660"/>
      <c r="D2" s="1660"/>
      <c r="E2" s="1660"/>
      <c r="F2" s="1660"/>
      <c r="G2" s="1660"/>
      <c r="H2" s="1660"/>
      <c r="I2" s="1655"/>
      <c r="J2" s="1655"/>
      <c r="K2" s="1655"/>
      <c r="L2" s="1655"/>
      <c r="M2" s="1655"/>
      <c r="N2" s="1655"/>
      <c r="O2" s="1655"/>
    </row>
    <row r="3" spans="2:28">
      <c r="B3" s="81" t="s">
        <v>1183</v>
      </c>
      <c r="C3" s="82"/>
      <c r="D3" s="83" t="s">
        <v>1184</v>
      </c>
      <c r="E3" s="82" t="s">
        <v>1185</v>
      </c>
      <c r="F3" s="82" t="s">
        <v>1186</v>
      </c>
      <c r="G3" s="82" t="s">
        <v>1187</v>
      </c>
      <c r="H3" s="83" t="s">
        <v>1188</v>
      </c>
    </row>
    <row r="4" spans="2:28">
      <c r="B4" s="1110" t="s">
        <v>1189</v>
      </c>
      <c r="C4" s="1110"/>
      <c r="D4" s="1110">
        <v>35.159941774722398</v>
      </c>
      <c r="E4" s="1110">
        <v>46.139310464511603</v>
      </c>
      <c r="F4" s="1110">
        <v>14.818707134645701</v>
      </c>
      <c r="G4" s="1110">
        <v>24.74355797716694</v>
      </c>
      <c r="H4" s="1110">
        <v>16.572295403242101</v>
      </c>
    </row>
    <row r="5" spans="2:28">
      <c r="B5" s="59" t="s">
        <v>1190</v>
      </c>
      <c r="C5" s="60"/>
      <c r="D5" s="60">
        <v>36.500383170395907</v>
      </c>
      <c r="E5" s="60">
        <v>47.354011980052206</v>
      </c>
      <c r="F5" s="60">
        <v>14.231594014750101</v>
      </c>
      <c r="G5" s="60">
        <v>25.703168905913799</v>
      </c>
      <c r="H5" s="638">
        <v>18.226966392983002</v>
      </c>
    </row>
    <row r="6" spans="2:28">
      <c r="B6" s="59" t="s">
        <v>1191</v>
      </c>
      <c r="C6" s="60"/>
      <c r="D6" s="60">
        <v>3.2870088587928801</v>
      </c>
      <c r="E6" s="60">
        <v>22.161847862733499</v>
      </c>
      <c r="F6" s="60">
        <v>1.5989895111022501</v>
      </c>
      <c r="G6" s="60">
        <v>4.7728577420394886</v>
      </c>
      <c r="H6" s="638">
        <v>3.7619703449253903</v>
      </c>
    </row>
    <row r="7" spans="2:28">
      <c r="B7" s="59" t="s">
        <v>1192</v>
      </c>
      <c r="C7" s="60"/>
      <c r="D7" s="60">
        <v>4.1494326662757697</v>
      </c>
      <c r="E7" s="60">
        <v>19.266068041816599</v>
      </c>
      <c r="F7" s="60">
        <v>2.83711568132507</v>
      </c>
      <c r="G7" s="60">
        <v>9.6021879394745966</v>
      </c>
      <c r="H7" s="638">
        <v>11.669305723387</v>
      </c>
    </row>
    <row r="8" spans="2:28">
      <c r="B8" s="59" t="s">
        <v>1193</v>
      </c>
      <c r="C8" s="60"/>
      <c r="D8" s="60">
        <v>0.74046320486356398</v>
      </c>
      <c r="E8" s="60">
        <v>6.6906737599251702</v>
      </c>
      <c r="F8" s="60">
        <v>0.65254104765100496</v>
      </c>
      <c r="G8" s="60">
        <v>2.0837606780536055</v>
      </c>
      <c r="H8" s="638">
        <v>2.8062585654368699</v>
      </c>
    </row>
    <row r="9" spans="2:28">
      <c r="B9" s="59" t="s">
        <v>1194</v>
      </c>
      <c r="C9" s="60"/>
      <c r="D9" s="60">
        <v>1.5962952228531599</v>
      </c>
      <c r="E9" s="60">
        <v>3.8928942954145502</v>
      </c>
      <c r="F9" s="60">
        <v>1.4510127994728301</v>
      </c>
      <c r="G9" s="60">
        <v>1.8796093054889351</v>
      </c>
      <c r="H9" s="638">
        <v>3.1865578013003502</v>
      </c>
      <c r="O9" s="1661"/>
      <c r="P9" s="1661"/>
    </row>
    <row r="10" spans="2:28">
      <c r="B10" s="59" t="s">
        <v>1195</v>
      </c>
      <c r="C10" s="639"/>
      <c r="D10" s="640">
        <v>0.24017248283700288</v>
      </c>
      <c r="E10" s="640">
        <v>0.65167706306621365</v>
      </c>
      <c r="F10" s="641">
        <v>0.22141599541079537</v>
      </c>
      <c r="G10" s="641">
        <v>0.44507519236025878</v>
      </c>
      <c r="H10" s="642">
        <v>0.58204658606680693</v>
      </c>
      <c r="O10" s="1661"/>
      <c r="P10" s="1661"/>
    </row>
    <row r="11" spans="2:28">
      <c r="B11" s="85" t="s">
        <v>1196</v>
      </c>
      <c r="C11" s="54"/>
      <c r="D11" s="54">
        <v>43.590340984016599</v>
      </c>
      <c r="E11" s="54">
        <v>71.623759043058797</v>
      </c>
      <c r="F11" s="54">
        <v>23.133104186266198</v>
      </c>
      <c r="G11" s="54">
        <v>38.014593164806875</v>
      </c>
      <c r="H11" s="502">
        <v>40.251182645961997</v>
      </c>
      <c r="O11" s="643"/>
      <c r="P11" s="643"/>
    </row>
    <row r="12" spans="2:28">
      <c r="B12" s="59" t="s">
        <v>1190</v>
      </c>
      <c r="C12" s="639"/>
      <c r="D12" s="60">
        <v>47.629573726519098</v>
      </c>
      <c r="E12" s="60">
        <v>66.769092143538202</v>
      </c>
      <c r="F12" s="60">
        <v>19.2753772505983</v>
      </c>
      <c r="G12" s="60">
        <v>38.438589255203411</v>
      </c>
      <c r="H12" s="638">
        <v>31.563174434157901</v>
      </c>
      <c r="O12" s="643"/>
      <c r="P12" s="643"/>
    </row>
    <row r="13" spans="2:28">
      <c r="B13" s="59" t="s">
        <v>1191</v>
      </c>
      <c r="C13" s="639"/>
      <c r="D13" s="60">
        <v>7.5572540268645101</v>
      </c>
      <c r="E13" s="60">
        <v>33.849695762734001</v>
      </c>
      <c r="F13" s="60">
        <v>3.8865149115210302</v>
      </c>
      <c r="G13" s="60">
        <v>10.337570122259068</v>
      </c>
      <c r="H13" s="638">
        <v>9.3312627274339288</v>
      </c>
      <c r="O13" s="643"/>
      <c r="P13" s="643"/>
    </row>
    <row r="14" spans="2:28">
      <c r="B14" s="59" t="s">
        <v>1192</v>
      </c>
      <c r="C14" s="639"/>
      <c r="D14" s="60">
        <v>10.947196249499399</v>
      </c>
      <c r="E14" s="60">
        <v>52.473165221657595</v>
      </c>
      <c r="F14" s="60">
        <v>10.205091075752801</v>
      </c>
      <c r="G14" s="60">
        <v>24.395046087428362</v>
      </c>
      <c r="H14" s="638">
        <v>34.248178295669099</v>
      </c>
      <c r="O14" s="643"/>
      <c r="P14" s="643"/>
    </row>
    <row r="15" spans="2:28">
      <c r="B15" s="59" t="s">
        <v>1193</v>
      </c>
      <c r="C15" s="639"/>
      <c r="D15" s="60">
        <v>1.22453240676206</v>
      </c>
      <c r="E15" s="60">
        <v>7.25659921490759</v>
      </c>
      <c r="F15" s="60">
        <v>1.1582821535686598</v>
      </c>
      <c r="G15" s="60">
        <v>3.1729735410156068</v>
      </c>
      <c r="H15" s="638">
        <v>4.79905657988113</v>
      </c>
    </row>
    <row r="16" spans="2:28">
      <c r="B16" s="59" t="s">
        <v>1194</v>
      </c>
      <c r="C16" s="639"/>
      <c r="D16" s="60">
        <v>3.5518035005152204</v>
      </c>
      <c r="E16" s="60">
        <v>5.5152240273634696</v>
      </c>
      <c r="F16" s="60">
        <v>2.8417376192597699</v>
      </c>
      <c r="G16" s="60">
        <v>4.1364492280358638</v>
      </c>
      <c r="H16" s="638">
        <v>2.8423892295034898</v>
      </c>
    </row>
    <row r="17" spans="2:8">
      <c r="B17" s="59" t="s">
        <v>1195</v>
      </c>
      <c r="C17" s="639"/>
      <c r="D17" s="640">
        <v>0.3852754232351483</v>
      </c>
      <c r="E17" s="640">
        <v>0.63432215927460056</v>
      </c>
      <c r="F17" s="641">
        <v>0.25041147721362578</v>
      </c>
      <c r="G17" s="641">
        <v>0.52552886316038194</v>
      </c>
      <c r="H17" s="642">
        <v>0.51378101013534638</v>
      </c>
    </row>
    <row r="18" spans="2:8">
      <c r="B18" s="85" t="s">
        <v>1197</v>
      </c>
      <c r="C18" s="54"/>
      <c r="D18" s="54">
        <v>17.052184422544503</v>
      </c>
      <c r="E18" s="54">
        <v>32.7873289325344</v>
      </c>
      <c r="F18" s="54">
        <v>11.798151073085201</v>
      </c>
      <c r="G18" s="54">
        <v>20.111703137225462</v>
      </c>
      <c r="H18" s="502">
        <v>17.845419192180298</v>
      </c>
    </row>
    <row r="19" spans="2:8">
      <c r="B19" s="85" t="s">
        <v>1198</v>
      </c>
      <c r="C19" s="54"/>
      <c r="D19" s="54">
        <v>23.211442999999999</v>
      </c>
      <c r="E19" s="54">
        <v>37.192602000000001</v>
      </c>
      <c r="F19" s="54">
        <v>9.547034</v>
      </c>
      <c r="G19" s="54">
        <v>19.12604128846154</v>
      </c>
      <c r="H19" s="502">
        <v>18.403238999999999</v>
      </c>
    </row>
    <row r="22" spans="2:8">
      <c r="B22" s="81" t="s">
        <v>1199</v>
      </c>
      <c r="C22" s="57"/>
      <c r="D22" s="83" t="s">
        <v>1188</v>
      </c>
      <c r="E22" s="82" t="s">
        <v>1200</v>
      </c>
      <c r="F22" s="82" t="s">
        <v>1201</v>
      </c>
      <c r="G22" s="82" t="s">
        <v>1202</v>
      </c>
      <c r="H22" s="83" t="s">
        <v>1203</v>
      </c>
    </row>
    <row r="23" spans="2:8">
      <c r="B23" s="1111" t="s">
        <v>1189</v>
      </c>
      <c r="C23" s="1111"/>
      <c r="D23" s="1111">
        <v>16.572295403242101</v>
      </c>
      <c r="E23" s="1111">
        <v>70.3471441321322</v>
      </c>
      <c r="F23" s="1111">
        <v>11.606587796199801</v>
      </c>
      <c r="G23" s="1111">
        <v>31.6369085625096</v>
      </c>
      <c r="H23" s="1111">
        <v>21.057909711881802</v>
      </c>
    </row>
    <row r="24" spans="2:8">
      <c r="B24" s="59" t="s">
        <v>1190</v>
      </c>
      <c r="C24" s="60"/>
      <c r="D24" s="60">
        <v>18.226966392983101</v>
      </c>
      <c r="E24" s="60">
        <v>60.171604298782</v>
      </c>
      <c r="F24" s="60">
        <v>11.715188987209899</v>
      </c>
      <c r="G24" s="60">
        <v>29.2027188741923</v>
      </c>
      <c r="H24" s="638">
        <v>18.127304104148202</v>
      </c>
    </row>
    <row r="25" spans="2:8">
      <c r="B25" s="59" t="s">
        <v>1191</v>
      </c>
      <c r="C25" s="60"/>
      <c r="D25" s="60">
        <v>3.7619703449253903</v>
      </c>
      <c r="E25" s="60">
        <v>31.3136908443444</v>
      </c>
      <c r="F25" s="60">
        <v>1.1555068053395301</v>
      </c>
      <c r="G25" s="60">
        <v>4.5383367516475834</v>
      </c>
      <c r="H25" s="638">
        <v>6.0950539236274501</v>
      </c>
    </row>
    <row r="26" spans="2:8">
      <c r="B26" s="59" t="s">
        <v>1192</v>
      </c>
      <c r="C26" s="60"/>
      <c r="D26" s="60">
        <v>11.669305723387099</v>
      </c>
      <c r="E26" s="60">
        <v>54.176307368143299</v>
      </c>
      <c r="F26" s="60">
        <v>3.6426889087669201</v>
      </c>
      <c r="G26" s="60">
        <v>13.133491891389617</v>
      </c>
      <c r="H26" s="638">
        <v>4.3154322396508906</v>
      </c>
    </row>
    <row r="27" spans="2:8">
      <c r="B27" s="59" t="s">
        <v>1193</v>
      </c>
      <c r="C27" s="60"/>
      <c r="D27" s="60">
        <v>2</v>
      </c>
      <c r="E27" s="60">
        <v>11.127602224434</v>
      </c>
      <c r="F27" s="60">
        <v>0.55524442391226603</v>
      </c>
      <c r="G27" s="60">
        <v>3.3977306857090648</v>
      </c>
      <c r="H27" s="638">
        <v>1.64229419477894</v>
      </c>
    </row>
    <row r="28" spans="2:8">
      <c r="B28" s="59" t="s">
        <v>1194</v>
      </c>
      <c r="C28" s="60"/>
      <c r="D28" s="60">
        <v>2</v>
      </c>
      <c r="E28" s="60">
        <v>4.4797452761703704</v>
      </c>
      <c r="F28" s="60">
        <v>1.7673869500938</v>
      </c>
      <c r="G28" s="60">
        <v>2.5596334108262919</v>
      </c>
      <c r="H28" s="638">
        <v>1.7876822810930399</v>
      </c>
    </row>
    <row r="29" spans="2:8">
      <c r="B29" s="59" t="s">
        <v>1195</v>
      </c>
      <c r="C29" s="639"/>
      <c r="D29" s="640">
        <v>0.58204658606680904</v>
      </c>
      <c r="E29" s="640">
        <v>0.673879638766824</v>
      </c>
      <c r="F29" s="641">
        <v>0.24739947233002199</v>
      </c>
      <c r="G29" s="641">
        <v>0.41290197601025702</v>
      </c>
      <c r="H29" s="642">
        <v>0.34127679668783001</v>
      </c>
    </row>
    <row r="30" spans="2:8">
      <c r="B30" s="85" t="s">
        <v>1196</v>
      </c>
      <c r="C30" s="54"/>
      <c r="D30" s="54">
        <v>40.251182649999997</v>
      </c>
      <c r="E30" s="54">
        <v>94.723389999999995</v>
      </c>
      <c r="F30" s="54">
        <v>26.066971179999999</v>
      </c>
      <c r="G30" s="54">
        <v>46.665952939999997</v>
      </c>
      <c r="H30" s="502">
        <v>66.838837195335401</v>
      </c>
    </row>
    <row r="31" spans="2:8">
      <c r="B31" s="59" t="s">
        <v>1190</v>
      </c>
      <c r="C31" s="639"/>
      <c r="D31" s="60">
        <v>31.56317443</v>
      </c>
      <c r="E31" s="60">
        <v>79.570137000000003</v>
      </c>
      <c r="F31" s="60">
        <v>28.588506590000001</v>
      </c>
      <c r="G31" s="60">
        <v>45.720971120000002</v>
      </c>
      <c r="H31" s="638">
        <v>78.9002383136351</v>
      </c>
    </row>
    <row r="32" spans="2:8">
      <c r="B32" s="59" t="s">
        <v>1191</v>
      </c>
      <c r="C32" s="639"/>
      <c r="D32" s="60">
        <v>9.3312627300000006</v>
      </c>
      <c r="E32" s="60">
        <v>58.416542999999997</v>
      </c>
      <c r="F32" s="60">
        <v>2.39387003</v>
      </c>
      <c r="G32" s="60">
        <v>11.22656286</v>
      </c>
      <c r="H32" s="638">
        <v>13.208649543360901</v>
      </c>
    </row>
    <row r="33" spans="2:8">
      <c r="B33" s="59" t="s">
        <v>1192</v>
      </c>
      <c r="C33" s="639"/>
      <c r="D33" s="60">
        <v>34.248178299999999</v>
      </c>
      <c r="E33" s="60">
        <v>71.199089999999998</v>
      </c>
      <c r="F33" s="60">
        <v>6.1443352100000004</v>
      </c>
      <c r="G33" s="60">
        <v>27.435733559999999</v>
      </c>
      <c r="H33" s="638">
        <v>37.2639533823343</v>
      </c>
    </row>
    <row r="34" spans="2:8">
      <c r="B34" s="59" t="s">
        <v>1193</v>
      </c>
      <c r="C34" s="639"/>
      <c r="D34" s="60">
        <v>4.7990565800000002</v>
      </c>
      <c r="E34" s="60">
        <v>19.511218</v>
      </c>
      <c r="F34" s="60">
        <v>0.55253472999999997</v>
      </c>
      <c r="G34" s="60">
        <v>5.4702156400000002</v>
      </c>
      <c r="H34" s="638">
        <v>4.09818693981767</v>
      </c>
    </row>
    <row r="35" spans="2:8">
      <c r="B35" s="59" t="s">
        <v>1194</v>
      </c>
      <c r="C35" s="639"/>
      <c r="D35" s="60">
        <v>2.8423892300000002</v>
      </c>
      <c r="E35" s="60">
        <v>6.752014</v>
      </c>
      <c r="F35" s="60">
        <v>2.8423892300000002</v>
      </c>
      <c r="G35" s="60">
        <v>4.27684335</v>
      </c>
      <c r="H35" s="638">
        <v>5.2516632549316205</v>
      </c>
    </row>
    <row r="36" spans="2:8">
      <c r="B36" s="59" t="s">
        <v>1195</v>
      </c>
      <c r="C36" s="639"/>
      <c r="D36" s="640">
        <v>0.51400000000000001</v>
      </c>
      <c r="E36" s="640">
        <v>0.64500000000000002</v>
      </c>
      <c r="F36" s="641">
        <v>0.30654469301099502</v>
      </c>
      <c r="G36" s="641">
        <v>0.50339345877463704</v>
      </c>
      <c r="H36" s="642">
        <v>0</v>
      </c>
    </row>
    <row r="37" spans="2:8">
      <c r="B37" s="85" t="s">
        <v>1197</v>
      </c>
      <c r="C37" s="54"/>
      <c r="D37" s="54">
        <v>17.845419192180298</v>
      </c>
      <c r="E37" s="54">
        <v>39.937996980420998</v>
      </c>
      <c r="F37" s="54">
        <v>11.796617858344101</v>
      </c>
      <c r="G37" s="54">
        <v>20.513198151223051</v>
      </c>
      <c r="H37" s="502">
        <v>21.342352031948803</v>
      </c>
    </row>
    <row r="38" spans="2:8">
      <c r="B38" s="85" t="s">
        <v>1198</v>
      </c>
      <c r="C38" s="54"/>
      <c r="D38" s="54">
        <v>18.403238999999999</v>
      </c>
      <c r="E38" s="54">
        <v>149.678753</v>
      </c>
      <c r="F38" s="54">
        <v>15.44308</v>
      </c>
      <c r="G38" s="54">
        <v>39.464227981132076</v>
      </c>
      <c r="H38" s="502">
        <v>16.538229000000001</v>
      </c>
    </row>
    <row r="39" spans="2:8">
      <c r="B39" s="632"/>
    </row>
    <row r="40" spans="2:8">
      <c r="B40" s="1662"/>
      <c r="C40" s="1662"/>
      <c r="D40" s="1662"/>
      <c r="E40" s="1662"/>
      <c r="F40" s="1662"/>
      <c r="G40" s="1662"/>
      <c r="H40" s="1662"/>
    </row>
  </sheetData>
  <mergeCells count="5">
    <mergeCell ref="B2:H2"/>
    <mergeCell ref="I2:O2"/>
    <mergeCell ref="O9:O10"/>
    <mergeCell ref="P9:P10"/>
    <mergeCell ref="B40:H40"/>
  </mergeCells>
  <pageMargins left="0.15656565656565657" right="0.23622047244094491" top="0.74803149606299213" bottom="0.74803149606299213" header="0.31496062992125984" footer="0.31496062992125984"/>
  <pageSetup paperSize="9" scale="93" orientation="portrait" r:id="rId1"/>
  <headerFooter>
    <oddFooter>&amp;C&amp;1#&amp;"Calibri"&amp;10&amp;K000000Confidential</oddFooter>
  </headerFooter>
  <customProperties>
    <customPr name="_pios_id" r:id="rId2"/>
  </customProperties>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96DB-3FF3-470B-A463-8587815E6C29}">
  <sheetPr codeName="Sheet54">
    <tabColor rgb="FF99CCFF"/>
  </sheetPr>
  <dimension ref="A1:AA22"/>
  <sheetViews>
    <sheetView view="pageBreakPreview" zoomScaleNormal="100" zoomScaleSheetLayoutView="100" workbookViewId="0">
      <selection activeCell="I27" sqref="I27"/>
    </sheetView>
  </sheetViews>
  <sheetFormatPr defaultColWidth="9.1796875" defaultRowHeight="11.5"/>
  <cols>
    <col min="1" max="1" width="19.26953125" style="66" customWidth="1"/>
    <col min="2" max="2" width="21.26953125" style="66" customWidth="1"/>
    <col min="3" max="3" width="17.26953125" style="66" customWidth="1"/>
    <col min="4" max="4" width="18.453125" style="66" customWidth="1"/>
    <col min="5" max="5" width="14.1796875" style="66" customWidth="1"/>
    <col min="6" max="6" width="22.1796875" style="66" customWidth="1"/>
    <col min="7" max="7" width="17.54296875" style="66" customWidth="1"/>
    <col min="8" max="8" width="1.26953125" style="66" customWidth="1"/>
    <col min="9" max="16384" width="9.1796875" style="66"/>
  </cols>
  <sheetData>
    <row r="1" spans="1:27" ht="73.5" customHeight="1">
      <c r="A1" s="1663" t="s">
        <v>2083</v>
      </c>
      <c r="B1" s="1663"/>
      <c r="C1" s="1663"/>
      <c r="D1" s="1663"/>
      <c r="E1" s="1663"/>
      <c r="F1" s="1663"/>
      <c r="G1" s="1663"/>
      <c r="H1" s="605"/>
      <c r="AA1" s="66" t="e">
        <f>#REF!</f>
        <v>#REF!</v>
      </c>
    </row>
    <row r="2" spans="1:27" ht="22.5" customHeight="1">
      <c r="A2" s="1664"/>
      <c r="B2" s="1664"/>
      <c r="C2" s="1664"/>
      <c r="D2" s="1664"/>
      <c r="E2" s="1664"/>
      <c r="F2" s="892"/>
      <c r="G2" s="892"/>
      <c r="H2" s="605"/>
    </row>
    <row r="3" spans="1:27">
      <c r="A3" s="241" t="s">
        <v>1183</v>
      </c>
      <c r="B3" s="191" t="s">
        <v>1204</v>
      </c>
      <c r="C3" s="191" t="s">
        <v>1205</v>
      </c>
      <c r="D3" s="191" t="s">
        <v>1206</v>
      </c>
      <c r="E3" s="191" t="s">
        <v>1207</v>
      </c>
      <c r="F3" s="191" t="s">
        <v>1208</v>
      </c>
      <c r="G3" s="191" t="s">
        <v>1209</v>
      </c>
      <c r="H3" s="605"/>
    </row>
    <row r="4" spans="1:27">
      <c r="A4" s="484" t="s">
        <v>1099</v>
      </c>
      <c r="B4" s="1305">
        <v>165.11325904897711</v>
      </c>
      <c r="C4" s="1305">
        <v>-90.822975592968348</v>
      </c>
      <c r="D4" s="1305">
        <v>148.12283987189565</v>
      </c>
      <c r="E4" s="1305">
        <v>-113.18982516295249</v>
      </c>
      <c r="F4" s="1305">
        <v>-5.96650414096578</v>
      </c>
      <c r="G4" s="1305">
        <v>18.201982306979591</v>
      </c>
      <c r="H4" s="605"/>
    </row>
    <row r="5" spans="1:27">
      <c r="A5" s="485" t="s">
        <v>1098</v>
      </c>
      <c r="B5" s="1305">
        <v>10.569373666080873</v>
      </c>
      <c r="C5" s="1305">
        <v>-420.58843834224353</v>
      </c>
      <c r="D5" s="1305">
        <v>-91.760619552591692</v>
      </c>
      <c r="E5" s="1305">
        <v>-112.30625375541054</v>
      </c>
      <c r="F5" s="1305">
        <v>-10.078886285490812</v>
      </c>
      <c r="G5" s="1305">
        <v>-219.58511621551057</v>
      </c>
      <c r="H5" s="605"/>
    </row>
    <row r="6" spans="1:27">
      <c r="A6" s="485" t="s">
        <v>1084</v>
      </c>
      <c r="B6" s="1305">
        <v>66.750835619276373</v>
      </c>
      <c r="C6" s="1305">
        <v>328.01872523306452</v>
      </c>
      <c r="D6" s="1305">
        <v>222.21781401588507</v>
      </c>
      <c r="E6" s="1305">
        <v>81.000253461375706</v>
      </c>
      <c r="F6" s="1305">
        <v>28.659308653310479</v>
      </c>
      <c r="G6" s="1305">
        <v>360.37758595066344</v>
      </c>
      <c r="H6" s="605"/>
    </row>
    <row r="7" spans="1:27">
      <c r="A7" s="485" t="s">
        <v>1100</v>
      </c>
      <c r="B7" s="1305">
        <v>-22.909527168286232</v>
      </c>
      <c r="C7" s="1305">
        <v>-10.860845845376957</v>
      </c>
      <c r="D7" s="1305">
        <v>-1.0976536254486842</v>
      </c>
      <c r="E7" s="1305">
        <v>-4.313088666206661</v>
      </c>
      <c r="F7" s="1305">
        <v>-10.296267306093537</v>
      </c>
      <c r="G7" s="1305">
        <v>70.514767114099129</v>
      </c>
      <c r="H7" s="605"/>
    </row>
    <row r="8" spans="1:27">
      <c r="A8" s="485" t="s">
        <v>1097</v>
      </c>
      <c r="B8" s="1305">
        <v>-58.518893284219502</v>
      </c>
      <c r="C8" s="1305">
        <v>45.84278818577647</v>
      </c>
      <c r="D8" s="1305">
        <v>12.586248448086023</v>
      </c>
      <c r="E8" s="1305">
        <v>-35.094786554548264</v>
      </c>
      <c r="F8" s="1305">
        <v>-55.192078473797324</v>
      </c>
      <c r="G8" s="1305">
        <v>29.97477743211055</v>
      </c>
      <c r="H8" s="605"/>
    </row>
    <row r="9" spans="1:27">
      <c r="A9" s="485" t="s">
        <v>1210</v>
      </c>
      <c r="B9" s="1305">
        <v>-0.40078564537815048</v>
      </c>
      <c r="C9" s="1305">
        <v>-0.93161287398398407</v>
      </c>
      <c r="D9" s="1305">
        <v>3.8064031897422681</v>
      </c>
      <c r="E9" s="1305">
        <v>-5.934463132791655</v>
      </c>
      <c r="F9" s="1305">
        <v>-6.1003854339386567</v>
      </c>
      <c r="G9" s="1305">
        <v>-0.13587581857012171</v>
      </c>
      <c r="H9" s="605"/>
    </row>
    <row r="10" spans="1:27">
      <c r="A10" s="1112" t="s">
        <v>161</v>
      </c>
      <c r="B10" s="1306">
        <v>160.60426223645047</v>
      </c>
      <c r="C10" s="1306">
        <v>-149.34235923573186</v>
      </c>
      <c r="D10" s="1307">
        <v>293.87503234756855</v>
      </c>
      <c r="E10" s="1306">
        <v>-189.83816381053387</v>
      </c>
      <c r="F10" s="1306">
        <v>-58.974812986975628</v>
      </c>
      <c r="G10" s="1307">
        <v>259.34812076977204</v>
      </c>
      <c r="H10" s="605"/>
    </row>
    <row r="11" spans="1:27">
      <c r="B11" s="605"/>
      <c r="C11" s="605"/>
      <c r="D11" s="605"/>
      <c r="E11" s="605"/>
      <c r="F11" s="605"/>
      <c r="G11" s="605"/>
      <c r="H11" s="605"/>
    </row>
    <row r="12" spans="1:27">
      <c r="A12" s="605"/>
      <c r="B12" s="637"/>
      <c r="C12" s="605"/>
      <c r="D12" s="637"/>
      <c r="E12" s="605"/>
      <c r="F12" s="605"/>
      <c r="G12" s="605"/>
      <c r="H12" s="605"/>
    </row>
    <row r="13" spans="1:27">
      <c r="A13" s="605"/>
      <c r="B13" s="605"/>
      <c r="C13" s="605"/>
      <c r="D13" s="605"/>
      <c r="E13" s="605"/>
      <c r="F13" s="605"/>
      <c r="G13" s="605"/>
      <c r="H13" s="605"/>
    </row>
    <row r="14" spans="1:27">
      <c r="A14" s="241" t="s">
        <v>1199</v>
      </c>
      <c r="B14" s="191" t="s">
        <v>1204</v>
      </c>
      <c r="C14" s="191" t="s">
        <v>1205</v>
      </c>
      <c r="D14" s="191" t="s">
        <v>1206</v>
      </c>
      <c r="E14" s="191" t="s">
        <v>1207</v>
      </c>
      <c r="F14" s="191" t="s">
        <v>1208</v>
      </c>
      <c r="G14" s="191" t="s">
        <v>1209</v>
      </c>
      <c r="H14" s="605"/>
    </row>
    <row r="15" spans="1:27" ht="15" customHeight="1">
      <c r="A15" s="484" t="s">
        <v>1099</v>
      </c>
      <c r="B15" s="1305">
        <v>204.15406476245039</v>
      </c>
      <c r="C15" s="1305">
        <v>-63.808360290302467</v>
      </c>
      <c r="D15" s="1305">
        <v>110.85268191859355</v>
      </c>
      <c r="E15" s="1305">
        <v>-67.496859288872358</v>
      </c>
      <c r="F15" s="1305">
        <v>39.827673455930928</v>
      </c>
      <c r="G15" s="1305">
        <v>-32.307021019909499</v>
      </c>
      <c r="H15" s="605"/>
    </row>
    <row r="16" spans="1:27">
      <c r="A16" s="485" t="s">
        <v>1098</v>
      </c>
      <c r="B16" s="1305">
        <v>114.89089762495141</v>
      </c>
      <c r="C16" s="1305">
        <v>-340.50565063297449</v>
      </c>
      <c r="D16" s="1305">
        <v>-6.3774523445293418</v>
      </c>
      <c r="E16" s="1305">
        <v>-220.35430530122119</v>
      </c>
      <c r="F16" s="1305">
        <v>-5.1939907812495214</v>
      </c>
      <c r="G16" s="1305">
        <v>-225.50488216149529</v>
      </c>
      <c r="H16" s="605"/>
    </row>
    <row r="17" spans="1:8">
      <c r="A17" s="485" t="s">
        <v>1084</v>
      </c>
      <c r="B17" s="1305">
        <v>5.8469228839965162</v>
      </c>
      <c r="C17" s="1305">
        <v>71.624788035287708</v>
      </c>
      <c r="D17" s="1305">
        <v>111.01833598758529</v>
      </c>
      <c r="E17" s="1305">
        <v>241.52789539833282</v>
      </c>
      <c r="F17" s="1305">
        <v>81.687824722872293</v>
      </c>
      <c r="G17" s="1305">
        <v>146.87368896462348</v>
      </c>
      <c r="H17" s="605"/>
    </row>
    <row r="18" spans="1:8">
      <c r="A18" s="485" t="s">
        <v>1100</v>
      </c>
      <c r="B18" s="1305">
        <v>-39.295890503791107</v>
      </c>
      <c r="C18" s="1305">
        <v>20.264272064384219</v>
      </c>
      <c r="D18" s="1305">
        <v>37.803423320899071</v>
      </c>
      <c r="E18" s="1305">
        <v>-19.723608041301876</v>
      </c>
      <c r="F18" s="1305">
        <v>-24.172500150588331</v>
      </c>
      <c r="G18" s="1305">
        <v>68.907902182233812</v>
      </c>
      <c r="H18" s="605"/>
    </row>
    <row r="19" spans="1:8">
      <c r="A19" s="485" t="s">
        <v>1097</v>
      </c>
      <c r="B19" s="1305">
        <v>-41.016157936737059</v>
      </c>
      <c r="C19" s="1305">
        <v>30.039361205085754</v>
      </c>
      <c r="D19" s="1305">
        <v>-5.1970104504635337</v>
      </c>
      <c r="E19" s="1305">
        <v>-9.2981644721918109</v>
      </c>
      <c r="F19" s="1305">
        <v>-26.186004289911509</v>
      </c>
      <c r="G19" s="1305">
        <v>18.778963210859299</v>
      </c>
      <c r="H19" s="605"/>
    </row>
    <row r="20" spans="1:8">
      <c r="A20" s="485" t="s">
        <v>1210</v>
      </c>
      <c r="B20" s="1305">
        <v>-6.3820201123637474</v>
      </c>
      <c r="C20" s="1305">
        <v>-1.185852874231841</v>
      </c>
      <c r="D20" s="1305">
        <v>-1.0783799213501271</v>
      </c>
      <c r="E20" s="1305">
        <v>-5.7630334888580919</v>
      </c>
      <c r="F20" s="1305">
        <v>-8.1943269280331066</v>
      </c>
      <c r="G20" s="1305">
        <v>-0.71870366716431988</v>
      </c>
      <c r="H20" s="605"/>
    </row>
    <row r="21" spans="1:8">
      <c r="A21" s="1301" t="s">
        <v>161</v>
      </c>
      <c r="B21" s="1308">
        <v>238.19781671850643</v>
      </c>
      <c r="C21" s="1308">
        <v>-283.57144249275109</v>
      </c>
      <c r="D21" s="1309">
        <v>247.02159851073492</v>
      </c>
      <c r="E21" s="1308">
        <v>-81.10807519411253</v>
      </c>
      <c r="F21" s="1308">
        <v>57.768676029020753</v>
      </c>
      <c r="G21" s="1309">
        <v>-23.970052490852499</v>
      </c>
      <c r="H21" s="605"/>
    </row>
    <row r="22" spans="1:8">
      <c r="B22" s="605"/>
      <c r="C22" s="605"/>
      <c r="D22" s="605"/>
      <c r="E22" s="605"/>
      <c r="F22" s="605"/>
      <c r="G22" s="605"/>
      <c r="H22" s="605"/>
    </row>
  </sheetData>
  <mergeCells count="2">
    <mergeCell ref="A1:G1"/>
    <mergeCell ref="A2:E2"/>
  </mergeCells>
  <pageMargins left="0.7" right="0.7" top="0.75" bottom="0.75" header="0.3" footer="0.3"/>
  <pageSetup paperSize="9" scale="62" orientation="portrait" r:id="rId1"/>
  <headerFooter>
    <oddFooter>&amp;C&amp;1#&amp;"Calibri"&amp;10&amp;K000000Confidential</oddFooter>
  </headerFooter>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6C8A-9905-4245-B71A-E10550EF5C92}">
  <sheetPr codeName="Sheet55">
    <tabColor theme="5" tint="0.59999389629810485"/>
  </sheetPr>
  <dimension ref="A1:G48"/>
  <sheetViews>
    <sheetView showGridLines="0" showWhiteSpace="0" view="pageBreakPreview" zoomScaleNormal="100" zoomScaleSheetLayoutView="100" workbookViewId="0">
      <selection activeCell="C24" sqref="C24"/>
    </sheetView>
  </sheetViews>
  <sheetFormatPr defaultColWidth="9.1796875" defaultRowHeight="11.5"/>
  <cols>
    <col min="1" max="1" width="14" style="1" customWidth="1"/>
    <col min="2" max="2" width="12.7265625" style="1" customWidth="1"/>
    <col min="3" max="3" width="13.1796875" style="1" customWidth="1"/>
    <col min="4" max="5" width="13.26953125" style="1" customWidth="1"/>
    <col min="6" max="6" width="11.7265625" style="1" customWidth="1"/>
    <col min="7" max="7" width="15" style="1" customWidth="1"/>
    <col min="8" max="8" width="1.26953125" style="1" customWidth="1"/>
    <col min="9" max="16384" width="9.1796875" style="1"/>
  </cols>
  <sheetData>
    <row r="1" spans="1:7" ht="114" customHeight="1">
      <c r="A1" s="1665" t="s">
        <v>2082</v>
      </c>
      <c r="B1" s="1666"/>
      <c r="C1" s="1666"/>
      <c r="D1" s="1666"/>
      <c r="E1" s="1666"/>
      <c r="F1" s="1666"/>
      <c r="G1" s="1666"/>
    </row>
    <row r="2" spans="1:7" ht="42" customHeight="1">
      <c r="A2" s="12" t="s">
        <v>1183</v>
      </c>
      <c r="B2" s="1302" t="s">
        <v>1204</v>
      </c>
      <c r="C2" s="1302" t="s">
        <v>1205</v>
      </c>
      <c r="D2" s="1310"/>
      <c r="E2" s="1310"/>
      <c r="F2" s="1310"/>
      <c r="G2" s="1310"/>
    </row>
    <row r="3" spans="1:7">
      <c r="A3" s="78" t="s">
        <v>1099</v>
      </c>
      <c r="B3" s="1303">
        <v>176.04287938676654</v>
      </c>
      <c r="C3" s="1303">
        <v>-14.417681476427912</v>
      </c>
      <c r="D3" s="1311"/>
      <c r="E3" s="1311"/>
      <c r="F3" s="1311"/>
      <c r="G3" s="1311"/>
    </row>
    <row r="4" spans="1:7">
      <c r="A4" s="23" t="s">
        <v>1084</v>
      </c>
      <c r="B4" s="1303">
        <v>608.87689245461036</v>
      </c>
      <c r="C4" s="1303">
        <v>-12.03919691733563</v>
      </c>
      <c r="D4" s="1311"/>
      <c r="E4" s="1311"/>
      <c r="F4" s="1311"/>
      <c r="G4" s="1311"/>
    </row>
    <row r="5" spans="1:7">
      <c r="A5" s="23" t="s">
        <v>1098</v>
      </c>
      <c r="B5" s="1303">
        <v>443.16618079489064</v>
      </c>
      <c r="C5" s="1303">
        <v>-403.67906743701161</v>
      </c>
      <c r="D5" s="1311"/>
      <c r="E5" s="1311"/>
      <c r="F5" s="1311"/>
      <c r="G5" s="1311"/>
    </row>
    <row r="6" spans="1:7">
      <c r="A6" s="23" t="s">
        <v>1100</v>
      </c>
      <c r="B6" s="1303">
        <v>47.250686945331452</v>
      </c>
      <c r="C6" s="1303">
        <v>-43.095155677526591</v>
      </c>
      <c r="D6" s="1311"/>
      <c r="E6" s="1311"/>
      <c r="F6" s="1311"/>
      <c r="G6" s="1311"/>
    </row>
    <row r="7" spans="1:7">
      <c r="A7" s="23" t="s">
        <v>1097</v>
      </c>
      <c r="B7" s="1303">
        <v>-65.889819414618941</v>
      </c>
      <c r="C7" s="1303">
        <v>48.412410178564876</v>
      </c>
      <c r="D7" s="1311"/>
      <c r="E7" s="1311"/>
      <c r="F7" s="1311"/>
      <c r="G7" s="1311"/>
    </row>
    <row r="8" spans="1:7">
      <c r="A8" s="23" t="s">
        <v>57</v>
      </c>
      <c r="B8" s="1303">
        <v>-13.118619776626559</v>
      </c>
      <c r="C8" s="1303">
        <v>8.4765604251687137</v>
      </c>
      <c r="D8" s="1311"/>
      <c r="E8" s="1311"/>
      <c r="F8" s="1311"/>
      <c r="G8" s="1311"/>
    </row>
    <row r="9" spans="1:7">
      <c r="A9" s="1113" t="s">
        <v>161</v>
      </c>
      <c r="B9" s="1113">
        <v>1196.3282003903537</v>
      </c>
      <c r="C9" s="1113">
        <v>-416.34213090456814</v>
      </c>
      <c r="D9" s="1312"/>
      <c r="E9" s="1312"/>
      <c r="F9" s="1312"/>
      <c r="G9" s="1312"/>
    </row>
    <row r="10" spans="1:7">
      <c r="D10" s="1304"/>
      <c r="E10" s="1304"/>
      <c r="F10" s="1304"/>
      <c r="G10" s="1304"/>
    </row>
    <row r="11" spans="1:7">
      <c r="D11" s="1304"/>
      <c r="E11" s="1304"/>
      <c r="F11" s="1304"/>
      <c r="G11" s="1304"/>
    </row>
    <row r="12" spans="1:7">
      <c r="A12" s="79"/>
      <c r="B12" s="80"/>
      <c r="C12" s="80"/>
      <c r="D12" s="1313"/>
      <c r="E12" s="1313"/>
      <c r="F12" s="1313"/>
      <c r="G12" s="1313"/>
    </row>
    <row r="13" spans="1:7" ht="42" customHeight="1">
      <c r="A13" s="12" t="s">
        <v>1199</v>
      </c>
      <c r="B13" s="1302" t="s">
        <v>1204</v>
      </c>
      <c r="C13" s="1302" t="s">
        <v>1205</v>
      </c>
      <c r="D13" s="1310"/>
      <c r="E13" s="1310"/>
      <c r="F13" s="1310"/>
      <c r="G13" s="1310"/>
    </row>
    <row r="14" spans="1:7">
      <c r="A14" s="78" t="s">
        <v>1099</v>
      </c>
      <c r="B14" s="1303">
        <v>164.18209480644728</v>
      </c>
      <c r="C14" s="1303">
        <v>-22.796616653447867</v>
      </c>
      <c r="D14" s="1311"/>
      <c r="E14" s="1311"/>
      <c r="F14" s="1311"/>
      <c r="G14" s="1311"/>
    </row>
    <row r="15" spans="1:7">
      <c r="A15" s="23" t="s">
        <v>1084</v>
      </c>
      <c r="B15" s="1303">
        <v>628.18322323739301</v>
      </c>
      <c r="C15" s="1303">
        <v>24.503572095989586</v>
      </c>
      <c r="D15" s="1212"/>
      <c r="E15" s="1212"/>
      <c r="F15" s="1212"/>
      <c r="G15" s="1212"/>
    </row>
    <row r="16" spans="1:7">
      <c r="A16" s="23" t="s">
        <v>1098</v>
      </c>
      <c r="B16" s="1303">
        <v>321.77660324140737</v>
      </c>
      <c r="C16" s="1303">
        <v>-258.43800865715446</v>
      </c>
      <c r="D16" s="1212"/>
      <c r="E16" s="1212"/>
      <c r="F16" s="1212"/>
      <c r="G16" s="1212"/>
    </row>
    <row r="17" spans="1:7">
      <c r="A17" s="23" t="s">
        <v>1100</v>
      </c>
      <c r="B17" s="1303">
        <v>118.90731027712462</v>
      </c>
      <c r="C17" s="1303">
        <v>-53.742678428949226</v>
      </c>
      <c r="D17" s="1212"/>
      <c r="E17" s="1212"/>
      <c r="F17" s="1212"/>
      <c r="G17" s="1212"/>
    </row>
    <row r="18" spans="1:7">
      <c r="A18" s="23" t="s">
        <v>1097</v>
      </c>
      <c r="B18" s="1303">
        <v>74.918367083558536</v>
      </c>
      <c r="C18" s="1303">
        <v>-40.728816856521419</v>
      </c>
      <c r="D18" s="1212"/>
      <c r="E18" s="1212"/>
      <c r="F18" s="1212"/>
      <c r="G18" s="1212"/>
    </row>
    <row r="19" spans="1:7">
      <c r="A19" s="23" t="s">
        <v>57</v>
      </c>
      <c r="B19" s="1303">
        <v>-13.31519330079017</v>
      </c>
      <c r="C19" s="1303">
        <v>-7.4511988694394971</v>
      </c>
      <c r="D19" s="1212"/>
      <c r="E19" s="1212"/>
      <c r="F19" s="1212"/>
      <c r="G19" s="1212"/>
    </row>
    <row r="20" spans="1:7">
      <c r="A20" s="1114" t="s">
        <v>161</v>
      </c>
      <c r="B20" s="1114">
        <v>1294.6524053451406</v>
      </c>
      <c r="C20" s="1114">
        <v>-358.65374736952288</v>
      </c>
      <c r="D20" s="1312"/>
      <c r="E20" s="1312"/>
      <c r="F20" s="1312"/>
      <c r="G20" s="1312"/>
    </row>
    <row r="21" spans="1:7">
      <c r="D21" s="1304"/>
      <c r="E21" s="1304"/>
      <c r="F21" s="1304"/>
      <c r="G21" s="1304"/>
    </row>
    <row r="23" spans="1:7">
      <c r="A23" s="79"/>
      <c r="B23" s="80"/>
      <c r="C23" s="80"/>
      <c r="D23" s="80"/>
      <c r="E23" s="80"/>
      <c r="F23" s="80"/>
      <c r="G23" s="80"/>
    </row>
    <row r="24" spans="1:7">
      <c r="A24" s="23"/>
      <c r="B24" s="23"/>
      <c r="C24" s="23"/>
      <c r="D24" s="23"/>
      <c r="E24" s="23"/>
      <c r="F24" s="23"/>
      <c r="G24" s="23"/>
    </row>
    <row r="25" spans="1:7">
      <c r="A25" s="23"/>
      <c r="B25" s="23"/>
      <c r="C25" s="23"/>
      <c r="D25" s="23"/>
      <c r="E25" s="23"/>
      <c r="F25" s="23"/>
      <c r="G25" s="23"/>
    </row>
    <row r="26" spans="1:7" ht="37.5" customHeight="1">
      <c r="A26" s="12"/>
      <c r="B26" s="77"/>
      <c r="C26" s="77"/>
      <c r="D26" s="77"/>
      <c r="E26" s="77"/>
      <c r="F26" s="77"/>
      <c r="G26" s="77"/>
    </row>
    <row r="27" spans="1:7">
      <c r="A27" s="23"/>
      <c r="B27" s="23"/>
      <c r="C27" s="23"/>
      <c r="D27" s="23"/>
      <c r="E27" s="23"/>
      <c r="F27" s="23"/>
      <c r="G27" s="23"/>
    </row>
    <row r="28" spans="1:7">
      <c r="A28" s="23"/>
      <c r="B28" s="23"/>
      <c r="C28" s="23"/>
      <c r="D28" s="23"/>
      <c r="E28" s="23"/>
      <c r="F28" s="23"/>
      <c r="G28" s="23"/>
    </row>
    <row r="29" spans="1:7">
      <c r="A29" s="23"/>
      <c r="B29" s="23"/>
      <c r="C29" s="23"/>
      <c r="D29" s="23"/>
      <c r="E29" s="23"/>
      <c r="F29" s="23"/>
      <c r="G29" s="23"/>
    </row>
    <row r="30" spans="1:7">
      <c r="A30" s="23"/>
      <c r="B30" s="23"/>
      <c r="C30" s="23"/>
      <c r="D30" s="23"/>
      <c r="E30" s="23"/>
      <c r="F30" s="23"/>
      <c r="G30" s="23"/>
    </row>
    <row r="31" spans="1:7">
      <c r="A31" s="23"/>
      <c r="B31" s="23"/>
      <c r="C31" s="23"/>
      <c r="D31" s="23"/>
      <c r="E31" s="23"/>
      <c r="F31" s="23"/>
      <c r="G31" s="23"/>
    </row>
    <row r="32" spans="1:7">
      <c r="A32" s="23"/>
      <c r="B32" s="23"/>
      <c r="C32" s="23"/>
      <c r="D32" s="23"/>
      <c r="E32" s="23"/>
      <c r="F32" s="23"/>
      <c r="G32" s="23"/>
    </row>
    <row r="33" spans="1:7">
      <c r="A33" s="23"/>
      <c r="B33" s="23"/>
      <c r="C33" s="23"/>
      <c r="D33" s="23"/>
      <c r="E33" s="23"/>
      <c r="F33" s="23"/>
      <c r="G33" s="23"/>
    </row>
    <row r="34" spans="1:7">
      <c r="A34" s="483"/>
      <c r="B34" s="483"/>
      <c r="C34" s="483"/>
      <c r="D34" s="483"/>
      <c r="E34" s="483"/>
      <c r="F34" s="483"/>
      <c r="G34" s="483"/>
    </row>
    <row r="37" spans="1:7">
      <c r="A37" s="79"/>
      <c r="B37" s="80"/>
      <c r="C37" s="80"/>
      <c r="D37" s="80"/>
      <c r="E37" s="80"/>
      <c r="F37" s="80"/>
      <c r="G37" s="80"/>
    </row>
    <row r="38" spans="1:7">
      <c r="A38" s="23"/>
      <c r="B38" s="23"/>
      <c r="C38" s="23"/>
      <c r="D38" s="23"/>
      <c r="E38" s="23"/>
      <c r="F38" s="23"/>
      <c r="G38" s="23"/>
    </row>
    <row r="39" spans="1:7">
      <c r="A39" s="23"/>
      <c r="B39" s="23"/>
      <c r="C39" s="23"/>
      <c r="D39" s="23"/>
      <c r="E39" s="23"/>
      <c r="F39" s="23"/>
      <c r="G39" s="23"/>
    </row>
    <row r="40" spans="1:7">
      <c r="A40" s="12"/>
      <c r="B40" s="77"/>
      <c r="C40" s="77"/>
      <c r="D40" s="77"/>
      <c r="E40" s="77"/>
      <c r="F40" s="77"/>
      <c r="G40" s="77"/>
    </row>
    <row r="41" spans="1:7">
      <c r="A41" s="23"/>
      <c r="B41" s="23"/>
      <c r="C41" s="23"/>
      <c r="D41" s="23"/>
      <c r="E41" s="23"/>
      <c r="F41" s="23"/>
      <c r="G41" s="23"/>
    </row>
    <row r="42" spans="1:7">
      <c r="A42" s="23"/>
      <c r="B42" s="23"/>
      <c r="C42" s="23"/>
      <c r="D42" s="23"/>
      <c r="E42" s="23"/>
      <c r="F42" s="23"/>
      <c r="G42" s="23"/>
    </row>
    <row r="43" spans="1:7">
      <c r="A43" s="23"/>
      <c r="B43" s="23"/>
      <c r="C43" s="23"/>
      <c r="D43" s="23"/>
      <c r="E43" s="23"/>
      <c r="F43" s="23"/>
      <c r="G43" s="23"/>
    </row>
    <row r="44" spans="1:7">
      <c r="A44" s="23"/>
      <c r="B44" s="23"/>
      <c r="C44" s="23"/>
      <c r="D44" s="23"/>
      <c r="E44" s="23"/>
      <c r="F44" s="23"/>
      <c r="G44" s="23"/>
    </row>
    <row r="45" spans="1:7">
      <c r="A45" s="23"/>
      <c r="B45" s="23"/>
      <c r="C45" s="23"/>
      <c r="D45" s="23"/>
      <c r="E45" s="23"/>
      <c r="F45" s="23"/>
      <c r="G45" s="23"/>
    </row>
    <row r="46" spans="1:7">
      <c r="A46" s="23"/>
      <c r="B46" s="23"/>
      <c r="C46" s="23"/>
      <c r="D46" s="23"/>
      <c r="E46" s="23"/>
      <c r="F46" s="23"/>
      <c r="G46" s="23"/>
    </row>
    <row r="47" spans="1:7">
      <c r="A47" s="23"/>
      <c r="B47" s="23"/>
      <c r="C47" s="23"/>
      <c r="D47" s="23"/>
      <c r="E47" s="23"/>
      <c r="F47" s="23"/>
      <c r="G47" s="23"/>
    </row>
    <row r="48" spans="1:7">
      <c r="A48" s="483"/>
      <c r="B48" s="483"/>
      <c r="C48" s="483"/>
      <c r="D48" s="483"/>
      <c r="E48" s="483"/>
      <c r="F48" s="483"/>
      <c r="G48" s="483"/>
    </row>
  </sheetData>
  <mergeCells count="1">
    <mergeCell ref="A1:G1"/>
  </mergeCells>
  <pageMargins left="0.43307086614173229" right="0.23622047244094491" top="0.74803149606299213" bottom="0.74803149606299213" header="0.31496062992125984" footer="0.31496062992125984"/>
  <pageSetup paperSize="9" scale="94" orientation="portrait" r:id="rId1"/>
  <headerFooter>
    <oddFooter>&amp;C&amp;1#&amp;"Calibri"&amp;10&amp;K000000Confidential</oddFooter>
  </headerFooter>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A3A9-DDB3-4267-AA5F-6375B19E71E1}">
  <sheetPr codeName="Sheet56">
    <tabColor theme="5" tint="0.59999389629810485"/>
  </sheetPr>
  <dimension ref="A1:AA59"/>
  <sheetViews>
    <sheetView showGridLines="0" showWhiteSpace="0" view="pageBreakPreview" zoomScaleNormal="85" zoomScaleSheetLayoutView="100" workbookViewId="0">
      <selection activeCell="J15" sqref="J15"/>
    </sheetView>
  </sheetViews>
  <sheetFormatPr defaultColWidth="10.453125" defaultRowHeight="12" customHeight="1"/>
  <cols>
    <col min="1" max="1" width="32.1796875" style="55" customWidth="1"/>
    <col min="2" max="2" width="9.54296875" style="55" customWidth="1"/>
    <col min="3" max="3" width="13.453125" style="55" customWidth="1"/>
    <col min="4" max="4" width="7" style="55" customWidth="1"/>
    <col min="5" max="5" width="13.54296875" style="55" customWidth="1"/>
    <col min="6" max="6" width="10.26953125" style="55" customWidth="1"/>
    <col min="7" max="7" width="15.7265625" style="55" customWidth="1"/>
    <col min="8" max="8" width="2.54296875" style="55" customWidth="1"/>
    <col min="9" max="9" width="10.453125" style="55"/>
    <col min="10" max="10" width="35.1796875" style="55" customWidth="1"/>
    <col min="11" max="11" width="18.26953125" style="55" customWidth="1"/>
    <col min="12" max="12" width="15.7265625" style="55" customWidth="1"/>
    <col min="13" max="13" width="14.453125" style="55" customWidth="1"/>
    <col min="14" max="14" width="18.26953125" style="55" customWidth="1"/>
    <col min="15" max="16384" width="10.453125" style="55"/>
  </cols>
  <sheetData>
    <row r="1" spans="1:27" ht="12" customHeight="1">
      <c r="A1" s="1669" t="s">
        <v>1211</v>
      </c>
      <c r="B1" s="1669"/>
      <c r="C1" s="1669"/>
      <c r="D1" s="1669"/>
      <c r="E1" s="1669"/>
      <c r="F1" s="1669"/>
      <c r="G1" s="1669"/>
      <c r="AA1" s="55" t="e">
        <f>#REF!</f>
        <v>#REF!</v>
      </c>
    </row>
    <row r="2" spans="1:27" ht="12" customHeight="1">
      <c r="A2" s="1660" t="s">
        <v>1212</v>
      </c>
      <c r="B2" s="1660"/>
      <c r="C2" s="1660"/>
      <c r="D2" s="1660"/>
      <c r="E2" s="1660"/>
      <c r="F2" s="1660"/>
      <c r="G2" s="1660"/>
      <c r="H2" s="1655"/>
      <c r="I2" s="1655"/>
      <c r="J2" s="1655"/>
      <c r="K2" s="1655"/>
      <c r="L2" s="1655"/>
      <c r="M2" s="1655"/>
      <c r="N2" s="1655"/>
    </row>
    <row r="3" spans="1:27" ht="12" customHeight="1">
      <c r="A3" s="1660"/>
      <c r="B3" s="1660"/>
      <c r="C3" s="1660"/>
      <c r="D3" s="1660"/>
      <c r="E3" s="1660"/>
      <c r="F3" s="1660"/>
      <c r="G3" s="1660"/>
      <c r="H3" s="1655"/>
      <c r="I3" s="1655"/>
      <c r="J3" s="1655"/>
      <c r="K3" s="1655"/>
      <c r="L3" s="1655"/>
      <c r="M3" s="1655"/>
      <c r="N3" s="1655"/>
    </row>
    <row r="4" spans="1:27" ht="12" customHeight="1">
      <c r="A4" s="1660"/>
      <c r="B4" s="1660"/>
      <c r="C4" s="1660"/>
      <c r="D4" s="1660"/>
      <c r="E4" s="1660"/>
      <c r="F4" s="1660"/>
      <c r="G4" s="1660"/>
      <c r="H4" s="1655"/>
      <c r="I4" s="1655"/>
      <c r="J4" s="1655"/>
      <c r="K4" s="1655"/>
      <c r="L4" s="1655"/>
      <c r="M4" s="1655"/>
      <c r="N4" s="1655"/>
    </row>
    <row r="5" spans="1:27" ht="12" customHeight="1">
      <c r="A5" s="1660"/>
      <c r="B5" s="1660"/>
      <c r="C5" s="1660"/>
      <c r="D5" s="1660"/>
      <c r="E5" s="1660"/>
      <c r="F5" s="1660"/>
      <c r="G5" s="1660"/>
      <c r="H5" s="1655"/>
      <c r="I5" s="1655"/>
      <c r="J5" s="1655"/>
      <c r="K5" s="1655"/>
      <c r="L5" s="1655"/>
      <c r="M5" s="1655"/>
      <c r="N5" s="1655"/>
    </row>
    <row r="6" spans="1:27" ht="12" customHeight="1">
      <c r="A6" s="591"/>
      <c r="B6" s="591"/>
      <c r="C6" s="591"/>
      <c r="D6" s="591"/>
      <c r="E6" s="591"/>
      <c r="F6" s="591"/>
      <c r="G6" s="591"/>
      <c r="H6" s="632"/>
    </row>
    <row r="7" spans="1:27" ht="12" customHeight="1">
      <c r="A7" s="61"/>
      <c r="B7" s="1667" t="s">
        <v>1213</v>
      </c>
      <c r="C7" s="1667"/>
      <c r="D7" s="1667" t="s">
        <v>1214</v>
      </c>
      <c r="E7" s="1667"/>
      <c r="F7" s="1667" t="s">
        <v>158</v>
      </c>
      <c r="G7" s="1667"/>
      <c r="J7" s="739"/>
    </row>
    <row r="8" spans="1:27" ht="12" customHeight="1">
      <c r="A8" s="62" t="s">
        <v>901</v>
      </c>
      <c r="B8" s="1115" t="s">
        <v>1215</v>
      </c>
      <c r="C8" s="633" t="s">
        <v>1216</v>
      </c>
      <c r="D8" s="633" t="s">
        <v>1215</v>
      </c>
      <c r="E8" s="633" t="s">
        <v>1216</v>
      </c>
      <c r="F8" s="1116" t="s">
        <v>1215</v>
      </c>
      <c r="G8" s="1116" t="s">
        <v>1216</v>
      </c>
    </row>
    <row r="9" spans="1:27" ht="12" customHeight="1">
      <c r="A9" s="53" t="s">
        <v>1217</v>
      </c>
      <c r="B9" s="634">
        <v>1199.508696324204</v>
      </c>
      <c r="C9" s="635">
        <v>95.960695705936317</v>
      </c>
      <c r="D9" s="635"/>
      <c r="E9" s="635"/>
      <c r="F9" s="634">
        <v>1199.508696324204</v>
      </c>
      <c r="G9" s="634">
        <v>95.960695705936317</v>
      </c>
      <c r="H9" s="740"/>
      <c r="J9" s="63"/>
      <c r="K9" s="741"/>
      <c r="L9" s="741"/>
      <c r="M9" s="741"/>
      <c r="N9" s="741"/>
      <c r="O9" s="742"/>
      <c r="P9" s="742"/>
    </row>
    <row r="10" spans="1:27" ht="12" customHeight="1">
      <c r="A10" s="59" t="s">
        <v>1190</v>
      </c>
      <c r="B10" s="636">
        <v>1274.8947251243769</v>
      </c>
      <c r="C10" s="636">
        <v>101.99157800995016</v>
      </c>
      <c r="D10" s="636"/>
      <c r="E10" s="636"/>
      <c r="F10" s="636">
        <v>1274.8947251243769</v>
      </c>
      <c r="G10" s="636">
        <v>101.99157800995016</v>
      </c>
      <c r="H10" s="740"/>
      <c r="K10" s="741"/>
      <c r="L10" s="741"/>
      <c r="M10" s="741"/>
      <c r="N10" s="741"/>
      <c r="O10" s="742"/>
      <c r="P10" s="742"/>
    </row>
    <row r="11" spans="1:27" ht="12" customHeight="1">
      <c r="A11" s="59" t="s">
        <v>1191</v>
      </c>
      <c r="B11" s="636">
        <v>219.50018750000001</v>
      </c>
      <c r="C11" s="636">
        <v>17.560015</v>
      </c>
      <c r="D11" s="636"/>
      <c r="E11" s="636"/>
      <c r="F11" s="636">
        <v>219.50018750000001</v>
      </c>
      <c r="G11" s="636">
        <v>17.560015</v>
      </c>
      <c r="H11" s="740"/>
      <c r="K11" s="741"/>
      <c r="L11" s="741"/>
      <c r="M11" s="741"/>
      <c r="N11" s="741"/>
      <c r="O11" s="742"/>
      <c r="P11" s="742"/>
    </row>
    <row r="12" spans="1:27" ht="12" customHeight="1">
      <c r="A12" s="59" t="s">
        <v>1192</v>
      </c>
      <c r="B12" s="636">
        <v>156.39893749999999</v>
      </c>
      <c r="C12" s="636">
        <v>12.511915</v>
      </c>
      <c r="D12" s="636"/>
      <c r="E12" s="636"/>
      <c r="F12" s="636">
        <v>156.39893749999999</v>
      </c>
      <c r="G12" s="636">
        <v>12.511915</v>
      </c>
      <c r="H12" s="740"/>
      <c r="K12" s="741"/>
      <c r="L12" s="741"/>
      <c r="M12" s="741"/>
      <c r="N12" s="741"/>
      <c r="O12" s="742"/>
      <c r="P12" s="742"/>
    </row>
    <row r="13" spans="1:27" ht="12" customHeight="1">
      <c r="A13" s="59" t="s">
        <v>1193</v>
      </c>
      <c r="B13" s="636">
        <v>51.225450000000009</v>
      </c>
      <c r="C13" s="636">
        <v>4.0980360000000005</v>
      </c>
      <c r="D13" s="636"/>
      <c r="E13" s="636"/>
      <c r="F13" s="636">
        <v>51.225450000000009</v>
      </c>
      <c r="G13" s="636">
        <v>4.0980360000000005</v>
      </c>
      <c r="H13" s="740"/>
      <c r="K13" s="741"/>
      <c r="L13" s="743"/>
      <c r="M13" s="743"/>
      <c r="N13" s="743"/>
      <c r="O13" s="744"/>
      <c r="P13" s="744"/>
      <c r="Q13" s="119"/>
    </row>
    <row r="14" spans="1:27" ht="12" customHeight="1">
      <c r="A14" s="59" t="s">
        <v>1194</v>
      </c>
      <c r="B14" s="636">
        <v>73.688993498289989</v>
      </c>
      <c r="C14" s="636">
        <v>5.8951194798631992</v>
      </c>
      <c r="D14" s="636"/>
      <c r="E14" s="636"/>
      <c r="F14" s="636">
        <v>73.688993498289989</v>
      </c>
      <c r="G14" s="636">
        <v>5.8951194798631992</v>
      </c>
      <c r="H14" s="740"/>
      <c r="K14" s="741"/>
      <c r="L14" s="743"/>
      <c r="M14" s="743"/>
      <c r="N14" s="743"/>
      <c r="O14" s="744"/>
      <c r="P14" s="744"/>
      <c r="Q14" s="119"/>
    </row>
    <row r="15" spans="1:27" ht="12" customHeight="1">
      <c r="A15" s="59" t="s">
        <v>1195</v>
      </c>
      <c r="B15" s="636">
        <v>-576.199597298463</v>
      </c>
      <c r="C15" s="636">
        <v>-46.095967783877043</v>
      </c>
      <c r="D15" s="636"/>
      <c r="E15" s="636"/>
      <c r="F15" s="636">
        <v>-576.199597298463</v>
      </c>
      <c r="G15" s="636">
        <v>-46.095967783877043</v>
      </c>
      <c r="H15" s="740"/>
      <c r="K15" s="741"/>
      <c r="L15" s="743"/>
      <c r="M15" s="743"/>
      <c r="N15" s="743"/>
      <c r="O15" s="744"/>
      <c r="P15" s="744"/>
      <c r="Q15" s="119"/>
    </row>
    <row r="16" spans="1:27" ht="12" customHeight="1">
      <c r="A16" s="54" t="s">
        <v>1218</v>
      </c>
      <c r="B16" s="634">
        <v>1750.2255625</v>
      </c>
      <c r="C16" s="634">
        <v>140.018045</v>
      </c>
      <c r="D16" s="634"/>
      <c r="E16" s="634"/>
      <c r="F16" s="634">
        <v>1750.2255625</v>
      </c>
      <c r="G16" s="634">
        <v>140.018045</v>
      </c>
      <c r="H16" s="740"/>
      <c r="K16" s="741"/>
      <c r="L16" s="743"/>
      <c r="M16" s="743"/>
      <c r="N16" s="743"/>
      <c r="O16" s="744"/>
      <c r="P16" s="744"/>
      <c r="Q16" s="119"/>
    </row>
    <row r="17" spans="1:17" ht="12" customHeight="1">
      <c r="A17" s="59" t="s">
        <v>1190</v>
      </c>
      <c r="B17" s="636">
        <v>1796.2729713526453</v>
      </c>
      <c r="C17" s="636">
        <v>143.70183770821163</v>
      </c>
      <c r="D17" s="636"/>
      <c r="E17" s="636"/>
      <c r="F17" s="636">
        <v>1796.2729713526453</v>
      </c>
      <c r="G17" s="636">
        <v>143.70183770821163</v>
      </c>
      <c r="H17" s="740"/>
      <c r="K17" s="741"/>
      <c r="L17" s="743"/>
      <c r="M17" s="743"/>
      <c r="N17" s="743"/>
      <c r="O17" s="744"/>
      <c r="P17" s="744"/>
      <c r="Q17" s="119"/>
    </row>
    <row r="18" spans="1:17" ht="12" customHeight="1">
      <c r="A18" s="59" t="s">
        <v>1191</v>
      </c>
      <c r="B18" s="636">
        <v>517.33623750000004</v>
      </c>
      <c r="C18" s="636">
        <v>41.386899</v>
      </c>
      <c r="D18" s="636"/>
      <c r="E18" s="636"/>
      <c r="F18" s="636">
        <v>517.33623750000004</v>
      </c>
      <c r="G18" s="636">
        <v>41.386899</v>
      </c>
      <c r="H18" s="740"/>
      <c r="K18" s="741"/>
      <c r="L18" s="743"/>
      <c r="M18" s="743"/>
      <c r="N18" s="743"/>
      <c r="O18" s="744"/>
      <c r="P18" s="744"/>
      <c r="Q18" s="119"/>
    </row>
    <row r="19" spans="1:17" ht="12" customHeight="1">
      <c r="A19" s="59" t="s">
        <v>1192</v>
      </c>
      <c r="B19" s="636">
        <v>585.89510000000007</v>
      </c>
      <c r="C19" s="636">
        <v>46.871608000000002</v>
      </c>
      <c r="D19" s="636"/>
      <c r="E19" s="636"/>
      <c r="F19" s="636">
        <v>585.89510000000007</v>
      </c>
      <c r="G19" s="636">
        <v>46.871608000000002</v>
      </c>
      <c r="H19" s="740"/>
      <c r="K19" s="741"/>
      <c r="L19" s="743"/>
      <c r="M19" s="743"/>
      <c r="N19" s="743"/>
      <c r="O19" s="744"/>
      <c r="P19" s="744"/>
      <c r="Q19" s="119"/>
    </row>
    <row r="20" spans="1:17" ht="12" customHeight="1">
      <c r="A20" s="59" t="s">
        <v>1193</v>
      </c>
      <c r="B20" s="636">
        <v>86.17121250000001</v>
      </c>
      <c r="C20" s="636">
        <v>6.8936970000000004</v>
      </c>
      <c r="D20" s="636"/>
      <c r="E20" s="636"/>
      <c r="F20" s="636">
        <v>86.17121250000001</v>
      </c>
      <c r="G20" s="636">
        <v>6.8936970000000004</v>
      </c>
      <c r="H20" s="740"/>
      <c r="K20" s="741"/>
      <c r="L20" s="743"/>
      <c r="M20" s="743"/>
      <c r="N20" s="743"/>
      <c r="O20" s="744"/>
      <c r="P20" s="744"/>
      <c r="Q20" s="119"/>
    </row>
    <row r="21" spans="1:17" ht="12" customHeight="1">
      <c r="A21" s="59" t="s">
        <v>1194</v>
      </c>
      <c r="B21" s="636">
        <v>171.22116477529619</v>
      </c>
      <c r="C21" s="636">
        <v>13.697693182023695</v>
      </c>
      <c r="D21" s="636"/>
      <c r="E21" s="636"/>
      <c r="F21" s="636">
        <v>171.22116477529619</v>
      </c>
      <c r="G21" s="636">
        <v>13.697693182023695</v>
      </c>
      <c r="H21" s="740"/>
      <c r="K21" s="741"/>
      <c r="L21" s="743"/>
      <c r="M21" s="743"/>
      <c r="N21" s="743"/>
      <c r="O21" s="744"/>
      <c r="P21" s="744"/>
      <c r="Q21" s="119"/>
    </row>
    <row r="22" spans="1:17" ht="12" customHeight="1">
      <c r="A22" s="59" t="s">
        <v>1195</v>
      </c>
      <c r="B22" s="636">
        <v>-1406.6711236279414</v>
      </c>
      <c r="C22" s="636">
        <v>-112.53368989023531</v>
      </c>
      <c r="D22" s="636"/>
      <c r="E22" s="636"/>
      <c r="F22" s="636">
        <v>-1406.6711236279414</v>
      </c>
      <c r="G22" s="636">
        <v>-112.53368989023531</v>
      </c>
      <c r="H22" s="740"/>
      <c r="K22" s="741"/>
      <c r="L22" s="743"/>
      <c r="M22" s="743"/>
      <c r="N22" s="743"/>
      <c r="O22" s="744"/>
      <c r="P22" s="744"/>
      <c r="Q22" s="119"/>
    </row>
    <row r="23" spans="1:17" ht="12" customHeight="1">
      <c r="A23" s="54" t="s">
        <v>1219</v>
      </c>
      <c r="B23" s="634">
        <v>579.38373749999994</v>
      </c>
      <c r="C23" s="634">
        <v>46.350698999999999</v>
      </c>
      <c r="D23" s="634"/>
      <c r="E23" s="634"/>
      <c r="F23" s="634">
        <v>579.38373749999994</v>
      </c>
      <c r="G23" s="634">
        <v>46.350698999999999</v>
      </c>
      <c r="H23" s="740"/>
      <c r="K23" s="741"/>
      <c r="L23" s="743"/>
      <c r="M23" s="743"/>
      <c r="N23" s="743"/>
      <c r="O23" s="744"/>
      <c r="P23" s="744"/>
      <c r="Q23" s="119"/>
    </row>
    <row r="24" spans="1:17" ht="12" customHeight="1">
      <c r="A24" s="54" t="s">
        <v>1220</v>
      </c>
      <c r="B24" s="634">
        <v>374.45445000000001</v>
      </c>
      <c r="C24" s="634">
        <v>29.956356</v>
      </c>
      <c r="D24" s="634"/>
      <c r="E24" s="634"/>
      <c r="F24" s="634">
        <v>374.45445000000001</v>
      </c>
      <c r="G24" s="634">
        <v>29.956356</v>
      </c>
      <c r="H24" s="740"/>
      <c r="K24" s="741"/>
      <c r="L24" s="743"/>
      <c r="M24" s="743"/>
      <c r="N24" s="743"/>
      <c r="O24" s="744"/>
      <c r="P24" s="744"/>
      <c r="Q24" s="119"/>
    </row>
    <row r="25" spans="1:17" ht="12" customHeight="1">
      <c r="A25" s="54" t="s">
        <v>1221</v>
      </c>
      <c r="B25" s="634">
        <v>4.4948786757959827</v>
      </c>
      <c r="C25" s="634">
        <v>0.35959029406367859</v>
      </c>
      <c r="D25" s="634"/>
      <c r="E25" s="634"/>
      <c r="F25" s="634">
        <v>4.4948786757959827</v>
      </c>
      <c r="G25" s="634">
        <v>0.35959029406367859</v>
      </c>
      <c r="H25" s="740"/>
      <c r="K25" s="741"/>
      <c r="L25" s="743"/>
      <c r="M25" s="743"/>
      <c r="N25" s="743"/>
      <c r="O25" s="744"/>
      <c r="P25" s="744"/>
      <c r="Q25" s="119"/>
    </row>
    <row r="26" spans="1:17" ht="12" customHeight="1">
      <c r="A26" s="54" t="s">
        <v>1222</v>
      </c>
      <c r="B26" s="634">
        <v>637.21078719784384</v>
      </c>
      <c r="C26" s="634">
        <v>50.976862975827508</v>
      </c>
      <c r="D26" s="634">
        <v>427.24090005099998</v>
      </c>
      <c r="E26" s="634">
        <v>34.179272004079998</v>
      </c>
      <c r="F26" s="634">
        <v>1064.4516872488439</v>
      </c>
      <c r="G26" s="634">
        <v>85.156134979907506</v>
      </c>
      <c r="H26" s="740"/>
      <c r="K26" s="741"/>
      <c r="L26" s="743"/>
      <c r="M26" s="743"/>
      <c r="N26" s="743"/>
      <c r="O26" s="744"/>
      <c r="P26" s="744"/>
      <c r="Q26" s="119"/>
    </row>
    <row r="27" spans="1:17" ht="12" customHeight="1">
      <c r="A27" s="59" t="s">
        <v>1190</v>
      </c>
      <c r="B27" s="636">
        <v>191.53344584784375</v>
      </c>
      <c r="C27" s="636">
        <v>15.3226756678275</v>
      </c>
      <c r="D27" s="636"/>
      <c r="E27" s="636"/>
      <c r="F27" s="636">
        <v>191.53344584784375</v>
      </c>
      <c r="G27" s="636">
        <v>15.3226756678275</v>
      </c>
      <c r="H27" s="740"/>
      <c r="K27" s="741"/>
      <c r="L27" s="743"/>
      <c r="M27" s="743"/>
      <c r="N27" s="743"/>
      <c r="O27" s="744"/>
      <c r="P27" s="744"/>
      <c r="Q27" s="119"/>
    </row>
    <row r="28" spans="1:17" ht="12" customHeight="1">
      <c r="A28" s="59" t="s">
        <v>1191</v>
      </c>
      <c r="B28" s="636">
        <v>401.86196634999999</v>
      </c>
      <c r="C28" s="636">
        <v>32.148957308</v>
      </c>
      <c r="D28" s="636"/>
      <c r="E28" s="636"/>
      <c r="F28" s="636">
        <v>401.86196634999999</v>
      </c>
      <c r="G28" s="636">
        <v>32.148957308</v>
      </c>
      <c r="H28" s="740"/>
      <c r="K28" s="741"/>
      <c r="L28" s="743"/>
      <c r="M28" s="743"/>
      <c r="N28" s="743"/>
      <c r="O28" s="744"/>
      <c r="P28" s="744"/>
      <c r="Q28" s="119"/>
    </row>
    <row r="29" spans="1:17" ht="12" customHeight="1">
      <c r="A29" s="59" t="s">
        <v>1223</v>
      </c>
      <c r="B29" s="636">
        <v>43.815375000000003</v>
      </c>
      <c r="C29" s="636">
        <v>3.5052300000000001</v>
      </c>
      <c r="D29" s="636"/>
      <c r="E29" s="636"/>
      <c r="F29" s="636">
        <v>43.815375000000003</v>
      </c>
      <c r="G29" s="636">
        <v>3.5052300000000001</v>
      </c>
      <c r="H29" s="740"/>
      <c r="K29" s="741"/>
      <c r="L29" s="743"/>
      <c r="M29" s="743"/>
      <c r="N29" s="743"/>
      <c r="O29" s="744"/>
      <c r="P29" s="744"/>
      <c r="Q29" s="119"/>
    </row>
    <row r="30" spans="1:17" ht="12" customHeight="1">
      <c r="A30" s="59" t="s">
        <v>1193</v>
      </c>
      <c r="B30" s="745"/>
      <c r="D30" s="636">
        <v>427.24090005099998</v>
      </c>
      <c r="E30" s="636">
        <v>34.179272004079998</v>
      </c>
      <c r="F30" s="636">
        <v>427.24090005099998</v>
      </c>
      <c r="G30" s="636">
        <v>34.179272004079998</v>
      </c>
      <c r="H30" s="740"/>
      <c r="K30" s="741"/>
      <c r="L30" s="743"/>
      <c r="M30" s="743"/>
      <c r="N30" s="743"/>
      <c r="O30" s="744"/>
      <c r="P30" s="744"/>
      <c r="Q30" s="119"/>
    </row>
    <row r="31" spans="1:17" ht="12" customHeight="1">
      <c r="A31" s="1117" t="s">
        <v>158</v>
      </c>
      <c r="B31" s="1117">
        <v>4545.2781121978433</v>
      </c>
      <c r="C31" s="1117">
        <v>363.62224897582746</v>
      </c>
      <c r="D31" s="1117">
        <v>427.24090005099998</v>
      </c>
      <c r="E31" s="1117">
        <v>34.179272004079998</v>
      </c>
      <c r="F31" s="1117">
        <v>4972.5190122488439</v>
      </c>
      <c r="G31" s="1117">
        <v>397.80152097990748</v>
      </c>
      <c r="H31" s="740"/>
      <c r="I31" s="135"/>
      <c r="L31" s="119"/>
      <c r="M31" s="119"/>
      <c r="N31" s="119"/>
      <c r="O31" s="119"/>
      <c r="P31" s="119"/>
      <c r="Q31" s="119"/>
    </row>
    <row r="32" spans="1:17" ht="12" customHeight="1">
      <c r="A32" s="1668"/>
      <c r="B32" s="1668"/>
      <c r="C32" s="1668"/>
      <c r="D32" s="1668"/>
      <c r="E32" s="1668"/>
      <c r="F32" s="1668"/>
      <c r="G32" s="1668"/>
      <c r="L32" s="119"/>
      <c r="M32" s="119"/>
      <c r="N32" s="119"/>
      <c r="O32" s="119"/>
      <c r="P32" s="119"/>
      <c r="Q32" s="119"/>
    </row>
    <row r="33" spans="1:8" ht="12" customHeight="1">
      <c r="A33" s="64"/>
      <c r="B33" s="64"/>
      <c r="C33" s="64"/>
      <c r="D33" s="64"/>
      <c r="E33" s="64"/>
      <c r="F33" s="64"/>
      <c r="G33" s="64"/>
    </row>
    <row r="34" spans="1:8" ht="12" customHeight="1">
      <c r="A34" s="65"/>
      <c r="B34" s="1667" t="s">
        <v>1213</v>
      </c>
      <c r="C34" s="1667"/>
      <c r="D34" s="1667" t="s">
        <v>1214</v>
      </c>
      <c r="E34" s="1667"/>
      <c r="F34" s="1667" t="s">
        <v>158</v>
      </c>
      <c r="G34" s="1667"/>
      <c r="H34" s="740"/>
    </row>
    <row r="35" spans="1:8" ht="12" customHeight="1">
      <c r="A35" s="62" t="s">
        <v>1224</v>
      </c>
      <c r="B35" s="1115" t="s">
        <v>1215</v>
      </c>
      <c r="C35" s="633" t="s">
        <v>1216</v>
      </c>
      <c r="D35" s="633" t="s">
        <v>1215</v>
      </c>
      <c r="E35" s="633" t="s">
        <v>1216</v>
      </c>
      <c r="F35" s="1116" t="s">
        <v>1215</v>
      </c>
      <c r="G35" s="1116" t="s">
        <v>1216</v>
      </c>
    </row>
    <row r="36" spans="1:8" ht="12" customHeight="1">
      <c r="A36" s="53" t="s">
        <v>1217</v>
      </c>
      <c r="B36" s="634">
        <v>1017.939604586182</v>
      </c>
      <c r="C36" s="635">
        <v>81.435168366894558</v>
      </c>
      <c r="D36" s="635"/>
      <c r="E36" s="635"/>
      <c r="F36" s="634">
        <v>1017.939604586182</v>
      </c>
      <c r="G36" s="634">
        <v>81.435168366894558</v>
      </c>
    </row>
    <row r="37" spans="1:8" ht="12" customHeight="1">
      <c r="A37" s="59" t="s">
        <v>1190</v>
      </c>
      <c r="B37" s="636">
        <v>1027.7964587332117</v>
      </c>
      <c r="C37" s="636">
        <v>82.223716698656929</v>
      </c>
      <c r="D37" s="636"/>
      <c r="E37" s="636"/>
      <c r="F37" s="636">
        <v>1027.7964587332117</v>
      </c>
      <c r="G37" s="636">
        <v>82.223716698656929</v>
      </c>
    </row>
    <row r="38" spans="1:8" ht="12" customHeight="1">
      <c r="A38" s="59" t="s">
        <v>1191</v>
      </c>
      <c r="B38" s="636">
        <v>138.82552499999997</v>
      </c>
      <c r="C38" s="636">
        <v>11.106041999999999</v>
      </c>
      <c r="D38" s="636"/>
      <c r="E38" s="636"/>
      <c r="F38" s="636">
        <v>138.82552499999997</v>
      </c>
      <c r="G38" s="636">
        <v>11.106041999999999</v>
      </c>
    </row>
    <row r="39" spans="1:8" ht="12" customHeight="1">
      <c r="A39" s="59" t="s">
        <v>1192</v>
      </c>
      <c r="B39" s="636">
        <v>406.80930000000001</v>
      </c>
      <c r="C39" s="636">
        <v>32.544744000000001</v>
      </c>
      <c r="D39" s="636"/>
      <c r="E39" s="636"/>
      <c r="F39" s="636">
        <v>406.80930000000001</v>
      </c>
      <c r="G39" s="636">
        <v>32.544744000000001</v>
      </c>
    </row>
    <row r="40" spans="1:8" ht="12" customHeight="1">
      <c r="A40" s="59" t="s">
        <v>1193</v>
      </c>
      <c r="B40" s="636">
        <v>137.3824625</v>
      </c>
      <c r="C40" s="636">
        <v>10.990596999999999</v>
      </c>
      <c r="D40" s="636"/>
      <c r="E40" s="636"/>
      <c r="F40" s="636">
        <v>137.3824625</v>
      </c>
      <c r="G40" s="636">
        <v>10.990596999999999</v>
      </c>
    </row>
    <row r="41" spans="1:8" ht="12" customHeight="1">
      <c r="A41" s="59" t="s">
        <v>1194</v>
      </c>
      <c r="B41" s="636">
        <v>121.29502750290283</v>
      </c>
      <c r="C41" s="636">
        <v>9.7036022002322255</v>
      </c>
      <c r="D41" s="636"/>
      <c r="E41" s="636"/>
      <c r="F41" s="636">
        <v>121.29502750290283</v>
      </c>
      <c r="G41" s="636">
        <v>9.7036022002322255</v>
      </c>
    </row>
    <row r="42" spans="1:8" ht="12" customHeight="1">
      <c r="A42" s="59" t="s">
        <v>1195</v>
      </c>
      <c r="B42" s="636">
        <v>-814.16916914993249</v>
      </c>
      <c r="C42" s="636">
        <v>-65.133533531994601</v>
      </c>
      <c r="D42" s="636"/>
      <c r="E42" s="636"/>
      <c r="F42" s="636">
        <v>-814.16916914993249</v>
      </c>
      <c r="G42" s="636">
        <v>-65.133533531994601</v>
      </c>
    </row>
    <row r="43" spans="1:8" ht="12" customHeight="1">
      <c r="A43" s="54" t="s">
        <v>1218</v>
      </c>
      <c r="B43" s="634">
        <v>1650.6886750000003</v>
      </c>
      <c r="C43" s="634">
        <v>132.05509400000003</v>
      </c>
      <c r="D43" s="634"/>
      <c r="E43" s="634"/>
      <c r="F43" s="634">
        <v>1650.6886750000003</v>
      </c>
      <c r="G43" s="634">
        <v>132.05509400000003</v>
      </c>
    </row>
    <row r="44" spans="1:8" ht="12" customHeight="1">
      <c r="A44" s="59" t="s">
        <v>1190</v>
      </c>
      <c r="B44" s="636">
        <v>1621.1985754879449</v>
      </c>
      <c r="C44" s="636">
        <v>129.6958860390356</v>
      </c>
      <c r="D44" s="636"/>
      <c r="E44" s="636"/>
      <c r="F44" s="636">
        <v>1621.1985754879449</v>
      </c>
      <c r="G44" s="636">
        <v>129.6958860390356</v>
      </c>
    </row>
    <row r="45" spans="1:8" ht="12" customHeight="1">
      <c r="A45" s="59" t="s">
        <v>1191</v>
      </c>
      <c r="B45" s="636">
        <v>375.51918749999999</v>
      </c>
      <c r="C45" s="636">
        <v>30.041535</v>
      </c>
      <c r="D45" s="636"/>
      <c r="E45" s="636"/>
      <c r="F45" s="636">
        <v>375.51918749999999</v>
      </c>
      <c r="G45" s="636">
        <v>30.041535</v>
      </c>
    </row>
    <row r="46" spans="1:8" ht="12" customHeight="1">
      <c r="A46" s="59" t="s">
        <v>1192</v>
      </c>
      <c r="B46" s="636">
        <v>1128.6516750000001</v>
      </c>
      <c r="C46" s="636">
        <v>90.292134000000004</v>
      </c>
      <c r="D46" s="636"/>
      <c r="E46" s="636"/>
      <c r="F46" s="636">
        <v>1128.6516750000001</v>
      </c>
      <c r="G46" s="636">
        <v>90.292134000000004</v>
      </c>
    </row>
    <row r="47" spans="1:8" ht="12" customHeight="1">
      <c r="A47" s="59" t="s">
        <v>1193</v>
      </c>
      <c r="B47" s="636">
        <v>224.43156250000001</v>
      </c>
      <c r="C47" s="636">
        <v>17.954525</v>
      </c>
      <c r="D47" s="636"/>
      <c r="E47" s="636"/>
      <c r="F47" s="636">
        <v>224.43156250000001</v>
      </c>
      <c r="G47" s="636">
        <v>17.954525</v>
      </c>
    </row>
    <row r="48" spans="1:8" ht="12" customHeight="1">
      <c r="A48" s="59" t="s">
        <v>1194</v>
      </c>
      <c r="B48" s="636">
        <v>162.02854895136801</v>
      </c>
      <c r="C48" s="636">
        <v>12.962283916109442</v>
      </c>
      <c r="D48" s="636"/>
      <c r="E48" s="636"/>
      <c r="F48" s="636">
        <v>162.02854895136801</v>
      </c>
      <c r="G48" s="636">
        <v>12.962283916109442</v>
      </c>
    </row>
    <row r="49" spans="1:8" ht="12" customHeight="1">
      <c r="A49" s="59" t="s">
        <v>1195</v>
      </c>
      <c r="B49" s="636">
        <v>-1861.1408744393129</v>
      </c>
      <c r="C49" s="636">
        <v>-148.89126995514505</v>
      </c>
      <c r="D49" s="636"/>
      <c r="E49" s="636"/>
      <c r="F49" s="636">
        <v>-1861.1408744393129</v>
      </c>
      <c r="G49" s="636">
        <v>-148.89126995514505</v>
      </c>
    </row>
    <row r="50" spans="1:8" ht="12" customHeight="1">
      <c r="A50" s="54" t="s">
        <v>1219</v>
      </c>
      <c r="B50" s="634">
        <v>634.86982499999999</v>
      </c>
      <c r="C50" s="634">
        <v>50.789586</v>
      </c>
      <c r="D50" s="634"/>
      <c r="E50" s="634"/>
      <c r="F50" s="634">
        <v>634.86982499999999</v>
      </c>
      <c r="G50" s="634">
        <v>50.789586</v>
      </c>
    </row>
    <row r="51" spans="1:8" ht="12" customHeight="1">
      <c r="A51" s="54" t="s">
        <v>1220</v>
      </c>
      <c r="B51" s="634">
        <v>357.34724999999997</v>
      </c>
      <c r="C51" s="634">
        <v>28.587779999999999</v>
      </c>
      <c r="D51" s="634"/>
      <c r="E51" s="634"/>
      <c r="F51" s="634">
        <v>357.34724999999997</v>
      </c>
      <c r="G51" s="634">
        <v>28.587779999999999</v>
      </c>
    </row>
    <row r="52" spans="1:8" ht="12" customHeight="1">
      <c r="A52" s="54" t="s">
        <v>1221</v>
      </c>
      <c r="B52" s="634">
        <v>10.114132913818001</v>
      </c>
      <c r="C52" s="634">
        <v>0.80913063310543998</v>
      </c>
      <c r="D52" s="634"/>
      <c r="E52" s="634"/>
      <c r="F52" s="634">
        <v>10.114132913818001</v>
      </c>
      <c r="G52" s="634">
        <v>0.80913063310543998</v>
      </c>
    </row>
    <row r="53" spans="1:8" ht="12" customHeight="1">
      <c r="A53" s="54" t="s">
        <v>1222</v>
      </c>
      <c r="B53" s="634">
        <v>606.1745704838437</v>
      </c>
      <c r="C53" s="634">
        <v>48.493965638707493</v>
      </c>
      <c r="D53" s="634">
        <v>2338.7830936079999</v>
      </c>
      <c r="E53" s="634">
        <v>187.10264748864</v>
      </c>
      <c r="F53" s="634">
        <v>2944.9576640918435</v>
      </c>
      <c r="G53" s="634">
        <v>235.5966131273475</v>
      </c>
    </row>
    <row r="54" spans="1:8" ht="12" customHeight="1">
      <c r="A54" s="59" t="s">
        <v>1190</v>
      </c>
      <c r="B54" s="636">
        <v>263.88102931384373</v>
      </c>
      <c r="C54" s="636">
        <v>21.110482345107499</v>
      </c>
      <c r="D54" s="636"/>
      <c r="E54" s="636"/>
      <c r="F54" s="636">
        <v>263.88102931384373</v>
      </c>
      <c r="G54" s="636">
        <v>21.110482345107499</v>
      </c>
    </row>
    <row r="55" spans="1:8" ht="12" customHeight="1">
      <c r="A55" s="59" t="s">
        <v>1191</v>
      </c>
      <c r="B55" s="636">
        <v>275.27829117000005</v>
      </c>
      <c r="C55" s="636">
        <v>22.022263293600002</v>
      </c>
      <c r="D55" s="636"/>
      <c r="E55" s="636"/>
      <c r="F55" s="636">
        <v>275.27829117000005</v>
      </c>
      <c r="G55" s="636">
        <v>22.022263293600002</v>
      </c>
    </row>
    <row r="56" spans="1:8" ht="12" customHeight="1">
      <c r="A56" s="59" t="s">
        <v>1223</v>
      </c>
      <c r="B56" s="636">
        <v>67.015250000000009</v>
      </c>
      <c r="C56" s="636">
        <v>5.3612200000000003</v>
      </c>
      <c r="D56" s="636"/>
      <c r="E56" s="636"/>
      <c r="F56" s="636">
        <v>67.015250000000009</v>
      </c>
      <c r="G56" s="636">
        <v>5.3612200000000003</v>
      </c>
    </row>
    <row r="57" spans="1:8" ht="12" customHeight="1">
      <c r="A57" s="59" t="s">
        <v>1193</v>
      </c>
      <c r="B57" s="745"/>
      <c r="D57" s="636">
        <v>2338.7830936079999</v>
      </c>
      <c r="E57" s="636">
        <v>187.10264748864</v>
      </c>
      <c r="F57" s="636">
        <v>2338.7830936079999</v>
      </c>
      <c r="G57" s="636">
        <v>187.10264748864</v>
      </c>
    </row>
    <row r="58" spans="1:8" ht="12" customHeight="1">
      <c r="A58" s="1118" t="s">
        <v>158</v>
      </c>
      <c r="B58" s="1118">
        <v>4277.1340579838443</v>
      </c>
      <c r="C58" s="1118">
        <v>342.17072463870755</v>
      </c>
      <c r="D58" s="1118">
        <v>2338.7830936079999</v>
      </c>
      <c r="E58" s="1118">
        <v>187.10264748864</v>
      </c>
      <c r="F58" s="1118">
        <v>6615.9171515918442</v>
      </c>
      <c r="G58" s="1118">
        <v>529.27337212734756</v>
      </c>
      <c r="H58" s="135"/>
    </row>
    <row r="59" spans="1:8" ht="7.5" customHeight="1"/>
  </sheetData>
  <mergeCells count="10">
    <mergeCell ref="B34:C34"/>
    <mergeCell ref="D34:E34"/>
    <mergeCell ref="F34:G34"/>
    <mergeCell ref="A1:G1"/>
    <mergeCell ref="A2:G5"/>
    <mergeCell ref="H2:N5"/>
    <mergeCell ref="B7:C7"/>
    <mergeCell ref="D7:E7"/>
    <mergeCell ref="F7:G7"/>
    <mergeCell ref="A32:G32"/>
  </mergeCells>
  <pageMargins left="0.43307086614173229" right="0.23622047244094491" top="0.74803149606299213" bottom="0.74803149606299213" header="0.31496062992125984" footer="0.31496062992125984"/>
  <pageSetup paperSize="9" scale="92" orientation="portrait" r:id="rId1"/>
  <headerFooter>
    <oddFooter>&amp;C&amp;1#&amp;"Calibri"&amp;10&amp;K000000Confidential</oddFooter>
  </headerFooter>
  <customProperties>
    <customPr name="_pios_id" r:id="rId2"/>
  </customProperties>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94BA-A330-4FBC-B1A6-6D0ABB3E16C4}">
  <sheetPr codeName="Sheet57">
    <tabColor theme="5" tint="0.59999389629810485"/>
  </sheetPr>
  <dimension ref="A1:AA11"/>
  <sheetViews>
    <sheetView view="pageBreakPreview" zoomScale="115" zoomScaleNormal="100" zoomScaleSheetLayoutView="115" workbookViewId="0">
      <selection activeCell="B14" sqref="B14"/>
    </sheetView>
  </sheetViews>
  <sheetFormatPr defaultColWidth="9.1796875" defaultRowHeight="11.5"/>
  <cols>
    <col min="1" max="1" width="35.54296875" style="55" customWidth="1"/>
    <col min="2" max="5" width="9.1796875" style="55"/>
    <col min="6" max="6" width="9.26953125" style="55" customWidth="1"/>
    <col min="7" max="7" width="1" style="55" customWidth="1"/>
    <col min="8" max="16384" width="9.1796875" style="55"/>
  </cols>
  <sheetData>
    <row r="1" spans="1:27">
      <c r="A1" s="270" t="s">
        <v>2088</v>
      </c>
      <c r="B1" s="728"/>
      <c r="C1" s="728"/>
      <c r="D1" s="728"/>
      <c r="E1" s="728"/>
      <c r="F1" s="728"/>
      <c r="G1" s="119"/>
      <c r="AA1" s="55" t="e">
        <f>#REF!</f>
        <v>#REF!</v>
      </c>
    </row>
    <row r="2" spans="1:27">
      <c r="A2" s="126"/>
      <c r="B2" s="126"/>
      <c r="C2" s="126"/>
      <c r="D2" s="126"/>
      <c r="E2" s="126"/>
      <c r="F2" s="126"/>
      <c r="G2" s="119"/>
    </row>
    <row r="3" spans="1:27">
      <c r="A3" s="270"/>
      <c r="B3" s="729"/>
      <c r="C3" s="729"/>
      <c r="D3" s="729" t="s">
        <v>1225</v>
      </c>
      <c r="E3" s="729" t="s">
        <v>1226</v>
      </c>
      <c r="F3" s="729" t="s">
        <v>1227</v>
      </c>
      <c r="G3" s="119"/>
    </row>
    <row r="4" spans="1:27">
      <c r="A4" s="272" t="s">
        <v>170</v>
      </c>
      <c r="B4" s="349" t="s">
        <v>1228</v>
      </c>
      <c r="C4" s="349" t="s">
        <v>1229</v>
      </c>
      <c r="D4" s="349" t="s">
        <v>1230</v>
      </c>
      <c r="E4" s="349" t="s">
        <v>1230</v>
      </c>
      <c r="F4" s="349" t="s">
        <v>1231</v>
      </c>
      <c r="G4" s="119"/>
    </row>
    <row r="5" spans="1:27" ht="12.5">
      <c r="A5" s="126" t="s">
        <v>1232</v>
      </c>
      <c r="B5" s="730">
        <v>1250</v>
      </c>
      <c r="C5" s="730">
        <v>1250</v>
      </c>
      <c r="D5" s="730">
        <v>280</v>
      </c>
      <c r="E5" s="730">
        <v>5</v>
      </c>
      <c r="F5" s="730">
        <v>100</v>
      </c>
      <c r="G5" s="119"/>
    </row>
    <row r="6" spans="1:27" ht="12.5">
      <c r="A6" s="731" t="s">
        <v>1233</v>
      </c>
      <c r="B6" s="732">
        <v>278</v>
      </c>
      <c r="C6" s="732">
        <v>278</v>
      </c>
      <c r="D6" s="732">
        <v>23</v>
      </c>
      <c r="E6" s="732">
        <v>0</v>
      </c>
      <c r="F6" s="732">
        <v>22</v>
      </c>
      <c r="G6" s="119"/>
    </row>
    <row r="7" spans="1:27">
      <c r="A7" s="733" t="s">
        <v>161</v>
      </c>
      <c r="B7" s="734">
        <f>SUM(B5:B6)</f>
        <v>1528</v>
      </c>
      <c r="C7" s="734">
        <f t="shared" ref="C7:F7" si="0">SUM(C5:C6)</f>
        <v>1528</v>
      </c>
      <c r="D7" s="734">
        <f t="shared" si="0"/>
        <v>303</v>
      </c>
      <c r="E7" s="734">
        <f t="shared" si="0"/>
        <v>5</v>
      </c>
      <c r="F7" s="734">
        <f t="shared" si="0"/>
        <v>122</v>
      </c>
      <c r="G7" s="119"/>
    </row>
    <row r="8" spans="1:27">
      <c r="A8" s="126"/>
      <c r="B8" s="735"/>
      <c r="C8" s="735"/>
      <c r="D8" s="735"/>
      <c r="E8" s="735"/>
      <c r="F8" s="736"/>
      <c r="G8" s="119"/>
    </row>
    <row r="9" spans="1:27" ht="12.5">
      <c r="A9" s="737" t="s">
        <v>1234</v>
      </c>
      <c r="B9" s="738">
        <v>120</v>
      </c>
      <c r="C9" s="735"/>
      <c r="D9" s="735"/>
      <c r="E9" s="735"/>
      <c r="F9" s="736"/>
      <c r="G9" s="119"/>
    </row>
    <row r="10" spans="1:27" ht="12.5">
      <c r="A10" s="737" t="s">
        <v>1235</v>
      </c>
      <c r="B10" s="738">
        <v>95</v>
      </c>
      <c r="C10" s="735"/>
      <c r="D10" s="735"/>
      <c r="E10" s="735"/>
      <c r="F10" s="736"/>
      <c r="G10" s="119"/>
    </row>
    <row r="11" spans="1:27" ht="9" customHeight="1">
      <c r="A11" s="119"/>
      <c r="B11" s="119"/>
      <c r="C11" s="119"/>
      <c r="D11" s="119"/>
      <c r="E11" s="119"/>
      <c r="F11" s="119"/>
      <c r="G11" s="119"/>
    </row>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59644-470B-4794-9A31-7091E24D64A0}">
  <sheetPr codeName="Sheet75">
    <tabColor theme="5" tint="0.59999389629810485"/>
  </sheetPr>
  <dimension ref="A1:AA24"/>
  <sheetViews>
    <sheetView showGridLines="0" view="pageBreakPreview" zoomScaleNormal="100" zoomScaleSheetLayoutView="100" zoomScalePageLayoutView="90" workbookViewId="0">
      <selection activeCell="G4" sqref="G4"/>
    </sheetView>
  </sheetViews>
  <sheetFormatPr defaultColWidth="11.453125" defaultRowHeight="11.5"/>
  <cols>
    <col min="1" max="1" width="1.1796875" style="66" customWidth="1"/>
    <col min="2" max="2" width="25.7265625" style="66" customWidth="1"/>
    <col min="3" max="3" width="17.453125" style="66" customWidth="1"/>
    <col min="4" max="4" width="17.1796875" style="66" customWidth="1"/>
    <col min="5" max="5" width="16.7265625" style="66" customWidth="1"/>
    <col min="6" max="6" width="15.81640625" style="66" customWidth="1"/>
    <col min="7" max="7" width="16.7265625" style="66" customWidth="1"/>
    <col min="8" max="8" width="17.453125" style="66" customWidth="1"/>
    <col min="9" max="9" width="17.1796875" style="66" customWidth="1"/>
    <col min="10" max="10" width="27.453125" style="66" customWidth="1"/>
    <col min="11" max="11" width="16.1796875" style="66" customWidth="1"/>
    <col min="12" max="12" width="19.26953125" style="66" customWidth="1"/>
    <col min="13" max="13" width="2.81640625" style="66" customWidth="1"/>
    <col min="14" max="16384" width="11.453125" style="66"/>
  </cols>
  <sheetData>
    <row r="1" spans="1:27">
      <c r="AA1" s="66" t="e">
        <f>#REF!</f>
        <v>#REF!</v>
      </c>
    </row>
    <row r="2" spans="1:27">
      <c r="B2" s="338" t="s">
        <v>1236</v>
      </c>
    </row>
    <row r="4" spans="1:27">
      <c r="A4" s="70"/>
    </row>
    <row r="5" spans="1:27">
      <c r="A5" s="776"/>
      <c r="B5" s="783"/>
      <c r="C5" s="431" t="s">
        <v>466</v>
      </c>
      <c r="D5" s="431" t="s">
        <v>467</v>
      </c>
      <c r="E5" s="431" t="s">
        <v>468</v>
      </c>
      <c r="F5" s="431" t="s">
        <v>469</v>
      </c>
      <c r="G5" s="431" t="s">
        <v>470</v>
      </c>
      <c r="H5" s="431" t="s">
        <v>1237</v>
      </c>
      <c r="I5" s="431" t="s">
        <v>1238</v>
      </c>
      <c r="J5" s="431" t="s">
        <v>471</v>
      </c>
      <c r="K5" s="431" t="s">
        <v>472</v>
      </c>
      <c r="L5" s="431" t="s">
        <v>473</v>
      </c>
    </row>
    <row r="6" spans="1:27" ht="28.5" customHeight="1">
      <c r="A6" s="776"/>
      <c r="B6" s="821"/>
      <c r="C6" s="1670" t="s">
        <v>1239</v>
      </c>
      <c r="D6" s="1670"/>
      <c r="E6" s="1670"/>
      <c r="F6" s="1670"/>
      <c r="G6" s="1642"/>
      <c r="H6" s="1632" t="s">
        <v>1240</v>
      </c>
      <c r="I6" s="1642"/>
      <c r="J6" s="1632" t="s">
        <v>1241</v>
      </c>
      <c r="K6" s="907"/>
      <c r="L6" s="862"/>
    </row>
    <row r="7" spans="1:27" ht="34.5">
      <c r="A7" s="776"/>
      <c r="B7" s="906" t="s">
        <v>1242</v>
      </c>
      <c r="C7" s="1119" t="s">
        <v>449</v>
      </c>
      <c r="D7" s="1119" t="s">
        <v>1243</v>
      </c>
      <c r="E7" s="1119" t="s">
        <v>1244</v>
      </c>
      <c r="F7" s="1119" t="s">
        <v>1245</v>
      </c>
      <c r="G7" s="1119" t="s">
        <v>1246</v>
      </c>
      <c r="H7" s="589" t="s">
        <v>1247</v>
      </c>
      <c r="I7" s="908" t="s">
        <v>1248</v>
      </c>
      <c r="J7" s="1670"/>
      <c r="K7" s="589" t="s">
        <v>1249</v>
      </c>
      <c r="L7" s="908" t="s">
        <v>1250</v>
      </c>
    </row>
    <row r="8" spans="1:27" ht="26.25" customHeight="1">
      <c r="A8" s="777">
        <v>1</v>
      </c>
      <c r="B8" s="782" t="s">
        <v>1251</v>
      </c>
      <c r="C8" s="779">
        <v>91420.485800937196</v>
      </c>
      <c r="D8" s="779">
        <v>66108.860704408071</v>
      </c>
      <c r="E8" s="779">
        <v>3434.4723796595299</v>
      </c>
      <c r="F8" s="779">
        <v>11479.697978793567</v>
      </c>
      <c r="G8" s="779">
        <v>0</v>
      </c>
      <c r="H8" s="779">
        <v>1823.3830421018549</v>
      </c>
      <c r="I8" s="779">
        <v>20904.971941</v>
      </c>
      <c r="J8" s="433">
        <v>97585.935923450103</v>
      </c>
      <c r="K8" s="779">
        <v>54572.318957893913</v>
      </c>
      <c r="L8" s="779">
        <f>97585.9359234501-54572.3189578939</f>
        <v>43013.616965556204</v>
      </c>
    </row>
    <row r="9" spans="1:27" ht="26.25" customHeight="1">
      <c r="A9" s="777">
        <v>2</v>
      </c>
      <c r="B9" s="778" t="s">
        <v>1252</v>
      </c>
      <c r="C9" s="779"/>
      <c r="D9" s="779"/>
      <c r="E9" s="779"/>
      <c r="F9" s="779"/>
      <c r="G9" s="779"/>
      <c r="H9" s="779"/>
      <c r="I9" s="779"/>
      <c r="J9" s="780"/>
      <c r="K9" s="779"/>
      <c r="L9" s="779"/>
    </row>
    <row r="10" spans="1:27">
      <c r="A10" s="777">
        <v>3</v>
      </c>
      <c r="B10" s="778" t="s">
        <v>1253</v>
      </c>
      <c r="C10" s="779">
        <v>6035.3132644055904</v>
      </c>
      <c r="D10" s="779">
        <v>22490.35932529698</v>
      </c>
      <c r="E10" s="779">
        <v>6655.5898759958054</v>
      </c>
      <c r="F10" s="779">
        <v>6635.4707426449568</v>
      </c>
      <c r="G10" s="779">
        <v>0</v>
      </c>
      <c r="H10" s="779">
        <v>0</v>
      </c>
      <c r="I10" s="779">
        <v>0</v>
      </c>
      <c r="J10" s="432">
        <v>20908.366604171668</v>
      </c>
      <c r="K10" s="779">
        <v>15740.698405820129</v>
      </c>
      <c r="L10" s="781">
        <f>20908.3666041717-20908.3666041717</f>
        <v>0</v>
      </c>
    </row>
    <row r="11" spans="1:27">
      <c r="A11" s="777">
        <v>4</v>
      </c>
      <c r="B11" s="778" t="s">
        <v>1254</v>
      </c>
      <c r="C11" s="779">
        <v>3806.6540184793093</v>
      </c>
      <c r="D11" s="779">
        <v>14075.715626228319</v>
      </c>
      <c r="E11" s="779">
        <v>0</v>
      </c>
      <c r="F11" s="779">
        <v>0</v>
      </c>
      <c r="G11" s="779">
        <v>0</v>
      </c>
      <c r="H11" s="779"/>
      <c r="I11" s="779"/>
      <c r="J11" s="432">
        <v>17882.3696447076</v>
      </c>
      <c r="K11" s="779">
        <v>1171.4539334492499</v>
      </c>
      <c r="L11" s="781">
        <f>17882.3696447076-1171.45393344925</f>
        <v>16710.915711258349</v>
      </c>
    </row>
    <row r="12" spans="1:27">
      <c r="A12" s="777">
        <v>5</v>
      </c>
      <c r="B12" s="778" t="s">
        <v>1255</v>
      </c>
      <c r="C12" s="779">
        <v>0</v>
      </c>
      <c r="D12" s="779">
        <v>0</v>
      </c>
      <c r="E12" s="779">
        <v>0</v>
      </c>
      <c r="F12" s="779">
        <v>0</v>
      </c>
      <c r="G12" s="779">
        <v>0</v>
      </c>
      <c r="H12" s="779"/>
      <c r="I12" s="779"/>
      <c r="J12" s="432">
        <v>0</v>
      </c>
      <c r="K12" s="779">
        <v>0</v>
      </c>
      <c r="L12" s="779">
        <v>0</v>
      </c>
    </row>
    <row r="13" spans="1:27">
      <c r="A13" s="777">
        <v>6</v>
      </c>
      <c r="B13" s="778" t="s">
        <v>1256</v>
      </c>
      <c r="C13" s="779">
        <v>5539.3399555818833</v>
      </c>
      <c r="D13" s="779">
        <v>6923.3460123264558</v>
      </c>
      <c r="E13" s="779">
        <v>16.222393409531097</v>
      </c>
      <c r="F13" s="779">
        <v>94467.839638682155</v>
      </c>
      <c r="G13" s="779">
        <v>0</v>
      </c>
      <c r="H13" s="779">
        <v>72810.821955000007</v>
      </c>
      <c r="I13" s="779">
        <v>10927.149159999997</v>
      </c>
      <c r="J13" s="432">
        <v>95342.359557500007</v>
      </c>
      <c r="K13" s="779">
        <v>56680.743263500008</v>
      </c>
      <c r="L13" s="781">
        <f>95342.3595575-56680.7432635</f>
        <v>38661.616294000007</v>
      </c>
    </row>
    <row r="14" spans="1:27">
      <c r="A14" s="777">
        <v>7</v>
      </c>
      <c r="B14" s="778" t="s">
        <v>155</v>
      </c>
      <c r="C14" s="779">
        <v>4872.789953267139</v>
      </c>
      <c r="D14" s="779">
        <v>5566.378750640346</v>
      </c>
      <c r="E14" s="779">
        <v>504.50311278276678</v>
      </c>
      <c r="F14" s="779">
        <v>905.75843607192621</v>
      </c>
      <c r="G14" s="779">
        <v>0</v>
      </c>
      <c r="H14" s="779"/>
      <c r="I14" s="779"/>
      <c r="J14" s="432">
        <v>11849.430252762178</v>
      </c>
      <c r="K14" s="779">
        <v>7031.3017363714043</v>
      </c>
      <c r="L14" s="781">
        <f>11849.4302527622-7031.3017363714</f>
        <v>4818.1285163908005</v>
      </c>
    </row>
    <row r="15" spans="1:27" ht="26.25" customHeight="1">
      <c r="A15" s="777">
        <v>8</v>
      </c>
      <c r="B15" s="778" t="s">
        <v>1252</v>
      </c>
      <c r="C15" s="779"/>
      <c r="D15" s="779"/>
      <c r="E15" s="779"/>
      <c r="F15" s="779"/>
      <c r="G15" s="779"/>
      <c r="H15" s="779"/>
      <c r="I15" s="779"/>
      <c r="J15" s="780"/>
      <c r="K15" s="779"/>
      <c r="L15" s="779"/>
    </row>
    <row r="16" spans="1:27" ht="26.25" customHeight="1">
      <c r="A16" s="777">
        <v>9</v>
      </c>
      <c r="B16" s="778" t="s">
        <v>1252</v>
      </c>
      <c r="C16" s="779"/>
      <c r="D16" s="779"/>
      <c r="E16" s="779"/>
      <c r="F16" s="779"/>
      <c r="G16" s="779"/>
      <c r="H16" s="779"/>
      <c r="I16" s="779"/>
      <c r="J16" s="780"/>
      <c r="K16" s="779"/>
      <c r="L16" s="779"/>
    </row>
    <row r="17" spans="1:15">
      <c r="A17" s="777">
        <v>10</v>
      </c>
      <c r="B17" s="778" t="s">
        <v>1257</v>
      </c>
      <c r="C17" s="779">
        <v>2101.2470890774944</v>
      </c>
      <c r="D17" s="779">
        <v>12497.248608681231</v>
      </c>
      <c r="E17" s="779">
        <v>2629.2464836694217</v>
      </c>
      <c r="F17" s="779">
        <v>1856.2578185718503</v>
      </c>
      <c r="G17" s="779">
        <v>0</v>
      </c>
      <c r="H17" s="779"/>
      <c r="I17" s="779"/>
      <c r="J17" s="432">
        <v>19084</v>
      </c>
      <c r="K17" s="779">
        <v>16056.000000000002</v>
      </c>
      <c r="L17" s="781">
        <f>19084-16056</f>
        <v>3028</v>
      </c>
    </row>
    <row r="18" spans="1:15" ht="26.25" customHeight="1">
      <c r="A18" s="777">
        <v>11</v>
      </c>
      <c r="B18" s="778" t="s">
        <v>1252</v>
      </c>
      <c r="C18" s="779"/>
      <c r="D18" s="779"/>
      <c r="E18" s="779"/>
      <c r="F18" s="779"/>
      <c r="G18" s="779"/>
      <c r="H18" s="779"/>
      <c r="I18" s="779"/>
      <c r="J18" s="780"/>
      <c r="K18" s="779"/>
      <c r="L18" s="779"/>
    </row>
    <row r="19" spans="1:15" ht="23">
      <c r="A19" s="777">
        <v>12</v>
      </c>
      <c r="B19" s="1120" t="s">
        <v>1258</v>
      </c>
      <c r="C19" s="1121"/>
      <c r="D19" s="1121"/>
      <c r="E19" s="1121"/>
      <c r="F19" s="1121"/>
      <c r="G19" s="1121"/>
      <c r="H19" s="1121"/>
      <c r="I19" s="1121"/>
      <c r="J19" s="1122">
        <v>262652.4619825916</v>
      </c>
      <c r="K19" s="1122">
        <v>151252.51629703474</v>
      </c>
      <c r="L19" s="1123">
        <f>262652.461982592-151252.516297035</f>
        <v>111399.945685557</v>
      </c>
    </row>
    <row r="24" spans="1:15">
      <c r="E24" s="784"/>
      <c r="F24" s="785"/>
      <c r="G24" s="785"/>
      <c r="H24" s="785"/>
      <c r="I24" s="785"/>
      <c r="J24" s="785"/>
      <c r="K24" s="785"/>
      <c r="L24" s="785"/>
      <c r="M24" s="786"/>
      <c r="N24" s="786"/>
      <c r="O24" s="787"/>
    </row>
  </sheetData>
  <mergeCells count="3">
    <mergeCell ref="C6:G6"/>
    <mergeCell ref="H6:I6"/>
    <mergeCell ref="J6:J7"/>
  </mergeCells>
  <pageMargins left="0.7" right="0.7" top="0.75" bottom="0.75" header="0.3" footer="0.3"/>
  <pageSetup paperSize="9" scale="56" orientation="landscape" verticalDpi="90" r:id="rId1"/>
  <headerFooter>
    <oddFooter>&amp;C&amp;"Calibri"&amp;11&amp;K000000&amp;P_x000D_&amp;1#&amp;"Calibri"&amp;10&amp;K000000Confidential</oddFooter>
  </headerFooter>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D6D6-5D41-4290-9C84-DCDCEB65BBF5}">
  <sheetPr codeName="Sheet58">
    <tabColor theme="4"/>
  </sheetPr>
  <dimension ref="A1"/>
  <sheetViews>
    <sheetView topLeftCell="Q1" workbookViewId="0">
      <selection activeCell="AI29" sqref="AI29"/>
    </sheetView>
  </sheetViews>
  <sheetFormatPr defaultColWidth="9.1796875" defaultRowHeight="11.5"/>
  <cols>
    <col min="1" max="16384" width="9.1796875" style="605"/>
  </cols>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98A21-79AC-4FAF-ABBA-373726481FB0}">
  <sheetPr codeName="Sheet95">
    <tabColor rgb="FF99CCFF"/>
    <pageSetUpPr fitToPage="1"/>
  </sheetPr>
  <dimension ref="A1:AA13"/>
  <sheetViews>
    <sheetView showGridLines="0" view="pageBreakPreview" topLeftCell="B1" zoomScaleNormal="100" zoomScaleSheetLayoutView="100" zoomScalePageLayoutView="70" workbookViewId="0">
      <selection activeCell="B9" sqref="B9"/>
    </sheetView>
  </sheetViews>
  <sheetFormatPr defaultColWidth="9.1796875" defaultRowHeight="11.5"/>
  <cols>
    <col min="1" max="1" width="15.26953125" style="66" customWidth="1"/>
    <col min="2" max="2" width="43.7265625" style="66" customWidth="1"/>
    <col min="3" max="7" width="22.26953125" style="66" customWidth="1"/>
    <col min="8" max="8" width="3.1796875" style="66" customWidth="1"/>
    <col min="9" max="9" width="13.1796875" style="366" customWidth="1"/>
    <col min="10" max="16384" width="9.1796875" style="66"/>
  </cols>
  <sheetData>
    <row r="1" spans="1:27" ht="3.75" customHeight="1">
      <c r="A1" s="1315"/>
      <c r="B1" s="1315"/>
      <c r="C1" s="1315"/>
      <c r="D1" s="1315"/>
      <c r="E1" s="1315"/>
      <c r="F1" s="1315"/>
      <c r="G1" s="1315"/>
      <c r="AA1" s="66" t="e">
        <f>#REF!</f>
        <v>#REF!</v>
      </c>
    </row>
    <row r="2" spans="1:27" ht="12" customHeight="1">
      <c r="A2" s="1669" t="s">
        <v>2059</v>
      </c>
      <c r="B2" s="1669"/>
      <c r="C2" s="1669"/>
      <c r="D2" s="1669"/>
      <c r="E2" s="1669"/>
      <c r="F2" s="1669"/>
      <c r="G2" s="1669"/>
    </row>
    <row r="3" spans="1:27" ht="21.75" customHeight="1">
      <c r="A3" s="70" t="s">
        <v>1259</v>
      </c>
      <c r="H3" s="366"/>
      <c r="I3" s="66"/>
    </row>
    <row r="4" spans="1:27">
      <c r="A4" s="776"/>
      <c r="B4" s="876"/>
      <c r="C4" s="876"/>
      <c r="D4" s="876"/>
      <c r="E4" s="876"/>
      <c r="F4" s="876"/>
      <c r="G4" s="876"/>
      <c r="H4" s="876"/>
    </row>
    <row r="5" spans="1:27" s="877" customFormat="1">
      <c r="A5" s="891" t="s">
        <v>1260</v>
      </c>
      <c r="B5" s="891" t="s">
        <v>170</v>
      </c>
    </row>
    <row r="6" spans="1:27" ht="13.5" customHeight="1">
      <c r="A6" s="1671" t="s">
        <v>1261</v>
      </c>
      <c r="B6" s="1671"/>
      <c r="C6" s="1045" t="s">
        <v>466</v>
      </c>
      <c r="D6" s="1124" t="s">
        <v>467</v>
      </c>
      <c r="E6" s="1124" t="s">
        <v>468</v>
      </c>
      <c r="F6" s="1124" t="s">
        <v>469</v>
      </c>
      <c r="G6" s="1125" t="s">
        <v>470</v>
      </c>
    </row>
    <row r="7" spans="1:27" ht="15" customHeight="1">
      <c r="A7" s="1671"/>
      <c r="B7" s="1671"/>
      <c r="C7" s="1672" t="s">
        <v>1262</v>
      </c>
      <c r="D7" s="1672"/>
      <c r="E7" s="1672"/>
      <c r="F7" s="1673" t="s">
        <v>1120</v>
      </c>
      <c r="G7" s="1673" t="s">
        <v>1263</v>
      </c>
    </row>
    <row r="8" spans="1:27" ht="15" customHeight="1">
      <c r="A8" s="1671"/>
      <c r="B8" s="1671"/>
      <c r="C8" s="878" t="s">
        <v>1264</v>
      </c>
      <c r="D8" s="878" t="s">
        <v>1265</v>
      </c>
      <c r="E8" s="878" t="s">
        <v>1266</v>
      </c>
      <c r="F8" s="1674"/>
      <c r="G8" s="1674"/>
    </row>
    <row r="9" spans="1:27" ht="41.25" customHeight="1">
      <c r="A9" s="884">
        <v>1</v>
      </c>
      <c r="B9" s="885" t="s">
        <v>1267</v>
      </c>
      <c r="C9" s="890"/>
      <c r="D9" s="890"/>
      <c r="E9" s="890"/>
      <c r="F9" s="890"/>
      <c r="G9" s="890"/>
      <c r="I9" s="1638"/>
      <c r="J9" s="1638"/>
      <c r="K9" s="1638"/>
      <c r="L9" s="1638"/>
    </row>
    <row r="10" spans="1:27" ht="41.25" customHeight="1">
      <c r="A10" s="879">
        <v>2</v>
      </c>
      <c r="B10" s="881" t="s">
        <v>1268</v>
      </c>
      <c r="C10" s="889">
        <v>8386.470953125001</v>
      </c>
      <c r="D10" s="889">
        <v>8072.4529999999995</v>
      </c>
      <c r="E10" s="889">
        <v>8316.744999999999</v>
      </c>
      <c r="F10" s="889">
        <v>1144.4482499999999</v>
      </c>
      <c r="G10" s="889">
        <v>14305.603125</v>
      </c>
      <c r="I10" s="1638"/>
      <c r="J10" s="1638"/>
      <c r="K10" s="1638"/>
      <c r="L10" s="1638"/>
    </row>
    <row r="11" spans="1:27" ht="41.25" customHeight="1">
      <c r="A11" s="879">
        <v>3</v>
      </c>
      <c r="B11" s="882" t="s">
        <v>1269</v>
      </c>
      <c r="C11" s="889">
        <v>8386.470953125001</v>
      </c>
      <c r="D11" s="889">
        <v>8072.4529999999995</v>
      </c>
      <c r="E11" s="889">
        <v>8316.744999999999</v>
      </c>
      <c r="F11" s="886"/>
      <c r="G11" s="887"/>
      <c r="I11" s="1638"/>
      <c r="J11" s="1638"/>
      <c r="K11" s="1638"/>
      <c r="L11" s="1638"/>
    </row>
    <row r="12" spans="1:27" ht="41.25" customHeight="1">
      <c r="A12" s="879">
        <v>4</v>
      </c>
      <c r="B12" s="882" t="s">
        <v>1270</v>
      </c>
      <c r="C12" s="889"/>
      <c r="D12" s="889"/>
      <c r="E12" s="889"/>
      <c r="F12" s="886"/>
      <c r="G12" s="888"/>
      <c r="I12" s="1638"/>
      <c r="J12" s="1638"/>
      <c r="K12" s="1638"/>
      <c r="L12" s="1638"/>
      <c r="M12" s="1638"/>
    </row>
    <row r="13" spans="1:27" ht="41.25" customHeight="1">
      <c r="A13" s="883">
        <v>5</v>
      </c>
      <c r="B13" s="880" t="s">
        <v>1271</v>
      </c>
      <c r="C13" s="889"/>
      <c r="D13" s="889"/>
      <c r="E13" s="889"/>
      <c r="F13" s="889"/>
      <c r="G13" s="889"/>
      <c r="I13" s="1638"/>
      <c r="J13" s="1638"/>
      <c r="K13" s="1638"/>
      <c r="L13" s="1638"/>
      <c r="M13" s="1638"/>
    </row>
  </sheetData>
  <mergeCells count="7">
    <mergeCell ref="A2:G2"/>
    <mergeCell ref="I12:M13"/>
    <mergeCell ref="A6:B8"/>
    <mergeCell ref="C7:E7"/>
    <mergeCell ref="F7:F8"/>
    <mergeCell ref="G7:G8"/>
    <mergeCell ref="I9:L11"/>
  </mergeCells>
  <pageMargins left="0.7" right="0.7" top="0.75" bottom="0.75" header="0.3" footer="0.3"/>
  <pageSetup paperSize="9" scale="76" orientation="landscape" verticalDpi="90" r:id="rId1"/>
  <headerFooter>
    <oddFooter>&amp;C&amp;1#&amp;"Calibri"&amp;10&amp;K000000Confidential</oddFooter>
  </headerFooter>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262E2-0FA7-4E2A-BCA4-447D5336C463}">
  <sheetPr codeName="Sheet61">
    <tabColor theme="4"/>
  </sheetPr>
  <dimension ref="A1"/>
  <sheetViews>
    <sheetView topLeftCell="P1" workbookViewId="0">
      <selection activeCell="P1" sqref="A1:XFD1048576"/>
    </sheetView>
  </sheetViews>
  <sheetFormatPr defaultColWidth="9.1796875" defaultRowHeight="11.5"/>
  <cols>
    <col min="1" max="16384" width="9.1796875" style="605"/>
  </cols>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8C42-1301-41AF-9811-A70FF21822B4}">
  <sheetPr codeName="Sheet62">
    <tabColor theme="5" tint="0.59999389629810485"/>
  </sheetPr>
  <dimension ref="A1:AA22"/>
  <sheetViews>
    <sheetView view="pageBreakPreview" zoomScale="115" zoomScaleNormal="85" zoomScaleSheetLayoutView="115" workbookViewId="0">
      <selection activeCell="B10" sqref="B10"/>
    </sheetView>
  </sheetViews>
  <sheetFormatPr defaultColWidth="9.1796875" defaultRowHeight="11.5"/>
  <cols>
    <col min="1" max="1" width="3" style="55" bestFit="1" customWidth="1"/>
    <col min="2" max="2" width="18" style="55" customWidth="1"/>
    <col min="3" max="6" width="9.1796875" style="55"/>
    <col min="7" max="7" width="11.453125" style="55" customWidth="1"/>
    <col min="8" max="9" width="11.81640625" style="55" customWidth="1"/>
    <col min="10" max="16" width="9.1796875" style="55"/>
    <col min="17" max="17" width="9.1796875" style="55" customWidth="1"/>
    <col min="18" max="18" width="1.26953125" style="55" customWidth="1"/>
    <col min="19" max="16384" width="9.1796875" style="55"/>
  </cols>
  <sheetData>
    <row r="1" spans="1:27">
      <c r="A1" s="1675" t="s">
        <v>2060</v>
      </c>
      <c r="B1" s="1675"/>
      <c r="C1" s="1675"/>
      <c r="D1" s="1675"/>
      <c r="E1" s="1675"/>
      <c r="F1" s="1675"/>
      <c r="G1" s="1675"/>
      <c r="H1" s="1675"/>
      <c r="I1" s="1675"/>
      <c r="J1" s="1675"/>
      <c r="K1" s="1675"/>
      <c r="L1" s="1675"/>
      <c r="M1" s="1675"/>
      <c r="N1" s="1675"/>
      <c r="O1" s="1675"/>
      <c r="P1" s="1675"/>
      <c r="Q1" s="1675"/>
      <c r="R1" s="119"/>
      <c r="AA1" s="55" t="e">
        <f>#REF!</f>
        <v>#REF!</v>
      </c>
    </row>
    <row r="2" spans="1:27" ht="14.15" customHeight="1">
      <c r="A2" s="1660" t="s">
        <v>1272</v>
      </c>
      <c r="B2" s="1660"/>
      <c r="C2" s="1660"/>
      <c r="D2" s="1660"/>
      <c r="E2" s="1660"/>
      <c r="F2" s="1660"/>
      <c r="G2" s="1660"/>
      <c r="H2" s="1660"/>
      <c r="I2" s="1660"/>
      <c r="J2" s="1660"/>
      <c r="K2" s="1660"/>
      <c r="L2" s="1660"/>
      <c r="M2" s="1660"/>
      <c r="N2" s="110"/>
      <c r="O2" s="110"/>
      <c r="P2" s="110"/>
      <c r="Q2" s="110"/>
      <c r="R2" s="119"/>
    </row>
    <row r="3" spans="1:27" ht="22.5" customHeight="1">
      <c r="A3" s="1660"/>
      <c r="B3" s="1660"/>
      <c r="C3" s="1660"/>
      <c r="D3" s="1660"/>
      <c r="E3" s="1660"/>
      <c r="F3" s="1660"/>
      <c r="G3" s="1660"/>
      <c r="H3" s="1660"/>
      <c r="I3" s="1660"/>
      <c r="J3" s="1660"/>
      <c r="K3" s="1660"/>
      <c r="L3" s="1660"/>
      <c r="M3" s="1660"/>
      <c r="N3" s="110"/>
      <c r="O3" s="110"/>
      <c r="P3" s="110"/>
      <c r="Q3" s="110"/>
      <c r="R3" s="119"/>
    </row>
    <row r="4" spans="1:27">
      <c r="A4" s="177"/>
      <c r="B4" s="176"/>
      <c r="C4" s="176"/>
      <c r="D4" s="176"/>
      <c r="E4" s="176"/>
      <c r="F4" s="176"/>
      <c r="G4" s="176"/>
      <c r="H4" s="176"/>
      <c r="I4" s="176"/>
      <c r="J4" s="110"/>
      <c r="K4" s="110"/>
      <c r="L4" s="110"/>
      <c r="M4" s="110"/>
      <c r="N4" s="110"/>
      <c r="O4" s="110"/>
      <c r="P4" s="110"/>
      <c r="Q4" s="110"/>
      <c r="R4" s="119"/>
    </row>
    <row r="5" spans="1:27">
      <c r="A5" s="178"/>
      <c r="B5" s="179"/>
      <c r="C5" s="595" t="s">
        <v>466</v>
      </c>
      <c r="D5" s="595" t="s">
        <v>467</v>
      </c>
      <c r="E5" s="595" t="s">
        <v>468</v>
      </c>
      <c r="F5" s="595" t="s">
        <v>469</v>
      </c>
      <c r="G5" s="595" t="s">
        <v>470</v>
      </c>
      <c r="H5" s="595" t="s">
        <v>471</v>
      </c>
      <c r="I5" s="595" t="s">
        <v>472</v>
      </c>
      <c r="J5" s="595" t="s">
        <v>473</v>
      </c>
      <c r="K5" s="595" t="s">
        <v>474</v>
      </c>
      <c r="L5" s="595" t="s">
        <v>475</v>
      </c>
      <c r="M5" s="595" t="s">
        <v>476</v>
      </c>
      <c r="N5" s="595" t="s">
        <v>477</v>
      </c>
      <c r="O5" s="595" t="s">
        <v>478</v>
      </c>
      <c r="P5" s="595" t="s">
        <v>479</v>
      </c>
      <c r="Q5" s="595" t="s">
        <v>480</v>
      </c>
      <c r="R5" s="119"/>
    </row>
    <row r="6" spans="1:27">
      <c r="A6" s="178"/>
      <c r="B6" s="179"/>
      <c r="C6" s="1676" t="s">
        <v>1273</v>
      </c>
      <c r="D6" s="1676"/>
      <c r="E6" s="1676"/>
      <c r="F6" s="1676"/>
      <c r="G6" s="1676"/>
      <c r="H6" s="1676"/>
      <c r="I6" s="1677"/>
      <c r="J6" s="1678" t="s">
        <v>1274</v>
      </c>
      <c r="K6" s="1676"/>
      <c r="L6" s="1676"/>
      <c r="M6" s="1677"/>
      <c r="N6" s="1676" t="s">
        <v>1275</v>
      </c>
      <c r="O6" s="1676"/>
      <c r="P6" s="1676"/>
      <c r="Q6" s="1676"/>
      <c r="R6" s="119"/>
    </row>
    <row r="7" spans="1:27">
      <c r="A7" s="178"/>
      <c r="B7" s="179"/>
      <c r="C7" s="1684" t="s">
        <v>1276</v>
      </c>
      <c r="D7" s="1684"/>
      <c r="E7" s="1684"/>
      <c r="F7" s="1685"/>
      <c r="G7" s="1681" t="s">
        <v>1277</v>
      </c>
      <c r="H7" s="1680"/>
      <c r="I7" s="1681" t="s">
        <v>1278</v>
      </c>
      <c r="J7" s="1678" t="s">
        <v>1276</v>
      </c>
      <c r="K7" s="1677"/>
      <c r="L7" s="1688" t="s">
        <v>1277</v>
      </c>
      <c r="M7" s="1688" t="s">
        <v>1278</v>
      </c>
      <c r="N7" s="1678" t="s">
        <v>1276</v>
      </c>
      <c r="O7" s="1676"/>
      <c r="P7" s="1688" t="s">
        <v>1277</v>
      </c>
      <c r="Q7" s="1679" t="s">
        <v>1278</v>
      </c>
      <c r="R7" s="119"/>
    </row>
    <row r="8" spans="1:27" ht="15" customHeight="1">
      <c r="A8" s="178"/>
      <c r="B8" s="179"/>
      <c r="C8" s="1679" t="s">
        <v>1279</v>
      </c>
      <c r="D8" s="1680"/>
      <c r="E8" s="1679" t="s">
        <v>1280</v>
      </c>
      <c r="F8" s="1680"/>
      <c r="G8" s="1684"/>
      <c r="H8" s="1685"/>
      <c r="I8" s="1687"/>
      <c r="J8" s="1681" t="s">
        <v>1279</v>
      </c>
      <c r="K8" s="1680" t="s">
        <v>1280</v>
      </c>
      <c r="L8" s="1689"/>
      <c r="M8" s="1689"/>
      <c r="N8" s="1681" t="s">
        <v>1279</v>
      </c>
      <c r="O8" s="1680" t="s">
        <v>1280</v>
      </c>
      <c r="P8" s="1689"/>
      <c r="Q8" s="1684"/>
      <c r="R8" s="119"/>
    </row>
    <row r="9" spans="1:27" ht="23">
      <c r="A9" s="178"/>
      <c r="B9" s="435" t="s">
        <v>901</v>
      </c>
      <c r="C9" s="594"/>
      <c r="D9" s="437" t="s">
        <v>1281</v>
      </c>
      <c r="E9" s="596"/>
      <c r="F9" s="1046" t="s">
        <v>1281</v>
      </c>
      <c r="G9" s="436"/>
      <c r="H9" s="437" t="s">
        <v>1281</v>
      </c>
      <c r="I9" s="1682"/>
      <c r="J9" s="1682"/>
      <c r="K9" s="1683"/>
      <c r="L9" s="1690"/>
      <c r="M9" s="1690"/>
      <c r="N9" s="1682"/>
      <c r="O9" s="1683"/>
      <c r="P9" s="1690"/>
      <c r="Q9" s="1686"/>
      <c r="R9" s="119"/>
    </row>
    <row r="10" spans="1:27">
      <c r="A10" s="181">
        <v>1</v>
      </c>
      <c r="B10" s="1126" t="s">
        <v>685</v>
      </c>
      <c r="C10" s="1127"/>
      <c r="D10" s="1127"/>
      <c r="E10" s="1127"/>
      <c r="F10" s="1127"/>
      <c r="G10" s="1128">
        <v>4784.7035397925783</v>
      </c>
      <c r="H10" s="1128">
        <v>4784.7035397925783</v>
      </c>
      <c r="I10" s="1128">
        <v>4784.7035397925783</v>
      </c>
      <c r="J10" s="1129"/>
      <c r="K10" s="1129"/>
      <c r="L10" s="1129"/>
      <c r="M10" s="1129"/>
      <c r="N10" s="1129"/>
      <c r="O10" s="1129"/>
      <c r="P10" s="1129"/>
      <c r="Q10" s="1129"/>
      <c r="R10" s="119"/>
    </row>
    <row r="11" spans="1:27">
      <c r="A11" s="181">
        <v>2</v>
      </c>
      <c r="B11" s="182" t="s">
        <v>1282</v>
      </c>
      <c r="C11" s="183"/>
      <c r="D11" s="183"/>
      <c r="E11" s="183"/>
      <c r="F11" s="183"/>
      <c r="G11" s="184"/>
      <c r="H11" s="184"/>
      <c r="I11" s="184"/>
      <c r="J11" s="363"/>
      <c r="K11" s="363"/>
      <c r="L11" s="363"/>
      <c r="M11" s="363"/>
      <c r="N11" s="363"/>
      <c r="O11" s="363"/>
      <c r="P11" s="363"/>
      <c r="Q11" s="363"/>
      <c r="R11" s="119"/>
    </row>
    <row r="12" spans="1:27">
      <c r="A12" s="181">
        <v>3</v>
      </c>
      <c r="B12" s="182" t="s">
        <v>1283</v>
      </c>
      <c r="C12" s="183"/>
      <c r="D12" s="183"/>
      <c r="E12" s="183"/>
      <c r="F12" s="183"/>
      <c r="G12" s="184"/>
      <c r="H12" s="184"/>
      <c r="I12" s="184"/>
      <c r="J12" s="363"/>
      <c r="K12" s="363"/>
      <c r="L12" s="363"/>
      <c r="M12" s="363"/>
      <c r="N12" s="363"/>
      <c r="O12" s="363"/>
      <c r="P12" s="363"/>
      <c r="Q12" s="363"/>
      <c r="R12" s="119"/>
    </row>
    <row r="13" spans="1:27">
      <c r="A13" s="181">
        <v>4</v>
      </c>
      <c r="B13" s="182" t="s">
        <v>1284</v>
      </c>
      <c r="C13" s="183"/>
      <c r="D13" s="183"/>
      <c r="E13" s="183"/>
      <c r="F13" s="183"/>
      <c r="G13" s="184"/>
      <c r="H13" s="184"/>
      <c r="I13" s="184"/>
      <c r="J13" s="363"/>
      <c r="K13" s="363"/>
      <c r="L13" s="363"/>
      <c r="M13" s="363"/>
      <c r="N13" s="363"/>
      <c r="O13" s="363"/>
      <c r="P13" s="363"/>
      <c r="Q13" s="363"/>
      <c r="R13" s="119"/>
    </row>
    <row r="14" spans="1:27">
      <c r="A14" s="181">
        <v>5</v>
      </c>
      <c r="B14" s="182" t="s">
        <v>1285</v>
      </c>
      <c r="C14" s="183"/>
      <c r="D14" s="183"/>
      <c r="E14" s="183"/>
      <c r="F14" s="183"/>
      <c r="G14" s="184"/>
      <c r="H14" s="184"/>
      <c r="I14" s="184"/>
      <c r="J14" s="363"/>
      <c r="K14" s="363"/>
      <c r="L14" s="363"/>
      <c r="M14" s="363"/>
      <c r="N14" s="363"/>
      <c r="O14" s="363"/>
      <c r="P14" s="363"/>
      <c r="Q14" s="363"/>
      <c r="R14" s="119"/>
    </row>
    <row r="15" spans="1:27">
      <c r="A15" s="181">
        <v>6</v>
      </c>
      <c r="B15" s="182" t="s">
        <v>1286</v>
      </c>
      <c r="C15" s="183"/>
      <c r="D15" s="183"/>
      <c r="E15" s="183"/>
      <c r="F15" s="183"/>
      <c r="G15" s="184"/>
      <c r="H15" s="184"/>
      <c r="I15" s="184"/>
      <c r="J15" s="363"/>
      <c r="K15" s="363"/>
      <c r="L15" s="363"/>
      <c r="M15" s="363"/>
      <c r="N15" s="363"/>
      <c r="O15" s="363"/>
      <c r="P15" s="363"/>
      <c r="Q15" s="363"/>
      <c r="R15" s="119"/>
    </row>
    <row r="16" spans="1:27">
      <c r="A16" s="181">
        <v>7</v>
      </c>
      <c r="B16" s="182" t="s">
        <v>1287</v>
      </c>
      <c r="C16" s="183"/>
      <c r="D16" s="183"/>
      <c r="E16" s="183"/>
      <c r="F16" s="183"/>
      <c r="G16" s="184">
        <v>4784.7035397925783</v>
      </c>
      <c r="H16" s="184">
        <v>4784.7035397925783</v>
      </c>
      <c r="I16" s="184">
        <v>4784.7035397925783</v>
      </c>
      <c r="J16" s="363"/>
      <c r="K16" s="363"/>
      <c r="L16" s="363"/>
      <c r="M16" s="363"/>
      <c r="N16" s="363"/>
      <c r="O16" s="363"/>
      <c r="P16" s="363"/>
      <c r="Q16" s="363"/>
      <c r="R16" s="119"/>
    </row>
    <row r="17" spans="1:18">
      <c r="A17" s="181">
        <v>8</v>
      </c>
      <c r="B17" s="182" t="s">
        <v>1288</v>
      </c>
      <c r="C17" s="183"/>
      <c r="D17" s="183"/>
      <c r="E17" s="183"/>
      <c r="F17" s="183"/>
      <c r="G17" s="184">
        <v>4784.7035397925783</v>
      </c>
      <c r="H17" s="184">
        <v>4784.7035397925783</v>
      </c>
      <c r="I17" s="184">
        <v>4784.7035397925783</v>
      </c>
      <c r="J17" s="363"/>
      <c r="K17" s="363"/>
      <c r="L17" s="363"/>
      <c r="M17" s="363"/>
      <c r="N17" s="363"/>
      <c r="O17" s="363"/>
      <c r="P17" s="363"/>
      <c r="Q17" s="363"/>
      <c r="R17" s="119"/>
    </row>
    <row r="18" spans="1:18">
      <c r="A18" s="181">
        <v>9</v>
      </c>
      <c r="B18" s="182" t="s">
        <v>1289</v>
      </c>
      <c r="C18" s="183"/>
      <c r="D18" s="183"/>
      <c r="E18" s="183"/>
      <c r="F18" s="183"/>
      <c r="G18" s="183"/>
      <c r="H18" s="183"/>
      <c r="I18" s="183"/>
      <c r="J18" s="363"/>
      <c r="K18" s="363"/>
      <c r="L18" s="363"/>
      <c r="M18" s="363"/>
      <c r="N18" s="363"/>
      <c r="O18" s="363"/>
      <c r="P18" s="363"/>
      <c r="Q18" s="363"/>
      <c r="R18" s="119"/>
    </row>
    <row r="19" spans="1:18">
      <c r="A19" s="181">
        <v>10</v>
      </c>
      <c r="B19" s="182" t="s">
        <v>1290</v>
      </c>
      <c r="C19" s="363"/>
      <c r="D19" s="363"/>
      <c r="E19" s="363"/>
      <c r="F19" s="363"/>
      <c r="G19" s="363"/>
      <c r="H19" s="363"/>
      <c r="I19" s="363"/>
      <c r="J19" s="363"/>
      <c r="K19" s="363"/>
      <c r="L19" s="363"/>
      <c r="M19" s="363"/>
      <c r="N19" s="363"/>
      <c r="O19" s="363"/>
      <c r="P19" s="363"/>
      <c r="Q19" s="363"/>
      <c r="R19" s="119"/>
    </row>
    <row r="20" spans="1:18">
      <c r="A20" s="181">
        <v>11</v>
      </c>
      <c r="B20" s="182" t="s">
        <v>1291</v>
      </c>
      <c r="C20" s="363"/>
      <c r="D20" s="363"/>
      <c r="E20" s="363"/>
      <c r="F20" s="363"/>
      <c r="G20" s="363"/>
      <c r="H20" s="363"/>
      <c r="I20" s="363"/>
      <c r="J20" s="363"/>
      <c r="K20" s="363"/>
      <c r="L20" s="363"/>
      <c r="M20" s="363"/>
      <c r="N20" s="363"/>
      <c r="O20" s="363"/>
      <c r="P20" s="363"/>
      <c r="Q20" s="363"/>
      <c r="R20" s="119"/>
    </row>
    <row r="21" spans="1:18">
      <c r="A21" s="181">
        <v>12</v>
      </c>
      <c r="B21" s="182" t="s">
        <v>1286</v>
      </c>
      <c r="C21" s="363"/>
      <c r="D21" s="363"/>
      <c r="E21" s="363"/>
      <c r="F21" s="363"/>
      <c r="G21" s="363"/>
      <c r="H21" s="363"/>
      <c r="I21" s="363"/>
      <c r="J21" s="363"/>
      <c r="K21" s="363"/>
      <c r="L21" s="363"/>
      <c r="M21" s="363"/>
      <c r="N21" s="363"/>
      <c r="O21" s="363"/>
      <c r="P21" s="363"/>
      <c r="Q21" s="363"/>
      <c r="R21" s="119"/>
    </row>
    <row r="22" spans="1:18" ht="7.5" customHeight="1">
      <c r="A22" s="119"/>
      <c r="B22" s="119"/>
      <c r="C22" s="119"/>
      <c r="D22" s="119"/>
      <c r="E22" s="119"/>
      <c r="F22" s="119"/>
      <c r="G22" s="119"/>
      <c r="H22" s="119"/>
      <c r="I22" s="119"/>
      <c r="J22" s="119"/>
      <c r="K22" s="119"/>
      <c r="L22" s="119"/>
      <c r="M22" s="119"/>
      <c r="N22" s="119"/>
      <c r="O22" s="119"/>
      <c r="P22" s="119"/>
      <c r="Q22" s="119"/>
      <c r="R22" s="119"/>
    </row>
  </sheetData>
  <mergeCells count="20">
    <mergeCell ref="Q7:Q9"/>
    <mergeCell ref="G7:H8"/>
    <mergeCell ref="I7:I9"/>
    <mergeCell ref="N8:N9"/>
    <mergeCell ref="O8:O9"/>
    <mergeCell ref="P7:P9"/>
    <mergeCell ref="L7:L9"/>
    <mergeCell ref="N7:O7"/>
    <mergeCell ref="M7:M9"/>
    <mergeCell ref="C8:D8"/>
    <mergeCell ref="E8:F8"/>
    <mergeCell ref="J8:J9"/>
    <mergeCell ref="K8:K9"/>
    <mergeCell ref="C7:F7"/>
    <mergeCell ref="J7:K7"/>
    <mergeCell ref="A1:Q1"/>
    <mergeCell ref="C6:I6"/>
    <mergeCell ref="J6:M6"/>
    <mergeCell ref="N6:Q6"/>
    <mergeCell ref="A2:M3"/>
  </mergeCells>
  <pageMargins left="0.7" right="0.7" top="0.75" bottom="0.75" header="0.3" footer="0.3"/>
  <pageSetup paperSize="9" scale="52" orientation="portrait" r:id="rId1"/>
  <headerFooter>
    <oddFooter>&amp;C&amp;1#&amp;"Calibri"&amp;10&amp;K000000Confidential</oddFooter>
  </headerFooter>
  <customProperties>
    <customPr name="_pios_id" r:id="rId2"/>
  </customProperties>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8B54-BD70-49D4-89A8-5B230B45B452}">
  <sheetPr codeName="Sheet63">
    <tabColor theme="5" tint="0.59999389629810485"/>
  </sheetPr>
  <dimension ref="A1:AA19"/>
  <sheetViews>
    <sheetView view="pageBreakPreview" zoomScale="115" zoomScaleNormal="85" zoomScaleSheetLayoutView="115" workbookViewId="0">
      <selection activeCell="A2" sqref="A2:K2"/>
    </sheetView>
  </sheetViews>
  <sheetFormatPr defaultColWidth="9.1796875" defaultRowHeight="11.5"/>
  <cols>
    <col min="1" max="1" width="4.26953125" style="55" customWidth="1"/>
    <col min="2" max="2" width="25" style="55" customWidth="1"/>
    <col min="3" max="8" width="9.1796875" style="55"/>
    <col min="9" max="9" width="11.81640625" style="55" customWidth="1"/>
    <col min="10" max="10" width="9.1796875" style="55"/>
    <col min="11" max="11" width="11.26953125" style="55" customWidth="1"/>
    <col min="12" max="12" width="9.1796875" style="55"/>
    <col min="13" max="13" width="11.26953125" style="55" customWidth="1"/>
    <col min="14" max="14" width="9.1796875" style="55"/>
    <col min="15" max="15" width="12.1796875" style="55" customWidth="1"/>
    <col min="16" max="16" width="9.1796875" style="55"/>
    <col min="17" max="17" width="11.26953125" style="55" customWidth="1"/>
    <col min="18" max="18" width="9.1796875" style="55"/>
    <col min="19" max="19" width="11.54296875" style="55" customWidth="1"/>
    <col min="20" max="16384" width="9.1796875" style="55"/>
  </cols>
  <sheetData>
    <row r="1" spans="1:27">
      <c r="A1" s="1656" t="s">
        <v>2061</v>
      </c>
      <c r="B1" s="1656"/>
      <c r="C1" s="1656"/>
      <c r="D1" s="1656"/>
      <c r="E1" s="1656"/>
      <c r="F1" s="1656"/>
      <c r="G1" s="1656"/>
      <c r="H1" s="1656"/>
      <c r="I1" s="1656"/>
      <c r="J1" s="110"/>
      <c r="K1" s="110"/>
      <c r="L1" s="110"/>
      <c r="M1" s="110"/>
      <c r="N1" s="110"/>
      <c r="O1" s="110"/>
      <c r="P1" s="110"/>
      <c r="Q1" s="110"/>
      <c r="R1" s="110"/>
      <c r="S1" s="110"/>
      <c r="AA1" s="55" t="e">
        <f>#REF!</f>
        <v>#REF!</v>
      </c>
    </row>
    <row r="2" spans="1:27" ht="41.25" customHeight="1">
      <c r="A2" s="1660" t="s">
        <v>1292</v>
      </c>
      <c r="B2" s="1660"/>
      <c r="C2" s="1660"/>
      <c r="D2" s="1660"/>
      <c r="E2" s="1660"/>
      <c r="F2" s="1660"/>
      <c r="G2" s="1660"/>
      <c r="H2" s="1660"/>
      <c r="I2" s="1660"/>
      <c r="J2" s="1660"/>
      <c r="K2" s="1660"/>
      <c r="L2" s="110"/>
      <c r="M2" s="110"/>
      <c r="N2" s="110"/>
      <c r="O2" s="110"/>
      <c r="P2" s="110"/>
      <c r="Q2" s="110"/>
      <c r="R2" s="110"/>
      <c r="S2" s="110"/>
    </row>
    <row r="3" spans="1:27">
      <c r="A3" s="110"/>
      <c r="B3" s="110"/>
      <c r="C3" s="595" t="s">
        <v>466</v>
      </c>
      <c r="D3" s="595" t="s">
        <v>467</v>
      </c>
      <c r="E3" s="595" t="s">
        <v>468</v>
      </c>
      <c r="F3" s="595" t="s">
        <v>469</v>
      </c>
      <c r="G3" s="595" t="s">
        <v>470</v>
      </c>
      <c r="H3" s="595" t="s">
        <v>471</v>
      </c>
      <c r="I3" s="595" t="s">
        <v>472</v>
      </c>
      <c r="J3" s="595" t="s">
        <v>473</v>
      </c>
      <c r="K3" s="595" t="s">
        <v>474</v>
      </c>
      <c r="L3" s="595" t="s">
        <v>475</v>
      </c>
      <c r="M3" s="595" t="s">
        <v>476</v>
      </c>
      <c r="N3" s="595" t="s">
        <v>477</v>
      </c>
      <c r="O3" s="595" t="s">
        <v>478</v>
      </c>
      <c r="P3" s="595" t="s">
        <v>479</v>
      </c>
      <c r="Q3" s="595" t="s">
        <v>480</v>
      </c>
      <c r="R3" s="595" t="s">
        <v>1293</v>
      </c>
      <c r="S3" s="595" t="s">
        <v>1294</v>
      </c>
    </row>
    <row r="4" spans="1:27">
      <c r="A4" s="110"/>
      <c r="B4" s="110"/>
      <c r="C4" s="1676" t="s">
        <v>1295</v>
      </c>
      <c r="D4" s="1676"/>
      <c r="E4" s="1676"/>
      <c r="F4" s="1676"/>
      <c r="G4" s="1676"/>
      <c r="H4" s="1676" t="s">
        <v>1296</v>
      </c>
      <c r="I4" s="1676"/>
      <c r="J4" s="1676"/>
      <c r="K4" s="1676"/>
      <c r="L4" s="1676" t="s">
        <v>1297</v>
      </c>
      <c r="M4" s="1676"/>
      <c r="N4" s="1676"/>
      <c r="O4" s="1676"/>
      <c r="P4" s="1676" t="s">
        <v>1298</v>
      </c>
      <c r="Q4" s="1676"/>
      <c r="R4" s="1676"/>
      <c r="S4" s="1676"/>
    </row>
    <row r="5" spans="1:27" ht="34.5">
      <c r="A5" s="110"/>
      <c r="B5" s="435" t="s">
        <v>901</v>
      </c>
      <c r="C5" s="594" t="s">
        <v>1299</v>
      </c>
      <c r="D5" s="594" t="s">
        <v>1300</v>
      </c>
      <c r="E5" s="594" t="s">
        <v>1301</v>
      </c>
      <c r="F5" s="594" t="s">
        <v>1302</v>
      </c>
      <c r="G5" s="594" t="s">
        <v>1303</v>
      </c>
      <c r="H5" s="594" t="s">
        <v>1304</v>
      </c>
      <c r="I5" s="594" t="s">
        <v>1305</v>
      </c>
      <c r="J5" s="594" t="s">
        <v>1306</v>
      </c>
      <c r="K5" s="594" t="s">
        <v>1307</v>
      </c>
      <c r="L5" s="594" t="s">
        <v>1304</v>
      </c>
      <c r="M5" s="594" t="s">
        <v>1305</v>
      </c>
      <c r="N5" s="594" t="s">
        <v>1306</v>
      </c>
      <c r="O5" s="594" t="s">
        <v>1307</v>
      </c>
      <c r="P5" s="594" t="s">
        <v>1304</v>
      </c>
      <c r="Q5" s="594" t="s">
        <v>1305</v>
      </c>
      <c r="R5" s="594" t="s">
        <v>1306</v>
      </c>
      <c r="S5" s="594" t="s">
        <v>1307</v>
      </c>
    </row>
    <row r="6" spans="1:27">
      <c r="A6" s="181">
        <v>1</v>
      </c>
      <c r="B6" s="1126" t="s">
        <v>685</v>
      </c>
      <c r="C6" s="1128">
        <v>4784.7035397925783</v>
      </c>
      <c r="D6" s="1128"/>
      <c r="E6" s="1128"/>
      <c r="F6" s="1128"/>
      <c r="G6" s="1128"/>
      <c r="H6" s="1128">
        <v>4784.7035397925783</v>
      </c>
      <c r="I6" s="1128"/>
      <c r="J6" s="1130"/>
      <c r="K6" s="1130"/>
      <c r="L6" s="1131">
        <v>880.12681465791707</v>
      </c>
      <c r="M6" s="1132"/>
      <c r="N6" s="1132"/>
      <c r="O6" s="1132"/>
      <c r="P6" s="1132">
        <v>70.410145172633364</v>
      </c>
      <c r="Q6" s="1129"/>
      <c r="R6" s="1127"/>
      <c r="S6" s="1127"/>
    </row>
    <row r="7" spans="1:27">
      <c r="A7" s="181">
        <v>2</v>
      </c>
      <c r="B7" s="182" t="s">
        <v>1308</v>
      </c>
      <c r="C7" s="456"/>
      <c r="D7" s="456"/>
      <c r="E7" s="456"/>
      <c r="F7" s="456"/>
      <c r="G7" s="456"/>
      <c r="H7" s="456"/>
      <c r="I7" s="456"/>
      <c r="J7" s="456"/>
      <c r="K7" s="456"/>
      <c r="L7" s="456"/>
      <c r="M7" s="456"/>
      <c r="N7" s="456"/>
      <c r="O7" s="456"/>
      <c r="P7" s="456"/>
      <c r="Q7" s="363"/>
      <c r="R7" s="363"/>
      <c r="S7" s="363"/>
    </row>
    <row r="8" spans="1:27">
      <c r="A8" s="181">
        <v>3</v>
      </c>
      <c r="B8" s="182" t="s">
        <v>1309</v>
      </c>
      <c r="C8" s="456"/>
      <c r="D8" s="456"/>
      <c r="E8" s="456"/>
      <c r="F8" s="456"/>
      <c r="G8" s="456"/>
      <c r="H8" s="456"/>
      <c r="I8" s="456"/>
      <c r="J8" s="456"/>
      <c r="K8" s="456"/>
      <c r="L8" s="456"/>
      <c r="M8" s="456"/>
      <c r="N8" s="456"/>
      <c r="O8" s="456"/>
      <c r="P8" s="456"/>
      <c r="Q8" s="363"/>
      <c r="R8" s="363"/>
      <c r="S8" s="363"/>
    </row>
    <row r="9" spans="1:27">
      <c r="A9" s="181">
        <v>4</v>
      </c>
      <c r="B9" s="182" t="s">
        <v>1310</v>
      </c>
      <c r="C9" s="456"/>
      <c r="D9" s="456"/>
      <c r="E9" s="456"/>
      <c r="F9" s="456"/>
      <c r="G9" s="456"/>
      <c r="H9" s="456"/>
      <c r="I9" s="456"/>
      <c r="J9" s="456"/>
      <c r="K9" s="456"/>
      <c r="L9" s="456"/>
      <c r="M9" s="456"/>
      <c r="N9" s="456"/>
      <c r="O9" s="456"/>
      <c r="P9" s="456"/>
      <c r="Q9" s="363"/>
      <c r="R9" s="363"/>
      <c r="S9" s="363"/>
    </row>
    <row r="10" spans="1:27">
      <c r="A10" s="181">
        <v>5</v>
      </c>
      <c r="B10" s="182" t="s">
        <v>1311</v>
      </c>
      <c r="C10" s="456"/>
      <c r="D10" s="456"/>
      <c r="E10" s="456"/>
      <c r="F10" s="456"/>
      <c r="G10" s="456"/>
      <c r="H10" s="456"/>
      <c r="I10" s="456"/>
      <c r="J10" s="456"/>
      <c r="K10" s="456"/>
      <c r="L10" s="456"/>
      <c r="M10" s="456"/>
      <c r="N10" s="456"/>
      <c r="O10" s="456"/>
      <c r="P10" s="456"/>
      <c r="Q10" s="363"/>
      <c r="R10" s="363"/>
      <c r="S10" s="363"/>
    </row>
    <row r="11" spans="1:27">
      <c r="A11" s="181">
        <v>6</v>
      </c>
      <c r="B11" s="182" t="s">
        <v>1312</v>
      </c>
      <c r="C11" s="456"/>
      <c r="D11" s="456"/>
      <c r="E11" s="456"/>
      <c r="F11" s="456"/>
      <c r="G11" s="456"/>
      <c r="H11" s="456"/>
      <c r="I11" s="456"/>
      <c r="J11" s="456"/>
      <c r="K11" s="456"/>
      <c r="L11" s="456"/>
      <c r="M11" s="456"/>
      <c r="N11" s="456"/>
      <c r="O11" s="456"/>
      <c r="P11" s="456"/>
      <c r="Q11" s="363"/>
      <c r="R11" s="363"/>
      <c r="S11" s="363"/>
    </row>
    <row r="12" spans="1:27">
      <c r="A12" s="181">
        <v>7</v>
      </c>
      <c r="B12" s="182" t="s">
        <v>1311</v>
      </c>
      <c r="C12" s="456"/>
      <c r="D12" s="456"/>
      <c r="E12" s="456"/>
      <c r="F12" s="456"/>
      <c r="G12" s="456"/>
      <c r="H12" s="456"/>
      <c r="I12" s="456"/>
      <c r="J12" s="456"/>
      <c r="K12" s="456"/>
      <c r="L12" s="456"/>
      <c r="M12" s="456"/>
      <c r="N12" s="456"/>
      <c r="O12" s="456"/>
      <c r="P12" s="456"/>
      <c r="Q12" s="363"/>
      <c r="R12" s="363"/>
      <c r="S12" s="363"/>
    </row>
    <row r="13" spans="1:27">
      <c r="A13" s="181">
        <v>8</v>
      </c>
      <c r="B13" s="182" t="s">
        <v>1313</v>
      </c>
      <c r="C13" s="456"/>
      <c r="D13" s="456"/>
      <c r="E13" s="456"/>
      <c r="F13" s="456"/>
      <c r="G13" s="456"/>
      <c r="H13" s="456"/>
      <c r="I13" s="456"/>
      <c r="J13" s="456"/>
      <c r="K13" s="456"/>
      <c r="L13" s="456"/>
      <c r="M13" s="456"/>
      <c r="N13" s="456"/>
      <c r="O13" s="456"/>
      <c r="P13" s="456"/>
      <c r="Q13" s="363"/>
      <c r="R13" s="363"/>
      <c r="S13" s="363"/>
    </row>
    <row r="14" spans="1:27">
      <c r="A14" s="181">
        <v>9</v>
      </c>
      <c r="B14" s="182" t="s">
        <v>1314</v>
      </c>
      <c r="C14" s="184">
        <v>4784.7035397925783</v>
      </c>
      <c r="D14" s="184"/>
      <c r="E14" s="184"/>
      <c r="F14" s="184"/>
      <c r="G14" s="184"/>
      <c r="H14" s="184">
        <v>4784.7035397925783</v>
      </c>
      <c r="I14" s="184"/>
      <c r="J14" s="184"/>
      <c r="K14" s="184"/>
      <c r="L14" s="184">
        <v>880.12681465791707</v>
      </c>
      <c r="M14" s="184"/>
      <c r="N14" s="184"/>
      <c r="O14" s="184"/>
      <c r="P14" s="184">
        <v>70.410145172633364</v>
      </c>
      <c r="Q14" s="363"/>
      <c r="R14" s="363"/>
      <c r="S14" s="363"/>
    </row>
    <row r="15" spans="1:27">
      <c r="A15" s="181">
        <v>10</v>
      </c>
      <c r="B15" s="182" t="s">
        <v>1309</v>
      </c>
      <c r="C15" s="184">
        <v>4784.7035397925783</v>
      </c>
      <c r="D15" s="184"/>
      <c r="E15" s="184"/>
      <c r="F15" s="184"/>
      <c r="G15" s="184"/>
      <c r="H15" s="184">
        <v>4784.7035397925783</v>
      </c>
      <c r="I15" s="184"/>
      <c r="J15" s="184"/>
      <c r="K15" s="184"/>
      <c r="L15" s="184">
        <v>880.12681465791707</v>
      </c>
      <c r="M15" s="184"/>
      <c r="N15" s="184"/>
      <c r="O15" s="184"/>
      <c r="P15" s="184">
        <v>70.410145172633364</v>
      </c>
      <c r="Q15" s="363"/>
      <c r="R15" s="363"/>
      <c r="S15" s="363"/>
    </row>
    <row r="16" spans="1:27">
      <c r="A16" s="181">
        <v>11</v>
      </c>
      <c r="B16" s="182" t="s">
        <v>1315</v>
      </c>
      <c r="C16" s="184"/>
      <c r="D16" s="184"/>
      <c r="E16" s="184"/>
      <c r="F16" s="184"/>
      <c r="G16" s="184"/>
      <c r="H16" s="184"/>
      <c r="I16" s="184"/>
      <c r="J16" s="184"/>
      <c r="K16" s="184"/>
      <c r="L16" s="184"/>
      <c r="M16" s="184"/>
      <c r="N16" s="184"/>
      <c r="O16" s="184"/>
      <c r="P16" s="184"/>
      <c r="Q16" s="363"/>
      <c r="R16" s="363"/>
      <c r="S16" s="363"/>
    </row>
    <row r="17" spans="1:19">
      <c r="A17" s="181">
        <v>12</v>
      </c>
      <c r="B17" s="182" t="s">
        <v>1312</v>
      </c>
      <c r="C17" s="184">
        <v>4784.7035397925783</v>
      </c>
      <c r="D17" s="184"/>
      <c r="E17" s="184"/>
      <c r="F17" s="184"/>
      <c r="G17" s="184"/>
      <c r="H17" s="184">
        <v>4784.7035397925783</v>
      </c>
      <c r="I17" s="184"/>
      <c r="J17" s="184"/>
      <c r="K17" s="184"/>
      <c r="L17" s="184">
        <v>880.12681465791707</v>
      </c>
      <c r="M17" s="184"/>
      <c r="N17" s="184"/>
      <c r="O17" s="184"/>
      <c r="P17" s="184">
        <v>70.410145172633364</v>
      </c>
      <c r="Q17" s="363"/>
      <c r="R17" s="363"/>
      <c r="S17" s="363"/>
    </row>
    <row r="18" spans="1:19">
      <c r="A18" s="181">
        <v>13</v>
      </c>
      <c r="B18" s="182" t="s">
        <v>1313</v>
      </c>
      <c r="C18" s="185"/>
      <c r="D18" s="185"/>
      <c r="E18" s="185"/>
      <c r="F18" s="185"/>
      <c r="G18" s="185"/>
      <c r="H18" s="185"/>
      <c r="I18" s="185"/>
      <c r="J18" s="185"/>
      <c r="K18" s="185"/>
      <c r="L18" s="185"/>
      <c r="M18" s="185"/>
      <c r="N18" s="185"/>
      <c r="O18" s="185"/>
      <c r="P18" s="185"/>
      <c r="Q18" s="110"/>
      <c r="R18" s="110"/>
      <c r="S18" s="110"/>
    </row>
    <row r="19" spans="1:19">
      <c r="A19" s="119"/>
      <c r="B19" s="119"/>
      <c r="C19" s="119"/>
      <c r="D19" s="119"/>
      <c r="E19" s="119"/>
      <c r="F19" s="119"/>
      <c r="G19" s="119"/>
      <c r="H19" s="119"/>
      <c r="I19" s="119"/>
      <c r="J19" s="119"/>
      <c r="K19" s="119"/>
      <c r="L19" s="119"/>
      <c r="M19" s="119"/>
      <c r="N19" s="119"/>
      <c r="O19" s="119"/>
      <c r="P19" s="119"/>
      <c r="Q19" s="119"/>
      <c r="R19" s="119"/>
      <c r="S19" s="119"/>
    </row>
  </sheetData>
  <mergeCells count="6">
    <mergeCell ref="P4:S4"/>
    <mergeCell ref="A1:I1"/>
    <mergeCell ref="C4:G4"/>
    <mergeCell ref="H4:K4"/>
    <mergeCell ref="L4:O4"/>
    <mergeCell ref="A2:K2"/>
  </mergeCells>
  <pageMargins left="0.7" right="0.7" top="0.75" bottom="0.75" header="0.3" footer="0.3"/>
  <pageSetup paperSize="9" scale="42" orientation="portrait" r:id="rId1"/>
  <headerFooter>
    <oddFooter>&amp;C&amp;1#&amp;"Calibri"&amp;10&amp;K000000Confidential</oddFooter>
  </headerFooter>
  <customProperties>
    <customPr name="_pios_id" r:id="rId2"/>
  </customProperties>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4BD01-2908-4750-BBB2-6BCB1A84E55F}">
  <sheetPr codeName="Sheet64">
    <tabColor theme="5" tint="0.59999389629810485"/>
  </sheetPr>
  <dimension ref="A1:AA19"/>
  <sheetViews>
    <sheetView view="pageBreakPreview" zoomScale="115" zoomScaleNormal="100" zoomScaleSheetLayoutView="115" workbookViewId="0">
      <selection activeCell="K6" sqref="K6"/>
    </sheetView>
  </sheetViews>
  <sheetFormatPr defaultColWidth="9.1796875" defaultRowHeight="11.5"/>
  <cols>
    <col min="1" max="1" width="3" style="55" bestFit="1" customWidth="1"/>
    <col min="2" max="2" width="28.453125" style="55" bestFit="1" customWidth="1"/>
    <col min="3" max="3" width="8.1796875" style="55" bestFit="1" customWidth="1"/>
    <col min="4" max="4" width="10" style="55" customWidth="1"/>
    <col min="5" max="5" width="23.54296875" style="55" customWidth="1"/>
    <col min="6" max="6" width="16.453125" style="55" customWidth="1"/>
    <col min="7" max="16384" width="9.1796875" style="55"/>
  </cols>
  <sheetData>
    <row r="1" spans="1:27">
      <c r="A1" s="1656" t="s">
        <v>2062</v>
      </c>
      <c r="B1" s="1656"/>
      <c r="C1" s="1656"/>
      <c r="D1" s="1656"/>
      <c r="E1" s="1656"/>
      <c r="F1" s="1656"/>
      <c r="G1" s="1656"/>
      <c r="H1" s="1656"/>
      <c r="AA1" s="55" t="e">
        <f>#REF!</f>
        <v>#REF!</v>
      </c>
    </row>
    <row r="2" spans="1:27" ht="51.75" customHeight="1">
      <c r="A2" s="1660" t="s">
        <v>1316</v>
      </c>
      <c r="B2" s="1660"/>
      <c r="C2" s="1660"/>
      <c r="D2" s="1660"/>
      <c r="E2" s="1660"/>
      <c r="F2" s="176"/>
      <c r="G2" s="176"/>
      <c r="H2" s="176"/>
    </row>
    <row r="3" spans="1:27">
      <c r="A3" s="110"/>
      <c r="B3" s="110"/>
      <c r="C3" s="595" t="s">
        <v>466</v>
      </c>
      <c r="D3" s="595" t="s">
        <v>467</v>
      </c>
      <c r="E3" s="595" t="s">
        <v>468</v>
      </c>
      <c r="F3" s="110"/>
      <c r="G3" s="110"/>
      <c r="H3" s="110"/>
    </row>
    <row r="4" spans="1:27" ht="25.5" customHeight="1">
      <c r="A4" s="110"/>
      <c r="B4" s="110"/>
      <c r="C4" s="1676" t="s">
        <v>1317</v>
      </c>
      <c r="D4" s="1676"/>
      <c r="E4" s="1676"/>
      <c r="F4" s="110"/>
      <c r="G4" s="110"/>
      <c r="H4" s="110"/>
    </row>
    <row r="5" spans="1:27" ht="36.65" customHeight="1">
      <c r="A5" s="110"/>
      <c r="B5" s="110"/>
      <c r="C5" s="1676" t="s">
        <v>1318</v>
      </c>
      <c r="D5" s="1676"/>
      <c r="E5" s="1679" t="s">
        <v>1319</v>
      </c>
      <c r="F5" s="110"/>
      <c r="G5" s="110"/>
      <c r="H5" s="110"/>
    </row>
    <row r="6" spans="1:27" ht="34.5">
      <c r="A6" s="110"/>
      <c r="B6" s="435" t="s">
        <v>901</v>
      </c>
      <c r="C6" s="363"/>
      <c r="D6" s="593" t="s">
        <v>1320</v>
      </c>
      <c r="E6" s="1684"/>
      <c r="F6" s="110"/>
      <c r="G6" s="110"/>
      <c r="H6" s="110"/>
    </row>
    <row r="7" spans="1:27">
      <c r="A7" s="181">
        <v>1</v>
      </c>
      <c r="B7" s="1126" t="s">
        <v>685</v>
      </c>
      <c r="C7" s="1128">
        <v>5099.74058102035</v>
      </c>
      <c r="D7" s="1128">
        <v>8.5762071874843748</v>
      </c>
      <c r="E7" s="1133">
        <v>12.95417877</v>
      </c>
      <c r="F7" s="110"/>
      <c r="G7" s="110"/>
      <c r="H7" s="110"/>
    </row>
    <row r="8" spans="1:27">
      <c r="A8" s="181">
        <v>2</v>
      </c>
      <c r="B8" s="182" t="s">
        <v>1282</v>
      </c>
      <c r="C8" s="184"/>
      <c r="D8" s="184"/>
      <c r="E8" s="184"/>
      <c r="F8" s="110"/>
      <c r="G8" s="110"/>
      <c r="H8" s="110"/>
    </row>
    <row r="9" spans="1:27">
      <c r="A9" s="181">
        <v>3</v>
      </c>
      <c r="B9" s="182" t="s">
        <v>1283</v>
      </c>
      <c r="C9" s="184"/>
      <c r="D9" s="184"/>
      <c r="E9" s="184"/>
      <c r="F9" s="110"/>
      <c r="G9" s="110"/>
      <c r="H9" s="110"/>
    </row>
    <row r="10" spans="1:27">
      <c r="A10" s="181">
        <v>4</v>
      </c>
      <c r="B10" s="182" t="s">
        <v>1284</v>
      </c>
      <c r="C10" s="184"/>
      <c r="D10" s="184"/>
      <c r="E10" s="184"/>
      <c r="F10" s="110"/>
      <c r="G10" s="110"/>
      <c r="H10" s="110"/>
    </row>
    <row r="11" spans="1:27">
      <c r="A11" s="181">
        <v>5</v>
      </c>
      <c r="B11" s="182" t="s">
        <v>1285</v>
      </c>
      <c r="C11" s="184"/>
      <c r="D11" s="184"/>
      <c r="E11" s="184"/>
      <c r="F11" s="110"/>
      <c r="G11" s="110"/>
      <c r="H11" s="110"/>
    </row>
    <row r="12" spans="1:27">
      <c r="A12" s="181">
        <v>6</v>
      </c>
      <c r="B12" s="182" t="s">
        <v>1286</v>
      </c>
      <c r="C12" s="184"/>
      <c r="D12" s="184"/>
      <c r="E12" s="184"/>
      <c r="F12" s="110"/>
      <c r="G12" s="110"/>
      <c r="H12" s="110"/>
    </row>
    <row r="13" spans="1:27">
      <c r="A13" s="181">
        <v>7</v>
      </c>
      <c r="B13" s="182" t="s">
        <v>1287</v>
      </c>
      <c r="C13" s="184">
        <v>5099.74058102035</v>
      </c>
      <c r="D13" s="184">
        <v>8.5762071874843748</v>
      </c>
      <c r="E13" s="184">
        <v>12.95417877</v>
      </c>
      <c r="F13" s="110"/>
      <c r="G13" s="110"/>
      <c r="H13" s="110"/>
    </row>
    <row r="14" spans="1:27">
      <c r="A14" s="181">
        <v>8</v>
      </c>
      <c r="B14" s="182" t="s">
        <v>1288</v>
      </c>
      <c r="C14" s="184">
        <v>5099.74058102035</v>
      </c>
      <c r="D14" s="184">
        <v>8.5762071874843748</v>
      </c>
      <c r="E14" s="184">
        <v>12.95417877</v>
      </c>
      <c r="F14" s="110"/>
      <c r="G14" s="110"/>
      <c r="H14" s="110"/>
    </row>
    <row r="15" spans="1:27">
      <c r="A15" s="181">
        <v>9</v>
      </c>
      <c r="B15" s="182" t="s">
        <v>1289</v>
      </c>
      <c r="C15" s="184"/>
      <c r="D15" s="184"/>
      <c r="E15" s="184"/>
      <c r="F15" s="110"/>
      <c r="G15" s="110"/>
      <c r="H15" s="110"/>
    </row>
    <row r="16" spans="1:27">
      <c r="A16" s="181">
        <v>10</v>
      </c>
      <c r="B16" s="182" t="s">
        <v>1290</v>
      </c>
      <c r="C16" s="184"/>
      <c r="D16" s="184"/>
      <c r="E16" s="184"/>
      <c r="F16" s="110"/>
      <c r="G16" s="110"/>
      <c r="H16" s="110"/>
    </row>
    <row r="17" spans="1:8">
      <c r="A17" s="181">
        <v>11</v>
      </c>
      <c r="B17" s="182" t="s">
        <v>1291</v>
      </c>
      <c r="C17" s="184"/>
      <c r="D17" s="184"/>
      <c r="E17" s="184"/>
      <c r="F17" s="110"/>
      <c r="G17" s="110"/>
      <c r="H17" s="110"/>
    </row>
    <row r="18" spans="1:8">
      <c r="A18" s="181">
        <v>12</v>
      </c>
      <c r="B18" s="182" t="s">
        <v>1286</v>
      </c>
      <c r="C18" s="184"/>
      <c r="D18" s="184"/>
      <c r="E18" s="184"/>
      <c r="F18" s="110"/>
      <c r="G18" s="110"/>
      <c r="H18" s="110"/>
    </row>
    <row r="19" spans="1:8">
      <c r="A19" s="110"/>
      <c r="B19" s="110"/>
      <c r="C19" s="110"/>
      <c r="D19" s="110"/>
      <c r="E19" s="110"/>
      <c r="F19" s="110"/>
      <c r="G19" s="110"/>
      <c r="H19" s="110"/>
    </row>
  </sheetData>
  <mergeCells count="5">
    <mergeCell ref="A1:H1"/>
    <mergeCell ref="A2:E2"/>
    <mergeCell ref="C4:E4"/>
    <mergeCell ref="C5:D5"/>
    <mergeCell ref="E5:E6"/>
  </mergeCells>
  <pageMargins left="0.7" right="0.7" top="0.75" bottom="0.75" header="0.3" footer="0.3"/>
  <pageSetup paperSize="9" scale="59" orientation="portrait" r:id="rId1"/>
  <headerFooter>
    <oddFooter>&amp;C&amp;1#&amp;"Calibri"&amp;10&amp;K000000Confidential</oddFooter>
  </headerFooter>
  <customProperties>
    <customPr name="_pios_id" r:id="rId2"/>
  </customProperties>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B938-5C81-4CAD-A331-D851FA642FA9}">
  <sheetPr codeName="Sheet65">
    <tabColor theme="4"/>
  </sheetPr>
  <dimension ref="A1"/>
  <sheetViews>
    <sheetView topLeftCell="P1" workbookViewId="0">
      <selection activeCell="P1" sqref="A1:XFD1048576"/>
    </sheetView>
  </sheetViews>
  <sheetFormatPr defaultColWidth="9.1796875" defaultRowHeight="11.5"/>
  <cols>
    <col min="1" max="16384" width="9.1796875" style="605"/>
  </cols>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AF253-6729-401C-BD4C-EE2930A27AC2}">
  <sheetPr codeName="Sheet66">
    <tabColor theme="5" tint="0.59999389629810485"/>
  </sheetPr>
  <dimension ref="A1:AA55"/>
  <sheetViews>
    <sheetView view="pageBreakPreview" zoomScaleNormal="100" zoomScaleSheetLayoutView="100" workbookViewId="0">
      <selection activeCell="A2" sqref="A2:H2"/>
    </sheetView>
  </sheetViews>
  <sheetFormatPr defaultColWidth="9.1796875" defaultRowHeight="11.5"/>
  <cols>
    <col min="1" max="1" width="63.1796875" style="55" customWidth="1"/>
    <col min="2" max="2" width="51.26953125" style="55" bestFit="1" customWidth="1"/>
    <col min="3" max="3" width="33" style="55" bestFit="1" customWidth="1"/>
    <col min="4" max="4" width="9.7265625" style="55" bestFit="1" customWidth="1"/>
    <col min="5" max="5" width="9.81640625" style="55" bestFit="1" customWidth="1"/>
    <col min="6" max="8" width="9.7265625" style="55" bestFit="1" customWidth="1"/>
    <col min="9" max="9" width="3" style="55" customWidth="1"/>
    <col min="10" max="16384" width="9.1796875" style="55"/>
  </cols>
  <sheetData>
    <row r="1" spans="1:27" s="119" customFormat="1">
      <c r="A1" s="630" t="s">
        <v>2063</v>
      </c>
      <c r="B1" s="624"/>
      <c r="C1" s="624"/>
      <c r="D1" s="624"/>
      <c r="E1" s="624"/>
      <c r="F1" s="624"/>
      <c r="G1" s="624"/>
      <c r="H1" s="624"/>
      <c r="I1" s="625"/>
      <c r="AA1" s="119" t="e">
        <f>#REF!</f>
        <v>#REF!</v>
      </c>
    </row>
    <row r="2" spans="1:27" s="119" customFormat="1">
      <c r="A2" s="1691"/>
      <c r="B2" s="1691"/>
      <c r="C2" s="1691"/>
      <c r="D2" s="1691"/>
      <c r="E2" s="1691"/>
      <c r="F2" s="1691"/>
      <c r="G2" s="1691"/>
      <c r="H2" s="1691"/>
      <c r="I2" s="625"/>
    </row>
    <row r="3" spans="1:27" s="119" customFormat="1">
      <c r="A3" s="624"/>
      <c r="B3" s="624"/>
      <c r="C3" s="624"/>
      <c r="D3" s="624"/>
      <c r="E3" s="624"/>
      <c r="F3" s="624"/>
      <c r="G3" s="624"/>
      <c r="H3" s="624"/>
      <c r="I3" s="625"/>
    </row>
    <row r="4" spans="1:27" s="119" customFormat="1">
      <c r="A4" s="624"/>
      <c r="B4" s="894" t="s">
        <v>466</v>
      </c>
      <c r="C4" s="626" t="s">
        <v>467</v>
      </c>
      <c r="D4" s="626" t="s">
        <v>468</v>
      </c>
      <c r="E4" s="626" t="s">
        <v>469</v>
      </c>
      <c r="F4" s="626" t="s">
        <v>470</v>
      </c>
      <c r="G4" s="626" t="s">
        <v>471</v>
      </c>
      <c r="H4" s="626" t="s">
        <v>472</v>
      </c>
      <c r="I4" s="625"/>
    </row>
    <row r="5" spans="1:27" s="119" customFormat="1">
      <c r="A5" s="627"/>
      <c r="B5" s="1692" t="s">
        <v>1321</v>
      </c>
      <c r="C5" s="1694" t="s">
        <v>1322</v>
      </c>
      <c r="D5" s="1695" t="s">
        <v>1323</v>
      </c>
      <c r="E5" s="1695"/>
      <c r="F5" s="1695"/>
      <c r="G5" s="1695"/>
      <c r="H5" s="1695"/>
      <c r="I5" s="130"/>
    </row>
    <row r="6" spans="1:27" s="119" customFormat="1" ht="70">
      <c r="A6" s="628" t="s">
        <v>593</v>
      </c>
      <c r="B6" s="1693"/>
      <c r="C6" s="1693"/>
      <c r="D6" s="895" t="s">
        <v>1324</v>
      </c>
      <c r="E6" s="895" t="s">
        <v>1325</v>
      </c>
      <c r="F6" s="895" t="s">
        <v>1326</v>
      </c>
      <c r="G6" s="896" t="s">
        <v>1327</v>
      </c>
      <c r="H6" s="895" t="s">
        <v>1328</v>
      </c>
      <c r="I6" s="130"/>
    </row>
    <row r="7" spans="1:27" s="119" customFormat="1">
      <c r="A7" s="893" t="s">
        <v>432</v>
      </c>
      <c r="B7" s="623"/>
      <c r="C7" s="623"/>
      <c r="D7" s="623"/>
      <c r="E7" s="623"/>
      <c r="F7" s="623"/>
      <c r="G7" s="623"/>
      <c r="H7" s="623"/>
      <c r="I7" s="625"/>
    </row>
    <row r="8" spans="1:27" s="119" customFormat="1">
      <c r="A8" s="629" t="s">
        <v>1085</v>
      </c>
      <c r="B8" s="893">
        <v>47495.152999999998</v>
      </c>
      <c r="C8" s="893">
        <v>47435.71</v>
      </c>
      <c r="D8" s="893">
        <v>47435.71</v>
      </c>
      <c r="E8" s="893" t="s">
        <v>154</v>
      </c>
      <c r="F8" s="893" t="s">
        <v>154</v>
      </c>
      <c r="G8" s="893" t="s">
        <v>154</v>
      </c>
      <c r="H8" s="893" t="s">
        <v>154</v>
      </c>
      <c r="I8" s="625"/>
    </row>
    <row r="9" spans="1:27" s="119" customFormat="1">
      <c r="A9" s="629" t="s">
        <v>1329</v>
      </c>
      <c r="B9" s="893">
        <v>408.98599999999999</v>
      </c>
      <c r="C9" s="893">
        <v>408.98599999999999</v>
      </c>
      <c r="D9" s="893">
        <v>5.7069999999999999</v>
      </c>
      <c r="E9" s="893">
        <v>403.50700000000001</v>
      </c>
      <c r="F9" s="893" t="s">
        <v>154</v>
      </c>
      <c r="G9" s="893" t="s">
        <v>154</v>
      </c>
      <c r="H9" s="893">
        <v>-0.22800000000000001</v>
      </c>
      <c r="I9" s="625"/>
    </row>
    <row r="10" spans="1:27" s="119" customFormat="1">
      <c r="A10" s="629" t="s">
        <v>1087</v>
      </c>
      <c r="B10" s="893">
        <v>1982.942</v>
      </c>
      <c r="C10" s="893">
        <v>1809.7380000000001</v>
      </c>
      <c r="D10" s="893">
        <v>1620.5350000000001</v>
      </c>
      <c r="E10" s="893">
        <v>192.11799999999999</v>
      </c>
      <c r="F10" s="893" t="s">
        <v>154</v>
      </c>
      <c r="G10" s="893" t="s">
        <v>154</v>
      </c>
      <c r="H10" s="893">
        <v>-2.915</v>
      </c>
      <c r="I10" s="625"/>
    </row>
    <row r="11" spans="1:27" s="119" customFormat="1">
      <c r="A11" s="629" t="s">
        <v>1086</v>
      </c>
      <c r="B11" s="893">
        <v>345049.71399999998</v>
      </c>
      <c r="C11" s="893">
        <v>345999.90299999999</v>
      </c>
      <c r="D11" s="893">
        <v>326447.44548768003</v>
      </c>
      <c r="E11" s="893">
        <v>16769.635999999999</v>
      </c>
      <c r="F11" s="893">
        <v>4436.6871681700004</v>
      </c>
      <c r="G11" s="893" t="s">
        <v>154</v>
      </c>
      <c r="H11" s="893">
        <v>-1653.8656558499999</v>
      </c>
      <c r="I11" s="625"/>
    </row>
    <row r="12" spans="1:27" s="119" customFormat="1">
      <c r="A12" s="629" t="s">
        <v>1330</v>
      </c>
      <c r="B12" s="893">
        <v>63383.438999999998</v>
      </c>
      <c r="C12" s="893">
        <v>55888.57</v>
      </c>
      <c r="D12" s="893">
        <v>51373.387999999999</v>
      </c>
      <c r="E12" s="893" t="s">
        <v>154</v>
      </c>
      <c r="F12" s="893" t="s">
        <v>154</v>
      </c>
      <c r="G12" s="893">
        <v>4530.2060000000001</v>
      </c>
      <c r="H12" s="893">
        <v>-15.023999999999999</v>
      </c>
      <c r="I12" s="625"/>
    </row>
    <row r="13" spans="1:27" s="119" customFormat="1">
      <c r="A13" s="629" t="s">
        <v>1331</v>
      </c>
      <c r="B13" s="893">
        <v>1668.356</v>
      </c>
      <c r="C13" s="893">
        <v>1668.356</v>
      </c>
      <c r="D13" s="893">
        <v>3.0000000000000001E-3</v>
      </c>
      <c r="E13" s="893" t="s">
        <v>154</v>
      </c>
      <c r="F13" s="893" t="s">
        <v>154</v>
      </c>
      <c r="G13" s="893">
        <v>1668.3530000000001</v>
      </c>
      <c r="H13" s="893" t="s">
        <v>154</v>
      </c>
      <c r="I13" s="625"/>
    </row>
    <row r="14" spans="1:27" s="119" customFormat="1">
      <c r="A14" s="629" t="s">
        <v>1332</v>
      </c>
      <c r="B14" s="893">
        <v>15216.796</v>
      </c>
      <c r="C14" s="893">
        <v>3269.8220000000001</v>
      </c>
      <c r="D14" s="893">
        <v>1330.2927298284771</v>
      </c>
      <c r="E14" s="893" t="s">
        <v>154</v>
      </c>
      <c r="F14" s="893" t="s">
        <v>154</v>
      </c>
      <c r="G14" s="893">
        <v>1963.0307684132504</v>
      </c>
      <c r="H14" s="893">
        <v>-23.501498241727326</v>
      </c>
      <c r="I14" s="625"/>
    </row>
    <row r="15" spans="1:27" s="119" customFormat="1">
      <c r="A15" s="629" t="s">
        <v>1333</v>
      </c>
      <c r="B15" s="893">
        <v>46911.991000000002</v>
      </c>
      <c r="C15" s="893">
        <v>4263.5770000000002</v>
      </c>
      <c r="D15" s="893" t="s">
        <v>154</v>
      </c>
      <c r="E15" s="893" t="s">
        <v>154</v>
      </c>
      <c r="F15" s="893" t="s">
        <v>154</v>
      </c>
      <c r="G15" s="893">
        <v>2.0360661018639802E-4</v>
      </c>
      <c r="H15" s="893">
        <v>4263.5767963933895</v>
      </c>
      <c r="I15" s="625"/>
    </row>
    <row r="16" spans="1:27" s="119" customFormat="1">
      <c r="A16" s="629" t="s">
        <v>1334</v>
      </c>
      <c r="B16" s="893">
        <v>30200.02</v>
      </c>
      <c r="C16" s="893">
        <v>30197.907999999999</v>
      </c>
      <c r="D16" s="893" t="s">
        <v>154</v>
      </c>
      <c r="E16" s="893">
        <v>30197.907999999999</v>
      </c>
      <c r="F16" s="893" t="s">
        <v>154</v>
      </c>
      <c r="G16" s="893" t="s">
        <v>154</v>
      </c>
      <c r="H16" s="893" t="s">
        <v>154</v>
      </c>
      <c r="I16" s="625"/>
    </row>
    <row r="17" spans="1:9" s="119" customFormat="1">
      <c r="A17" s="629" t="s">
        <v>1335</v>
      </c>
      <c r="B17" s="893">
        <v>-64.867000000000004</v>
      </c>
      <c r="C17" s="893">
        <v>-64.867000000000004</v>
      </c>
      <c r="D17" s="893" t="s">
        <v>154</v>
      </c>
      <c r="E17" s="893" t="s">
        <v>154</v>
      </c>
      <c r="F17" s="893" t="s">
        <v>154</v>
      </c>
      <c r="G17" s="893">
        <v>-64.867000000000004</v>
      </c>
      <c r="H17" s="893" t="s">
        <v>154</v>
      </c>
      <c r="I17" s="625"/>
    </row>
    <row r="18" spans="1:9" s="119" customFormat="1">
      <c r="A18" s="629" t="s">
        <v>1336</v>
      </c>
      <c r="B18" s="893">
        <v>206.84100000000001</v>
      </c>
      <c r="C18" s="893">
        <v>1993.809</v>
      </c>
      <c r="D18" s="893">
        <v>1993.80774222486</v>
      </c>
      <c r="E18" s="893" t="s">
        <v>154</v>
      </c>
      <c r="F18" s="893" t="s">
        <v>154</v>
      </c>
      <c r="G18" s="893" t="s">
        <v>154</v>
      </c>
      <c r="H18" s="893">
        <v>1.2577751390635968E-3</v>
      </c>
      <c r="I18" s="625"/>
    </row>
    <row r="19" spans="1:9" s="119" customFormat="1">
      <c r="A19" s="629" t="s">
        <v>177</v>
      </c>
      <c r="B19" s="893">
        <v>3784.0230000000001</v>
      </c>
      <c r="C19" s="893">
        <v>3621.97</v>
      </c>
      <c r="D19" s="893">
        <v>704.63763086999995</v>
      </c>
      <c r="E19" s="893" t="s">
        <v>154</v>
      </c>
      <c r="F19" s="893" t="s">
        <v>154</v>
      </c>
      <c r="G19" s="893" t="s">
        <v>154</v>
      </c>
      <c r="H19" s="893">
        <v>2917.3323691300002</v>
      </c>
      <c r="I19" s="625"/>
    </row>
    <row r="20" spans="1:9" s="119" customFormat="1">
      <c r="A20" s="629" t="s">
        <v>1337</v>
      </c>
      <c r="B20" s="893">
        <v>1745.2670000000001</v>
      </c>
      <c r="C20" s="893">
        <v>1692.509</v>
      </c>
      <c r="D20" s="893">
        <v>1692.509</v>
      </c>
      <c r="E20" s="893" t="s">
        <v>154</v>
      </c>
      <c r="F20" s="893" t="s">
        <v>154</v>
      </c>
      <c r="G20" s="893" t="s">
        <v>154</v>
      </c>
      <c r="H20" s="893" t="s">
        <v>154</v>
      </c>
      <c r="I20" s="625"/>
    </row>
    <row r="21" spans="1:9" s="119" customFormat="1">
      <c r="A21" s="629" t="s">
        <v>1338</v>
      </c>
      <c r="B21" s="893">
        <v>1764.192</v>
      </c>
      <c r="C21" s="893">
        <v>0.77300000000000002</v>
      </c>
      <c r="D21" s="893">
        <v>0.77300000000000002</v>
      </c>
      <c r="E21" s="893" t="s">
        <v>154</v>
      </c>
      <c r="F21" s="893" t="s">
        <v>154</v>
      </c>
      <c r="G21" s="893" t="s">
        <v>154</v>
      </c>
      <c r="H21" s="893" t="s">
        <v>154</v>
      </c>
      <c r="I21" s="625"/>
    </row>
    <row r="22" spans="1:9" s="119" customFormat="1">
      <c r="A22" s="629" t="s">
        <v>176</v>
      </c>
      <c r="B22" s="893">
        <v>217.63300000000001</v>
      </c>
      <c r="C22" s="893">
        <v>215.048</v>
      </c>
      <c r="D22" s="893">
        <v>209.00964902999999</v>
      </c>
      <c r="E22" s="893" t="s">
        <v>154</v>
      </c>
      <c r="F22" s="893" t="s">
        <v>154</v>
      </c>
      <c r="G22" s="893" t="s">
        <v>154</v>
      </c>
      <c r="H22" s="893">
        <v>6.0383509699999998</v>
      </c>
      <c r="I22" s="625"/>
    </row>
    <row r="23" spans="1:9" s="119" customFormat="1">
      <c r="A23" s="629" t="s">
        <v>1339</v>
      </c>
      <c r="B23" s="893">
        <v>271.50099999999998</v>
      </c>
      <c r="C23" s="893">
        <v>241.57599999999999</v>
      </c>
      <c r="D23" s="893">
        <v>241.57599999999999</v>
      </c>
      <c r="E23" s="893" t="s">
        <v>154</v>
      </c>
      <c r="F23" s="893" t="s">
        <v>154</v>
      </c>
      <c r="G23" s="893" t="s">
        <v>154</v>
      </c>
      <c r="H23" s="893" t="s">
        <v>154</v>
      </c>
      <c r="I23" s="625"/>
    </row>
    <row r="24" spans="1:9" s="119" customFormat="1">
      <c r="A24" s="629" t="s">
        <v>437</v>
      </c>
      <c r="B24" s="893">
        <v>221.00200000000001</v>
      </c>
      <c r="C24" s="893">
        <v>221.00200000000001</v>
      </c>
      <c r="D24" s="893" t="s">
        <v>154</v>
      </c>
      <c r="E24" s="893" t="s">
        <v>154</v>
      </c>
      <c r="F24" s="893" t="s">
        <v>154</v>
      </c>
      <c r="G24" s="893" t="s">
        <v>154</v>
      </c>
      <c r="H24" s="893">
        <v>221.00200000000001</v>
      </c>
      <c r="I24" s="625"/>
    </row>
    <row r="25" spans="1:9" s="119" customFormat="1">
      <c r="A25" s="629" t="s">
        <v>1059</v>
      </c>
      <c r="B25" s="893">
        <v>8827.0789999999997</v>
      </c>
      <c r="C25" s="893">
        <v>8569.0329999999994</v>
      </c>
      <c r="D25" s="893">
        <v>754.92399999999998</v>
      </c>
      <c r="E25" s="893" t="s">
        <v>154</v>
      </c>
      <c r="F25" s="893" t="s">
        <v>154</v>
      </c>
      <c r="G25" s="893">
        <v>7814.1090000000004</v>
      </c>
      <c r="H25" s="893" t="s">
        <v>154</v>
      </c>
      <c r="I25" s="625"/>
    </row>
    <row r="26" spans="1:9" s="119" customFormat="1">
      <c r="A26" s="629" t="s">
        <v>1340</v>
      </c>
      <c r="B26" s="893">
        <v>880.48699999999997</v>
      </c>
      <c r="C26" s="893">
        <v>830.05</v>
      </c>
      <c r="D26" s="893">
        <v>830.05</v>
      </c>
      <c r="E26" s="893" t="s">
        <v>154</v>
      </c>
      <c r="F26" s="893" t="s">
        <v>154</v>
      </c>
      <c r="G26" s="893" t="s">
        <v>154</v>
      </c>
      <c r="H26" s="893" t="s">
        <v>154</v>
      </c>
      <c r="I26" s="625"/>
    </row>
    <row r="27" spans="1:9" s="119" customFormat="1">
      <c r="A27" s="629" t="s">
        <v>1341</v>
      </c>
      <c r="B27" s="893">
        <v>180.42</v>
      </c>
      <c r="C27" s="893">
        <v>180.42</v>
      </c>
      <c r="D27" s="893" t="s">
        <v>154</v>
      </c>
      <c r="E27" s="893" t="s">
        <v>154</v>
      </c>
      <c r="F27" s="893" t="s">
        <v>154</v>
      </c>
      <c r="G27" s="893" t="s">
        <v>154</v>
      </c>
      <c r="H27" s="893">
        <v>180.42</v>
      </c>
      <c r="I27" s="625"/>
    </row>
    <row r="28" spans="1:9">
      <c r="A28" s="1134" t="s">
        <v>1342</v>
      </c>
      <c r="B28" s="1134">
        <v>570352.97500000021</v>
      </c>
      <c r="C28" s="1134">
        <v>508443.89299999992</v>
      </c>
      <c r="D28" s="1134">
        <v>434640.36823963327</v>
      </c>
      <c r="E28" s="1134">
        <v>47563.168999999994</v>
      </c>
      <c r="F28" s="1134">
        <v>4436.6871681700004</v>
      </c>
      <c r="G28" s="1134">
        <v>15910.83197201986</v>
      </c>
      <c r="H28" s="1134">
        <v>5892.8366201768013</v>
      </c>
      <c r="I28" s="631"/>
    </row>
    <row r="29" spans="1:9" s="119" customFormat="1">
      <c r="A29" s="629"/>
      <c r="B29" s="629"/>
      <c r="C29" s="629"/>
      <c r="D29" s="629"/>
      <c r="E29" s="629"/>
      <c r="F29" s="629"/>
      <c r="G29" s="629"/>
      <c r="H29" s="629"/>
      <c r="I29" s="625"/>
    </row>
    <row r="30" spans="1:9" s="119" customFormat="1">
      <c r="A30" s="893" t="s">
        <v>439</v>
      </c>
      <c r="B30" s="629"/>
      <c r="C30" s="629"/>
      <c r="D30" s="629"/>
      <c r="E30" s="629"/>
      <c r="F30" s="629"/>
      <c r="G30" s="629"/>
      <c r="H30" s="629"/>
      <c r="I30" s="625"/>
    </row>
    <row r="31" spans="1:9" s="119" customFormat="1">
      <c r="A31" s="629" t="s">
        <v>1090</v>
      </c>
      <c r="B31" s="893">
        <v>27079.749</v>
      </c>
      <c r="C31" s="893">
        <v>26961.404999999999</v>
      </c>
      <c r="D31" s="893" t="s">
        <v>154</v>
      </c>
      <c r="E31" s="893">
        <v>3314.645</v>
      </c>
      <c r="F31" s="893" t="s">
        <v>154</v>
      </c>
      <c r="G31" s="893" t="s">
        <v>154</v>
      </c>
      <c r="H31" s="893">
        <v>23646.76</v>
      </c>
      <c r="I31" s="625"/>
    </row>
    <row r="32" spans="1:9" s="119" customFormat="1">
      <c r="A32" s="629" t="s">
        <v>1089</v>
      </c>
      <c r="B32" s="893">
        <v>205683.04</v>
      </c>
      <c r="C32" s="893">
        <v>207020.94699999999</v>
      </c>
      <c r="D32" s="893">
        <v>3093.1547119308102</v>
      </c>
      <c r="E32" s="893">
        <v>2638.7539999999999</v>
      </c>
      <c r="F32" s="893" t="s">
        <v>154</v>
      </c>
      <c r="G32" s="893" t="s">
        <v>154</v>
      </c>
      <c r="H32" s="893">
        <v>201289.03828806919</v>
      </c>
      <c r="I32" s="625"/>
    </row>
    <row r="33" spans="1:9" s="119" customFormat="1">
      <c r="A33" s="629" t="s">
        <v>1343</v>
      </c>
      <c r="B33" s="893">
        <v>48201.112999999998</v>
      </c>
      <c r="C33" s="893">
        <v>4857.4579999999996</v>
      </c>
      <c r="D33" s="893" t="s">
        <v>154</v>
      </c>
      <c r="E33" s="893" t="s">
        <v>154</v>
      </c>
      <c r="F33" s="893" t="s">
        <v>154</v>
      </c>
      <c r="G33" s="893" t="s">
        <v>154</v>
      </c>
      <c r="H33" s="893">
        <v>4857.4579999999996</v>
      </c>
      <c r="I33" s="625"/>
    </row>
    <row r="34" spans="1:9" s="119" customFormat="1">
      <c r="A34" s="629" t="s">
        <v>1344</v>
      </c>
      <c r="B34" s="893">
        <v>19594.877</v>
      </c>
      <c r="C34" s="893" t="s">
        <v>154</v>
      </c>
      <c r="D34" s="893" t="s">
        <v>154</v>
      </c>
      <c r="E34" s="893" t="s">
        <v>154</v>
      </c>
      <c r="F34" s="893" t="s">
        <v>154</v>
      </c>
      <c r="G34" s="893" t="s">
        <v>154</v>
      </c>
      <c r="H34" s="893" t="s">
        <v>154</v>
      </c>
      <c r="I34" s="625"/>
    </row>
    <row r="35" spans="1:9" s="119" customFormat="1">
      <c r="A35" s="629" t="s">
        <v>1345</v>
      </c>
      <c r="B35" s="893">
        <v>175791.95800000001</v>
      </c>
      <c r="C35" s="893">
        <v>175993.80100000001</v>
      </c>
      <c r="D35" s="893" t="s">
        <v>154</v>
      </c>
      <c r="E35" s="893" t="s">
        <v>154</v>
      </c>
      <c r="F35" s="893" t="s">
        <v>154</v>
      </c>
      <c r="G35" s="893" t="s">
        <v>154</v>
      </c>
      <c r="H35" s="893">
        <v>175993.80100000001</v>
      </c>
      <c r="I35" s="625"/>
    </row>
    <row r="36" spans="1:9" s="119" customFormat="1">
      <c r="A36" s="629" t="s">
        <v>1334</v>
      </c>
      <c r="B36" s="893">
        <v>31484.717000000001</v>
      </c>
      <c r="C36" s="893">
        <v>31484.462</v>
      </c>
      <c r="D36" s="893" t="s">
        <v>154</v>
      </c>
      <c r="E36" s="893">
        <v>31484.462</v>
      </c>
      <c r="F36" s="893" t="s">
        <v>154</v>
      </c>
      <c r="G36" s="893" t="s">
        <v>154</v>
      </c>
      <c r="H36" s="893" t="s">
        <v>154</v>
      </c>
      <c r="I36" s="625"/>
    </row>
    <row r="37" spans="1:9" s="119" customFormat="1">
      <c r="A37" s="629" t="s">
        <v>1335</v>
      </c>
      <c r="B37" s="893">
        <v>804.80399999999997</v>
      </c>
      <c r="C37" s="893">
        <v>804.80399999999997</v>
      </c>
      <c r="D37" s="893" t="s">
        <v>154</v>
      </c>
      <c r="E37" s="893" t="s">
        <v>154</v>
      </c>
      <c r="F37" s="893" t="s">
        <v>154</v>
      </c>
      <c r="G37" s="893">
        <v>804.80399999999997</v>
      </c>
      <c r="H37" s="893" t="s">
        <v>154</v>
      </c>
      <c r="I37" s="625"/>
    </row>
    <row r="38" spans="1:9" s="119" customFormat="1">
      <c r="A38" s="629" t="s">
        <v>1346</v>
      </c>
      <c r="B38" s="893">
        <v>353.37799999999999</v>
      </c>
      <c r="C38" s="893">
        <v>323.18200000000002</v>
      </c>
      <c r="D38" s="893" t="s">
        <v>154</v>
      </c>
      <c r="E38" s="893" t="s">
        <v>154</v>
      </c>
      <c r="F38" s="893" t="s">
        <v>154</v>
      </c>
      <c r="G38" s="893" t="s">
        <v>154</v>
      </c>
      <c r="H38" s="893">
        <v>323.18200000000002</v>
      </c>
      <c r="I38" s="625"/>
    </row>
    <row r="39" spans="1:9" s="119" customFormat="1">
      <c r="A39" s="629" t="s">
        <v>1347</v>
      </c>
      <c r="B39" s="893">
        <v>18485.499</v>
      </c>
      <c r="C39" s="893">
        <v>18198.923999999999</v>
      </c>
      <c r="D39" s="893" t="s">
        <v>154</v>
      </c>
      <c r="E39" s="893" t="s">
        <v>154</v>
      </c>
      <c r="F39" s="893" t="s">
        <v>154</v>
      </c>
      <c r="G39" s="893" t="s">
        <v>154</v>
      </c>
      <c r="H39" s="893">
        <v>18198.923999999999</v>
      </c>
      <c r="I39" s="625"/>
    </row>
    <row r="40" spans="1:9" s="119" customFormat="1">
      <c r="A40" s="629" t="s">
        <v>1348</v>
      </c>
      <c r="B40" s="893">
        <v>1332.8019999999999</v>
      </c>
      <c r="C40" s="893">
        <v>1335.162</v>
      </c>
      <c r="D40" s="893" t="s">
        <v>154</v>
      </c>
      <c r="E40" s="893" t="s">
        <v>154</v>
      </c>
      <c r="F40" s="893" t="s">
        <v>154</v>
      </c>
      <c r="G40" s="893" t="s">
        <v>154</v>
      </c>
      <c r="H40" s="893">
        <v>1335.162</v>
      </c>
      <c r="I40" s="625"/>
    </row>
    <row r="41" spans="1:9" s="119" customFormat="1">
      <c r="A41" s="629" t="s">
        <v>1349</v>
      </c>
      <c r="B41" s="893">
        <v>535.23400000000004</v>
      </c>
      <c r="C41" s="893">
        <v>493.34800000000001</v>
      </c>
      <c r="D41" s="893" t="s">
        <v>154</v>
      </c>
      <c r="E41" s="893" t="s">
        <v>154</v>
      </c>
      <c r="F41" s="893" t="s">
        <v>154</v>
      </c>
      <c r="G41" s="893" t="s">
        <v>154</v>
      </c>
      <c r="H41" s="893">
        <v>493.34800000000001</v>
      </c>
      <c r="I41" s="625"/>
    </row>
    <row r="42" spans="1:9" s="119" customFormat="1">
      <c r="A42" s="629" t="s">
        <v>1350</v>
      </c>
      <c r="B42" s="893">
        <v>413.94799999999998</v>
      </c>
      <c r="C42" s="893">
        <v>411.97899999999998</v>
      </c>
      <c r="D42" s="893" t="s">
        <v>154</v>
      </c>
      <c r="E42" s="893" t="s">
        <v>154</v>
      </c>
      <c r="F42" s="893" t="s">
        <v>154</v>
      </c>
      <c r="G42" s="893" t="s">
        <v>154</v>
      </c>
      <c r="H42" s="893">
        <v>411.97899999999998</v>
      </c>
      <c r="I42" s="625"/>
    </row>
    <row r="43" spans="1:9" s="119" customFormat="1">
      <c r="A43" s="629" t="s">
        <v>1351</v>
      </c>
      <c r="B43" s="893">
        <v>368.66399999999999</v>
      </c>
      <c r="C43" s="893">
        <v>345.52100000000002</v>
      </c>
      <c r="D43" s="893" t="s">
        <v>154</v>
      </c>
      <c r="E43" s="893" t="s">
        <v>154</v>
      </c>
      <c r="F43" s="893" t="s">
        <v>154</v>
      </c>
      <c r="G43" s="893" t="s">
        <v>154</v>
      </c>
      <c r="H43" s="893">
        <v>345.52100000000002</v>
      </c>
      <c r="I43" s="625"/>
    </row>
    <row r="44" spans="1:9" s="119" customFormat="1">
      <c r="A44" s="629" t="s">
        <v>442</v>
      </c>
      <c r="B44" s="893">
        <v>6718.9290000000001</v>
      </c>
      <c r="C44" s="893">
        <v>6718.9189999999999</v>
      </c>
      <c r="D44" s="893" t="s">
        <v>154</v>
      </c>
      <c r="E44" s="893" t="s">
        <v>154</v>
      </c>
      <c r="F44" s="893" t="s">
        <v>154</v>
      </c>
      <c r="G44" s="893" t="s">
        <v>154</v>
      </c>
      <c r="H44" s="893">
        <v>6718.9189999999999</v>
      </c>
      <c r="I44" s="625"/>
    </row>
    <row r="45" spans="1:9" s="119" customFormat="1">
      <c r="A45" s="629" t="s">
        <v>1352</v>
      </c>
      <c r="B45" s="893" t="s">
        <v>154</v>
      </c>
      <c r="C45" s="893" t="s">
        <v>154</v>
      </c>
      <c r="D45" s="893" t="s">
        <v>154</v>
      </c>
      <c r="E45" s="893" t="s">
        <v>154</v>
      </c>
      <c r="F45" s="893" t="s">
        <v>154</v>
      </c>
      <c r="G45" s="893" t="s">
        <v>154</v>
      </c>
      <c r="H45" s="893" t="s">
        <v>154</v>
      </c>
      <c r="I45" s="625"/>
    </row>
    <row r="46" spans="1:9" s="119" customFormat="1">
      <c r="A46" s="629" t="s">
        <v>1353</v>
      </c>
      <c r="B46" s="893">
        <v>33503.262999999999</v>
      </c>
      <c r="C46" s="893">
        <v>33493.974999999999</v>
      </c>
      <c r="D46" s="893" t="s">
        <v>154</v>
      </c>
      <c r="E46" s="893" t="s">
        <v>154</v>
      </c>
      <c r="F46" s="893" t="s">
        <v>154</v>
      </c>
      <c r="G46" s="893" t="s">
        <v>154</v>
      </c>
      <c r="H46" s="893">
        <v>33493.974999999999</v>
      </c>
      <c r="I46" s="625"/>
    </row>
    <row r="47" spans="1:9">
      <c r="A47" s="1134" t="s">
        <v>1354</v>
      </c>
      <c r="B47" s="1134">
        <v>570352.97500000009</v>
      </c>
      <c r="C47" s="1134">
        <v>508443.88699999999</v>
      </c>
      <c r="D47" s="1134">
        <v>3093.1547119308102</v>
      </c>
      <c r="E47" s="1134">
        <v>37437.860999999997</v>
      </c>
      <c r="F47" s="1134" t="s">
        <v>154</v>
      </c>
      <c r="G47" s="1134">
        <v>804.80399999999997</v>
      </c>
      <c r="H47" s="1134">
        <v>467108.06728806917</v>
      </c>
      <c r="I47" s="631"/>
    </row>
    <row r="48" spans="1:9" s="119" customFormat="1">
      <c r="A48" s="625"/>
      <c r="B48" s="625"/>
      <c r="C48" s="625"/>
      <c r="D48" s="625"/>
      <c r="E48" s="625"/>
      <c r="F48" s="625"/>
      <c r="G48" s="625"/>
      <c r="H48" s="625"/>
      <c r="I48" s="625"/>
    </row>
    <row r="49" spans="1:9" s="119" customFormat="1">
      <c r="A49" s="625"/>
      <c r="B49" s="625"/>
      <c r="C49" s="625"/>
      <c r="D49" s="625"/>
      <c r="E49" s="625"/>
      <c r="F49" s="625"/>
      <c r="G49" s="625"/>
      <c r="H49" s="625"/>
      <c r="I49" s="625"/>
    </row>
    <row r="50" spans="1:9" s="119" customFormat="1">
      <c r="A50" s="625"/>
      <c r="B50" s="625"/>
      <c r="C50" s="625"/>
      <c r="D50" s="625"/>
      <c r="E50" s="625"/>
      <c r="F50" s="625"/>
      <c r="G50" s="625"/>
      <c r="H50" s="625"/>
      <c r="I50" s="625"/>
    </row>
    <row r="51" spans="1:9" s="119" customFormat="1">
      <c r="A51" s="1529" t="s">
        <v>1355</v>
      </c>
      <c r="B51" s="1529"/>
      <c r="C51" s="1529"/>
      <c r="D51" s="1529"/>
      <c r="E51" s="1529"/>
      <c r="F51" s="1529"/>
      <c r="G51" s="1529"/>
      <c r="H51" s="1529"/>
      <c r="I51" s="1529"/>
    </row>
    <row r="52" spans="1:9" s="119" customFormat="1">
      <c r="A52" s="1529"/>
      <c r="B52" s="1529"/>
      <c r="C52" s="1529"/>
      <c r="D52" s="1529"/>
      <c r="E52" s="1529"/>
      <c r="F52" s="1529"/>
      <c r="G52" s="1529"/>
      <c r="H52" s="1529"/>
      <c r="I52" s="1529"/>
    </row>
    <row r="53" spans="1:9" s="119" customFormat="1">
      <c r="A53" s="570" t="s">
        <v>1356</v>
      </c>
      <c r="B53" s="570"/>
      <c r="C53" s="570"/>
      <c r="D53" s="570"/>
      <c r="E53" s="570"/>
      <c r="F53" s="570"/>
      <c r="G53" s="570"/>
      <c r="H53" s="570"/>
      <c r="I53" s="570"/>
    </row>
    <row r="54" spans="1:9" s="119" customFormat="1">
      <c r="A54" s="1529" t="s">
        <v>1357</v>
      </c>
      <c r="B54" s="1529"/>
      <c r="C54" s="1529"/>
      <c r="D54" s="1529"/>
      <c r="E54" s="1529"/>
      <c r="F54" s="1529"/>
      <c r="G54" s="1529"/>
      <c r="H54" s="1529"/>
      <c r="I54" s="1529"/>
    </row>
    <row r="55" spans="1:9" s="119" customFormat="1"/>
  </sheetData>
  <mergeCells count="6">
    <mergeCell ref="A54:I54"/>
    <mergeCell ref="A2:H2"/>
    <mergeCell ref="B5:B6"/>
    <mergeCell ref="C5:C6"/>
    <mergeCell ref="D5:H5"/>
    <mergeCell ref="A51:I52"/>
  </mergeCells>
  <pageMargins left="0.7" right="0.7" top="0.75" bottom="0.75" header="0.3" footer="0.3"/>
  <pageSetup paperSize="9" scale="42" orientation="portrait" r:id="rId1"/>
  <headerFooter>
    <oddFooter>&amp;C&amp;1#&amp;"Calibri"&amp;10&amp;K000000Confidential</oddFooter>
  </headerFooter>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EA534-9DD1-4B42-98A2-999AA0120675}">
  <sheetPr codeName="Sheet67">
    <tabColor theme="5" tint="0.59999389629810485"/>
  </sheetPr>
  <dimension ref="A1:AA27"/>
  <sheetViews>
    <sheetView view="pageBreakPreview" zoomScaleNormal="100" zoomScaleSheetLayoutView="100" workbookViewId="0">
      <selection activeCell="A2" sqref="A2:F6"/>
    </sheetView>
  </sheetViews>
  <sheetFormatPr defaultColWidth="9.81640625" defaultRowHeight="11.5"/>
  <cols>
    <col min="1" max="1" width="99.26953125" style="119" bestFit="1" customWidth="1"/>
    <col min="2" max="2" width="11.54296875" style="119" customWidth="1"/>
    <col min="3" max="4" width="9.81640625" style="119" bestFit="1" customWidth="1"/>
    <col min="5" max="5" width="11.26953125" style="119" customWidth="1"/>
    <col min="6" max="6" width="10" style="119" bestFit="1" customWidth="1"/>
    <col min="7" max="7" width="2.7265625" style="119" customWidth="1"/>
    <col min="8" max="16384" width="9.81640625" style="119"/>
  </cols>
  <sheetData>
    <row r="1" spans="1:27">
      <c r="A1" s="897" t="s">
        <v>2064</v>
      </c>
      <c r="B1" s="627"/>
      <c r="C1" s="627"/>
      <c r="D1" s="627"/>
      <c r="E1" s="627"/>
      <c r="F1" s="627"/>
      <c r="AA1" s="119" t="e">
        <f>#REF!</f>
        <v>#REF!</v>
      </c>
    </row>
    <row r="2" spans="1:27">
      <c r="A2" s="1492" t="s">
        <v>1358</v>
      </c>
      <c r="B2" s="1492"/>
      <c r="C2" s="1492"/>
      <c r="D2" s="1492"/>
      <c r="E2" s="1492"/>
      <c r="F2" s="1492"/>
    </row>
    <row r="3" spans="1:27">
      <c r="A3" s="1492"/>
      <c r="B3" s="1492"/>
      <c r="C3" s="1492"/>
      <c r="D3" s="1492"/>
      <c r="E3" s="1492"/>
      <c r="F3" s="1492"/>
    </row>
    <row r="4" spans="1:27">
      <c r="A4" s="1492"/>
      <c r="B4" s="1492"/>
      <c r="C4" s="1492"/>
      <c r="D4" s="1492"/>
      <c r="E4" s="1492"/>
      <c r="F4" s="1492"/>
    </row>
    <row r="5" spans="1:27">
      <c r="A5" s="1492"/>
      <c r="B5" s="1492"/>
      <c r="C5" s="1492"/>
      <c r="D5" s="1492"/>
      <c r="E5" s="1492"/>
      <c r="F5" s="1492"/>
    </row>
    <row r="6" spans="1:27">
      <c r="A6" s="1492"/>
      <c r="B6" s="1492"/>
      <c r="C6" s="1492"/>
      <c r="D6" s="1492"/>
      <c r="E6" s="1492"/>
      <c r="F6" s="1492"/>
    </row>
    <row r="7" spans="1:27">
      <c r="A7" s="225"/>
      <c r="B7" s="900" t="s">
        <v>466</v>
      </c>
      <c r="C7" s="900" t="s">
        <v>467</v>
      </c>
      <c r="D7" s="900" t="s">
        <v>468</v>
      </c>
      <c r="E7" s="900" t="s">
        <v>469</v>
      </c>
      <c r="F7" s="900" t="s">
        <v>470</v>
      </c>
    </row>
    <row r="8" spans="1:27">
      <c r="A8" s="216"/>
      <c r="B8" s="628"/>
      <c r="C8" s="1696" t="s">
        <v>1359</v>
      </c>
      <c r="D8" s="1696"/>
      <c r="E8" s="1696"/>
      <c r="F8" s="1696"/>
    </row>
    <row r="9" spans="1:27" ht="34.5">
      <c r="A9" s="899" t="s">
        <v>593</v>
      </c>
      <c r="B9" s="900" t="s">
        <v>1360</v>
      </c>
      <c r="C9" s="901" t="s">
        <v>1361</v>
      </c>
      <c r="D9" s="901" t="s">
        <v>1362</v>
      </c>
      <c r="E9" s="901" t="s">
        <v>1363</v>
      </c>
      <c r="F9" s="901" t="s">
        <v>1364</v>
      </c>
    </row>
    <row r="10" spans="1:27">
      <c r="A10" s="1135" t="s">
        <v>1365</v>
      </c>
      <c r="B10" s="1136">
        <v>502551.05637982313</v>
      </c>
      <c r="C10" s="1137">
        <v>434640.36823963327</v>
      </c>
      <c r="D10" s="1137">
        <v>47563.168999999994</v>
      </c>
      <c r="E10" s="1137">
        <v>4436.6871681700004</v>
      </c>
      <c r="F10" s="1137">
        <v>15910.83197201986</v>
      </c>
    </row>
    <row r="11" spans="1:27">
      <c r="A11" s="619" t="s">
        <v>1366</v>
      </c>
      <c r="B11" s="620">
        <v>41335.819711930817</v>
      </c>
      <c r="C11" s="620">
        <v>3093.1547119308102</v>
      </c>
      <c r="D11" s="620">
        <v>37437.860999999997</v>
      </c>
      <c r="E11" s="620"/>
      <c r="F11" s="620">
        <v>804.80399999999997</v>
      </c>
    </row>
    <row r="12" spans="1:27">
      <c r="A12" s="619" t="s">
        <v>1367</v>
      </c>
      <c r="B12" s="898">
        <v>461215.23666789231</v>
      </c>
      <c r="C12" s="620">
        <v>431547.21352770244</v>
      </c>
      <c r="D12" s="620">
        <v>10125.307999999997</v>
      </c>
      <c r="E12" s="620">
        <v>4436.6871681700004</v>
      </c>
      <c r="F12" s="620">
        <v>15106.02797201986</v>
      </c>
    </row>
    <row r="13" spans="1:27">
      <c r="A13" s="619" t="s">
        <v>1368</v>
      </c>
      <c r="B13" s="621">
        <v>116074.96567907004</v>
      </c>
      <c r="C13" s="620">
        <v>114917.32640176004</v>
      </c>
      <c r="D13" s="620"/>
      <c r="E13" s="620">
        <v>1157.6392773100001</v>
      </c>
      <c r="F13" s="620"/>
    </row>
    <row r="14" spans="1:27">
      <c r="A14" s="619" t="s">
        <v>1369</v>
      </c>
      <c r="B14" s="621">
        <v>13631.1126650187</v>
      </c>
      <c r="C14" s="620"/>
      <c r="D14" s="620">
        <v>11980.736929907533</v>
      </c>
      <c r="E14" s="620"/>
      <c r="F14" s="620"/>
    </row>
    <row r="15" spans="1:27">
      <c r="A15" s="619" t="s">
        <v>1370</v>
      </c>
      <c r="B15" s="621">
        <v>-58.704655850000002</v>
      </c>
      <c r="C15" s="620">
        <v>-58.704655850000002</v>
      </c>
      <c r="D15" s="620"/>
      <c r="E15" s="620"/>
      <c r="F15" s="620"/>
    </row>
    <row r="16" spans="1:27">
      <c r="A16" s="619" t="s">
        <v>1371</v>
      </c>
      <c r="B16" s="621">
        <v>10118.70149924</v>
      </c>
      <c r="C16" s="620"/>
      <c r="D16" s="620">
        <v>10118.70149924</v>
      </c>
      <c r="E16" s="620"/>
      <c r="F16" s="620"/>
    </row>
    <row r="17" spans="1:6">
      <c r="A17" s="619" t="s">
        <v>1372</v>
      </c>
      <c r="B17" s="621">
        <v>-19582.486026748695</v>
      </c>
      <c r="C17" s="620">
        <v>-274.02416572999573</v>
      </c>
      <c r="D17" s="620">
        <v>-17658.086125907499</v>
      </c>
      <c r="E17" s="620"/>
      <c r="F17" s="620"/>
    </row>
    <row r="18" spans="1:6">
      <c r="A18" s="619" t="s">
        <v>1373</v>
      </c>
      <c r="B18" s="621">
        <v>-59610.422584637985</v>
      </c>
      <c r="C18" s="620">
        <v>-59115.470209387982</v>
      </c>
      <c r="D18" s="620"/>
      <c r="E18" s="620">
        <v>-494.95237524999993</v>
      </c>
      <c r="F18" s="620"/>
    </row>
    <row r="19" spans="1:6">
      <c r="A19" s="619" t="s">
        <v>1374</v>
      </c>
      <c r="B19" s="621">
        <v>-1.899390519989538</v>
      </c>
      <c r="C19" s="620">
        <v>-1.899390519989538</v>
      </c>
      <c r="D19" s="620"/>
      <c r="E19" s="620"/>
      <c r="F19" s="620"/>
    </row>
    <row r="20" spans="1:6">
      <c r="A20" s="130" t="s">
        <v>1375</v>
      </c>
      <c r="B20" s="621">
        <v>-15106.02797201986</v>
      </c>
      <c r="C20" s="620"/>
      <c r="D20" s="620"/>
      <c r="E20" s="620"/>
      <c r="F20" s="620">
        <v>-15106.02797201986</v>
      </c>
    </row>
    <row r="21" spans="1:6" ht="14.25" customHeight="1">
      <c r="A21" s="1135" t="s">
        <v>1376</v>
      </c>
      <c r="B21" s="1136">
        <v>506680.47588144458</v>
      </c>
      <c r="C21" s="1137">
        <v>487014.44150797452</v>
      </c>
      <c r="D21" s="1137">
        <v>14566.660303239998</v>
      </c>
      <c r="E21" s="1137">
        <v>5099.3740702300011</v>
      </c>
      <c r="F21" s="1137"/>
    </row>
    <row r="22" spans="1:6" ht="27.75" customHeight="1">
      <c r="A22" s="1697" t="s">
        <v>1377</v>
      </c>
      <c r="B22" s="1697"/>
      <c r="C22" s="1697"/>
      <c r="D22" s="1697"/>
      <c r="E22" s="1697"/>
      <c r="F22" s="1697"/>
    </row>
    <row r="23" spans="1:6" ht="18.75" customHeight="1">
      <c r="A23" s="1698" t="s">
        <v>1378</v>
      </c>
      <c r="B23" s="1698"/>
      <c r="C23" s="1698"/>
      <c r="D23" s="1698"/>
      <c r="E23" s="1698"/>
      <c r="F23" s="1698"/>
    </row>
    <row r="24" spans="1:6">
      <c r="A24" s="1698"/>
      <c r="B24" s="1698"/>
      <c r="C24" s="1698"/>
      <c r="D24" s="1698"/>
      <c r="E24" s="1698"/>
      <c r="F24" s="1698"/>
    </row>
    <row r="25" spans="1:6" ht="19.5" customHeight="1">
      <c r="A25" s="130" t="s">
        <v>1379</v>
      </c>
      <c r="B25" s="622"/>
      <c r="C25" s="622"/>
      <c r="D25" s="622"/>
      <c r="E25" s="622"/>
      <c r="F25" s="622"/>
    </row>
    <row r="26" spans="1:6" ht="38.25" customHeight="1">
      <c r="A26" s="1699" t="s">
        <v>1380</v>
      </c>
      <c r="B26" s="1699"/>
      <c r="C26" s="1699"/>
      <c r="D26" s="1699"/>
      <c r="E26" s="1699"/>
      <c r="F26" s="1699"/>
    </row>
    <row r="27" spans="1:6">
      <c r="A27" s="130"/>
      <c r="B27" s="130"/>
      <c r="C27" s="130"/>
      <c r="D27" s="130"/>
      <c r="E27" s="130"/>
      <c r="F27" s="130"/>
    </row>
  </sheetData>
  <mergeCells count="5">
    <mergeCell ref="A2:F6"/>
    <mergeCell ref="C8:F8"/>
    <mergeCell ref="A22:F22"/>
    <mergeCell ref="A23:F24"/>
    <mergeCell ref="A26:F26"/>
  </mergeCells>
  <pageMargins left="0.7" right="0.7" top="0.75" bottom="0.75" header="0.3" footer="0.3"/>
  <pageSetup paperSize="9" scale="54" orientation="portrait" r:id="rId1"/>
  <headerFooter>
    <oddFooter>&amp;C&amp;1#&amp;"Calibri"&amp;10&amp;K000000Confidential</oddFooter>
  </headerFooter>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4137-7DA6-472C-8561-2CC10CFA2259}">
  <sheetPr codeName="Sheet68">
    <tabColor theme="5" tint="0.59999389629810485"/>
  </sheetPr>
  <dimension ref="A1:AA105"/>
  <sheetViews>
    <sheetView showGridLines="0" view="pageBreakPreview" zoomScaleNormal="100" zoomScaleSheetLayoutView="100" zoomScalePageLayoutView="140" workbookViewId="0">
      <selection activeCell="C5" sqref="C5"/>
    </sheetView>
  </sheetViews>
  <sheetFormatPr defaultColWidth="10.26953125" defaultRowHeight="11.5"/>
  <cols>
    <col min="1" max="1" width="25" style="106" customWidth="1"/>
    <col min="2" max="2" width="15.7265625" style="106" customWidth="1"/>
    <col min="3" max="3" width="15.453125" style="106" customWidth="1"/>
    <col min="4" max="4" width="15.1796875" style="106" customWidth="1"/>
    <col min="5" max="5" width="18.54296875" style="106" customWidth="1"/>
    <col min="6" max="6" width="11.81640625" style="106" customWidth="1"/>
    <col min="7" max="7" width="10" style="109" customWidth="1"/>
    <col min="8" max="8" width="25.54296875" style="108" customWidth="1"/>
    <col min="9" max="9" width="10.26953125" style="108" customWidth="1"/>
    <col min="10" max="10" width="1.54296875" style="108" customWidth="1"/>
    <col min="11" max="16384" width="10.26953125" style="108"/>
  </cols>
  <sheetData>
    <row r="1" spans="1:27" s="106" customFormat="1" ht="15" customHeight="1">
      <c r="A1" s="1706" t="s">
        <v>2065</v>
      </c>
      <c r="B1" s="1706"/>
      <c r="C1" s="1707"/>
      <c r="D1" s="1707"/>
      <c r="E1" s="1707"/>
      <c r="F1" s="1707"/>
      <c r="G1" s="1707"/>
      <c r="H1" s="1707"/>
      <c r="I1" s="1707"/>
      <c r="AA1" s="106" t="e">
        <f>#REF!</f>
        <v>#REF!</v>
      </c>
    </row>
    <row r="2" spans="1:27" s="106" customFormat="1" ht="15.75" customHeight="1">
      <c r="A2" s="1708" t="s">
        <v>1381</v>
      </c>
      <c r="B2" s="692"/>
      <c r="C2" s="1702" t="s">
        <v>1382</v>
      </c>
      <c r="D2" s="1704" t="s">
        <v>1383</v>
      </c>
      <c r="E2" s="1710"/>
      <c r="F2" s="1710"/>
      <c r="G2" s="1710"/>
      <c r="H2" s="1702" t="s">
        <v>1384</v>
      </c>
      <c r="I2" s="1702" t="s">
        <v>1385</v>
      </c>
    </row>
    <row r="3" spans="1:27" ht="38.25" customHeight="1">
      <c r="A3" s="1709"/>
      <c r="B3" s="598" t="s">
        <v>1386</v>
      </c>
      <c r="C3" s="1703"/>
      <c r="D3" s="1138" t="s">
        <v>1387</v>
      </c>
      <c r="E3" s="1138" t="s">
        <v>1388</v>
      </c>
      <c r="F3" s="1138" t="s">
        <v>1389</v>
      </c>
      <c r="G3" s="1138" t="s">
        <v>1390</v>
      </c>
      <c r="H3" s="1703"/>
      <c r="I3" s="1703" t="s">
        <v>1385</v>
      </c>
    </row>
    <row r="4" spans="1:27" ht="23">
      <c r="A4" s="693" t="s">
        <v>1391</v>
      </c>
      <c r="B4" s="694" t="s">
        <v>1392</v>
      </c>
      <c r="C4" s="695">
        <v>100</v>
      </c>
      <c r="D4" s="696" t="s">
        <v>1393</v>
      </c>
      <c r="E4" s="696" t="s">
        <v>1394</v>
      </c>
      <c r="F4" s="695"/>
      <c r="G4" s="695"/>
      <c r="H4" s="693" t="s">
        <v>1395</v>
      </c>
      <c r="I4" s="697" t="s">
        <v>824</v>
      </c>
    </row>
    <row r="5" spans="1:27" ht="23">
      <c r="A5" s="693"/>
      <c r="B5" s="698" t="s">
        <v>1396</v>
      </c>
      <c r="C5" s="699">
        <v>100</v>
      </c>
      <c r="D5" s="700" t="s">
        <v>1393</v>
      </c>
      <c r="E5" s="700" t="s">
        <v>1394</v>
      </c>
      <c r="F5" s="701"/>
      <c r="G5" s="701"/>
      <c r="H5" s="702" t="s">
        <v>1395</v>
      </c>
      <c r="I5" s="703" t="s">
        <v>824</v>
      </c>
    </row>
    <row r="6" spans="1:27">
      <c r="A6" s="693"/>
      <c r="B6" s="698" t="s">
        <v>1397</v>
      </c>
      <c r="C6" s="699">
        <v>100</v>
      </c>
      <c r="D6" s="700" t="s">
        <v>1393</v>
      </c>
      <c r="E6" s="700" t="s">
        <v>1394</v>
      </c>
      <c r="F6" s="701"/>
      <c r="G6" s="701"/>
      <c r="H6" s="702" t="s">
        <v>1398</v>
      </c>
      <c r="I6" s="700" t="s">
        <v>824</v>
      </c>
    </row>
    <row r="7" spans="1:27">
      <c r="A7" s="704" t="s">
        <v>1392</v>
      </c>
      <c r="B7" s="698" t="s">
        <v>1399</v>
      </c>
      <c r="C7" s="699">
        <v>100</v>
      </c>
      <c r="D7" s="700" t="s">
        <v>1393</v>
      </c>
      <c r="E7" s="700" t="s">
        <v>1394</v>
      </c>
      <c r="F7" s="701"/>
      <c r="G7" s="701"/>
      <c r="H7" s="702" t="s">
        <v>1400</v>
      </c>
      <c r="I7" s="703" t="s">
        <v>824</v>
      </c>
    </row>
    <row r="8" spans="1:27" s="597" customFormat="1" ht="23">
      <c r="A8" s="693" t="s">
        <v>1391</v>
      </c>
      <c r="B8" s="694" t="s">
        <v>1401</v>
      </c>
      <c r="C8" s="695">
        <v>100</v>
      </c>
      <c r="D8" s="696" t="s">
        <v>1393</v>
      </c>
      <c r="E8" s="696" t="s">
        <v>1394</v>
      </c>
      <c r="F8" s="695"/>
      <c r="G8" s="695"/>
      <c r="H8" s="693" t="s">
        <v>1395</v>
      </c>
      <c r="I8" s="697" t="s">
        <v>826</v>
      </c>
    </row>
    <row r="9" spans="1:27" ht="15" customHeight="1">
      <c r="A9" s="705"/>
      <c r="B9" s="698" t="s">
        <v>1402</v>
      </c>
      <c r="C9" s="699">
        <v>100</v>
      </c>
      <c r="D9" s="700" t="s">
        <v>1393</v>
      </c>
      <c r="E9" s="700" t="s">
        <v>1394</v>
      </c>
      <c r="F9" s="706"/>
      <c r="G9" s="701"/>
      <c r="H9" s="702" t="s">
        <v>1398</v>
      </c>
      <c r="I9" s="703" t="s">
        <v>826</v>
      </c>
    </row>
    <row r="10" spans="1:27" ht="15" customHeight="1">
      <c r="A10" s="705"/>
      <c r="B10" s="698" t="s">
        <v>1403</v>
      </c>
      <c r="C10" s="704">
        <v>100</v>
      </c>
      <c r="D10" s="704" t="s">
        <v>1393</v>
      </c>
      <c r="E10" s="704" t="s">
        <v>1394</v>
      </c>
      <c r="F10" s="704"/>
      <c r="G10" s="704"/>
      <c r="H10" s="704" t="s">
        <v>1398</v>
      </c>
      <c r="I10" s="704" t="s">
        <v>826</v>
      </c>
    </row>
    <row r="11" spans="1:27">
      <c r="A11" s="705"/>
      <c r="B11" s="698" t="s">
        <v>1404</v>
      </c>
      <c r="C11" s="699">
        <v>23.21</v>
      </c>
      <c r="D11" s="700" t="s">
        <v>1405</v>
      </c>
      <c r="E11" s="700" t="s">
        <v>1405</v>
      </c>
      <c r="F11" s="701"/>
      <c r="G11" s="701"/>
      <c r="H11" s="702" t="s">
        <v>1395</v>
      </c>
      <c r="I11" s="707" t="s">
        <v>826</v>
      </c>
    </row>
    <row r="12" spans="1:27" ht="15" customHeight="1">
      <c r="A12" s="704"/>
      <c r="B12" s="698" t="s">
        <v>1406</v>
      </c>
      <c r="C12" s="699">
        <v>100</v>
      </c>
      <c r="D12" s="700" t="s">
        <v>1393</v>
      </c>
      <c r="E12" s="700" t="s">
        <v>1394</v>
      </c>
      <c r="F12" s="701"/>
      <c r="G12" s="701"/>
      <c r="H12" s="702" t="s">
        <v>1398</v>
      </c>
      <c r="I12" s="707" t="s">
        <v>826</v>
      </c>
    </row>
    <row r="13" spans="1:27" ht="15" customHeight="1">
      <c r="A13" s="704"/>
      <c r="B13" s="698" t="s">
        <v>1407</v>
      </c>
      <c r="C13" s="704">
        <v>100</v>
      </c>
      <c r="D13" s="704" t="s">
        <v>1393</v>
      </c>
      <c r="E13" s="704" t="s">
        <v>1394</v>
      </c>
      <c r="F13" s="704"/>
      <c r="G13" s="704"/>
      <c r="H13" s="704" t="s">
        <v>1408</v>
      </c>
      <c r="I13" s="704" t="s">
        <v>826</v>
      </c>
    </row>
    <row r="14" spans="1:27" ht="15" customHeight="1">
      <c r="A14" s="704" t="s">
        <v>1409</v>
      </c>
      <c r="B14" s="698" t="s">
        <v>1410</v>
      </c>
      <c r="C14" s="704">
        <v>100</v>
      </c>
      <c r="D14" s="704" t="s">
        <v>1393</v>
      </c>
      <c r="E14" s="704" t="s">
        <v>1394</v>
      </c>
      <c r="F14" s="704"/>
      <c r="G14" s="704"/>
      <c r="H14" s="704" t="s">
        <v>1408</v>
      </c>
      <c r="I14" s="704" t="s">
        <v>826</v>
      </c>
    </row>
    <row r="15" spans="1:27" s="597" customFormat="1" ht="15" customHeight="1">
      <c r="A15" s="693" t="s">
        <v>1391</v>
      </c>
      <c r="B15" s="694" t="s">
        <v>1411</v>
      </c>
      <c r="C15" s="695">
        <v>100</v>
      </c>
      <c r="D15" s="696" t="s">
        <v>1393</v>
      </c>
      <c r="E15" s="696" t="s">
        <v>1394</v>
      </c>
      <c r="F15" s="695"/>
      <c r="G15" s="695"/>
      <c r="H15" s="693" t="s">
        <v>1398</v>
      </c>
      <c r="I15" s="696" t="s">
        <v>827</v>
      </c>
    </row>
    <row r="16" spans="1:27" ht="34.5">
      <c r="A16" s="705"/>
      <c r="B16" s="698" t="s">
        <v>1412</v>
      </c>
      <c r="C16" s="699">
        <v>100</v>
      </c>
      <c r="D16" s="700" t="s">
        <v>1393</v>
      </c>
      <c r="E16" s="700" t="s">
        <v>1394</v>
      </c>
      <c r="F16" s="701"/>
      <c r="G16" s="701"/>
      <c r="H16" s="702" t="s">
        <v>1395</v>
      </c>
      <c r="I16" s="700" t="s">
        <v>827</v>
      </c>
    </row>
    <row r="17" spans="1:9" ht="23">
      <c r="A17" s="705"/>
      <c r="B17" s="698" t="s">
        <v>1413</v>
      </c>
      <c r="C17" s="699">
        <v>100</v>
      </c>
      <c r="D17" s="700" t="s">
        <v>1393</v>
      </c>
      <c r="E17" s="700" t="s">
        <v>1394</v>
      </c>
      <c r="F17" s="701"/>
      <c r="G17" s="701"/>
      <c r="H17" s="702" t="s">
        <v>1398</v>
      </c>
      <c r="I17" s="700" t="s">
        <v>827</v>
      </c>
    </row>
    <row r="18" spans="1:9">
      <c r="A18" s="704" t="s">
        <v>1411</v>
      </c>
      <c r="B18" s="698" t="s">
        <v>1414</v>
      </c>
      <c r="C18" s="699">
        <v>100</v>
      </c>
      <c r="D18" s="700" t="s">
        <v>1393</v>
      </c>
      <c r="E18" s="700" t="s">
        <v>1394</v>
      </c>
      <c r="F18" s="701"/>
      <c r="G18" s="701"/>
      <c r="H18" s="702" t="s">
        <v>1398</v>
      </c>
      <c r="I18" s="700" t="s">
        <v>827</v>
      </c>
    </row>
    <row r="19" spans="1:9">
      <c r="A19" s="704"/>
      <c r="B19" s="698" t="s">
        <v>1415</v>
      </c>
      <c r="C19" s="699">
        <v>100</v>
      </c>
      <c r="D19" s="700" t="s">
        <v>1393</v>
      </c>
      <c r="E19" s="700" t="s">
        <v>1394</v>
      </c>
      <c r="F19" s="701"/>
      <c r="G19" s="701"/>
      <c r="H19" s="702" t="s">
        <v>1398</v>
      </c>
      <c r="I19" s="700" t="s">
        <v>827</v>
      </c>
    </row>
    <row r="20" spans="1:9" ht="34.5">
      <c r="A20" s="704" t="s">
        <v>1413</v>
      </c>
      <c r="B20" s="698" t="s">
        <v>1416</v>
      </c>
      <c r="C20" s="699">
        <v>100</v>
      </c>
      <c r="D20" s="700" t="s">
        <v>1393</v>
      </c>
      <c r="E20" s="700" t="s">
        <v>1394</v>
      </c>
      <c r="F20" s="701"/>
      <c r="G20" s="701"/>
      <c r="H20" s="702" t="s">
        <v>1417</v>
      </c>
      <c r="I20" s="700" t="s">
        <v>827</v>
      </c>
    </row>
    <row r="21" spans="1:9" ht="23">
      <c r="A21" s="693" t="s">
        <v>1391</v>
      </c>
      <c r="B21" s="708" t="s">
        <v>1418</v>
      </c>
      <c r="C21" s="695">
        <v>100</v>
      </c>
      <c r="D21" s="696" t="s">
        <v>1393</v>
      </c>
      <c r="E21" s="696" t="s">
        <v>1394</v>
      </c>
      <c r="F21" s="695"/>
      <c r="G21" s="695"/>
      <c r="H21" s="693" t="s">
        <v>1398</v>
      </c>
      <c r="I21" s="696" t="s">
        <v>1419</v>
      </c>
    </row>
    <row r="22" spans="1:9" ht="23">
      <c r="A22" s="704" t="s">
        <v>1420</v>
      </c>
      <c r="B22" s="698" t="s">
        <v>1421</v>
      </c>
      <c r="C22" s="699">
        <v>100</v>
      </c>
      <c r="D22" s="700" t="s">
        <v>1393</v>
      </c>
      <c r="E22" s="700" t="s">
        <v>1394</v>
      </c>
      <c r="F22" s="701"/>
      <c r="G22" s="701"/>
      <c r="H22" s="702" t="s">
        <v>1398</v>
      </c>
      <c r="I22" s="700" t="s">
        <v>1419</v>
      </c>
    </row>
    <row r="23" spans="1:9" ht="23">
      <c r="A23" s="704" t="s">
        <v>1421</v>
      </c>
      <c r="B23" s="698" t="s">
        <v>1422</v>
      </c>
      <c r="C23" s="699">
        <v>100</v>
      </c>
      <c r="D23" s="700" t="s">
        <v>1393</v>
      </c>
      <c r="E23" s="700" t="s">
        <v>1394</v>
      </c>
      <c r="F23" s="701"/>
      <c r="G23" s="701"/>
      <c r="H23" s="702" t="s">
        <v>1398</v>
      </c>
      <c r="I23" s="700" t="s">
        <v>1419</v>
      </c>
    </row>
    <row r="24" spans="1:9" s="597" customFormat="1" ht="23">
      <c r="A24" s="693" t="s">
        <v>1391</v>
      </c>
      <c r="B24" s="694" t="s">
        <v>1423</v>
      </c>
      <c r="C24" s="695">
        <v>100</v>
      </c>
      <c r="D24" s="696" t="s">
        <v>1393</v>
      </c>
      <c r="E24" s="696" t="s">
        <v>1394</v>
      </c>
      <c r="F24" s="695"/>
      <c r="G24" s="695"/>
      <c r="H24" s="693" t="s">
        <v>1395</v>
      </c>
      <c r="I24" s="696" t="s">
        <v>825</v>
      </c>
    </row>
    <row r="25" spans="1:9" ht="23">
      <c r="A25" s="705"/>
      <c r="B25" s="698" t="s">
        <v>1424</v>
      </c>
      <c r="C25" s="704">
        <v>100</v>
      </c>
      <c r="D25" s="704" t="s">
        <v>1393</v>
      </c>
      <c r="E25" s="704" t="s">
        <v>1394</v>
      </c>
      <c r="F25" s="704"/>
      <c r="G25" s="704"/>
      <c r="H25" s="704" t="s">
        <v>1395</v>
      </c>
      <c r="I25" s="700" t="s">
        <v>825</v>
      </c>
    </row>
    <row r="26" spans="1:9" ht="34.5">
      <c r="A26" s="705"/>
      <c r="B26" s="698" t="s">
        <v>1425</v>
      </c>
      <c r="C26" s="704">
        <v>100</v>
      </c>
      <c r="D26" s="704" t="s">
        <v>1393</v>
      </c>
      <c r="E26" s="704" t="s">
        <v>1394</v>
      </c>
      <c r="F26" s="704"/>
      <c r="G26" s="704"/>
      <c r="H26" s="704" t="s">
        <v>1398</v>
      </c>
      <c r="I26" s="700" t="s">
        <v>825</v>
      </c>
    </row>
    <row r="27" spans="1:9" s="597" customFormat="1">
      <c r="A27" s="705"/>
      <c r="B27" s="698" t="s">
        <v>1426</v>
      </c>
      <c r="C27" s="704">
        <v>20</v>
      </c>
      <c r="D27" s="704" t="s">
        <v>1405</v>
      </c>
      <c r="E27" s="704" t="s">
        <v>1405</v>
      </c>
      <c r="F27" s="704"/>
      <c r="G27" s="704"/>
      <c r="H27" s="704" t="s">
        <v>1398</v>
      </c>
      <c r="I27" s="700" t="s">
        <v>825</v>
      </c>
    </row>
    <row r="28" spans="1:9" s="597" customFormat="1">
      <c r="A28" s="705"/>
      <c r="B28" s="698" t="s">
        <v>1427</v>
      </c>
      <c r="C28" s="704">
        <v>17</v>
      </c>
      <c r="D28" s="704" t="s">
        <v>1405</v>
      </c>
      <c r="E28" s="704" t="s">
        <v>1405</v>
      </c>
      <c r="F28" s="704"/>
      <c r="G28" s="704"/>
      <c r="H28" s="704" t="s">
        <v>1417</v>
      </c>
      <c r="I28" s="700" t="s">
        <v>825</v>
      </c>
    </row>
    <row r="29" spans="1:9">
      <c r="A29" s="705"/>
      <c r="B29" s="698" t="s">
        <v>1428</v>
      </c>
      <c r="C29" s="704">
        <v>100</v>
      </c>
      <c r="D29" s="704" t="s">
        <v>1393</v>
      </c>
      <c r="E29" s="704" t="s">
        <v>1394</v>
      </c>
      <c r="F29" s="704"/>
      <c r="G29" s="704"/>
      <c r="H29" s="704" t="s">
        <v>1398</v>
      </c>
      <c r="I29" s="700" t="s">
        <v>825</v>
      </c>
    </row>
    <row r="30" spans="1:9" ht="34.5">
      <c r="A30" s="704"/>
      <c r="B30" s="698" t="s">
        <v>1429</v>
      </c>
      <c r="C30" s="704">
        <v>100</v>
      </c>
      <c r="D30" s="704" t="s">
        <v>1393</v>
      </c>
      <c r="E30" s="704" t="s">
        <v>1394</v>
      </c>
      <c r="F30" s="704"/>
      <c r="G30" s="704"/>
      <c r="H30" s="704" t="s">
        <v>1398</v>
      </c>
      <c r="I30" s="700" t="s">
        <v>1430</v>
      </c>
    </row>
    <row r="31" spans="1:9" ht="23">
      <c r="A31" s="693" t="s">
        <v>1425</v>
      </c>
      <c r="B31" s="694" t="s">
        <v>1431</v>
      </c>
      <c r="C31" s="693">
        <v>100</v>
      </c>
      <c r="D31" s="693" t="s">
        <v>1393</v>
      </c>
      <c r="E31" s="693" t="s">
        <v>1394</v>
      </c>
      <c r="F31" s="693"/>
      <c r="G31" s="693"/>
      <c r="H31" s="693" t="s">
        <v>1398</v>
      </c>
      <c r="I31" s="693" t="s">
        <v>825</v>
      </c>
    </row>
    <row r="32" spans="1:9">
      <c r="A32" s="704"/>
      <c r="B32" s="698" t="s">
        <v>1432</v>
      </c>
      <c r="C32" s="709"/>
      <c r="D32" s="700" t="s">
        <v>1405</v>
      </c>
      <c r="E32" s="700" t="s">
        <v>1405</v>
      </c>
      <c r="F32" s="699"/>
      <c r="G32" s="699"/>
      <c r="H32" s="704" t="s">
        <v>1398</v>
      </c>
      <c r="I32" s="700" t="s">
        <v>825</v>
      </c>
    </row>
    <row r="33" spans="1:9" ht="23">
      <c r="A33" s="704"/>
      <c r="B33" s="698" t="s">
        <v>1433</v>
      </c>
      <c r="C33" s="709">
        <v>100</v>
      </c>
      <c r="D33" s="700" t="s">
        <v>1393</v>
      </c>
      <c r="E33" s="700" t="s">
        <v>1394</v>
      </c>
      <c r="F33" s="699"/>
      <c r="G33" s="699"/>
      <c r="H33" s="704" t="s">
        <v>1398</v>
      </c>
      <c r="I33" s="700" t="s">
        <v>1434</v>
      </c>
    </row>
    <row r="34" spans="1:9" ht="34.5">
      <c r="A34" s="693" t="s">
        <v>1431</v>
      </c>
      <c r="B34" s="694" t="s">
        <v>1435</v>
      </c>
      <c r="C34" s="693">
        <v>100</v>
      </c>
      <c r="D34" s="693" t="s">
        <v>1393</v>
      </c>
      <c r="E34" s="693" t="s">
        <v>1394</v>
      </c>
      <c r="F34" s="693"/>
      <c r="G34" s="693"/>
      <c r="H34" s="693" t="s">
        <v>1398</v>
      </c>
      <c r="I34" s="693" t="s">
        <v>1430</v>
      </c>
    </row>
    <row r="35" spans="1:9" ht="23">
      <c r="A35" s="704"/>
      <c r="B35" s="698" t="s">
        <v>1436</v>
      </c>
      <c r="C35" s="699">
        <v>100</v>
      </c>
      <c r="D35" s="700" t="s">
        <v>1393</v>
      </c>
      <c r="E35" s="700" t="s">
        <v>1394</v>
      </c>
      <c r="F35" s="699"/>
      <c r="G35" s="699"/>
      <c r="H35" s="704" t="s">
        <v>1398</v>
      </c>
      <c r="I35" s="700" t="s">
        <v>1437</v>
      </c>
    </row>
    <row r="36" spans="1:9" ht="23">
      <c r="A36" s="704" t="s">
        <v>1429</v>
      </c>
      <c r="B36" s="698" t="s">
        <v>1438</v>
      </c>
      <c r="C36" s="699">
        <v>100</v>
      </c>
      <c r="D36" s="700" t="s">
        <v>1393</v>
      </c>
      <c r="E36" s="700" t="s">
        <v>1394</v>
      </c>
      <c r="F36" s="699"/>
      <c r="G36" s="699"/>
      <c r="H36" s="704" t="s">
        <v>1398</v>
      </c>
      <c r="I36" s="700" t="s">
        <v>1430</v>
      </c>
    </row>
    <row r="37" spans="1:9" ht="23">
      <c r="A37" s="704" t="s">
        <v>1391</v>
      </c>
      <c r="B37" s="698" t="s">
        <v>1439</v>
      </c>
      <c r="C37" s="704">
        <v>19</v>
      </c>
      <c r="D37" s="704" t="s">
        <v>1405</v>
      </c>
      <c r="E37" s="704" t="s">
        <v>1405</v>
      </c>
      <c r="F37" s="704"/>
      <c r="G37" s="704"/>
      <c r="H37" s="704" t="s">
        <v>1398</v>
      </c>
      <c r="I37" s="704" t="s">
        <v>1440</v>
      </c>
    </row>
    <row r="38" spans="1:9" hidden="1">
      <c r="A38" s="704"/>
      <c r="B38" s="698"/>
      <c r="C38" s="699"/>
      <c r="D38" s="700"/>
      <c r="E38" s="700"/>
      <c r="F38" s="701"/>
      <c r="G38" s="701"/>
      <c r="H38" s="702"/>
      <c r="I38" s="700"/>
    </row>
    <row r="39" spans="1:9">
      <c r="A39" s="704"/>
      <c r="B39" s="698"/>
      <c r="C39" s="699"/>
      <c r="D39" s="700"/>
      <c r="E39" s="700"/>
      <c r="F39" s="701"/>
      <c r="G39" s="701"/>
      <c r="H39" s="702"/>
      <c r="I39" s="700"/>
    </row>
    <row r="40" spans="1:9" ht="11.25" customHeight="1">
      <c r="A40" s="1700" t="s">
        <v>1381</v>
      </c>
      <c r="B40" s="692"/>
      <c r="C40" s="1702" t="s">
        <v>1382</v>
      </c>
      <c r="D40" s="1704" t="s">
        <v>1441</v>
      </c>
      <c r="E40" s="1705"/>
      <c r="F40" s="1705"/>
      <c r="G40" s="1705"/>
      <c r="H40" s="1702" t="s">
        <v>1384</v>
      </c>
      <c r="I40" s="1702" t="s">
        <v>1385</v>
      </c>
    </row>
    <row r="41" spans="1:9" ht="34.5" customHeight="1">
      <c r="A41" s="1701"/>
      <c r="B41" s="598" t="s">
        <v>1386</v>
      </c>
      <c r="C41" s="1703"/>
      <c r="D41" s="1138" t="s">
        <v>1387</v>
      </c>
      <c r="E41" s="1138" t="s">
        <v>1388</v>
      </c>
      <c r="F41" s="1138" t="s">
        <v>1389</v>
      </c>
      <c r="G41" s="1138" t="s">
        <v>1442</v>
      </c>
      <c r="H41" s="1703"/>
      <c r="I41" s="1703" t="s">
        <v>1385</v>
      </c>
    </row>
    <row r="42" spans="1:9" ht="23">
      <c r="A42" s="693" t="s">
        <v>1391</v>
      </c>
      <c r="B42" s="694" t="s">
        <v>1443</v>
      </c>
      <c r="C42" s="693"/>
      <c r="D42" s="693" t="s">
        <v>1393</v>
      </c>
      <c r="E42" s="693" t="s">
        <v>1444</v>
      </c>
      <c r="F42" s="693"/>
      <c r="G42" s="693"/>
      <c r="H42" s="693" t="s">
        <v>1445</v>
      </c>
      <c r="I42" s="702" t="s">
        <v>824</v>
      </c>
    </row>
    <row r="43" spans="1:9" ht="23">
      <c r="A43" s="710"/>
      <c r="B43" s="711" t="s">
        <v>1446</v>
      </c>
      <c r="C43" s="701"/>
      <c r="D43" s="700" t="s">
        <v>1393</v>
      </c>
      <c r="E43" s="701" t="s">
        <v>1444</v>
      </c>
      <c r="F43" s="712"/>
      <c r="G43" s="701"/>
      <c r="H43" s="702" t="s">
        <v>1445</v>
      </c>
      <c r="I43" s="702" t="s">
        <v>824</v>
      </c>
    </row>
    <row r="44" spans="1:9" ht="23">
      <c r="A44" s="710"/>
      <c r="B44" s="711" t="s">
        <v>1447</v>
      </c>
      <c r="C44" s="701"/>
      <c r="D44" s="701" t="s">
        <v>1444</v>
      </c>
      <c r="E44" s="701" t="s">
        <v>1444</v>
      </c>
      <c r="F44" s="712"/>
      <c r="G44" s="701"/>
      <c r="H44" s="702" t="s">
        <v>1445</v>
      </c>
      <c r="I44" s="702" t="s">
        <v>824</v>
      </c>
    </row>
    <row r="45" spans="1:9" ht="34.5">
      <c r="A45" s="710"/>
      <c r="B45" s="711" t="s">
        <v>1448</v>
      </c>
      <c r="C45" s="701"/>
      <c r="D45" s="700" t="s">
        <v>1393</v>
      </c>
      <c r="E45" s="701" t="s">
        <v>1444</v>
      </c>
      <c r="F45" s="712"/>
      <c r="G45" s="701"/>
      <c r="H45" s="702" t="s">
        <v>1445</v>
      </c>
      <c r="I45" s="702" t="s">
        <v>824</v>
      </c>
    </row>
    <row r="46" spans="1:9" ht="23">
      <c r="B46" s="590" t="s">
        <v>1449</v>
      </c>
      <c r="C46" s="699"/>
      <c r="D46" s="699" t="s">
        <v>1444</v>
      </c>
      <c r="E46" s="699" t="s">
        <v>1444</v>
      </c>
      <c r="F46" s="713"/>
      <c r="G46" s="699"/>
      <c r="H46" s="704" t="s">
        <v>1445</v>
      </c>
      <c r="I46" s="704" t="s">
        <v>824</v>
      </c>
    </row>
    <row r="47" spans="1:9" ht="21.75" customHeight="1">
      <c r="A47" s="710"/>
      <c r="B47" s="711" t="s">
        <v>1450</v>
      </c>
      <c r="C47" s="701"/>
      <c r="D47" s="701" t="s">
        <v>1444</v>
      </c>
      <c r="E47" s="701" t="s">
        <v>1444</v>
      </c>
      <c r="F47" s="712"/>
      <c r="G47" s="701"/>
      <c r="H47" s="702" t="s">
        <v>1445</v>
      </c>
      <c r="I47" s="702" t="s">
        <v>824</v>
      </c>
    </row>
    <row r="48" spans="1:9" ht="23">
      <c r="A48" s="704" t="s">
        <v>1392</v>
      </c>
      <c r="B48" s="711" t="s">
        <v>1451</v>
      </c>
      <c r="C48" s="701"/>
      <c r="D48" s="701" t="s">
        <v>1444</v>
      </c>
      <c r="E48" s="701" t="s">
        <v>1444</v>
      </c>
      <c r="F48" s="712"/>
      <c r="G48" s="701"/>
      <c r="H48" s="702" t="s">
        <v>1445</v>
      </c>
      <c r="I48" s="702" t="s">
        <v>824</v>
      </c>
    </row>
    <row r="49" spans="1:9" ht="11.25" customHeight="1">
      <c r="A49" s="693" t="s">
        <v>1391</v>
      </c>
      <c r="B49" s="694" t="s">
        <v>1452</v>
      </c>
      <c r="C49" s="693"/>
      <c r="D49" s="693" t="s">
        <v>1444</v>
      </c>
      <c r="E49" s="693" t="s">
        <v>1444</v>
      </c>
      <c r="F49" s="693"/>
      <c r="G49" s="693"/>
      <c r="H49" s="693" t="s">
        <v>1445</v>
      </c>
      <c r="I49" s="693" t="s">
        <v>826</v>
      </c>
    </row>
    <row r="50" spans="1:9" ht="11.25" customHeight="1">
      <c r="A50" s="701"/>
      <c r="B50" s="711" t="s">
        <v>1453</v>
      </c>
      <c r="C50" s="701"/>
      <c r="D50" s="700" t="s">
        <v>1393</v>
      </c>
      <c r="E50" s="701" t="s">
        <v>1444</v>
      </c>
      <c r="F50" s="712"/>
      <c r="G50" s="701"/>
      <c r="H50" s="702" t="s">
        <v>1445</v>
      </c>
      <c r="I50" s="702" t="s">
        <v>826</v>
      </c>
    </row>
    <row r="51" spans="1:9" ht="46">
      <c r="A51" s="701"/>
      <c r="B51" s="711" t="s">
        <v>1454</v>
      </c>
      <c r="C51" s="701"/>
      <c r="D51" s="700" t="s">
        <v>1393</v>
      </c>
      <c r="E51" s="701" t="s">
        <v>1444</v>
      </c>
      <c r="F51" s="712"/>
      <c r="G51" s="701"/>
      <c r="H51" s="702" t="s">
        <v>1445</v>
      </c>
      <c r="I51" s="702" t="s">
        <v>826</v>
      </c>
    </row>
    <row r="52" spans="1:9" ht="11.25" customHeight="1">
      <c r="A52" s="701"/>
      <c r="B52" s="711" t="s">
        <v>1455</v>
      </c>
      <c r="C52" s="701"/>
      <c r="D52" s="700" t="s">
        <v>1393</v>
      </c>
      <c r="E52" s="701" t="s">
        <v>1444</v>
      </c>
      <c r="F52" s="712"/>
      <c r="G52" s="701"/>
      <c r="H52" s="702" t="s">
        <v>1445</v>
      </c>
      <c r="I52" s="702" t="s">
        <v>826</v>
      </c>
    </row>
    <row r="53" spans="1:9" ht="11.25" customHeight="1">
      <c r="A53" s="701"/>
      <c r="B53" s="711" t="s">
        <v>1456</v>
      </c>
      <c r="C53" s="701"/>
      <c r="D53" s="700" t="s">
        <v>1393</v>
      </c>
      <c r="E53" s="701" t="s">
        <v>1444</v>
      </c>
      <c r="F53" s="712"/>
      <c r="G53" s="701"/>
      <c r="H53" s="702" t="s">
        <v>1445</v>
      </c>
      <c r="I53" s="702" t="s">
        <v>826</v>
      </c>
    </row>
    <row r="54" spans="1:9" ht="21" customHeight="1">
      <c r="A54" s="704" t="s">
        <v>1402</v>
      </c>
      <c r="B54" s="711" t="s">
        <v>1457</v>
      </c>
      <c r="C54" s="701"/>
      <c r="D54" s="701" t="s">
        <v>1444</v>
      </c>
      <c r="E54" s="701" t="s">
        <v>1444</v>
      </c>
      <c r="F54" s="712"/>
      <c r="G54" s="701"/>
      <c r="H54" s="702" t="s">
        <v>1445</v>
      </c>
      <c r="I54" s="702" t="s">
        <v>826</v>
      </c>
    </row>
    <row r="55" spans="1:9" ht="23">
      <c r="A55" s="693" t="s">
        <v>1391</v>
      </c>
      <c r="B55" s="694" t="s">
        <v>1458</v>
      </c>
      <c r="C55" s="693"/>
      <c r="D55" s="693" t="s">
        <v>1393</v>
      </c>
      <c r="E55" s="693" t="s">
        <v>1444</v>
      </c>
      <c r="F55" s="693"/>
      <c r="G55" s="693"/>
      <c r="H55" s="693" t="s">
        <v>1445</v>
      </c>
      <c r="I55" s="693" t="s">
        <v>827</v>
      </c>
    </row>
    <row r="56" spans="1:9" ht="23">
      <c r="A56" s="701"/>
      <c r="B56" s="711" t="s">
        <v>1459</v>
      </c>
      <c r="C56" s="701"/>
      <c r="D56" s="700" t="s">
        <v>1393</v>
      </c>
      <c r="E56" s="701" t="s">
        <v>1444</v>
      </c>
      <c r="F56" s="712"/>
      <c r="G56" s="701"/>
      <c r="H56" s="702" t="s">
        <v>1445</v>
      </c>
      <c r="I56" s="702" t="s">
        <v>827</v>
      </c>
    </row>
    <row r="57" spans="1:9" ht="23">
      <c r="A57" s="701"/>
      <c r="B57" s="711" t="s">
        <v>1460</v>
      </c>
      <c r="C57" s="701"/>
      <c r="D57" s="700" t="s">
        <v>1444</v>
      </c>
      <c r="E57" s="701" t="s">
        <v>1444</v>
      </c>
      <c r="F57" s="712"/>
      <c r="G57" s="701"/>
      <c r="H57" s="702" t="s">
        <v>1445</v>
      </c>
      <c r="I57" s="702" t="s">
        <v>827</v>
      </c>
    </row>
    <row r="58" spans="1:9" ht="23">
      <c r="A58" s="704" t="s">
        <v>1412</v>
      </c>
      <c r="B58" s="711" t="s">
        <v>1461</v>
      </c>
      <c r="C58" s="701"/>
      <c r="D58" s="701" t="s">
        <v>1444</v>
      </c>
      <c r="E58" s="701" t="s">
        <v>1444</v>
      </c>
      <c r="F58" s="712"/>
      <c r="G58" s="701"/>
      <c r="H58" s="702" t="s">
        <v>1445</v>
      </c>
      <c r="I58" s="702" t="s">
        <v>827</v>
      </c>
    </row>
    <row r="59" spans="1:9" ht="23">
      <c r="A59" s="704" t="s">
        <v>1411</v>
      </c>
      <c r="B59" s="711" t="s">
        <v>1462</v>
      </c>
      <c r="C59" s="701"/>
      <c r="D59" s="701" t="s">
        <v>1444</v>
      </c>
      <c r="E59" s="701" t="s">
        <v>1444</v>
      </c>
      <c r="F59" s="712"/>
      <c r="G59" s="701"/>
      <c r="H59" s="702" t="s">
        <v>1445</v>
      </c>
      <c r="I59" s="702" t="s">
        <v>827</v>
      </c>
    </row>
    <row r="60" spans="1:9" ht="46">
      <c r="A60" s="693" t="s">
        <v>1391</v>
      </c>
      <c r="B60" s="694" t="s">
        <v>1463</v>
      </c>
      <c r="C60" s="693"/>
      <c r="D60" s="693" t="s">
        <v>1393</v>
      </c>
      <c r="E60" s="693" t="s">
        <v>1444</v>
      </c>
      <c r="F60" s="693"/>
      <c r="G60" s="693"/>
      <c r="H60" s="693" t="s">
        <v>1464</v>
      </c>
      <c r="I60" s="693" t="s">
        <v>1465</v>
      </c>
    </row>
    <row r="61" spans="1:9" ht="23">
      <c r="A61" s="107"/>
      <c r="B61" s="698" t="s">
        <v>1466</v>
      </c>
      <c r="C61" s="699"/>
      <c r="D61" s="700" t="s">
        <v>1393</v>
      </c>
      <c r="E61" s="699" t="s">
        <v>1444</v>
      </c>
      <c r="F61" s="713"/>
      <c r="G61" s="699"/>
      <c r="H61" s="704" t="s">
        <v>1445</v>
      </c>
      <c r="I61" s="700" t="s">
        <v>825</v>
      </c>
    </row>
    <row r="62" spans="1:9" ht="34.5">
      <c r="A62" s="701"/>
      <c r="B62" s="590" t="s">
        <v>1467</v>
      </c>
      <c r="C62" s="699"/>
      <c r="D62" s="700" t="s">
        <v>1393</v>
      </c>
      <c r="E62" s="699" t="s">
        <v>1444</v>
      </c>
      <c r="F62" s="713"/>
      <c r="G62" s="699"/>
      <c r="H62" s="704" t="s">
        <v>1445</v>
      </c>
      <c r="I62" s="704" t="s">
        <v>825</v>
      </c>
    </row>
    <row r="63" spans="1:9" ht="23">
      <c r="A63" s="701"/>
      <c r="B63" s="590" t="s">
        <v>1468</v>
      </c>
      <c r="C63" s="699"/>
      <c r="D63" s="700" t="s">
        <v>1393</v>
      </c>
      <c r="E63" s="699" t="s">
        <v>1444</v>
      </c>
      <c r="F63" s="713"/>
      <c r="G63" s="699"/>
      <c r="H63" s="704" t="s">
        <v>1445</v>
      </c>
      <c r="I63" s="704" t="s">
        <v>825</v>
      </c>
    </row>
    <row r="64" spans="1:9" ht="34.5">
      <c r="A64" s="704"/>
      <c r="B64" s="698" t="s">
        <v>1469</v>
      </c>
      <c r="C64" s="699"/>
      <c r="D64" s="699" t="s">
        <v>1444</v>
      </c>
      <c r="E64" s="699" t="s">
        <v>1444</v>
      </c>
      <c r="F64" s="713"/>
      <c r="G64" s="699"/>
      <c r="H64" s="704" t="s">
        <v>1445</v>
      </c>
      <c r="I64" s="700" t="s">
        <v>825</v>
      </c>
    </row>
    <row r="65" spans="1:9" ht="23">
      <c r="A65" s="701"/>
      <c r="B65" s="590" t="s">
        <v>1470</v>
      </c>
      <c r="C65" s="699"/>
      <c r="D65" s="699" t="s">
        <v>1444</v>
      </c>
      <c r="E65" s="699" t="s">
        <v>1444</v>
      </c>
      <c r="F65" s="713"/>
      <c r="G65" s="699"/>
      <c r="H65" s="704" t="s">
        <v>1445</v>
      </c>
      <c r="I65" s="704" t="s">
        <v>825</v>
      </c>
    </row>
    <row r="66" spans="1:9" ht="23">
      <c r="A66" s="701"/>
      <c r="B66" s="590" t="s">
        <v>1471</v>
      </c>
      <c r="C66" s="699"/>
      <c r="D66" s="700" t="s">
        <v>1393</v>
      </c>
      <c r="E66" s="699" t="s">
        <v>1444</v>
      </c>
      <c r="F66" s="713"/>
      <c r="G66" s="699"/>
      <c r="H66" s="704" t="s">
        <v>1445</v>
      </c>
      <c r="I66" s="704" t="s">
        <v>1472</v>
      </c>
    </row>
    <row r="67" spans="1:9" ht="34.5">
      <c r="A67" s="701"/>
      <c r="B67" s="590" t="s">
        <v>1473</v>
      </c>
      <c r="C67" s="699"/>
      <c r="D67" s="700" t="s">
        <v>1393</v>
      </c>
      <c r="E67" s="699" t="s">
        <v>1444</v>
      </c>
      <c r="F67" s="713"/>
      <c r="G67" s="699"/>
      <c r="H67" s="704" t="s">
        <v>1445</v>
      </c>
      <c r="I67" s="704" t="s">
        <v>1434</v>
      </c>
    </row>
    <row r="68" spans="1:9" ht="23">
      <c r="A68" s="704" t="s">
        <v>1424</v>
      </c>
      <c r="B68" s="711" t="s">
        <v>1474</v>
      </c>
      <c r="C68" s="701"/>
      <c r="D68" s="701" t="s">
        <v>1444</v>
      </c>
      <c r="E68" s="701" t="s">
        <v>1444</v>
      </c>
      <c r="F68" s="712"/>
      <c r="G68" s="701"/>
      <c r="H68" s="702" t="s">
        <v>1445</v>
      </c>
      <c r="I68" s="702" t="s">
        <v>825</v>
      </c>
    </row>
    <row r="69" spans="1:9" ht="23">
      <c r="A69" s="704" t="s">
        <v>1411</v>
      </c>
      <c r="B69" s="711" t="s">
        <v>1475</v>
      </c>
      <c r="C69" s="701"/>
      <c r="D69" s="701" t="s">
        <v>1444</v>
      </c>
      <c r="E69" s="701" t="s">
        <v>1444</v>
      </c>
      <c r="F69" s="712"/>
      <c r="G69" s="701"/>
      <c r="H69" s="702" t="s">
        <v>1445</v>
      </c>
      <c r="I69" s="702" t="s">
        <v>1476</v>
      </c>
    </row>
    <row r="70" spans="1:9" ht="34.5">
      <c r="A70" s="704" t="s">
        <v>1477</v>
      </c>
      <c r="B70" s="698" t="s">
        <v>1478</v>
      </c>
      <c r="C70" s="704"/>
      <c r="D70" s="704" t="s">
        <v>1444</v>
      </c>
      <c r="E70" s="704" t="s">
        <v>1444</v>
      </c>
      <c r="F70" s="704"/>
      <c r="G70" s="704"/>
      <c r="H70" s="702" t="s">
        <v>1445</v>
      </c>
      <c r="I70" s="702" t="s">
        <v>1476</v>
      </c>
    </row>
    <row r="71" spans="1:9">
      <c r="A71" s="701"/>
      <c r="B71" s="108"/>
      <c r="C71" s="107"/>
      <c r="D71" s="107"/>
      <c r="E71" s="107"/>
      <c r="F71" s="107"/>
      <c r="G71" s="107"/>
      <c r="H71" s="107"/>
      <c r="I71" s="107"/>
    </row>
    <row r="72" spans="1:9" s="714" customFormat="1" ht="15" customHeight="1">
      <c r="A72" s="1700" t="s">
        <v>1381</v>
      </c>
      <c r="B72" s="692"/>
      <c r="C72" s="1702" t="s">
        <v>1382</v>
      </c>
      <c r="D72" s="1704" t="s">
        <v>1479</v>
      </c>
      <c r="E72" s="1705"/>
      <c r="F72" s="1705"/>
      <c r="G72" s="1705"/>
      <c r="H72" s="1702" t="s">
        <v>1384</v>
      </c>
      <c r="I72" s="1702" t="s">
        <v>1385</v>
      </c>
    </row>
    <row r="73" spans="1:9" s="597" customFormat="1" ht="59.5" customHeight="1">
      <c r="A73" s="1701"/>
      <c r="B73" s="598" t="s">
        <v>1386</v>
      </c>
      <c r="C73" s="1703"/>
      <c r="D73" s="1138" t="s">
        <v>1387</v>
      </c>
      <c r="E73" s="1138" t="s">
        <v>1388</v>
      </c>
      <c r="F73" s="1138" t="s">
        <v>1389</v>
      </c>
      <c r="G73" s="1138" t="s">
        <v>1442</v>
      </c>
      <c r="H73" s="1703"/>
      <c r="I73" s="1703" t="s">
        <v>1385</v>
      </c>
    </row>
    <row r="74" spans="1:9" s="597" customFormat="1" ht="17.25" customHeight="1">
      <c r="A74" s="715" t="s">
        <v>1392</v>
      </c>
      <c r="B74" s="716" t="s">
        <v>1480</v>
      </c>
      <c r="C74" s="717"/>
      <c r="D74" s="717"/>
      <c r="E74" s="717"/>
      <c r="F74" s="718" t="s">
        <v>1481</v>
      </c>
      <c r="G74" s="717"/>
      <c r="H74" s="715" t="s">
        <v>1482</v>
      </c>
      <c r="I74" s="715" t="s">
        <v>824</v>
      </c>
    </row>
    <row r="75" spans="1:9" s="597" customFormat="1" ht="12.75" customHeight="1">
      <c r="A75" s="701"/>
      <c r="B75" s="711" t="s">
        <v>1483</v>
      </c>
      <c r="C75" s="701"/>
      <c r="D75" s="701"/>
      <c r="E75" s="701"/>
      <c r="F75" s="712" t="s">
        <v>1481</v>
      </c>
      <c r="G75" s="701"/>
      <c r="H75" s="702" t="s">
        <v>1482</v>
      </c>
      <c r="I75" s="702" t="s">
        <v>824</v>
      </c>
    </row>
    <row r="76" spans="1:9" ht="23">
      <c r="A76" s="693" t="s">
        <v>1391</v>
      </c>
      <c r="B76" s="698" t="s">
        <v>1484</v>
      </c>
      <c r="C76" s="719"/>
      <c r="D76" s="720"/>
      <c r="E76" s="720"/>
      <c r="F76" s="712" t="s">
        <v>1481</v>
      </c>
      <c r="G76" s="701"/>
      <c r="H76" s="702" t="s">
        <v>1482</v>
      </c>
      <c r="I76" s="700" t="s">
        <v>827</v>
      </c>
    </row>
    <row r="77" spans="1:9" ht="23">
      <c r="A77" s="701"/>
      <c r="B77" s="711" t="s">
        <v>1485</v>
      </c>
      <c r="C77" s="701"/>
      <c r="D77" s="701"/>
      <c r="E77" s="701"/>
      <c r="F77" s="712" t="s">
        <v>1481</v>
      </c>
      <c r="G77" s="701"/>
      <c r="H77" s="702" t="s">
        <v>1482</v>
      </c>
      <c r="I77" s="702" t="s">
        <v>827</v>
      </c>
    </row>
    <row r="78" spans="1:9" ht="23">
      <c r="A78" s="704" t="s">
        <v>1431</v>
      </c>
      <c r="B78" s="711" t="s">
        <v>1486</v>
      </c>
      <c r="C78" s="701"/>
      <c r="D78" s="701"/>
      <c r="E78" s="701"/>
      <c r="F78" s="712" t="s">
        <v>1481</v>
      </c>
      <c r="G78" s="701"/>
      <c r="H78" s="702" t="s">
        <v>1482</v>
      </c>
      <c r="I78" s="702" t="s">
        <v>827</v>
      </c>
    </row>
    <row r="79" spans="1:9" ht="34.5">
      <c r="A79" s="710"/>
      <c r="B79" s="711" t="s">
        <v>1487</v>
      </c>
      <c r="C79" s="701"/>
      <c r="D79" s="701"/>
      <c r="E79" s="701"/>
      <c r="F79" s="712" t="s">
        <v>1481</v>
      </c>
      <c r="G79" s="701"/>
      <c r="H79" s="702" t="s">
        <v>1482</v>
      </c>
      <c r="I79" s="702" t="s">
        <v>827</v>
      </c>
    </row>
    <row r="80" spans="1:9" ht="34.5">
      <c r="A80" s="701"/>
      <c r="B80" s="711" t="s">
        <v>1488</v>
      </c>
      <c r="C80" s="701"/>
      <c r="D80" s="701"/>
      <c r="E80" s="701"/>
      <c r="F80" s="712" t="s">
        <v>1481</v>
      </c>
      <c r="G80" s="701"/>
      <c r="H80" s="702" t="s">
        <v>1482</v>
      </c>
      <c r="I80" s="702" t="s">
        <v>827</v>
      </c>
    </row>
    <row r="81" spans="1:9" ht="23">
      <c r="A81" s="701"/>
      <c r="B81" s="711" t="s">
        <v>1489</v>
      </c>
      <c r="C81" s="701"/>
      <c r="D81" s="701"/>
      <c r="E81" s="701"/>
      <c r="F81" s="712" t="s">
        <v>1481</v>
      </c>
      <c r="G81" s="701"/>
      <c r="H81" s="702" t="s">
        <v>1482</v>
      </c>
      <c r="I81" s="702" t="s">
        <v>827</v>
      </c>
    </row>
    <row r="82" spans="1:9" ht="23">
      <c r="A82" s="715" t="s">
        <v>1391</v>
      </c>
      <c r="B82" s="716" t="s">
        <v>1490</v>
      </c>
      <c r="C82" s="717"/>
      <c r="D82" s="717"/>
      <c r="E82" s="717"/>
      <c r="F82" s="718" t="s">
        <v>1481</v>
      </c>
      <c r="G82" s="717"/>
      <c r="H82" s="715" t="s">
        <v>1482</v>
      </c>
      <c r="I82" s="715" t="s">
        <v>825</v>
      </c>
    </row>
    <row r="83" spans="1:9" ht="23">
      <c r="A83" s="701"/>
      <c r="B83" s="711" t="s">
        <v>1491</v>
      </c>
      <c r="C83" s="701"/>
      <c r="D83" s="701"/>
      <c r="E83" s="701"/>
      <c r="F83" s="712" t="s">
        <v>1481</v>
      </c>
      <c r="G83" s="701"/>
      <c r="H83" s="702" t="s">
        <v>1482</v>
      </c>
      <c r="I83" s="702" t="s">
        <v>825</v>
      </c>
    </row>
    <row r="84" spans="1:9" ht="23">
      <c r="A84" s="105"/>
      <c r="B84" s="711" t="s">
        <v>1492</v>
      </c>
      <c r="C84" s="701"/>
      <c r="D84" s="701"/>
      <c r="E84" s="701"/>
      <c r="F84" s="712" t="s">
        <v>1481</v>
      </c>
      <c r="G84" s="701"/>
      <c r="H84" s="702" t="s">
        <v>1482</v>
      </c>
      <c r="I84" s="702" t="s">
        <v>825</v>
      </c>
    </row>
    <row r="85" spans="1:9" ht="46">
      <c r="A85" s="704" t="s">
        <v>1425</v>
      </c>
      <c r="B85" s="721" t="s">
        <v>1493</v>
      </c>
      <c r="C85" s="699"/>
      <c r="D85" s="700"/>
      <c r="E85" s="700"/>
      <c r="F85" s="713" t="s">
        <v>1481</v>
      </c>
      <c r="G85" s="699"/>
      <c r="H85" s="704" t="s">
        <v>1482</v>
      </c>
      <c r="I85" s="700" t="s">
        <v>825</v>
      </c>
    </row>
    <row r="86" spans="1:9" ht="23">
      <c r="A86" s="704" t="s">
        <v>1433</v>
      </c>
      <c r="B86" s="590" t="s">
        <v>1494</v>
      </c>
      <c r="C86" s="699"/>
      <c r="D86" s="699"/>
      <c r="E86" s="699"/>
      <c r="F86" s="713" t="s">
        <v>1481</v>
      </c>
      <c r="G86" s="699"/>
      <c r="H86" s="704" t="s">
        <v>1482</v>
      </c>
      <c r="I86" s="704" t="s">
        <v>1495</v>
      </c>
    </row>
    <row r="87" spans="1:9" ht="23">
      <c r="A87" s="722" t="s">
        <v>1493</v>
      </c>
      <c r="B87" s="721" t="s">
        <v>1496</v>
      </c>
      <c r="C87" s="699"/>
      <c r="D87" s="700"/>
      <c r="E87" s="700"/>
      <c r="F87" s="713" t="s">
        <v>1481</v>
      </c>
      <c r="G87" s="699"/>
      <c r="H87" s="704" t="s">
        <v>1482</v>
      </c>
      <c r="I87" s="700" t="s">
        <v>1497</v>
      </c>
    </row>
    <row r="88" spans="1:9" ht="34.5">
      <c r="A88" s="722"/>
      <c r="B88" s="723" t="s">
        <v>1498</v>
      </c>
      <c r="C88" s="701"/>
      <c r="D88" s="724"/>
      <c r="E88" s="724"/>
      <c r="F88" s="712" t="s">
        <v>1481</v>
      </c>
      <c r="G88" s="701"/>
      <c r="H88" s="702" t="s">
        <v>1482</v>
      </c>
      <c r="I88" s="724" t="s">
        <v>1499</v>
      </c>
    </row>
    <row r="89" spans="1:9">
      <c r="A89" s="108"/>
      <c r="B89" s="108"/>
      <c r="C89" s="108"/>
      <c r="D89" s="108"/>
      <c r="E89" s="108"/>
      <c r="F89" s="108"/>
      <c r="G89" s="108"/>
    </row>
    <row r="90" spans="1:9">
      <c r="A90" s="711"/>
      <c r="B90" s="711"/>
      <c r="C90" s="711"/>
      <c r="D90" s="711"/>
      <c r="E90" s="711"/>
      <c r="F90" s="725"/>
      <c r="G90" s="711"/>
      <c r="H90" s="726"/>
      <c r="I90" s="726"/>
    </row>
    <row r="105" spans="7:7">
      <c r="G105" s="727"/>
    </row>
  </sheetData>
  <mergeCells count="16">
    <mergeCell ref="A1:I1"/>
    <mergeCell ref="A2:A3"/>
    <mergeCell ref="C2:C3"/>
    <mergeCell ref="D2:G2"/>
    <mergeCell ref="H2:H3"/>
    <mergeCell ref="I2:I3"/>
    <mergeCell ref="A72:A73"/>
    <mergeCell ref="C72:C73"/>
    <mergeCell ref="D72:G72"/>
    <mergeCell ref="H72:H73"/>
    <mergeCell ref="I72:I73"/>
    <mergeCell ref="A40:A41"/>
    <mergeCell ref="C40:C41"/>
    <mergeCell ref="D40:G40"/>
    <mergeCell ref="H40:H41"/>
    <mergeCell ref="I40:I41"/>
  </mergeCells>
  <pageMargins left="0.43307086614173229" right="0.23622047244094491" top="0.74803149606299213" bottom="0.74803149606299213" header="0.31496062992125984" footer="0.31496062992125984"/>
  <pageSetup paperSize="9" scale="64" fitToHeight="0" orientation="portrait" r:id="rId1"/>
  <headerFooter>
    <oddFooter>&amp;C&amp;1#&amp;"Calibri,Regular"&amp;10&amp;K000000Confidential</oddFooter>
  </headerFooter>
  <rowBreaks count="2" manualBreakCount="2">
    <brk id="38" max="9" man="1"/>
    <brk id="70" max="9" man="1"/>
  </rowBreaks>
  <customProperties>
    <customPr name="_pios_id" r:id="rId2"/>
  </customProperties>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5B57-57F9-44F5-A5BA-0E63EB88F809}">
  <sheetPr codeName="Sheet69">
    <tabColor theme="5" tint="0.59999389629810485"/>
  </sheetPr>
  <dimension ref="A1:AA20"/>
  <sheetViews>
    <sheetView view="pageBreakPreview" zoomScaleNormal="100" zoomScaleSheetLayoutView="100" workbookViewId="0">
      <selection activeCell="L14" sqref="L14"/>
    </sheetView>
  </sheetViews>
  <sheetFormatPr defaultColWidth="9.81640625" defaultRowHeight="11.5"/>
  <cols>
    <col min="1" max="1" width="7.1796875" style="119" bestFit="1" customWidth="1"/>
    <col min="2" max="2" width="65" style="119" customWidth="1"/>
    <col min="3" max="3" width="54.1796875" style="119" bestFit="1" customWidth="1"/>
    <col min="4" max="4" width="3.453125" style="119" customWidth="1"/>
    <col min="5" max="16384" width="9.81640625" style="119"/>
  </cols>
  <sheetData>
    <row r="1" spans="1:27" ht="13.5" customHeight="1">
      <c r="A1" s="1711" t="s">
        <v>2066</v>
      </c>
      <c r="B1" s="1711"/>
      <c r="C1" s="1711"/>
      <c r="AA1" s="119" t="e">
        <f>#REF!</f>
        <v>#REF!</v>
      </c>
    </row>
    <row r="2" spans="1:27" ht="98.25" customHeight="1">
      <c r="A2" s="1712" t="s">
        <v>1500</v>
      </c>
      <c r="B2" s="1712"/>
      <c r="C2" s="1712"/>
    </row>
    <row r="3" spans="1:27" ht="14.15" customHeight="1">
      <c r="A3" s="141" t="s">
        <v>2164</v>
      </c>
      <c r="B3" s="141"/>
      <c r="C3" s="141"/>
    </row>
    <row r="4" spans="1:27">
      <c r="A4" s="142" t="s">
        <v>170</v>
      </c>
      <c r="B4" s="143"/>
      <c r="C4" s="144" t="s">
        <v>1501</v>
      </c>
      <c r="D4" s="902"/>
    </row>
    <row r="5" spans="1:27" ht="27.75" customHeight="1">
      <c r="A5" s="148">
        <v>1</v>
      </c>
      <c r="B5" s="1204" t="s">
        <v>1502</v>
      </c>
      <c r="C5" s="150">
        <v>570353</v>
      </c>
    </row>
    <row r="6" spans="1:27" ht="27.75" customHeight="1">
      <c r="A6" s="148">
        <v>2</v>
      </c>
      <c r="B6" s="1204" t="s">
        <v>1503</v>
      </c>
      <c r="C6" s="150">
        <v>-61909</v>
      </c>
    </row>
    <row r="7" spans="1:27" ht="27.75" customHeight="1">
      <c r="A7" s="148">
        <v>3</v>
      </c>
      <c r="B7" s="1205" t="s">
        <v>1504</v>
      </c>
      <c r="C7" s="150"/>
    </row>
    <row r="8" spans="1:27" ht="27.75" customHeight="1">
      <c r="A8" s="148">
        <v>4</v>
      </c>
      <c r="B8" s="1205" t="s">
        <v>1505</v>
      </c>
      <c r="C8" s="150"/>
    </row>
    <row r="9" spans="1:27" ht="45" customHeight="1">
      <c r="A9" s="150">
        <v>5</v>
      </c>
      <c r="B9" s="1204" t="s">
        <v>1506</v>
      </c>
      <c r="C9" s="150"/>
    </row>
    <row r="10" spans="1:27" ht="27.75" customHeight="1">
      <c r="A10" s="150">
        <v>6</v>
      </c>
      <c r="B10" s="1204" t="s">
        <v>1507</v>
      </c>
      <c r="C10" s="150"/>
    </row>
    <row r="11" spans="1:27" ht="27.75" customHeight="1">
      <c r="A11" s="148">
        <v>7</v>
      </c>
      <c r="B11" s="1204" t="s">
        <v>1508</v>
      </c>
      <c r="C11" s="150">
        <v>-2708</v>
      </c>
    </row>
    <row r="12" spans="1:27" ht="27.75" customHeight="1">
      <c r="A12" s="150">
        <v>8</v>
      </c>
      <c r="B12" s="1204" t="s">
        <v>1509</v>
      </c>
      <c r="C12" s="150">
        <v>-1207</v>
      </c>
    </row>
    <row r="13" spans="1:27" ht="27.75" customHeight="1">
      <c r="A13" s="150">
        <v>9</v>
      </c>
      <c r="B13" s="1204" t="s">
        <v>1510</v>
      </c>
      <c r="C13" s="150">
        <v>1206</v>
      </c>
    </row>
    <row r="14" spans="1:27" ht="27.75" customHeight="1">
      <c r="A14" s="148">
        <v>10</v>
      </c>
      <c r="B14" s="620" t="s">
        <v>1511</v>
      </c>
      <c r="C14" s="150">
        <v>43693</v>
      </c>
    </row>
    <row r="15" spans="1:27" ht="27.75" customHeight="1">
      <c r="A15" s="150">
        <v>11</v>
      </c>
      <c r="B15" s="1204" t="s">
        <v>1512</v>
      </c>
      <c r="C15" s="150">
        <v>0</v>
      </c>
    </row>
    <row r="16" spans="1:27" ht="27.75" customHeight="1">
      <c r="A16" s="150" t="s">
        <v>1513</v>
      </c>
      <c r="B16" s="620" t="s">
        <v>1514</v>
      </c>
      <c r="C16" s="150"/>
    </row>
    <row r="17" spans="1:3" ht="27.75" customHeight="1">
      <c r="A17" s="148" t="s">
        <v>1515</v>
      </c>
      <c r="B17" s="1204" t="s">
        <v>1516</v>
      </c>
      <c r="C17" s="150"/>
    </row>
    <row r="18" spans="1:3" ht="27.75" customHeight="1">
      <c r="A18" s="150">
        <v>12</v>
      </c>
      <c r="B18" s="1204" t="s">
        <v>285</v>
      </c>
      <c r="C18" s="150">
        <v>-12916</v>
      </c>
    </row>
    <row r="19" spans="1:3" ht="27.75" customHeight="1">
      <c r="A19" s="150">
        <v>13</v>
      </c>
      <c r="B19" s="1206" t="s">
        <v>1517</v>
      </c>
      <c r="C19" s="1207">
        <v>536512</v>
      </c>
    </row>
    <row r="20" spans="1:3">
      <c r="A20" s="119" t="s">
        <v>1518</v>
      </c>
    </row>
  </sheetData>
  <mergeCells count="2">
    <mergeCell ref="A1:C1"/>
    <mergeCell ref="A2:C2"/>
  </mergeCells>
  <pageMargins left="0.7" right="0.7" top="0.75" bottom="0.75" header="0.3" footer="0.3"/>
  <pageSetup paperSize="9" scale="53" orientation="portrait" r:id="rId1"/>
  <headerFooter>
    <oddFooter>&amp;C&amp;1#&amp;"Calibri"&amp;10&amp;K000000Confidential</oddFooter>
  </headerFooter>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F212-68FD-464D-9700-58AF7111BAF6}">
  <sheetPr codeName="Sheet70">
    <tabColor rgb="FF99CCFF"/>
  </sheetPr>
  <dimension ref="A1:AA71"/>
  <sheetViews>
    <sheetView view="pageBreakPreview" zoomScale="85" zoomScaleNormal="100" zoomScaleSheetLayoutView="85" workbookViewId="0">
      <selection activeCell="C56" sqref="C56"/>
    </sheetView>
  </sheetViews>
  <sheetFormatPr defaultColWidth="9.1796875" defaultRowHeight="11.5"/>
  <cols>
    <col min="1" max="1" width="7.1796875" style="55" bestFit="1" customWidth="1"/>
    <col min="2" max="2" width="89.26953125" style="55" customWidth="1"/>
    <col min="3" max="3" width="12.453125" style="55" bestFit="1" customWidth="1"/>
    <col min="4" max="4" width="3.7265625" style="55" customWidth="1"/>
    <col min="5" max="16384" width="9.1796875" style="55"/>
  </cols>
  <sheetData>
    <row r="1" spans="1:27" ht="14.15" customHeight="1">
      <c r="A1" s="1715" t="s">
        <v>2067</v>
      </c>
      <c r="B1" s="1715"/>
      <c r="C1" s="1715"/>
      <c r="D1" s="119"/>
      <c r="AA1" s="55" t="e">
        <f>#REF!</f>
        <v>#REF!</v>
      </c>
    </row>
    <row r="2" spans="1:27">
      <c r="A2" s="1715"/>
      <c r="B2" s="1715"/>
      <c r="C2" s="1715"/>
      <c r="D2" s="119"/>
    </row>
    <row r="3" spans="1:27" ht="23">
      <c r="A3" s="142" t="s">
        <v>170</v>
      </c>
      <c r="B3" s="143"/>
      <c r="C3" s="144" t="s">
        <v>1519</v>
      </c>
      <c r="D3" s="119"/>
    </row>
    <row r="4" spans="1:27">
      <c r="A4" s="1713" t="s">
        <v>1520</v>
      </c>
      <c r="B4" s="1714"/>
      <c r="C4" s="146"/>
      <c r="D4" s="119"/>
    </row>
    <row r="5" spans="1:27">
      <c r="A5" s="145">
        <v>1</v>
      </c>
      <c r="B5" s="141" t="s">
        <v>1521</v>
      </c>
      <c r="C5" s="146">
        <v>458173</v>
      </c>
      <c r="D5" s="119"/>
    </row>
    <row r="6" spans="1:27" ht="23">
      <c r="A6" s="145">
        <v>2</v>
      </c>
      <c r="B6" s="141" t="s">
        <v>1522</v>
      </c>
      <c r="C6" s="146"/>
      <c r="D6" s="119"/>
    </row>
    <row r="7" spans="1:27">
      <c r="A7" s="145">
        <v>3</v>
      </c>
      <c r="B7" s="141" t="s">
        <v>1523</v>
      </c>
      <c r="C7" s="146">
        <v>-6155</v>
      </c>
      <c r="D7" s="119"/>
    </row>
    <row r="8" spans="1:27">
      <c r="A8" s="146">
        <v>4</v>
      </c>
      <c r="B8" s="141" t="s">
        <v>1524</v>
      </c>
      <c r="C8" s="146"/>
      <c r="D8" s="119"/>
    </row>
    <row r="9" spans="1:27">
      <c r="A9" s="146">
        <v>5</v>
      </c>
      <c r="B9" s="141" t="s">
        <v>1525</v>
      </c>
      <c r="C9" s="146"/>
      <c r="D9" s="119"/>
    </row>
    <row r="10" spans="1:27">
      <c r="A10" s="146">
        <v>6</v>
      </c>
      <c r="B10" s="141" t="s">
        <v>1526</v>
      </c>
      <c r="C10" s="146">
        <v>-4483</v>
      </c>
      <c r="D10" s="119"/>
    </row>
    <row r="11" spans="1:27">
      <c r="A11" s="146">
        <v>7</v>
      </c>
      <c r="B11" s="141" t="s">
        <v>1527</v>
      </c>
      <c r="C11" s="146">
        <v>447535</v>
      </c>
      <c r="D11" s="119"/>
    </row>
    <row r="12" spans="1:27">
      <c r="A12" s="1713" t="s">
        <v>1528</v>
      </c>
      <c r="B12" s="1714"/>
      <c r="C12" s="146"/>
      <c r="D12" s="119"/>
    </row>
    <row r="13" spans="1:27">
      <c r="A13" s="145">
        <v>8</v>
      </c>
      <c r="B13" s="141" t="s">
        <v>1529</v>
      </c>
      <c r="C13" s="146">
        <v>7041</v>
      </c>
      <c r="D13" s="119"/>
    </row>
    <row r="14" spans="1:27">
      <c r="A14" s="145" t="s">
        <v>1530</v>
      </c>
      <c r="B14" s="141" t="s">
        <v>1531</v>
      </c>
      <c r="C14" s="146"/>
      <c r="D14" s="119"/>
    </row>
    <row r="15" spans="1:27">
      <c r="A15" s="145">
        <v>9</v>
      </c>
      <c r="B15" s="141" t="s">
        <v>1532</v>
      </c>
      <c r="C15" s="146">
        <v>18143</v>
      </c>
      <c r="D15" s="119"/>
    </row>
    <row r="16" spans="1:27">
      <c r="A16" s="145" t="s">
        <v>1533</v>
      </c>
      <c r="B16" s="141" t="s">
        <v>1534</v>
      </c>
      <c r="C16" s="146"/>
      <c r="D16" s="119"/>
    </row>
    <row r="17" spans="1:23">
      <c r="A17" s="145" t="s">
        <v>1535</v>
      </c>
      <c r="B17" s="141" t="s">
        <v>1536</v>
      </c>
      <c r="C17" s="146">
        <v>18</v>
      </c>
      <c r="D17" s="119"/>
    </row>
    <row r="18" spans="1:23">
      <c r="A18" s="145">
        <v>10</v>
      </c>
      <c r="B18" s="141" t="s">
        <v>1537</v>
      </c>
      <c r="C18" s="146"/>
      <c r="D18" s="119"/>
    </row>
    <row r="19" spans="1:23">
      <c r="A19" s="146" t="s">
        <v>1538</v>
      </c>
      <c r="B19" s="141" t="s">
        <v>1539</v>
      </c>
      <c r="C19" s="146"/>
      <c r="D19" s="119"/>
    </row>
    <row r="20" spans="1:23">
      <c r="A20" s="146" t="s">
        <v>1540</v>
      </c>
      <c r="B20" s="141" t="s">
        <v>1541</v>
      </c>
      <c r="C20" s="146"/>
      <c r="D20" s="119"/>
    </row>
    <row r="21" spans="1:23">
      <c r="A21" s="146">
        <v>11</v>
      </c>
      <c r="B21" s="141" t="s">
        <v>1542</v>
      </c>
      <c r="C21" s="146">
        <v>84476</v>
      </c>
      <c r="D21" s="119"/>
    </row>
    <row r="22" spans="1:23">
      <c r="A22" s="146">
        <v>12</v>
      </c>
      <c r="B22" s="141" t="s">
        <v>1543</v>
      </c>
      <c r="C22" s="146">
        <v>-80687</v>
      </c>
      <c r="D22" s="119"/>
    </row>
    <row r="23" spans="1:23">
      <c r="A23" s="146">
        <v>13</v>
      </c>
      <c r="B23" s="141" t="s">
        <v>1544</v>
      </c>
      <c r="C23" s="146">
        <v>28991</v>
      </c>
      <c r="D23" s="119"/>
    </row>
    <row r="24" spans="1:23">
      <c r="A24" s="1713" t="s">
        <v>1545</v>
      </c>
      <c r="B24" s="1714"/>
      <c r="C24" s="146"/>
      <c r="D24" s="119"/>
    </row>
    <row r="25" spans="1:23">
      <c r="A25" s="145">
        <v>14</v>
      </c>
      <c r="B25" s="141" t="s">
        <v>1546</v>
      </c>
      <c r="C25" s="146">
        <v>26538</v>
      </c>
      <c r="D25" s="119"/>
    </row>
    <row r="26" spans="1:23">
      <c r="A26" s="146">
        <v>15</v>
      </c>
      <c r="B26" s="141" t="s">
        <v>1547</v>
      </c>
      <c r="C26" s="146">
        <v>-8337</v>
      </c>
      <c r="D26" s="119"/>
    </row>
    <row r="27" spans="1:23">
      <c r="A27" s="146">
        <v>16</v>
      </c>
      <c r="B27" s="141" t="s">
        <v>1548</v>
      </c>
      <c r="C27" s="146">
        <v>370</v>
      </c>
      <c r="D27" s="119"/>
    </row>
    <row r="28" spans="1:23">
      <c r="A28" s="146" t="s">
        <v>1549</v>
      </c>
      <c r="B28" s="141" t="s">
        <v>1550</v>
      </c>
      <c r="C28" s="146"/>
      <c r="D28" s="119"/>
    </row>
    <row r="29" spans="1:23">
      <c r="A29" s="146">
        <v>17</v>
      </c>
      <c r="B29" s="141" t="s">
        <v>1551</v>
      </c>
      <c r="C29" s="146"/>
      <c r="D29" s="119"/>
      <c r="W29" s="55" t="s">
        <v>466</v>
      </c>
    </row>
    <row r="30" spans="1:23">
      <c r="A30" s="146" t="s">
        <v>1552</v>
      </c>
      <c r="B30" s="141" t="s">
        <v>1553</v>
      </c>
      <c r="C30" s="146"/>
      <c r="D30" s="119"/>
    </row>
    <row r="31" spans="1:23">
      <c r="A31" s="146">
        <v>18</v>
      </c>
      <c r="B31" s="141" t="s">
        <v>1554</v>
      </c>
      <c r="C31" s="146">
        <v>18571</v>
      </c>
      <c r="D31" s="119"/>
    </row>
    <row r="32" spans="1:23">
      <c r="A32" s="1713" t="s">
        <v>1555</v>
      </c>
      <c r="B32" s="1714"/>
      <c r="C32" s="146"/>
      <c r="D32" s="119"/>
    </row>
    <row r="33" spans="1:4">
      <c r="A33" s="146">
        <v>19</v>
      </c>
      <c r="B33" s="141" t="s">
        <v>1556</v>
      </c>
      <c r="C33" s="146">
        <v>116075</v>
      </c>
      <c r="D33" s="119"/>
    </row>
    <row r="34" spans="1:4">
      <c r="A34" s="146">
        <v>20</v>
      </c>
      <c r="B34" s="141" t="s">
        <v>1557</v>
      </c>
      <c r="C34" s="146">
        <v>-72382</v>
      </c>
      <c r="D34" s="119"/>
    </row>
    <row r="35" spans="1:4" ht="23">
      <c r="A35" s="146">
        <v>21</v>
      </c>
      <c r="B35" s="141" t="s">
        <v>1558</v>
      </c>
      <c r="C35" s="146"/>
      <c r="D35" s="119"/>
    </row>
    <row r="36" spans="1:4">
      <c r="A36" s="146">
        <v>22</v>
      </c>
      <c r="B36" s="141" t="s">
        <v>521</v>
      </c>
      <c r="C36" s="146">
        <v>43693</v>
      </c>
      <c r="D36" s="119"/>
    </row>
    <row r="37" spans="1:4">
      <c r="A37" s="1713" t="s">
        <v>1559</v>
      </c>
      <c r="B37" s="1714"/>
      <c r="C37" s="146"/>
      <c r="D37" s="119"/>
    </row>
    <row r="38" spans="1:4">
      <c r="A38" s="146" t="s">
        <v>1560</v>
      </c>
      <c r="B38" s="141" t="s">
        <v>1561</v>
      </c>
      <c r="C38" s="146"/>
      <c r="D38" s="119"/>
    </row>
    <row r="39" spans="1:4">
      <c r="A39" s="146" t="s">
        <v>1562</v>
      </c>
      <c r="B39" s="141" t="s">
        <v>1563</v>
      </c>
      <c r="C39" s="146"/>
      <c r="D39" s="119"/>
    </row>
    <row r="40" spans="1:4">
      <c r="A40" s="146" t="s">
        <v>1564</v>
      </c>
      <c r="B40" s="141" t="s">
        <v>1565</v>
      </c>
      <c r="C40" s="146"/>
      <c r="D40" s="119"/>
    </row>
    <row r="41" spans="1:4" ht="69">
      <c r="A41" s="146" t="s">
        <v>1566</v>
      </c>
      <c r="B41" s="141" t="s">
        <v>1567</v>
      </c>
      <c r="C41" s="146"/>
      <c r="D41" s="119"/>
    </row>
    <row r="42" spans="1:4" ht="69">
      <c r="A42" s="146" t="s">
        <v>1568</v>
      </c>
      <c r="B42" s="141" t="s">
        <v>1569</v>
      </c>
      <c r="C42" s="146"/>
      <c r="D42" s="119"/>
    </row>
    <row r="43" spans="1:4">
      <c r="A43" s="146" t="s">
        <v>1570</v>
      </c>
      <c r="B43" s="141" t="s">
        <v>1571</v>
      </c>
      <c r="C43" s="146">
        <v>-2278</v>
      </c>
      <c r="D43" s="119"/>
    </row>
    <row r="44" spans="1:4">
      <c r="A44" s="146" t="s">
        <v>1572</v>
      </c>
      <c r="B44" s="141" t="s">
        <v>1573</v>
      </c>
      <c r="C44" s="146"/>
      <c r="D44" s="119"/>
    </row>
    <row r="45" spans="1:4">
      <c r="A45" s="146" t="s">
        <v>1574</v>
      </c>
      <c r="B45" s="141" t="s">
        <v>1575</v>
      </c>
      <c r="C45" s="146"/>
      <c r="D45" s="119"/>
    </row>
    <row r="46" spans="1:4">
      <c r="A46" s="146" t="s">
        <v>1576</v>
      </c>
      <c r="B46" s="141" t="s">
        <v>1577</v>
      </c>
      <c r="C46" s="146"/>
      <c r="D46" s="119"/>
    </row>
    <row r="47" spans="1:4">
      <c r="A47" s="146" t="s">
        <v>1578</v>
      </c>
      <c r="B47" s="141" t="s">
        <v>1579</v>
      </c>
      <c r="C47" s="146"/>
      <c r="D47" s="119"/>
    </row>
    <row r="48" spans="1:4">
      <c r="A48" s="146" t="s">
        <v>1580</v>
      </c>
      <c r="B48" s="141" t="s">
        <v>1581</v>
      </c>
      <c r="C48" s="146">
        <v>-2278</v>
      </c>
      <c r="D48" s="119"/>
    </row>
    <row r="49" spans="1:4">
      <c r="A49" s="1713" t="s">
        <v>1582</v>
      </c>
      <c r="B49" s="1714"/>
      <c r="C49" s="146"/>
      <c r="D49" s="119"/>
    </row>
    <row r="50" spans="1:4">
      <c r="A50" s="146">
        <v>23</v>
      </c>
      <c r="B50" s="141" t="s">
        <v>1583</v>
      </c>
      <c r="C50" s="145">
        <v>29012</v>
      </c>
      <c r="D50" s="119"/>
    </row>
    <row r="51" spans="1:4">
      <c r="A51" s="146">
        <v>24</v>
      </c>
      <c r="B51" s="141" t="s">
        <v>1517</v>
      </c>
      <c r="C51" s="146">
        <v>536512</v>
      </c>
      <c r="D51" s="119"/>
    </row>
    <row r="52" spans="1:4">
      <c r="A52" s="1713" t="s">
        <v>118</v>
      </c>
      <c r="B52" s="1714"/>
      <c r="C52" s="146"/>
      <c r="D52" s="119"/>
    </row>
    <row r="53" spans="1:4">
      <c r="A53" s="146">
        <v>25</v>
      </c>
      <c r="B53" s="141" t="s">
        <v>118</v>
      </c>
      <c r="C53" s="905">
        <v>5.4100000000000002E-2</v>
      </c>
      <c r="D53" s="119"/>
    </row>
    <row r="54" spans="1:4">
      <c r="A54" s="146" t="s">
        <v>1584</v>
      </c>
      <c r="B54" s="141" t="s">
        <v>1585</v>
      </c>
      <c r="C54" s="905">
        <v>5.4100000000000002E-2</v>
      </c>
      <c r="D54" s="119"/>
    </row>
    <row r="55" spans="1:4">
      <c r="A55" s="146" t="s">
        <v>1586</v>
      </c>
      <c r="B55" s="141" t="s">
        <v>1587</v>
      </c>
      <c r="C55" s="905">
        <v>5.4100000000000002E-2</v>
      </c>
      <c r="D55" s="119"/>
    </row>
    <row r="56" spans="1:4">
      <c r="A56" s="146">
        <v>26</v>
      </c>
      <c r="B56" s="141" t="s">
        <v>1588</v>
      </c>
      <c r="C56" s="905">
        <v>0.03</v>
      </c>
      <c r="D56" s="119"/>
    </row>
    <row r="57" spans="1:4">
      <c r="A57" s="146" t="s">
        <v>1589</v>
      </c>
      <c r="B57" s="903" t="s">
        <v>121</v>
      </c>
      <c r="C57" s="905"/>
      <c r="D57" s="119"/>
    </row>
    <row r="58" spans="1:4">
      <c r="A58" s="146" t="s">
        <v>1590</v>
      </c>
      <c r="B58" s="903" t="s">
        <v>97</v>
      </c>
      <c r="C58" s="905"/>
      <c r="D58" s="119"/>
    </row>
    <row r="59" spans="1:4">
      <c r="A59" s="146">
        <v>27</v>
      </c>
      <c r="B59" s="903" t="s">
        <v>127</v>
      </c>
      <c r="C59" s="905"/>
      <c r="D59" s="119"/>
    </row>
    <row r="60" spans="1:4">
      <c r="A60" s="146" t="s">
        <v>1591</v>
      </c>
      <c r="B60" s="903" t="s">
        <v>129</v>
      </c>
      <c r="C60" s="905">
        <v>0.03</v>
      </c>
      <c r="D60" s="119"/>
    </row>
    <row r="61" spans="1:4">
      <c r="A61" s="1713" t="s">
        <v>1592</v>
      </c>
      <c r="B61" s="1714"/>
      <c r="C61" s="145"/>
      <c r="D61" s="119"/>
    </row>
    <row r="62" spans="1:4">
      <c r="A62" s="146" t="s">
        <v>1593</v>
      </c>
      <c r="B62" s="141" t="s">
        <v>1594</v>
      </c>
      <c r="C62" s="904"/>
      <c r="D62" s="119"/>
    </row>
    <row r="63" spans="1:4">
      <c r="A63" s="1713" t="s">
        <v>1595</v>
      </c>
      <c r="B63" s="1714"/>
      <c r="C63" s="146"/>
      <c r="D63" s="119"/>
    </row>
    <row r="64" spans="1:4" ht="23">
      <c r="A64" s="146">
        <v>28</v>
      </c>
      <c r="B64" s="141" t="s">
        <v>1596</v>
      </c>
      <c r="C64" s="146">
        <v>25481.501</v>
      </c>
      <c r="D64" s="119"/>
    </row>
    <row r="65" spans="1:4" ht="23">
      <c r="A65" s="146">
        <v>29</v>
      </c>
      <c r="B65" s="141" t="s">
        <v>1597</v>
      </c>
      <c r="C65" s="146">
        <v>18200.972000000002</v>
      </c>
      <c r="D65" s="119"/>
    </row>
    <row r="66" spans="1:4" ht="34.5">
      <c r="A66" s="146">
        <v>30</v>
      </c>
      <c r="B66" s="141" t="s">
        <v>1598</v>
      </c>
      <c r="C66" s="146">
        <v>543792.64000000001</v>
      </c>
      <c r="D66" s="119"/>
    </row>
    <row r="67" spans="1:4" ht="34.5">
      <c r="A67" s="146" t="s">
        <v>1599</v>
      </c>
      <c r="B67" s="141" t="s">
        <v>1600</v>
      </c>
      <c r="C67" s="146">
        <v>543792.64000000001</v>
      </c>
      <c r="D67" s="119"/>
    </row>
    <row r="68" spans="1:4" ht="34.5">
      <c r="A68" s="146">
        <v>31</v>
      </c>
      <c r="B68" s="141" t="s">
        <v>1601</v>
      </c>
      <c r="C68" s="904">
        <v>5.3400000000000003E-2</v>
      </c>
      <c r="D68" s="119"/>
    </row>
    <row r="69" spans="1:4" ht="34.5">
      <c r="A69" s="146" t="s">
        <v>1602</v>
      </c>
      <c r="B69" s="141" t="s">
        <v>1603</v>
      </c>
      <c r="C69" s="904">
        <v>5.3400000000000003E-2</v>
      </c>
      <c r="D69" s="119"/>
    </row>
    <row r="70" spans="1:4">
      <c r="A70" s="119"/>
      <c r="B70" s="119"/>
      <c r="C70" s="119"/>
      <c r="D70" s="119"/>
    </row>
    <row r="71" spans="1:4">
      <c r="A71" s="119" t="s">
        <v>1518</v>
      </c>
      <c r="B71" s="119"/>
      <c r="C71" s="119"/>
      <c r="D71" s="119"/>
    </row>
  </sheetData>
  <mergeCells count="10">
    <mergeCell ref="A49:B49"/>
    <mergeCell ref="A52:B52"/>
    <mergeCell ref="A61:B61"/>
    <mergeCell ref="A63:B63"/>
    <mergeCell ref="A1:C2"/>
    <mergeCell ref="A4:B4"/>
    <mergeCell ref="A12:B12"/>
    <mergeCell ref="A24:B24"/>
    <mergeCell ref="A32:B32"/>
    <mergeCell ref="A37:B37"/>
  </mergeCells>
  <pageMargins left="0.7" right="0.7" top="0.75" bottom="0.75" header="0.3" footer="0.3"/>
  <pageSetup paperSize="9" scale="77" orientation="portrait" r:id="rId1"/>
  <headerFooter>
    <oddFooter>&amp;C&amp;1#&amp;"Calibri"&amp;10&amp;K000000Confidential</oddFooter>
  </headerFooter>
  <rowBreaks count="1" manualBreakCount="1">
    <brk id="48" max="3" man="1"/>
  </rowBreaks>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14A6-ED2B-4881-B663-91FAA885ECFE}">
  <sheetPr codeName="Sheet71">
    <tabColor theme="5" tint="0.59999389629810485"/>
  </sheetPr>
  <dimension ref="A1:AA17"/>
  <sheetViews>
    <sheetView view="pageBreakPreview" zoomScale="130" zoomScaleNormal="100" zoomScaleSheetLayoutView="130" workbookViewId="0">
      <selection activeCell="A3" sqref="A3"/>
    </sheetView>
  </sheetViews>
  <sheetFormatPr defaultColWidth="9.81640625" defaultRowHeight="11.5"/>
  <cols>
    <col min="1" max="1" width="6.1796875" style="119" bestFit="1" customWidth="1"/>
    <col min="2" max="2" width="78.7265625" style="119" customWidth="1"/>
    <col min="3" max="3" width="23.26953125" style="119" customWidth="1"/>
    <col min="4" max="4" width="1.7265625" style="119" customWidth="1"/>
    <col min="5" max="16384" width="9.81640625" style="119"/>
  </cols>
  <sheetData>
    <row r="1" spans="1:27" ht="14.15" customHeight="1">
      <c r="A1" s="1716" t="s">
        <v>2068</v>
      </c>
      <c r="B1" s="1716"/>
      <c r="C1" s="1716"/>
      <c r="AA1" s="119" t="e">
        <f>#REF!</f>
        <v>#REF!</v>
      </c>
    </row>
    <row r="2" spans="1:27">
      <c r="A2" s="1716"/>
      <c r="B2" s="1716"/>
      <c r="C2" s="1716"/>
    </row>
    <row r="3" spans="1:27">
      <c r="A3" s="137"/>
      <c r="B3" s="137" t="s">
        <v>170</v>
      </c>
      <c r="C3" s="147" t="s">
        <v>1519</v>
      </c>
    </row>
    <row r="4" spans="1:27" ht="27" customHeight="1">
      <c r="A4" s="1208" t="s">
        <v>1604</v>
      </c>
      <c r="B4" s="1209" t="s">
        <v>1605</v>
      </c>
      <c r="C4" s="1209">
        <v>455895.18693749065</v>
      </c>
    </row>
    <row r="5" spans="1:27">
      <c r="A5" s="148" t="s">
        <v>1606</v>
      </c>
      <c r="B5" s="149" t="s">
        <v>1607</v>
      </c>
      <c r="C5" s="139">
        <v>23327.277595856845</v>
      </c>
    </row>
    <row r="6" spans="1:27">
      <c r="A6" s="148" t="s">
        <v>1608</v>
      </c>
      <c r="B6" s="149" t="s">
        <v>1609</v>
      </c>
      <c r="C6" s="139">
        <v>432567.90934163379</v>
      </c>
    </row>
    <row r="7" spans="1:27">
      <c r="A7" s="150" t="s">
        <v>1610</v>
      </c>
      <c r="B7" s="149" t="s">
        <v>558</v>
      </c>
      <c r="C7" s="139">
        <v>23161.756405876866</v>
      </c>
    </row>
    <row r="8" spans="1:27">
      <c r="A8" s="150" t="s">
        <v>1611</v>
      </c>
      <c r="B8" s="149" t="s">
        <v>1612</v>
      </c>
      <c r="C8" s="139">
        <v>74631.000696552728</v>
      </c>
    </row>
    <row r="9" spans="1:27">
      <c r="A9" s="145" t="s">
        <v>1613</v>
      </c>
      <c r="B9" s="149" t="s">
        <v>1614</v>
      </c>
      <c r="C9" s="139">
        <v>5189.3047479899997</v>
      </c>
    </row>
    <row r="10" spans="1:27">
      <c r="A10" s="148" t="s">
        <v>1615</v>
      </c>
      <c r="B10" s="149" t="s">
        <v>540</v>
      </c>
      <c r="C10" s="139">
        <v>2032.1361195221598</v>
      </c>
    </row>
    <row r="11" spans="1:27">
      <c r="A11" s="148" t="s">
        <v>1616</v>
      </c>
      <c r="B11" s="149" t="s">
        <v>1617</v>
      </c>
      <c r="C11" s="139">
        <v>162960.21798592515</v>
      </c>
    </row>
    <row r="12" spans="1:27">
      <c r="A12" s="148" t="s">
        <v>1618</v>
      </c>
      <c r="B12" s="149" t="s">
        <v>1619</v>
      </c>
      <c r="C12" s="139">
        <v>28088.10508681546</v>
      </c>
    </row>
    <row r="13" spans="1:27">
      <c r="A13" s="150" t="s">
        <v>1620</v>
      </c>
      <c r="B13" s="149" t="s">
        <v>541</v>
      </c>
      <c r="C13" s="139">
        <v>117654.44391870008</v>
      </c>
    </row>
    <row r="14" spans="1:27">
      <c r="A14" s="150" t="s">
        <v>1621</v>
      </c>
      <c r="B14" s="149" t="s">
        <v>556</v>
      </c>
      <c r="C14" s="139">
        <v>2555.3406799699969</v>
      </c>
    </row>
    <row r="15" spans="1:27">
      <c r="A15" s="146" t="s">
        <v>1622</v>
      </c>
      <c r="B15" s="149" t="s">
        <v>1623</v>
      </c>
      <c r="C15" s="139">
        <v>16295.603700281303</v>
      </c>
    </row>
    <row r="17" spans="1:1">
      <c r="A17" s="119" t="s">
        <v>1518</v>
      </c>
    </row>
  </sheetData>
  <mergeCells count="1">
    <mergeCell ref="A1:C2"/>
  </mergeCells>
  <pageMargins left="0.7" right="0.7" top="0.75" bottom="0.75" header="0.3" footer="0.3"/>
  <pageSetup paperSize="9" scale="79" orientation="portrait" r:id="rId1"/>
  <headerFooter>
    <oddFooter>&amp;C&amp;1#&amp;"Calibri"&amp;10&amp;K000000Confidential</oddFooter>
  </headerFooter>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C07D-7CBC-4B0D-AEE5-D0034DEA2155}">
  <sheetPr codeName="Sheet72">
    <tabColor theme="5" tint="0.59999389629810485"/>
  </sheetPr>
  <dimension ref="A1:AA5"/>
  <sheetViews>
    <sheetView view="pageBreakPreview" zoomScale="145" zoomScaleNormal="100" zoomScaleSheetLayoutView="145" workbookViewId="0">
      <selection activeCell="B19" sqref="B19"/>
    </sheetView>
  </sheetViews>
  <sheetFormatPr defaultColWidth="9.81640625" defaultRowHeight="11.5"/>
  <cols>
    <col min="1" max="1" width="8.453125" style="119" customWidth="1"/>
    <col min="2" max="2" width="70.1796875" style="119" customWidth="1"/>
    <col min="3" max="3" width="20.54296875" style="119" bestFit="1" customWidth="1"/>
    <col min="4" max="4" width="9.81640625" style="119"/>
    <col min="5" max="5" width="21.453125" style="119" customWidth="1"/>
    <col min="6" max="16384" width="9.81640625" style="119"/>
  </cols>
  <sheetData>
    <row r="1" spans="1:27">
      <c r="A1" s="462" t="s">
        <v>2069</v>
      </c>
      <c r="B1" s="132"/>
      <c r="C1" s="132"/>
      <c r="AA1" s="119" t="e">
        <f>#REF!</f>
        <v>#REF!</v>
      </c>
    </row>
    <row r="2" spans="1:27">
      <c r="A2" s="132"/>
      <c r="B2" s="132"/>
      <c r="C2" s="132"/>
    </row>
    <row r="3" spans="1:27" ht="16.5">
      <c r="A3" s="463" t="s">
        <v>170</v>
      </c>
      <c r="B3" s="133"/>
      <c r="C3" s="823" t="s">
        <v>295</v>
      </c>
      <c r="E3" s="851"/>
    </row>
    <row r="4" spans="1:27" ht="18" customHeight="1">
      <c r="A4" s="132">
        <v>1</v>
      </c>
      <c r="B4" s="132" t="s">
        <v>1624</v>
      </c>
      <c r="C4" s="132">
        <v>23807</v>
      </c>
    </row>
    <row r="5" spans="1:27">
      <c r="A5" s="132">
        <v>2</v>
      </c>
      <c r="B5" s="132" t="s">
        <v>1625</v>
      </c>
      <c r="C5" s="131">
        <v>1.43</v>
      </c>
    </row>
  </sheetData>
  <pageMargins left="0.7" right="0.7" top="0.75" bottom="0.75" header="0.3" footer="0.3"/>
  <pageSetup paperSize="9" scale="80" orientation="portrait" r:id="rId1"/>
  <headerFooter>
    <oddFooter>&amp;C&amp;1#&amp;"Calibri"&amp;10&amp;K000000Confidential</oddFooter>
  </headerFooter>
  <customProperties>
    <customPr name="_pios_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64EE7-F6B6-4BF9-833C-2E3CCCF7F2C6}">
  <sheetPr codeName="Sheet73">
    <tabColor theme="5" tint="0.59999389629810485"/>
  </sheetPr>
  <dimension ref="A1:AA32"/>
  <sheetViews>
    <sheetView view="pageBreakPreview" zoomScaleNormal="100" zoomScaleSheetLayoutView="100" workbookViewId="0">
      <selection activeCell="Q5" sqref="Q5"/>
    </sheetView>
  </sheetViews>
  <sheetFormatPr defaultColWidth="9.1796875" defaultRowHeight="11.5"/>
  <cols>
    <col min="1" max="1" width="15" style="63" customWidth="1"/>
    <col min="2" max="2" width="10.453125" style="63" customWidth="1"/>
    <col min="3" max="3" width="9.453125" style="63" customWidth="1"/>
    <col min="4" max="5" width="9" style="63" bestFit="1" customWidth="1"/>
    <col min="6" max="6" width="13.26953125" style="63" bestFit="1" customWidth="1"/>
    <col min="7" max="7" width="9" style="63" customWidth="1"/>
    <col min="8" max="8" width="8" style="63" customWidth="1"/>
    <col min="9" max="9" width="11.26953125" style="691" bestFit="1" customWidth="1"/>
    <col min="10" max="11" width="8" style="63" customWidth="1"/>
    <col min="12" max="12" width="12.453125" style="63" bestFit="1" customWidth="1"/>
    <col min="13" max="13" width="10.1796875" style="63" customWidth="1"/>
    <col min="14" max="14" width="9" style="63" customWidth="1"/>
    <col min="15" max="15" width="4.1796875" style="55" customWidth="1"/>
    <col min="16" max="16384" width="9.1796875" style="55"/>
  </cols>
  <sheetData>
    <row r="1" spans="1:27">
      <c r="A1" s="1656" t="s">
        <v>2070</v>
      </c>
      <c r="B1" s="1656"/>
      <c r="C1" s="1656"/>
      <c r="D1" s="1656"/>
      <c r="E1" s="788"/>
      <c r="F1" s="788"/>
      <c r="G1" s="788"/>
      <c r="H1" s="789"/>
      <c r="I1" s="790"/>
      <c r="J1" s="789"/>
      <c r="K1" s="789"/>
      <c r="L1" s="789"/>
      <c r="M1" s="789"/>
      <c r="N1" s="789"/>
      <c r="O1" s="119"/>
      <c r="AA1" s="55" t="e">
        <f>#REF!</f>
        <v>#REF!</v>
      </c>
    </row>
    <row r="2" spans="1:27">
      <c r="A2" s="791"/>
      <c r="B2" s="791"/>
      <c r="C2" s="791"/>
      <c r="D2" s="788"/>
      <c r="E2" s="788"/>
      <c r="F2" s="788"/>
      <c r="G2" s="788"/>
      <c r="H2" s="789"/>
      <c r="I2" s="790"/>
      <c r="J2" s="789"/>
      <c r="K2" s="789"/>
      <c r="L2" s="789"/>
      <c r="M2" s="789"/>
      <c r="N2" s="789"/>
      <c r="O2" s="119"/>
    </row>
    <row r="3" spans="1:27" ht="43" customHeight="1">
      <c r="A3" s="788"/>
      <c r="B3" s="1719" t="s">
        <v>1626</v>
      </c>
      <c r="C3" s="1719"/>
      <c r="D3" s="1719" t="s">
        <v>1607</v>
      </c>
      <c r="E3" s="1719"/>
      <c r="F3" s="1720" t="s">
        <v>1627</v>
      </c>
      <c r="G3" s="1720" t="s">
        <v>1628</v>
      </c>
      <c r="H3" s="1719" t="s">
        <v>1629</v>
      </c>
      <c r="I3" s="1719"/>
      <c r="J3" s="1719"/>
      <c r="K3" s="1719"/>
      <c r="L3" s="1717" t="s">
        <v>1630</v>
      </c>
      <c r="M3" s="1717" t="s">
        <v>1631</v>
      </c>
      <c r="N3" s="1717" t="s">
        <v>1632</v>
      </c>
      <c r="O3" s="119"/>
    </row>
    <row r="4" spans="1:27" ht="34.5">
      <c r="A4" s="815" t="s">
        <v>170</v>
      </c>
      <c r="B4" s="816" t="s">
        <v>1633</v>
      </c>
      <c r="C4" s="817" t="s">
        <v>1634</v>
      </c>
      <c r="D4" s="816" t="s">
        <v>1635</v>
      </c>
      <c r="E4" s="817" t="s">
        <v>1636</v>
      </c>
      <c r="F4" s="1721"/>
      <c r="G4" s="1721"/>
      <c r="H4" s="818" t="s">
        <v>1637</v>
      </c>
      <c r="I4" s="819" t="s">
        <v>1607</v>
      </c>
      <c r="J4" s="818" t="s">
        <v>1638</v>
      </c>
      <c r="K4" s="818" t="s">
        <v>161</v>
      </c>
      <c r="L4" s="1718"/>
      <c r="M4" s="1718"/>
      <c r="N4" s="1718"/>
      <c r="O4" s="119"/>
    </row>
    <row r="5" spans="1:27">
      <c r="A5" s="795"/>
      <c r="B5" s="795"/>
      <c r="C5" s="796"/>
      <c r="D5" s="797"/>
      <c r="E5" s="796"/>
      <c r="F5" s="796"/>
      <c r="G5" s="796"/>
      <c r="H5" s="796"/>
      <c r="I5" s="798"/>
      <c r="J5" s="796"/>
      <c r="K5" s="796"/>
      <c r="L5" s="796"/>
      <c r="M5" s="799"/>
      <c r="N5" s="800"/>
      <c r="O5" s="119"/>
    </row>
    <row r="6" spans="1:27">
      <c r="A6" s="801" t="s">
        <v>1639</v>
      </c>
      <c r="B6" s="802"/>
      <c r="C6" s="803"/>
      <c r="D6" s="803"/>
      <c r="E6" s="803"/>
      <c r="F6" s="803"/>
      <c r="G6" s="803"/>
      <c r="H6" s="110"/>
      <c r="I6" s="824"/>
      <c r="J6" s="110"/>
      <c r="K6" s="110"/>
      <c r="L6" s="110"/>
      <c r="M6" s="110"/>
      <c r="N6" s="458"/>
      <c r="O6" s="119"/>
    </row>
    <row r="7" spans="1:27">
      <c r="A7" s="804" t="s">
        <v>2165</v>
      </c>
      <c r="B7" s="805">
        <v>1.0599799999999999E-3</v>
      </c>
      <c r="C7" s="805">
        <v>4.5101055299999997</v>
      </c>
      <c r="D7" s="805" t="s">
        <v>154</v>
      </c>
      <c r="E7" s="805" t="s">
        <v>154</v>
      </c>
      <c r="F7" s="805" t="s">
        <v>154</v>
      </c>
      <c r="G7" s="805">
        <v>4.5111655099999997</v>
      </c>
      <c r="H7" s="805">
        <v>0.10657189</v>
      </c>
      <c r="I7" s="825" t="s">
        <v>154</v>
      </c>
      <c r="J7" s="805" t="s">
        <v>154</v>
      </c>
      <c r="K7" s="805">
        <v>0.10657189</v>
      </c>
      <c r="L7" s="805">
        <v>1.3321486250000001</v>
      </c>
      <c r="M7" s="806">
        <v>1.0476429382692927E-5</v>
      </c>
      <c r="N7" s="806">
        <v>5.0000000000000001E-3</v>
      </c>
      <c r="O7" s="119"/>
    </row>
    <row r="8" spans="1:27">
      <c r="A8" s="804" t="s">
        <v>2166</v>
      </c>
      <c r="B8" s="805">
        <v>0.25294991999999999</v>
      </c>
      <c r="C8" s="805">
        <v>14.758801369999999</v>
      </c>
      <c r="D8" s="805" t="s">
        <v>154</v>
      </c>
      <c r="E8" s="805" t="s">
        <v>154</v>
      </c>
      <c r="F8" s="805" t="s">
        <v>154</v>
      </c>
      <c r="G8" s="805">
        <v>15.011751289999999</v>
      </c>
      <c r="H8" s="805">
        <v>0.53706683</v>
      </c>
      <c r="I8" s="825" t="s">
        <v>154</v>
      </c>
      <c r="J8" s="805" t="s">
        <v>154</v>
      </c>
      <c r="K8" s="805">
        <v>0.53706683</v>
      </c>
      <c r="L8" s="805">
        <v>6.7133353749999998</v>
      </c>
      <c r="M8" s="806">
        <v>5.2795748656439778E-5</v>
      </c>
      <c r="N8" s="806">
        <v>5.0000000000000001E-3</v>
      </c>
      <c r="O8" s="119"/>
    </row>
    <row r="9" spans="1:27">
      <c r="A9" s="804" t="s">
        <v>2167</v>
      </c>
      <c r="B9" s="805">
        <v>1.7322850000000001E-3</v>
      </c>
      <c r="C9" s="805">
        <v>31.85289706</v>
      </c>
      <c r="D9" s="805" t="s">
        <v>154</v>
      </c>
      <c r="E9" s="805" t="s">
        <v>154</v>
      </c>
      <c r="F9" s="805" t="s">
        <v>154</v>
      </c>
      <c r="G9" s="805">
        <v>31.854629344999999</v>
      </c>
      <c r="H9" s="805">
        <v>0.31047931000000001</v>
      </c>
      <c r="I9" s="825">
        <v>1.8775898399999999E-5</v>
      </c>
      <c r="J9" s="805" t="s">
        <v>154</v>
      </c>
      <c r="K9" s="805">
        <v>0.3104980858984</v>
      </c>
      <c r="L9" s="805">
        <v>3.8812260737300002</v>
      </c>
      <c r="M9" s="806">
        <v>3.0523163944787981E-5</v>
      </c>
      <c r="N9" s="806">
        <v>0.01</v>
      </c>
      <c r="O9" s="119"/>
    </row>
    <row r="10" spans="1:27">
      <c r="A10" s="804" t="s">
        <v>1434</v>
      </c>
      <c r="B10" s="805">
        <v>569.71030220499995</v>
      </c>
      <c r="C10" s="805">
        <v>3368.7930211999997</v>
      </c>
      <c r="D10" s="805" t="s">
        <v>154</v>
      </c>
      <c r="E10" s="805" t="s">
        <v>154</v>
      </c>
      <c r="F10" s="805" t="s">
        <v>154</v>
      </c>
      <c r="G10" s="805">
        <v>3938.5033234049997</v>
      </c>
      <c r="H10" s="805">
        <v>165.76401923</v>
      </c>
      <c r="I10" s="825">
        <v>1.2329095251213244E-3</v>
      </c>
      <c r="J10" s="805" t="s">
        <v>154</v>
      </c>
      <c r="K10" s="805">
        <v>165.76525213952513</v>
      </c>
      <c r="L10" s="805">
        <v>2072.0656517440643</v>
      </c>
      <c r="M10" s="806">
        <v>1.6295366049565444E-2</v>
      </c>
      <c r="N10" s="806">
        <v>5.0000000000000001E-3</v>
      </c>
      <c r="O10" s="119"/>
    </row>
    <row r="11" spans="1:27">
      <c r="A11" s="804" t="s">
        <v>826</v>
      </c>
      <c r="B11" s="805">
        <v>8919.7995278760009</v>
      </c>
      <c r="C11" s="805">
        <v>68886.890139109993</v>
      </c>
      <c r="D11" s="805" t="s">
        <v>154</v>
      </c>
      <c r="E11" s="805" t="s">
        <v>154</v>
      </c>
      <c r="F11" s="805" t="s">
        <v>154</v>
      </c>
      <c r="G11" s="805">
        <v>77806.689666986</v>
      </c>
      <c r="H11" s="805">
        <v>2255.2279641300001</v>
      </c>
      <c r="I11" s="825">
        <v>9.4718501601903024E-3</v>
      </c>
      <c r="J11" s="805" t="s">
        <v>154</v>
      </c>
      <c r="K11" s="805">
        <v>2255.2374359801602</v>
      </c>
      <c r="L11" s="805">
        <v>28190.467949752001</v>
      </c>
      <c r="M11" s="806">
        <v>0.22169857116404346</v>
      </c>
      <c r="N11" s="806">
        <v>0.01</v>
      </c>
      <c r="O11" s="119"/>
    </row>
    <row r="12" spans="1:27">
      <c r="A12" s="804" t="s">
        <v>2168</v>
      </c>
      <c r="B12" s="805" t="s">
        <v>154</v>
      </c>
      <c r="C12" s="805">
        <v>4.1736526899999999</v>
      </c>
      <c r="D12" s="805" t="s">
        <v>154</v>
      </c>
      <c r="E12" s="805" t="s">
        <v>154</v>
      </c>
      <c r="F12" s="805" t="s">
        <v>154</v>
      </c>
      <c r="G12" s="805">
        <v>4.1736526899999999</v>
      </c>
      <c r="H12" s="805">
        <v>0.14910983</v>
      </c>
      <c r="I12" s="825" t="s">
        <v>154</v>
      </c>
      <c r="J12" s="805" t="s">
        <v>154</v>
      </c>
      <c r="K12" s="805">
        <v>0.14910983</v>
      </c>
      <c r="L12" s="805">
        <v>1.863872875</v>
      </c>
      <c r="M12" s="806">
        <v>1.4658073571373721E-5</v>
      </c>
      <c r="N12" s="806">
        <v>0.01</v>
      </c>
      <c r="O12" s="119"/>
    </row>
    <row r="13" spans="1:27">
      <c r="A13" s="1139" t="s">
        <v>1278</v>
      </c>
      <c r="B13" s="1139">
        <v>9489.7655722660002</v>
      </c>
      <c r="C13" s="1139">
        <v>72310.978616959997</v>
      </c>
      <c r="D13" s="1139" t="s">
        <v>154</v>
      </c>
      <c r="E13" s="1139" t="s">
        <v>154</v>
      </c>
      <c r="F13" s="1139">
        <v>0</v>
      </c>
      <c r="G13" s="1139">
        <v>81800.74418922601</v>
      </c>
      <c r="H13" s="1139">
        <v>2422.0952112199998</v>
      </c>
      <c r="I13" s="1140">
        <v>1.0723535583711627E-2</v>
      </c>
      <c r="J13" s="1139" t="s">
        <v>154</v>
      </c>
      <c r="K13" s="1139">
        <v>2422.1059347555833</v>
      </c>
      <c r="L13" s="1139">
        <v>30276.324184444798</v>
      </c>
      <c r="M13" s="1141">
        <v>0.23810239062916419</v>
      </c>
      <c r="N13" s="1141"/>
      <c r="O13" s="119"/>
    </row>
    <row r="14" spans="1:27">
      <c r="A14" s="795"/>
      <c r="B14" s="795"/>
      <c r="C14" s="796"/>
      <c r="D14" s="797"/>
      <c r="E14" s="796"/>
      <c r="F14" s="796"/>
      <c r="G14" s="796"/>
      <c r="H14" s="796"/>
      <c r="I14" s="826"/>
      <c r="J14" s="796"/>
      <c r="K14" s="796"/>
      <c r="L14" s="796"/>
      <c r="M14" s="799"/>
      <c r="N14" s="800"/>
      <c r="O14" s="119"/>
    </row>
    <row r="15" spans="1:27">
      <c r="A15" s="801" t="s">
        <v>1640</v>
      </c>
      <c r="B15" s="801"/>
      <c r="C15" s="801"/>
      <c r="D15" s="801"/>
      <c r="E15" s="801"/>
      <c r="F15" s="801"/>
      <c r="G15" s="801"/>
      <c r="H15" s="801"/>
      <c r="I15" s="827"/>
      <c r="J15" s="807"/>
      <c r="K15" s="807"/>
      <c r="L15" s="807"/>
      <c r="M15" s="807"/>
      <c r="N15" s="807"/>
      <c r="O15" s="119"/>
    </row>
    <row r="16" spans="1:27">
      <c r="A16" s="804" t="s">
        <v>827</v>
      </c>
      <c r="B16" s="805">
        <v>2505.560373624</v>
      </c>
      <c r="C16" s="805">
        <v>91367.465935479995</v>
      </c>
      <c r="D16" s="805" t="s">
        <v>154</v>
      </c>
      <c r="E16" s="805" t="s">
        <v>154</v>
      </c>
      <c r="F16" s="805" t="s">
        <v>154</v>
      </c>
      <c r="G16" s="805">
        <v>93873.026309103996</v>
      </c>
      <c r="H16" s="805">
        <v>1974.8553095100001</v>
      </c>
      <c r="I16" s="828">
        <v>2.1749783201860912E-2</v>
      </c>
      <c r="J16" s="805" t="s">
        <v>154</v>
      </c>
      <c r="K16" s="805">
        <v>1974.8770592932019</v>
      </c>
      <c r="L16" s="805">
        <v>24685.963241165024</v>
      </c>
      <c r="M16" s="806">
        <v>0.19413806071362255</v>
      </c>
      <c r="N16" s="806">
        <v>0</v>
      </c>
      <c r="O16" s="119"/>
    </row>
    <row r="17" spans="1:18">
      <c r="A17" s="804" t="s">
        <v>824</v>
      </c>
      <c r="B17" s="805">
        <v>2129.9310704600002</v>
      </c>
      <c r="C17" s="805">
        <v>71362.264723849992</v>
      </c>
      <c r="D17" s="805" t="s">
        <v>154</v>
      </c>
      <c r="E17" s="805" t="s">
        <v>154</v>
      </c>
      <c r="F17" s="805" t="s">
        <v>154</v>
      </c>
      <c r="G17" s="805">
        <v>73492.195794309999</v>
      </c>
      <c r="H17" s="805">
        <v>1921.3644042599999</v>
      </c>
      <c r="I17" s="828">
        <v>7.1667068738747702E-2</v>
      </c>
      <c r="J17" s="805" t="s">
        <v>154</v>
      </c>
      <c r="K17" s="805">
        <v>1921.4360713287388</v>
      </c>
      <c r="L17" s="805">
        <v>24017.950891609235</v>
      </c>
      <c r="M17" s="806">
        <v>0.1888846046986167</v>
      </c>
      <c r="N17" s="806">
        <v>0</v>
      </c>
      <c r="O17" s="119"/>
    </row>
    <row r="18" spans="1:18">
      <c r="A18" s="804" t="s">
        <v>2169</v>
      </c>
      <c r="B18" s="805">
        <v>277.34212858000001</v>
      </c>
      <c r="C18" s="805">
        <v>2404.8126018200001</v>
      </c>
      <c r="D18" s="805" t="s">
        <v>154</v>
      </c>
      <c r="E18" s="805" t="s">
        <v>154</v>
      </c>
      <c r="F18" s="805" t="s">
        <v>154</v>
      </c>
      <c r="G18" s="805">
        <v>2682.1547304000001</v>
      </c>
      <c r="H18" s="805">
        <v>132.93843211000001</v>
      </c>
      <c r="I18" s="828">
        <v>8.9829462899129429E-3</v>
      </c>
      <c r="J18" s="805" t="s">
        <v>154</v>
      </c>
      <c r="K18" s="805">
        <v>132.94741505628991</v>
      </c>
      <c r="L18" s="805">
        <v>1661.842688203624</v>
      </c>
      <c r="M18" s="806">
        <v>1.3069245609220102E-2</v>
      </c>
      <c r="N18" s="806">
        <v>0</v>
      </c>
      <c r="O18" s="119"/>
    </row>
    <row r="19" spans="1:18">
      <c r="A19" s="804" t="s">
        <v>2170</v>
      </c>
      <c r="B19" s="805">
        <v>2E-8</v>
      </c>
      <c r="C19" s="805">
        <v>1321.2897179000001</v>
      </c>
      <c r="D19" s="805" t="s">
        <v>154</v>
      </c>
      <c r="E19" s="805" t="s">
        <v>154</v>
      </c>
      <c r="F19" s="805" t="s">
        <v>154</v>
      </c>
      <c r="G19" s="805">
        <v>1321.2897179200002</v>
      </c>
      <c r="H19" s="805">
        <v>105.69166215</v>
      </c>
      <c r="I19" s="828">
        <v>9.5834598510634747E-5</v>
      </c>
      <c r="J19" s="805" t="s">
        <v>154</v>
      </c>
      <c r="K19" s="805">
        <v>105.69175798459851</v>
      </c>
      <c r="L19" s="805">
        <v>1321.1469748074815</v>
      </c>
      <c r="M19" s="806">
        <v>1.038990899812622E-2</v>
      </c>
      <c r="N19" s="806">
        <v>0</v>
      </c>
      <c r="O19" s="119"/>
    </row>
    <row r="20" spans="1:18">
      <c r="A20" s="804" t="s">
        <v>825</v>
      </c>
      <c r="B20" s="805">
        <v>2183.773733255</v>
      </c>
      <c r="C20" s="805">
        <v>107839.84976695999</v>
      </c>
      <c r="D20" s="805" t="s">
        <v>154</v>
      </c>
      <c r="E20" s="805" t="s">
        <v>154</v>
      </c>
      <c r="F20" s="805">
        <v>5099.7405813800005</v>
      </c>
      <c r="G20" s="805">
        <v>115123.36408159499</v>
      </c>
      <c r="H20" s="805">
        <v>2845.1449849012001</v>
      </c>
      <c r="I20" s="828">
        <v>2.1548460854270764E-2</v>
      </c>
      <c r="J20" s="805">
        <v>70.410145239999991</v>
      </c>
      <c r="K20" s="805">
        <v>2915.5766786020545</v>
      </c>
      <c r="L20" s="805">
        <v>36444.708482525682</v>
      </c>
      <c r="M20" s="806">
        <v>0.28661247523339239</v>
      </c>
      <c r="N20" s="806">
        <v>0</v>
      </c>
      <c r="O20" s="119"/>
    </row>
    <row r="21" spans="1:18">
      <c r="A21" s="804" t="s">
        <v>828</v>
      </c>
      <c r="B21" s="805">
        <v>362.41620231999997</v>
      </c>
      <c r="C21" s="805">
        <v>3294.28027393</v>
      </c>
      <c r="D21" s="805" t="s">
        <v>154</v>
      </c>
      <c r="E21" s="805" t="s">
        <v>154</v>
      </c>
      <c r="F21" s="805" t="s">
        <v>154</v>
      </c>
      <c r="G21" s="805">
        <v>3656.6964762500002</v>
      </c>
      <c r="H21" s="805">
        <v>132.53455457000001</v>
      </c>
      <c r="I21" s="828">
        <v>6.7189410408022524E-2</v>
      </c>
      <c r="J21" s="805" t="s">
        <v>154</v>
      </c>
      <c r="K21" s="805">
        <v>132.60174398040803</v>
      </c>
      <c r="L21" s="805">
        <v>1657.5217997551003</v>
      </c>
      <c r="M21" s="806">
        <v>1.3035264804186843E-2</v>
      </c>
      <c r="N21" s="806">
        <v>0</v>
      </c>
      <c r="O21" s="119"/>
    </row>
    <row r="22" spans="1:18">
      <c r="A22" s="1139" t="s">
        <v>1278</v>
      </c>
      <c r="B22" s="1139">
        <v>7459.0235082589998</v>
      </c>
      <c r="C22" s="1139">
        <v>277589.96301994001</v>
      </c>
      <c r="D22" s="1139" t="s">
        <v>154</v>
      </c>
      <c r="E22" s="1139" t="s">
        <v>154</v>
      </c>
      <c r="F22" s="1139">
        <v>5099.7405813800005</v>
      </c>
      <c r="G22" s="1139">
        <v>290148.72710957902</v>
      </c>
      <c r="H22" s="1139">
        <v>7112.5293475012004</v>
      </c>
      <c r="I22" s="1142">
        <v>0.1912335040913255</v>
      </c>
      <c r="J22" s="1139">
        <v>70.410145239999991</v>
      </c>
      <c r="K22" s="1139">
        <v>7183.130726245291</v>
      </c>
      <c r="L22" s="1139">
        <v>89789.134078066141</v>
      </c>
      <c r="M22" s="1141">
        <v>0.70612956005716476</v>
      </c>
      <c r="N22" s="1143" t="s">
        <v>154</v>
      </c>
      <c r="O22" s="119"/>
    </row>
    <row r="23" spans="1:18">
      <c r="A23" s="268"/>
      <c r="B23" s="268"/>
      <c r="C23" s="268"/>
      <c r="D23" s="268"/>
      <c r="E23" s="808"/>
      <c r="F23" s="808"/>
      <c r="G23" s="808"/>
      <c r="H23" s="808"/>
      <c r="I23" s="811"/>
      <c r="J23" s="808"/>
      <c r="K23" s="808"/>
      <c r="L23" s="808"/>
      <c r="M23" s="809"/>
      <c r="N23" s="809"/>
      <c r="O23" s="119"/>
    </row>
    <row r="24" spans="1:18">
      <c r="A24" s="801" t="s">
        <v>1641</v>
      </c>
      <c r="B24" s="801"/>
      <c r="C24" s="801"/>
      <c r="D24" s="801"/>
      <c r="E24" s="801"/>
      <c r="F24" s="801"/>
      <c r="G24" s="801"/>
      <c r="H24" s="801"/>
      <c r="I24" s="827"/>
      <c r="J24" s="808"/>
      <c r="K24" s="808"/>
      <c r="L24" s="808"/>
      <c r="M24" s="809"/>
      <c r="N24" s="809"/>
      <c r="O24" s="119"/>
    </row>
    <row r="25" spans="1:18">
      <c r="A25" s="1139" t="s">
        <v>1278</v>
      </c>
      <c r="B25" s="1139">
        <v>224.20522167499712</v>
      </c>
      <c r="C25" s="1139">
        <v>13605.643801219878</v>
      </c>
      <c r="D25" s="1139"/>
      <c r="E25" s="1139"/>
      <c r="F25" s="1139">
        <v>0</v>
      </c>
      <c r="G25" s="1139">
        <f>SUM(B25:F25)</f>
        <v>13829.849022894876</v>
      </c>
      <c r="H25" s="1139">
        <v>567.29055782000796</v>
      </c>
      <c r="I25" s="1144">
        <v>1.2117535158390369E-2</v>
      </c>
      <c r="J25" s="1139" t="s">
        <v>154</v>
      </c>
      <c r="K25" s="1139">
        <v>567.30267535516123</v>
      </c>
      <c r="L25" s="1139">
        <v>7091.2834419395149</v>
      </c>
      <c r="M25" s="1141">
        <v>5.5768049313670742E-2</v>
      </c>
      <c r="N25" s="1145"/>
      <c r="O25" s="119"/>
    </row>
    <row r="26" spans="1:18">
      <c r="A26" s="810"/>
      <c r="B26" s="810"/>
      <c r="C26" s="811"/>
      <c r="D26" s="812"/>
      <c r="E26" s="811"/>
      <c r="F26" s="811"/>
      <c r="G26" s="811"/>
      <c r="H26" s="356"/>
      <c r="I26" s="811"/>
      <c r="J26" s="356"/>
      <c r="K26" s="356"/>
      <c r="L26" s="356"/>
      <c r="M26" s="356"/>
      <c r="N26" s="356"/>
      <c r="O26" s="119"/>
    </row>
    <row r="27" spans="1:18">
      <c r="A27" s="1139" t="s">
        <v>158</v>
      </c>
      <c r="B27" s="1139">
        <v>17172.994302199997</v>
      </c>
      <c r="C27" s="1139">
        <v>363506.58543811989</v>
      </c>
      <c r="D27" s="1139"/>
      <c r="E27" s="1139"/>
      <c r="F27" s="1139">
        <v>5099.7405813800005</v>
      </c>
      <c r="G27" s="1139">
        <f>SUM(B27:F27)</f>
        <v>385779.3203216999</v>
      </c>
      <c r="H27" s="1139">
        <v>10101.915116541208</v>
      </c>
      <c r="I27" s="1144">
        <v>0.21407457483342751</v>
      </c>
      <c r="J27" s="1139">
        <v>70.410145239999991</v>
      </c>
      <c r="K27" s="1139">
        <v>10172.539336356036</v>
      </c>
      <c r="L27" s="1139">
        <v>127156.74170445045</v>
      </c>
      <c r="M27" s="1146">
        <v>0.99999999999999967</v>
      </c>
      <c r="N27" s="1147"/>
      <c r="O27" s="119"/>
    </row>
    <row r="28" spans="1:18">
      <c r="A28" s="110"/>
      <c r="B28" s="110"/>
      <c r="C28" s="110"/>
      <c r="D28" s="110"/>
      <c r="E28" s="813"/>
      <c r="F28" s="813"/>
      <c r="G28" s="813"/>
      <c r="H28" s="813"/>
      <c r="I28" s="814"/>
      <c r="J28" s="813"/>
      <c r="K28" s="813"/>
      <c r="L28" s="813"/>
      <c r="M28" s="813"/>
      <c r="N28" s="110"/>
      <c r="O28" s="119"/>
    </row>
    <row r="29" spans="1:18">
      <c r="A29" s="319" t="s">
        <v>1642</v>
      </c>
      <c r="B29" s="319"/>
      <c r="C29" s="110"/>
      <c r="D29" s="319"/>
      <c r="E29" s="319"/>
      <c r="F29" s="319"/>
      <c r="G29" s="319"/>
      <c r="H29" s="110"/>
      <c r="I29" s="792"/>
      <c r="J29" s="110"/>
      <c r="K29" s="110"/>
      <c r="L29" s="110"/>
      <c r="M29" s="110"/>
      <c r="N29" s="110"/>
      <c r="O29" s="119"/>
      <c r="R29" s="135"/>
    </row>
    <row r="30" spans="1:18">
      <c r="A30" s="319" t="s">
        <v>1643</v>
      </c>
      <c r="B30" s="110"/>
      <c r="C30" s="110"/>
      <c r="D30" s="110"/>
      <c r="E30" s="110"/>
      <c r="F30" s="110"/>
      <c r="G30" s="110"/>
      <c r="H30" s="110"/>
      <c r="I30" s="792"/>
      <c r="J30" s="110"/>
      <c r="K30" s="110"/>
      <c r="L30" s="110"/>
      <c r="M30" s="110"/>
      <c r="N30" s="110"/>
      <c r="O30" s="119"/>
    </row>
    <row r="31" spans="1:18">
      <c r="A31" s="110"/>
      <c r="B31" s="793"/>
      <c r="C31" s="793"/>
      <c r="D31" s="793"/>
      <c r="E31" s="793"/>
      <c r="F31" s="793"/>
      <c r="G31" s="793"/>
      <c r="H31" s="793"/>
      <c r="I31" s="794"/>
      <c r="J31" s="793"/>
      <c r="K31" s="793"/>
      <c r="L31" s="793"/>
      <c r="M31" s="793"/>
      <c r="N31" s="319"/>
      <c r="O31" s="119"/>
    </row>
    <row r="32" spans="1:18">
      <c r="B32" s="135"/>
      <c r="C32" s="135"/>
      <c r="D32" s="135"/>
      <c r="E32" s="135"/>
      <c r="F32" s="135"/>
      <c r="G32" s="135"/>
    </row>
  </sheetData>
  <mergeCells count="9">
    <mergeCell ref="L3:L4"/>
    <mergeCell ref="M3:M4"/>
    <mergeCell ref="N3:N4"/>
    <mergeCell ref="A1:D1"/>
    <mergeCell ref="B3:C3"/>
    <mergeCell ref="D3:E3"/>
    <mergeCell ref="F3:F4"/>
    <mergeCell ref="G3:G4"/>
    <mergeCell ref="H3:K3"/>
  </mergeCells>
  <conditionalFormatting sqref="B31:M31">
    <cfRule type="containsText" dxfId="0" priority="1" operator="containsText" text="true">
      <formula>NOT(ISERROR(SEARCH("true",B31)))</formula>
    </cfRule>
  </conditionalFormatting>
  <pageMargins left="0.7" right="0.7" top="0.75" bottom="0.75" header="0.3" footer="0.3"/>
  <pageSetup paperSize="9" scale="59" orientation="portrait" r:id="rId1"/>
  <headerFooter>
    <oddFooter>&amp;C&amp;1#&amp;"Calibri"&amp;10&amp;K000000Confidential</oddFooter>
  </headerFooter>
  <customProperties>
    <customPr name="_pios_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E6CA-0B6C-47D1-8438-A9AA75FBF748}">
  <sheetPr codeName="Sheet74">
    <tabColor theme="5" tint="0.59999389629810485"/>
  </sheetPr>
  <dimension ref="A1:AA6"/>
  <sheetViews>
    <sheetView view="pageBreakPreview" zoomScale="130" zoomScaleNormal="100" zoomScaleSheetLayoutView="130" workbookViewId="0">
      <selection activeCell="A3" sqref="A3"/>
    </sheetView>
  </sheetViews>
  <sheetFormatPr defaultColWidth="9.81640625" defaultRowHeight="11.5"/>
  <cols>
    <col min="1" max="1" width="81.453125" style="119" customWidth="1"/>
    <col min="2" max="2" width="8.1796875" style="119" bestFit="1" customWidth="1"/>
    <col min="3" max="3" width="3.1796875" style="119" customWidth="1"/>
    <col min="4" max="16384" width="9.81640625" style="119"/>
  </cols>
  <sheetData>
    <row r="1" spans="1:27" ht="23">
      <c r="A1" s="136" t="s">
        <v>2071</v>
      </c>
      <c r="B1" s="689"/>
      <c r="AA1" s="119" t="e">
        <f>#REF!</f>
        <v>#REF!</v>
      </c>
    </row>
    <row r="2" spans="1:27">
      <c r="A2" s="1722"/>
      <c r="B2" s="1722"/>
    </row>
    <row r="3" spans="1:27">
      <c r="A3" s="137" t="s">
        <v>170</v>
      </c>
      <c r="B3" s="138" t="s">
        <v>79</v>
      </c>
    </row>
    <row r="4" spans="1:27">
      <c r="A4" s="1148" t="s">
        <v>396</v>
      </c>
      <c r="B4" s="1149">
        <v>151906.34173162881</v>
      </c>
    </row>
    <row r="5" spans="1:27">
      <c r="A5" s="690" t="s">
        <v>1644</v>
      </c>
      <c r="B5" s="140">
        <v>2.2992307151536201E-3</v>
      </c>
    </row>
    <row r="6" spans="1:27">
      <c r="A6" s="820" t="s">
        <v>1645</v>
      </c>
      <c r="B6" s="139">
        <v>349.2677267359831</v>
      </c>
    </row>
  </sheetData>
  <mergeCells count="1">
    <mergeCell ref="A2:B2"/>
  </mergeCells>
  <pageMargins left="0.7" right="0.7" top="0.75" bottom="0.75" header="0.3" footer="0.3"/>
  <pageSetup paperSize="9" scale="94" orientation="portrait" r:id="rId1"/>
  <headerFooter>
    <oddFooter>&amp;C&amp;1#&amp;"Calibri"&amp;10&amp;K000000Confidential</oddFooter>
  </headerFooter>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E4849-6661-447E-9CDD-F2392EB4B5D0}">
  <sheetPr codeName="Sheet1">
    <tabColor theme="5" tint="0.59999389629810485"/>
  </sheetPr>
  <dimension ref="A1:AA157"/>
  <sheetViews>
    <sheetView view="pageBreakPreview" zoomScale="115" zoomScaleNormal="115" zoomScaleSheetLayoutView="115" workbookViewId="0">
      <selection activeCell="C107" sqref="C107"/>
    </sheetView>
  </sheetViews>
  <sheetFormatPr defaultColWidth="9.1796875" defaultRowHeight="11.5"/>
  <cols>
    <col min="1" max="1" width="17" style="66" customWidth="1"/>
    <col min="2" max="2" width="64" style="66" customWidth="1"/>
    <col min="3" max="3" width="39.453125" style="66" customWidth="1"/>
    <col min="4" max="4" width="2.26953125" style="66" customWidth="1"/>
    <col min="5" max="5" width="53.26953125" style="66" customWidth="1"/>
    <col min="6" max="6" width="36.26953125" style="66" customWidth="1"/>
    <col min="7" max="16384" width="9.1796875" style="66"/>
  </cols>
  <sheetData>
    <row r="1" spans="1:27">
      <c r="A1" s="1723" t="s">
        <v>2072</v>
      </c>
      <c r="B1" s="1724"/>
      <c r="C1" s="1724"/>
      <c r="D1" s="605"/>
      <c r="AA1" s="66" t="e">
        <f>#REF!</f>
        <v>#REF!</v>
      </c>
    </row>
    <row r="2" spans="1:27">
      <c r="A2" s="1725"/>
      <c r="B2" s="1725"/>
      <c r="C2" s="1725"/>
      <c r="D2" s="605"/>
    </row>
    <row r="3" spans="1:27">
      <c r="A3" s="1210" t="s">
        <v>1646</v>
      </c>
      <c r="B3" s="1211" t="s">
        <v>1647</v>
      </c>
      <c r="C3" s="1211" t="s">
        <v>430</v>
      </c>
      <c r="D3" s="605"/>
    </row>
    <row r="4" spans="1:27" ht="27" customHeight="1">
      <c r="A4" s="28" t="s">
        <v>1648</v>
      </c>
      <c r="B4" s="11" t="s">
        <v>1649</v>
      </c>
      <c r="C4" s="11"/>
      <c r="D4" s="605"/>
    </row>
    <row r="5" spans="1:27" ht="27" customHeight="1">
      <c r="A5" s="1222" t="s">
        <v>1650</v>
      </c>
      <c r="B5" s="1223" t="s">
        <v>1651</v>
      </c>
      <c r="C5" s="1224" t="s">
        <v>1652</v>
      </c>
      <c r="D5" s="605"/>
    </row>
    <row r="6" spans="1:27" ht="27" customHeight="1">
      <c r="A6" s="1213" t="s">
        <v>1653</v>
      </c>
      <c r="B6" s="1214" t="s">
        <v>1654</v>
      </c>
      <c r="C6" s="1215" t="s">
        <v>1652</v>
      </c>
      <c r="D6" s="605"/>
    </row>
    <row r="7" spans="1:27" ht="27" customHeight="1">
      <c r="A7" s="1213" t="s">
        <v>1655</v>
      </c>
      <c r="B7" s="1214" t="s">
        <v>1656</v>
      </c>
      <c r="C7" s="1215" t="s">
        <v>1652</v>
      </c>
      <c r="D7" s="605"/>
    </row>
    <row r="8" spans="1:27" ht="27" customHeight="1">
      <c r="A8" s="1213" t="s">
        <v>1657</v>
      </c>
      <c r="B8" s="1214" t="s">
        <v>1658</v>
      </c>
      <c r="C8" s="1215" t="s">
        <v>1659</v>
      </c>
      <c r="D8" s="605"/>
    </row>
    <row r="9" spans="1:27" ht="27" customHeight="1">
      <c r="A9" s="1213" t="s">
        <v>1660</v>
      </c>
      <c r="B9" s="1214" t="s">
        <v>1661</v>
      </c>
      <c r="C9" s="1215" t="s">
        <v>1662</v>
      </c>
      <c r="D9" s="605"/>
    </row>
    <row r="10" spans="1:27" ht="27" customHeight="1">
      <c r="A10" s="1213" t="s">
        <v>1663</v>
      </c>
      <c r="B10" s="1214" t="s">
        <v>1664</v>
      </c>
      <c r="C10" s="1215" t="s">
        <v>1665</v>
      </c>
      <c r="D10" s="605"/>
    </row>
    <row r="11" spans="1:27" ht="27" customHeight="1">
      <c r="A11" s="1216" t="s">
        <v>1666</v>
      </c>
      <c r="B11" s="1217" t="s">
        <v>1667</v>
      </c>
      <c r="C11" s="1218" t="s">
        <v>1668</v>
      </c>
      <c r="D11" s="605"/>
    </row>
    <row r="12" spans="1:27" ht="27" customHeight="1">
      <c r="A12" s="28" t="s">
        <v>1669</v>
      </c>
      <c r="B12" s="11" t="s">
        <v>1670</v>
      </c>
      <c r="C12" s="11"/>
      <c r="D12" s="605"/>
    </row>
    <row r="13" spans="1:27" ht="27" customHeight="1">
      <c r="A13" s="1222" t="s">
        <v>1122</v>
      </c>
      <c r="B13" s="1223" t="s">
        <v>1671</v>
      </c>
      <c r="C13" s="1224" t="s">
        <v>1672</v>
      </c>
      <c r="D13" s="605"/>
    </row>
    <row r="14" spans="1:27" ht="27" customHeight="1">
      <c r="A14" s="1213" t="s">
        <v>1124</v>
      </c>
      <c r="B14" s="1215" t="s">
        <v>1673</v>
      </c>
      <c r="C14" s="1215" t="s">
        <v>1674</v>
      </c>
      <c r="D14" s="563"/>
      <c r="E14" s="6"/>
      <c r="F14" s="3"/>
    </row>
    <row r="15" spans="1:27" ht="27" customHeight="1">
      <c r="A15" s="1213" t="s">
        <v>1135</v>
      </c>
      <c r="B15" s="1215" t="s">
        <v>1675</v>
      </c>
      <c r="C15" s="1215" t="s">
        <v>1676</v>
      </c>
      <c r="D15" s="563"/>
      <c r="E15" s="3"/>
      <c r="F15" s="3"/>
    </row>
    <row r="16" spans="1:27" ht="27" customHeight="1">
      <c r="A16" s="1213" t="s">
        <v>1677</v>
      </c>
      <c r="B16" s="1215" t="s">
        <v>1678</v>
      </c>
      <c r="C16" s="1215" t="s">
        <v>1679</v>
      </c>
      <c r="D16" s="563"/>
      <c r="E16" s="3"/>
      <c r="F16" s="3"/>
    </row>
    <row r="17" spans="1:6" ht="27" customHeight="1">
      <c r="A17" s="1213" t="s">
        <v>1680</v>
      </c>
      <c r="B17" s="1215" t="s">
        <v>1681</v>
      </c>
      <c r="C17" s="1215" t="s">
        <v>1682</v>
      </c>
      <c r="D17" s="563"/>
      <c r="E17" s="3"/>
      <c r="F17" s="3"/>
    </row>
    <row r="18" spans="1:6" ht="27" customHeight="1">
      <c r="A18" s="1213" t="s">
        <v>1683</v>
      </c>
      <c r="B18" s="1215" t="s">
        <v>1684</v>
      </c>
      <c r="C18" s="1215" t="s">
        <v>317</v>
      </c>
      <c r="D18" s="605"/>
    </row>
    <row r="19" spans="1:6" ht="27" customHeight="1">
      <c r="A19" s="1213" t="s">
        <v>1685</v>
      </c>
      <c r="B19" s="1215" t="s">
        <v>1686</v>
      </c>
      <c r="C19" s="1215" t="s">
        <v>317</v>
      </c>
      <c r="D19" s="605"/>
    </row>
    <row r="20" spans="1:6" ht="27" customHeight="1">
      <c r="A20" s="1213" t="s">
        <v>1687</v>
      </c>
      <c r="B20" s="1215" t="s">
        <v>1688</v>
      </c>
      <c r="C20" s="1215" t="s">
        <v>317</v>
      </c>
      <c r="D20" s="605"/>
    </row>
    <row r="21" spans="1:6" ht="27" customHeight="1">
      <c r="A21" s="1219" t="s">
        <v>1689</v>
      </c>
      <c r="B21" s="1220" t="s">
        <v>984</v>
      </c>
      <c r="C21" s="1220"/>
      <c r="D21" s="605"/>
    </row>
    <row r="22" spans="1:6" ht="27" customHeight="1">
      <c r="A22" s="1213" t="s">
        <v>1650</v>
      </c>
      <c r="B22" s="1215" t="s">
        <v>1690</v>
      </c>
      <c r="C22" s="1215" t="s">
        <v>1691</v>
      </c>
      <c r="D22" s="605"/>
    </row>
    <row r="23" spans="1:6" ht="27" customHeight="1">
      <c r="A23" s="1213" t="s">
        <v>1653</v>
      </c>
      <c r="B23" s="1215" t="s">
        <v>1692</v>
      </c>
      <c r="C23" s="1215" t="s">
        <v>1693</v>
      </c>
      <c r="D23" s="605"/>
    </row>
    <row r="24" spans="1:6" ht="27" customHeight="1">
      <c r="A24" s="1213" t="s">
        <v>1655</v>
      </c>
      <c r="B24" s="1215" t="s">
        <v>1694</v>
      </c>
      <c r="C24" s="1215" t="s">
        <v>1693</v>
      </c>
      <c r="D24" s="605"/>
    </row>
    <row r="25" spans="1:6" ht="27" customHeight="1">
      <c r="A25" s="1213" t="s">
        <v>1695</v>
      </c>
      <c r="B25" s="1215" t="s">
        <v>1696</v>
      </c>
      <c r="C25" s="1215" t="s">
        <v>1697</v>
      </c>
      <c r="D25" s="605"/>
    </row>
    <row r="26" spans="1:6" ht="27" customHeight="1">
      <c r="A26" s="1213" t="s">
        <v>1660</v>
      </c>
      <c r="B26" s="1215" t="s">
        <v>1698</v>
      </c>
      <c r="C26" s="1215" t="s">
        <v>1697</v>
      </c>
      <c r="D26" s="605"/>
    </row>
    <row r="27" spans="1:6" ht="27" customHeight="1">
      <c r="A27" s="1216" t="s">
        <v>1663</v>
      </c>
      <c r="B27" s="1218" t="s">
        <v>1699</v>
      </c>
      <c r="C27" s="1218" t="s">
        <v>1697</v>
      </c>
      <c r="D27" s="605"/>
    </row>
    <row r="28" spans="1:6" ht="27" customHeight="1">
      <c r="A28" s="28" t="s">
        <v>1700</v>
      </c>
      <c r="B28" s="562" t="s">
        <v>1701</v>
      </c>
      <c r="C28" s="11"/>
      <c r="D28" s="605"/>
    </row>
    <row r="29" spans="1:6" ht="27" customHeight="1">
      <c r="A29" s="1222" t="s">
        <v>1122</v>
      </c>
      <c r="B29" s="1224" t="s">
        <v>1702</v>
      </c>
      <c r="C29" s="1224" t="s">
        <v>317</v>
      </c>
      <c r="D29" s="605"/>
    </row>
    <row r="30" spans="1:6" ht="27" customHeight="1">
      <c r="A30" s="1213" t="s">
        <v>1124</v>
      </c>
      <c r="B30" s="1215" t="s">
        <v>1703</v>
      </c>
      <c r="C30" s="1215" t="s">
        <v>317</v>
      </c>
      <c r="D30" s="605"/>
    </row>
    <row r="31" spans="1:6" ht="27" customHeight="1">
      <c r="A31" s="1213" t="s">
        <v>1135</v>
      </c>
      <c r="B31" s="1215" t="s">
        <v>1704</v>
      </c>
      <c r="C31" s="1215" t="s">
        <v>317</v>
      </c>
      <c r="D31" s="605"/>
    </row>
    <row r="32" spans="1:6" ht="27" customHeight="1">
      <c r="A32" s="1216" t="s">
        <v>1677</v>
      </c>
      <c r="B32" s="1218" t="s">
        <v>1705</v>
      </c>
      <c r="C32" s="1218" t="s">
        <v>317</v>
      </c>
      <c r="D32" s="605"/>
    </row>
    <row r="33" spans="1:6" ht="27" customHeight="1">
      <c r="A33" s="28" t="s">
        <v>1706</v>
      </c>
      <c r="B33" s="562" t="s">
        <v>1707</v>
      </c>
      <c r="C33" s="11"/>
      <c r="D33" s="605"/>
    </row>
    <row r="34" spans="1:6" ht="27" customHeight="1">
      <c r="A34" s="1222" t="s">
        <v>1122</v>
      </c>
      <c r="B34" s="1224" t="s">
        <v>1708</v>
      </c>
      <c r="C34" s="1224" t="s">
        <v>1709</v>
      </c>
      <c r="D34" s="563"/>
      <c r="E34" s="3"/>
      <c r="F34" s="3"/>
    </row>
    <row r="35" spans="1:6" ht="27" customHeight="1">
      <c r="A35" s="1213" t="s">
        <v>1124</v>
      </c>
      <c r="B35" s="1215" t="s">
        <v>1710</v>
      </c>
      <c r="C35" s="1215" t="s">
        <v>1711</v>
      </c>
      <c r="D35" s="563"/>
      <c r="E35" s="3"/>
      <c r="F35" s="3"/>
    </row>
    <row r="36" spans="1:6" ht="27" customHeight="1">
      <c r="A36" s="1213" t="s">
        <v>1135</v>
      </c>
      <c r="B36" s="1215" t="s">
        <v>1712</v>
      </c>
      <c r="C36" s="1215" t="s">
        <v>1713</v>
      </c>
      <c r="D36" s="563"/>
      <c r="E36" s="3"/>
      <c r="F36" s="3"/>
    </row>
    <row r="37" spans="1:6" ht="27" customHeight="1">
      <c r="A37" s="1216" t="s">
        <v>1714</v>
      </c>
      <c r="B37" s="1218" t="s">
        <v>1715</v>
      </c>
      <c r="C37" s="1218" t="s">
        <v>1716</v>
      </c>
      <c r="D37" s="563"/>
      <c r="E37" s="3"/>
      <c r="F37" s="3"/>
    </row>
    <row r="38" spans="1:6" ht="27" customHeight="1">
      <c r="A38" s="1726" t="s">
        <v>1717</v>
      </c>
      <c r="B38" s="1726"/>
      <c r="C38" s="1726"/>
      <c r="D38" s="605"/>
    </row>
    <row r="39" spans="1:6" ht="27" customHeight="1">
      <c r="A39" s="1222" t="s">
        <v>1122</v>
      </c>
      <c r="B39" s="1224" t="s">
        <v>1718</v>
      </c>
      <c r="C39" s="1224" t="s">
        <v>1719</v>
      </c>
      <c r="D39" s="605"/>
    </row>
    <row r="40" spans="1:6" ht="27" customHeight="1">
      <c r="A40" s="1213" t="s">
        <v>1124</v>
      </c>
      <c r="B40" s="1215" t="s">
        <v>1720</v>
      </c>
      <c r="C40" s="1215" t="s">
        <v>1719</v>
      </c>
      <c r="D40" s="605"/>
    </row>
    <row r="41" spans="1:6" ht="27" customHeight="1">
      <c r="A41" s="1213" t="s">
        <v>1135</v>
      </c>
      <c r="B41" s="1215" t="s">
        <v>1721</v>
      </c>
      <c r="C41" s="1215" t="s">
        <v>1719</v>
      </c>
      <c r="D41" s="605"/>
    </row>
    <row r="42" spans="1:6" ht="27" customHeight="1">
      <c r="A42" s="1213" t="s">
        <v>1677</v>
      </c>
      <c r="B42" s="1215" t="s">
        <v>1722</v>
      </c>
      <c r="C42" s="1215" t="s">
        <v>1719</v>
      </c>
      <c r="D42" s="605"/>
    </row>
    <row r="43" spans="1:6" ht="27" customHeight="1">
      <c r="A43" s="1213" t="s">
        <v>1680</v>
      </c>
      <c r="B43" s="1215" t="s">
        <v>1723</v>
      </c>
      <c r="C43" s="1215" t="s">
        <v>1724</v>
      </c>
      <c r="D43" s="563"/>
      <c r="E43" s="3"/>
      <c r="F43" s="3"/>
    </row>
    <row r="44" spans="1:6" ht="27" customHeight="1">
      <c r="A44" s="1213" t="s">
        <v>1683</v>
      </c>
      <c r="B44" s="1215" t="s">
        <v>1725</v>
      </c>
      <c r="C44" s="1215" t="s">
        <v>1726</v>
      </c>
      <c r="D44" s="563"/>
      <c r="E44" s="3"/>
      <c r="F44" s="3"/>
    </row>
    <row r="45" spans="1:6" ht="27" customHeight="1">
      <c r="A45" s="1213" t="s">
        <v>1685</v>
      </c>
      <c r="B45" s="1215" t="s">
        <v>1727</v>
      </c>
      <c r="C45" s="1215" t="s">
        <v>1726</v>
      </c>
      <c r="D45" s="563"/>
      <c r="E45" s="3"/>
      <c r="F45" s="3"/>
    </row>
    <row r="46" spans="1:6" ht="27" customHeight="1">
      <c r="A46" s="1213" t="s">
        <v>1687</v>
      </c>
      <c r="B46" s="1215" t="s">
        <v>1728</v>
      </c>
      <c r="C46" s="1215" t="s">
        <v>1729</v>
      </c>
      <c r="D46" s="563"/>
      <c r="E46" s="3"/>
      <c r="F46" s="3"/>
    </row>
    <row r="47" spans="1:6" ht="27" customHeight="1">
      <c r="A47" s="1213" t="s">
        <v>1730</v>
      </c>
      <c r="B47" s="1215" t="s">
        <v>1731</v>
      </c>
      <c r="C47" s="1215" t="s">
        <v>1732</v>
      </c>
      <c r="D47" s="605"/>
    </row>
    <row r="48" spans="1:6" ht="27" customHeight="1">
      <c r="A48" s="1213" t="s">
        <v>1733</v>
      </c>
      <c r="B48" s="1215" t="s">
        <v>1734</v>
      </c>
      <c r="C48" s="1215" t="s">
        <v>1735</v>
      </c>
      <c r="D48" s="605"/>
    </row>
    <row r="49" spans="1:6" ht="27" customHeight="1">
      <c r="A49" s="1213" t="s">
        <v>1736</v>
      </c>
      <c r="B49" s="1215" t="s">
        <v>1737</v>
      </c>
      <c r="C49" s="1215" t="s">
        <v>317</v>
      </c>
      <c r="D49" s="605"/>
    </row>
    <row r="50" spans="1:6" ht="27" customHeight="1">
      <c r="A50" s="1213" t="s">
        <v>1738</v>
      </c>
      <c r="B50" s="1215" t="s">
        <v>1739</v>
      </c>
      <c r="C50" s="1215" t="s">
        <v>1740</v>
      </c>
      <c r="D50" s="605"/>
    </row>
    <row r="51" spans="1:6" ht="27" customHeight="1">
      <c r="A51" s="1216" t="s">
        <v>1741</v>
      </c>
      <c r="B51" s="1218" t="s">
        <v>1742</v>
      </c>
      <c r="C51" s="1218" t="s">
        <v>317</v>
      </c>
      <c r="D51" s="605"/>
    </row>
    <row r="52" spans="1:6" ht="27" customHeight="1">
      <c r="A52" s="28" t="s">
        <v>1743</v>
      </c>
      <c r="B52" s="11" t="s">
        <v>1744</v>
      </c>
      <c r="C52" s="11"/>
      <c r="D52" s="605"/>
    </row>
    <row r="53" spans="1:6" ht="27" customHeight="1">
      <c r="A53" s="1222" t="s">
        <v>1122</v>
      </c>
      <c r="B53" s="1224" t="s">
        <v>1745</v>
      </c>
      <c r="C53" s="1224" t="s">
        <v>1746</v>
      </c>
      <c r="D53" s="605"/>
    </row>
    <row r="54" spans="1:6" ht="27" customHeight="1">
      <c r="A54" s="1216" t="s">
        <v>1124</v>
      </c>
      <c r="B54" s="1218" t="s">
        <v>1747</v>
      </c>
      <c r="C54" s="1218" t="s">
        <v>1748</v>
      </c>
      <c r="D54" s="605"/>
    </row>
    <row r="55" spans="1:6" ht="27" customHeight="1">
      <c r="A55" s="28" t="s">
        <v>1749</v>
      </c>
      <c r="B55" s="11" t="s">
        <v>1750</v>
      </c>
      <c r="C55" s="11"/>
      <c r="D55" s="605"/>
    </row>
    <row r="56" spans="1:6" ht="27" customHeight="1">
      <c r="A56" s="1225" t="s">
        <v>1751</v>
      </c>
      <c r="B56" s="1226" t="s">
        <v>1752</v>
      </c>
      <c r="C56" s="1226" t="s">
        <v>317</v>
      </c>
      <c r="D56" s="605"/>
    </row>
    <row r="57" spans="1:6" ht="27" customHeight="1">
      <c r="A57" s="28" t="s">
        <v>1753</v>
      </c>
      <c r="B57" s="11" t="s">
        <v>1754</v>
      </c>
      <c r="C57" s="11"/>
      <c r="D57" s="605"/>
    </row>
    <row r="58" spans="1:6" ht="27" customHeight="1">
      <c r="A58" s="1222" t="s">
        <v>1122</v>
      </c>
      <c r="B58" s="1224" t="s">
        <v>1755</v>
      </c>
      <c r="C58" s="1224" t="s">
        <v>1659</v>
      </c>
      <c r="D58" s="605"/>
    </row>
    <row r="59" spans="1:6" ht="27" customHeight="1">
      <c r="A59" s="1213" t="s">
        <v>1124</v>
      </c>
      <c r="B59" s="1215" t="s">
        <v>1756</v>
      </c>
      <c r="C59" s="1215" t="s">
        <v>1659</v>
      </c>
      <c r="D59" s="605"/>
    </row>
    <row r="60" spans="1:6" ht="27" customHeight="1">
      <c r="A60" s="1213" t="s">
        <v>1135</v>
      </c>
      <c r="B60" s="1215" t="s">
        <v>1757</v>
      </c>
      <c r="C60" s="1215" t="s">
        <v>1758</v>
      </c>
      <c r="D60" s="563"/>
      <c r="E60" s="3"/>
      <c r="F60" s="3"/>
    </row>
    <row r="61" spans="1:6" ht="27" customHeight="1">
      <c r="A61" s="1213" t="s">
        <v>1677</v>
      </c>
      <c r="B61" s="1215" t="s">
        <v>1759</v>
      </c>
      <c r="C61" s="1215" t="s">
        <v>1760</v>
      </c>
      <c r="D61" s="563"/>
      <c r="E61" s="3"/>
      <c r="F61" s="3"/>
    </row>
    <row r="62" spans="1:6" ht="27" customHeight="1">
      <c r="A62" s="1213" t="s">
        <v>1680</v>
      </c>
      <c r="B62" s="1215" t="s">
        <v>1761</v>
      </c>
      <c r="C62" s="1215" t="s">
        <v>1762</v>
      </c>
      <c r="D62" s="563"/>
      <c r="E62" s="3"/>
      <c r="F62" s="3"/>
    </row>
    <row r="63" spans="1:6" ht="27" customHeight="1">
      <c r="A63" s="1213" t="s">
        <v>1683</v>
      </c>
      <c r="B63" s="1215" t="s">
        <v>1763</v>
      </c>
      <c r="C63" s="1215" t="s">
        <v>1764</v>
      </c>
      <c r="D63" s="563"/>
      <c r="E63" s="3"/>
      <c r="F63" s="3"/>
    </row>
    <row r="64" spans="1:6" ht="27" customHeight="1">
      <c r="A64" s="1216" t="s">
        <v>1685</v>
      </c>
      <c r="B64" s="1218" t="s">
        <v>1765</v>
      </c>
      <c r="C64" s="1218" t="s">
        <v>1766</v>
      </c>
      <c r="D64" s="563"/>
      <c r="E64" s="3"/>
      <c r="F64" s="3"/>
    </row>
    <row r="65" spans="1:6" ht="27" customHeight="1">
      <c r="A65" s="28" t="s">
        <v>1767</v>
      </c>
      <c r="B65" s="11" t="s">
        <v>1768</v>
      </c>
      <c r="C65" s="11"/>
      <c r="D65" s="605"/>
    </row>
    <row r="66" spans="1:6" ht="27" customHeight="1">
      <c r="A66" s="1225"/>
      <c r="B66" s="1226" t="s">
        <v>1769</v>
      </c>
      <c r="C66" s="1226" t="s">
        <v>1770</v>
      </c>
      <c r="D66" s="605"/>
    </row>
    <row r="67" spans="1:6" ht="27" customHeight="1">
      <c r="A67" s="28" t="s">
        <v>1771</v>
      </c>
      <c r="B67" s="11" t="s">
        <v>1772</v>
      </c>
      <c r="C67" s="11"/>
      <c r="D67" s="605"/>
    </row>
    <row r="68" spans="1:6" ht="27" customHeight="1">
      <c r="A68" s="1222" t="s">
        <v>1122</v>
      </c>
      <c r="B68" s="1224" t="s">
        <v>1773</v>
      </c>
      <c r="C68" s="1224" t="s">
        <v>1659</v>
      </c>
      <c r="D68" s="605"/>
    </row>
    <row r="69" spans="1:6" ht="27" customHeight="1">
      <c r="A69" s="1213" t="s">
        <v>1124</v>
      </c>
      <c r="B69" s="1221" t="s">
        <v>1774</v>
      </c>
      <c r="C69" s="1215" t="s">
        <v>1659</v>
      </c>
      <c r="D69" s="605"/>
    </row>
    <row r="70" spans="1:6" ht="27" customHeight="1">
      <c r="A70" s="1213" t="s">
        <v>1135</v>
      </c>
      <c r="B70" s="1215" t="s">
        <v>1775</v>
      </c>
      <c r="C70" s="1215" t="s">
        <v>1659</v>
      </c>
      <c r="D70" s="605"/>
    </row>
    <row r="71" spans="1:6" ht="27" customHeight="1">
      <c r="A71" s="1213" t="s">
        <v>1677</v>
      </c>
      <c r="B71" s="1215" t="s">
        <v>1776</v>
      </c>
      <c r="C71" s="1215" t="s">
        <v>1777</v>
      </c>
      <c r="D71" s="605"/>
    </row>
    <row r="72" spans="1:6" ht="27" customHeight="1">
      <c r="A72" s="1216" t="s">
        <v>1680</v>
      </c>
      <c r="B72" s="1218" t="s">
        <v>1778</v>
      </c>
      <c r="C72" s="1218" t="s">
        <v>1779</v>
      </c>
      <c r="D72" s="605"/>
    </row>
    <row r="73" spans="1:6" ht="27" customHeight="1">
      <c r="A73" s="28" t="s">
        <v>1780</v>
      </c>
      <c r="B73" s="11" t="s">
        <v>1781</v>
      </c>
      <c r="C73" s="11"/>
      <c r="D73" s="605"/>
    </row>
    <row r="74" spans="1:6" ht="27" customHeight="1">
      <c r="A74" s="1225"/>
      <c r="B74" s="1226" t="s">
        <v>1782</v>
      </c>
      <c r="C74" s="1226" t="s">
        <v>1783</v>
      </c>
      <c r="D74" s="605"/>
    </row>
    <row r="75" spans="1:6" ht="27" customHeight="1">
      <c r="A75" s="28" t="s">
        <v>1784</v>
      </c>
      <c r="B75" s="11" t="s">
        <v>155</v>
      </c>
      <c r="C75" s="11"/>
      <c r="D75" s="605"/>
    </row>
    <row r="76" spans="1:6" ht="27" customHeight="1">
      <c r="A76" s="1222" t="s">
        <v>1122</v>
      </c>
      <c r="B76" s="1224" t="s">
        <v>1785</v>
      </c>
      <c r="C76" s="1224" t="s">
        <v>1786</v>
      </c>
      <c r="D76" s="605"/>
    </row>
    <row r="77" spans="1:6" ht="27" customHeight="1">
      <c r="A77" s="1213" t="s">
        <v>1124</v>
      </c>
      <c r="B77" s="1215" t="s">
        <v>1787</v>
      </c>
      <c r="C77" s="1215" t="s">
        <v>317</v>
      </c>
      <c r="D77" s="605"/>
    </row>
    <row r="78" spans="1:6" ht="27" customHeight="1">
      <c r="A78" s="1216" t="s">
        <v>1135</v>
      </c>
      <c r="B78" s="1218" t="s">
        <v>1788</v>
      </c>
      <c r="C78" s="1218" t="s">
        <v>317</v>
      </c>
      <c r="D78" s="605"/>
    </row>
    <row r="79" spans="1:6" ht="27" customHeight="1">
      <c r="A79" s="561" t="s">
        <v>1789</v>
      </c>
      <c r="B79" s="560" t="s">
        <v>77</v>
      </c>
      <c r="C79" s="560"/>
      <c r="D79" s="1229"/>
      <c r="E79" s="483"/>
      <c r="F79" s="483"/>
    </row>
    <row r="80" spans="1:6" ht="27" customHeight="1">
      <c r="A80" s="1222" t="s">
        <v>1122</v>
      </c>
      <c r="B80" s="1224" t="s">
        <v>1790</v>
      </c>
      <c r="C80" s="1224" t="s">
        <v>1711</v>
      </c>
      <c r="D80" s="605"/>
      <c r="E80" s="3"/>
      <c r="F80" s="3"/>
    </row>
    <row r="81" spans="1:6" ht="27" customHeight="1">
      <c r="A81" s="1213" t="s">
        <v>1124</v>
      </c>
      <c r="B81" s="1215" t="s">
        <v>396</v>
      </c>
      <c r="C81" s="1215" t="s">
        <v>1711</v>
      </c>
      <c r="D81" s="605"/>
      <c r="E81" s="3"/>
      <c r="F81" s="3"/>
    </row>
    <row r="82" spans="1:6" ht="27" customHeight="1">
      <c r="A82" s="1213" t="s">
        <v>1135</v>
      </c>
      <c r="B82" s="1215" t="s">
        <v>1791</v>
      </c>
      <c r="C82" s="1215" t="s">
        <v>1711</v>
      </c>
      <c r="D82" s="605"/>
      <c r="E82" s="23"/>
      <c r="F82" s="3"/>
    </row>
    <row r="83" spans="1:6" ht="27" customHeight="1">
      <c r="A83" s="1213" t="s">
        <v>1677</v>
      </c>
      <c r="B83" s="1215" t="s">
        <v>1792</v>
      </c>
      <c r="C83" s="1215" t="s">
        <v>1711</v>
      </c>
      <c r="D83" s="605"/>
      <c r="E83" s="3"/>
      <c r="F83" s="3"/>
    </row>
    <row r="84" spans="1:6" ht="27" customHeight="1">
      <c r="A84" s="1213" t="s">
        <v>1680</v>
      </c>
      <c r="B84" s="1215" t="s">
        <v>1793</v>
      </c>
      <c r="C84" s="1215" t="s">
        <v>1711</v>
      </c>
      <c r="D84" s="605"/>
      <c r="E84" s="3"/>
      <c r="F84" s="3"/>
    </row>
    <row r="85" spans="1:6" ht="27" customHeight="1">
      <c r="A85" s="1213" t="s">
        <v>1683</v>
      </c>
      <c r="B85" s="1215" t="s">
        <v>1794</v>
      </c>
      <c r="C85" s="1215" t="s">
        <v>1711</v>
      </c>
      <c r="D85" s="605"/>
      <c r="E85" s="3"/>
      <c r="F85" s="3"/>
    </row>
    <row r="86" spans="1:6" ht="27" customHeight="1">
      <c r="A86" s="1213" t="s">
        <v>1685</v>
      </c>
      <c r="B86" s="1215" t="s">
        <v>1795</v>
      </c>
      <c r="C86" s="1215" t="s">
        <v>1711</v>
      </c>
      <c r="D86" s="605"/>
      <c r="E86" s="3"/>
      <c r="F86" s="3"/>
    </row>
    <row r="87" spans="1:6" ht="27" customHeight="1">
      <c r="A87" s="1216" t="s">
        <v>1687</v>
      </c>
      <c r="B87" s="1218" t="s">
        <v>1796</v>
      </c>
      <c r="C87" s="1215" t="s">
        <v>1711</v>
      </c>
      <c r="D87" s="563"/>
      <c r="E87" s="3"/>
      <c r="F87" s="3"/>
    </row>
    <row r="88" spans="1:6" ht="27" customHeight="1">
      <c r="A88" s="492" t="s">
        <v>1797</v>
      </c>
      <c r="B88" s="491" t="s">
        <v>1798</v>
      </c>
      <c r="C88" s="1097"/>
      <c r="D88" s="1230"/>
      <c r="E88" s="483"/>
      <c r="F88" s="564"/>
    </row>
    <row r="89" spans="1:6" ht="49.5" customHeight="1">
      <c r="A89" s="1222" t="s">
        <v>1122</v>
      </c>
      <c r="B89" s="1224" t="s">
        <v>1799</v>
      </c>
      <c r="C89" s="946" t="s">
        <v>2037</v>
      </c>
      <c r="D89" s="563"/>
      <c r="E89" s="3"/>
      <c r="F89" s="3"/>
    </row>
    <row r="90" spans="1:6" ht="50.25" customHeight="1">
      <c r="A90" s="1213" t="s">
        <v>1124</v>
      </c>
      <c r="B90" s="1215" t="s">
        <v>1800</v>
      </c>
      <c r="C90" s="1215" t="s">
        <v>2038</v>
      </c>
      <c r="D90" s="563"/>
      <c r="E90" s="3"/>
      <c r="F90" s="3"/>
    </row>
    <row r="91" spans="1:6" ht="27" customHeight="1">
      <c r="A91" s="1213" t="s">
        <v>1135</v>
      </c>
      <c r="B91" s="1215" t="s">
        <v>1801</v>
      </c>
      <c r="C91" s="1215" t="s">
        <v>1802</v>
      </c>
      <c r="D91" s="563"/>
      <c r="E91" s="3"/>
      <c r="F91" s="3"/>
    </row>
    <row r="92" spans="1:6" ht="27" customHeight="1">
      <c r="A92" s="1213" t="s">
        <v>1677</v>
      </c>
      <c r="B92" s="1215" t="s">
        <v>1803</v>
      </c>
      <c r="C92" s="1215" t="s">
        <v>1802</v>
      </c>
      <c r="D92" s="563"/>
      <c r="E92" s="3"/>
      <c r="F92" s="3"/>
    </row>
    <row r="93" spans="1:6" ht="27" customHeight="1">
      <c r="A93" s="1213" t="s">
        <v>1680</v>
      </c>
      <c r="B93" s="1215" t="s">
        <v>1804</v>
      </c>
      <c r="C93" s="1215" t="s">
        <v>1802</v>
      </c>
      <c r="D93" s="563"/>
      <c r="E93" s="3"/>
      <c r="F93" s="3"/>
    </row>
    <row r="94" spans="1:6" ht="27" customHeight="1">
      <c r="A94" s="1213" t="s">
        <v>1683</v>
      </c>
      <c r="B94" s="1215" t="s">
        <v>1805</v>
      </c>
      <c r="C94" s="1215" t="s">
        <v>1802</v>
      </c>
      <c r="D94" s="563"/>
      <c r="E94" s="3"/>
      <c r="F94" s="3"/>
    </row>
    <row r="95" spans="1:6" ht="27" customHeight="1">
      <c r="A95" s="1216" t="s">
        <v>1685</v>
      </c>
      <c r="B95" s="1218" t="s">
        <v>1806</v>
      </c>
      <c r="C95" s="1218" t="s">
        <v>1802</v>
      </c>
      <c r="D95" s="563"/>
      <c r="E95" s="3"/>
      <c r="F95" s="3"/>
    </row>
    <row r="96" spans="1:6" ht="27" customHeight="1">
      <c r="A96" s="492" t="s">
        <v>1807</v>
      </c>
      <c r="B96" s="481" t="s">
        <v>1808</v>
      </c>
      <c r="C96" s="481"/>
      <c r="D96" s="605"/>
    </row>
    <row r="97" spans="1:6" ht="27" customHeight="1">
      <c r="A97" s="1222" t="s">
        <v>1122</v>
      </c>
      <c r="B97" s="1224" t="s">
        <v>1809</v>
      </c>
      <c r="C97" s="1224" t="s">
        <v>1810</v>
      </c>
      <c r="D97" s="605"/>
    </row>
    <row r="98" spans="1:6" ht="27" customHeight="1">
      <c r="A98" s="1213" t="s">
        <v>1124</v>
      </c>
      <c r="B98" s="1215" t="s">
        <v>1811</v>
      </c>
      <c r="C98" s="1215" t="s">
        <v>1810</v>
      </c>
      <c r="D98" s="605"/>
      <c r="E98" s="3"/>
      <c r="F98" s="3"/>
    </row>
    <row r="99" spans="1:6" ht="27" customHeight="1">
      <c r="A99" s="1213" t="s">
        <v>1135</v>
      </c>
      <c r="B99" s="1215" t="s">
        <v>1812</v>
      </c>
      <c r="C99" s="1215" t="s">
        <v>1810</v>
      </c>
      <c r="D99" s="563"/>
      <c r="E99" s="3"/>
      <c r="F99" s="3"/>
    </row>
    <row r="100" spans="1:6" ht="27" customHeight="1">
      <c r="A100" s="1213" t="s">
        <v>1813</v>
      </c>
      <c r="B100" s="1215" t="s">
        <v>1814</v>
      </c>
      <c r="C100" s="1215" t="s">
        <v>1810</v>
      </c>
      <c r="D100" s="563"/>
      <c r="E100" s="3"/>
      <c r="F100" s="3"/>
    </row>
    <row r="101" spans="1:6" ht="27" customHeight="1">
      <c r="A101" s="1213" t="s">
        <v>1685</v>
      </c>
      <c r="B101" s="1215" t="s">
        <v>1815</v>
      </c>
      <c r="C101" s="1215" t="s">
        <v>1810</v>
      </c>
      <c r="D101" s="563"/>
      <c r="E101" s="3"/>
    </row>
    <row r="102" spans="1:6" ht="27" customHeight="1">
      <c r="A102" s="1213" t="s">
        <v>1687</v>
      </c>
      <c r="B102" s="1215" t="s">
        <v>1816</v>
      </c>
      <c r="C102" s="1215" t="s">
        <v>317</v>
      </c>
      <c r="D102" s="563"/>
      <c r="E102" s="3"/>
      <c r="F102" s="3"/>
    </row>
    <row r="103" spans="1:6" ht="44.25" customHeight="1">
      <c r="A103" s="1213" t="s">
        <v>1730</v>
      </c>
      <c r="B103" s="1215" t="s">
        <v>1817</v>
      </c>
      <c r="C103" s="1215" t="s">
        <v>317</v>
      </c>
      <c r="D103" s="563"/>
      <c r="E103" s="3"/>
      <c r="F103" s="3"/>
    </row>
    <row r="104" spans="1:6" ht="27" customHeight="1">
      <c r="A104" s="1213" t="s">
        <v>1733</v>
      </c>
      <c r="B104" s="1215" t="s">
        <v>1818</v>
      </c>
      <c r="C104" s="1215" t="s">
        <v>1819</v>
      </c>
      <c r="D104" s="563"/>
      <c r="E104" s="3"/>
      <c r="F104" s="3"/>
    </row>
    <row r="105" spans="1:6" ht="27" customHeight="1">
      <c r="A105" s="1213" t="s">
        <v>1820</v>
      </c>
      <c r="B105" s="1215" t="s">
        <v>1821</v>
      </c>
      <c r="C105" s="1215" t="s">
        <v>1822</v>
      </c>
      <c r="D105" s="563"/>
      <c r="E105" s="3"/>
      <c r="F105" s="3"/>
    </row>
    <row r="106" spans="1:6" ht="27" customHeight="1">
      <c r="A106" s="1213" t="s">
        <v>1823</v>
      </c>
      <c r="B106" s="1215" t="s">
        <v>1824</v>
      </c>
      <c r="C106" s="1215" t="s">
        <v>317</v>
      </c>
      <c r="D106" s="563"/>
    </row>
    <row r="107" spans="1:6" ht="27" customHeight="1">
      <c r="A107" s="1216" t="s">
        <v>1738</v>
      </c>
      <c r="B107" s="1218" t="s">
        <v>1825</v>
      </c>
      <c r="C107" s="1218" t="s">
        <v>1826</v>
      </c>
      <c r="D107" s="563"/>
    </row>
    <row r="108" spans="1:6" ht="27" customHeight="1">
      <c r="A108" s="492" t="s">
        <v>1827</v>
      </c>
      <c r="B108" s="481" t="s">
        <v>1828</v>
      </c>
      <c r="C108" s="481"/>
      <c r="D108" s="563"/>
    </row>
    <row r="109" spans="1:6" ht="27" customHeight="1">
      <c r="A109" s="1222">
        <v>1</v>
      </c>
      <c r="B109" s="1224" t="s">
        <v>1829</v>
      </c>
      <c r="C109" s="1224" t="s">
        <v>1830</v>
      </c>
      <c r="D109" s="605"/>
    </row>
    <row r="110" spans="1:6" ht="27" customHeight="1">
      <c r="A110" s="1213" t="s">
        <v>1650</v>
      </c>
      <c r="B110" s="1215" t="s">
        <v>1831</v>
      </c>
      <c r="C110" s="1215" t="s">
        <v>1832</v>
      </c>
      <c r="D110" s="605"/>
    </row>
    <row r="111" spans="1:6" ht="27" customHeight="1">
      <c r="A111" s="1213" t="s">
        <v>1653</v>
      </c>
      <c r="B111" s="1215" t="s">
        <v>1833</v>
      </c>
      <c r="C111" s="1215" t="s">
        <v>1832</v>
      </c>
      <c r="D111" s="605"/>
    </row>
    <row r="112" spans="1:6" ht="27" customHeight="1">
      <c r="A112" s="1213" t="s">
        <v>1834</v>
      </c>
      <c r="B112" s="1215" t="s">
        <v>1835</v>
      </c>
      <c r="C112" s="1215" t="s">
        <v>1832</v>
      </c>
      <c r="D112" s="605"/>
    </row>
    <row r="113" spans="1:5" ht="27" customHeight="1">
      <c r="A113" s="1213" t="s">
        <v>1836</v>
      </c>
      <c r="B113" s="1215" t="s">
        <v>1837</v>
      </c>
      <c r="C113" s="1215" t="s">
        <v>1838</v>
      </c>
      <c r="D113" s="605"/>
    </row>
    <row r="114" spans="1:5" ht="27" customHeight="1">
      <c r="A114" s="1213" t="s">
        <v>1839</v>
      </c>
      <c r="B114" s="1215" t="s">
        <v>1840</v>
      </c>
      <c r="C114" s="1215" t="s">
        <v>1841</v>
      </c>
      <c r="D114" s="605"/>
    </row>
    <row r="115" spans="1:5" ht="27" customHeight="1">
      <c r="A115" s="1216">
        <v>2</v>
      </c>
      <c r="B115" s="1218" t="s">
        <v>1842</v>
      </c>
      <c r="C115" s="1218" t="s">
        <v>1841</v>
      </c>
      <c r="D115" s="605"/>
    </row>
    <row r="116" spans="1:5" ht="27" customHeight="1">
      <c r="A116" s="492" t="s">
        <v>1843</v>
      </c>
      <c r="B116" s="481" t="s">
        <v>1844</v>
      </c>
      <c r="C116" s="481"/>
      <c r="D116" s="605"/>
    </row>
    <row r="117" spans="1:5" ht="27" customHeight="1">
      <c r="A117" s="1225" t="s">
        <v>1845</v>
      </c>
      <c r="B117" s="1227" t="s">
        <v>1846</v>
      </c>
      <c r="C117" s="1226" t="s">
        <v>1847</v>
      </c>
      <c r="D117" s="605"/>
    </row>
    <row r="118" spans="1:5" ht="27" customHeight="1">
      <c r="A118" s="492" t="s">
        <v>1848</v>
      </c>
      <c r="B118" s="481" t="s">
        <v>1849</v>
      </c>
      <c r="C118" s="481"/>
      <c r="D118" s="605"/>
    </row>
    <row r="119" spans="1:5" ht="36" customHeight="1">
      <c r="A119" s="1222">
        <v>1</v>
      </c>
      <c r="B119" s="1224" t="s">
        <v>1850</v>
      </c>
      <c r="C119" s="1224" t="s">
        <v>1851</v>
      </c>
      <c r="D119" s="605"/>
    </row>
    <row r="120" spans="1:5" ht="27" customHeight="1">
      <c r="A120" s="1213" t="s">
        <v>1852</v>
      </c>
      <c r="B120" s="1221" t="s">
        <v>1853</v>
      </c>
      <c r="C120" s="1215" t="s">
        <v>1854</v>
      </c>
      <c r="D120" s="605"/>
    </row>
    <row r="121" spans="1:5" ht="27" customHeight="1">
      <c r="A121" s="1213" t="s">
        <v>1855</v>
      </c>
      <c r="B121" s="1221" t="s">
        <v>1856</v>
      </c>
      <c r="C121" s="1215" t="s">
        <v>1857</v>
      </c>
      <c r="D121" s="605"/>
    </row>
    <row r="122" spans="1:5" ht="27" customHeight="1">
      <c r="A122" s="1213">
        <v>4</v>
      </c>
      <c r="B122" s="1215" t="s">
        <v>1858</v>
      </c>
      <c r="C122" s="1215" t="s">
        <v>1851</v>
      </c>
      <c r="D122" s="605"/>
    </row>
    <row r="123" spans="1:5" ht="27" customHeight="1">
      <c r="A123" s="1727" t="s">
        <v>1859</v>
      </c>
      <c r="B123" s="1728"/>
      <c r="C123" s="1728"/>
      <c r="D123" s="605"/>
    </row>
    <row r="124" spans="1:5" ht="27" customHeight="1">
      <c r="A124" s="492" t="s">
        <v>1860</v>
      </c>
      <c r="B124" s="481" t="s">
        <v>1861</v>
      </c>
      <c r="C124" s="481"/>
      <c r="D124" s="605"/>
    </row>
    <row r="125" spans="1:5" ht="27" customHeight="1">
      <c r="A125" s="1222" t="s">
        <v>1122</v>
      </c>
      <c r="B125" s="1228" t="s">
        <v>1862</v>
      </c>
      <c r="C125" s="1224" t="s">
        <v>1659</v>
      </c>
      <c r="D125" s="605"/>
    </row>
    <row r="126" spans="1:5" ht="27" customHeight="1">
      <c r="A126" s="1213" t="s">
        <v>1124</v>
      </c>
      <c r="B126" s="1215" t="s">
        <v>1863</v>
      </c>
      <c r="C126" s="1215" t="s">
        <v>1864</v>
      </c>
      <c r="D126" s="605"/>
    </row>
    <row r="127" spans="1:5" ht="27" customHeight="1">
      <c r="A127" s="1213" t="s">
        <v>1865</v>
      </c>
      <c r="B127" s="1215" t="s">
        <v>1866</v>
      </c>
      <c r="C127" s="1215" t="s">
        <v>1659</v>
      </c>
      <c r="D127" s="605"/>
    </row>
    <row r="128" spans="1:5" ht="27" customHeight="1">
      <c r="A128" s="1213" t="s">
        <v>1677</v>
      </c>
      <c r="B128" s="1215" t="s">
        <v>1867</v>
      </c>
      <c r="C128" s="1215" t="s">
        <v>1659</v>
      </c>
      <c r="D128" s="1212"/>
      <c r="E128" s="3"/>
    </row>
    <row r="129" spans="1:6" ht="27" customHeight="1">
      <c r="A129" s="1213" t="s">
        <v>1680</v>
      </c>
      <c r="B129" s="1215" t="s">
        <v>1868</v>
      </c>
      <c r="C129" s="1215" t="s">
        <v>1659</v>
      </c>
      <c r="D129" s="563"/>
      <c r="E129" s="23"/>
      <c r="F129" s="3"/>
    </row>
    <row r="130" spans="1:6" ht="27" customHeight="1">
      <c r="A130" s="1213" t="s">
        <v>1869</v>
      </c>
      <c r="B130" s="1215" t="s">
        <v>1870</v>
      </c>
      <c r="C130" s="1215" t="s">
        <v>1659</v>
      </c>
      <c r="D130" s="605"/>
    </row>
    <row r="131" spans="1:6" ht="27" customHeight="1">
      <c r="A131" s="1213" t="s">
        <v>1871</v>
      </c>
      <c r="B131" s="1215" t="s">
        <v>1872</v>
      </c>
      <c r="C131" s="1215" t="s">
        <v>1659</v>
      </c>
      <c r="D131" s="605"/>
    </row>
    <row r="132" spans="1:6" ht="27" customHeight="1">
      <c r="A132" s="1216" t="s">
        <v>1687</v>
      </c>
      <c r="B132" s="1218" t="s">
        <v>1873</v>
      </c>
      <c r="C132" s="1218" t="s">
        <v>1874</v>
      </c>
      <c r="D132" s="605"/>
    </row>
    <row r="133" spans="1:6" ht="27" customHeight="1">
      <c r="A133" s="492" t="s">
        <v>1875</v>
      </c>
      <c r="B133" s="481" t="s">
        <v>1876</v>
      </c>
      <c r="C133" s="481"/>
      <c r="D133" s="605"/>
    </row>
    <row r="134" spans="1:6" ht="27" customHeight="1">
      <c r="A134" s="1222" t="s">
        <v>1122</v>
      </c>
      <c r="B134" s="1224" t="s">
        <v>1877</v>
      </c>
      <c r="C134" s="1224" t="s">
        <v>1659</v>
      </c>
      <c r="D134" s="605"/>
    </row>
    <row r="135" spans="1:6" ht="27" customHeight="1">
      <c r="A135" s="1213" t="s">
        <v>1124</v>
      </c>
      <c r="B135" s="1215" t="s">
        <v>1878</v>
      </c>
      <c r="C135" s="1215" t="s">
        <v>1659</v>
      </c>
      <c r="D135" s="605"/>
    </row>
    <row r="136" spans="1:6" ht="27" customHeight="1">
      <c r="A136" s="1213" t="s">
        <v>1135</v>
      </c>
      <c r="B136" s="1215" t="s">
        <v>1879</v>
      </c>
      <c r="C136" s="1215" t="s">
        <v>1659</v>
      </c>
      <c r="D136" s="605"/>
    </row>
    <row r="137" spans="1:6" ht="27" customHeight="1">
      <c r="A137" s="1213" t="s">
        <v>1677</v>
      </c>
      <c r="B137" s="1215" t="s">
        <v>1880</v>
      </c>
      <c r="C137" s="1215" t="s">
        <v>1881</v>
      </c>
      <c r="D137" s="605"/>
    </row>
    <row r="138" spans="1:6" ht="27" customHeight="1">
      <c r="A138" s="1213" t="s">
        <v>1680</v>
      </c>
      <c r="B138" s="1215" t="s">
        <v>1882</v>
      </c>
      <c r="C138" s="1215" t="s">
        <v>1883</v>
      </c>
      <c r="D138" s="605"/>
    </row>
    <row r="139" spans="1:6" ht="27" customHeight="1">
      <c r="A139" s="1213" t="s">
        <v>1683</v>
      </c>
      <c r="B139" s="1215" t="s">
        <v>1884</v>
      </c>
      <c r="C139" s="1215" t="s">
        <v>1885</v>
      </c>
      <c r="D139" s="605"/>
    </row>
    <row r="140" spans="1:6" ht="27" customHeight="1">
      <c r="A140" s="1213" t="s">
        <v>1685</v>
      </c>
      <c r="B140" s="1215" t="s">
        <v>1886</v>
      </c>
      <c r="C140" s="1215" t="s">
        <v>1887</v>
      </c>
      <c r="D140" s="563"/>
      <c r="E140" s="3"/>
      <c r="F140" s="3"/>
    </row>
    <row r="141" spans="1:6" ht="49.5" customHeight="1">
      <c r="A141" s="1213" t="s">
        <v>1687</v>
      </c>
      <c r="B141" s="1215" t="s">
        <v>1888</v>
      </c>
      <c r="C141" s="1215" t="s">
        <v>1889</v>
      </c>
      <c r="D141" s="563"/>
      <c r="E141" s="3"/>
      <c r="F141" s="3"/>
    </row>
    <row r="142" spans="1:6" ht="65.25" customHeight="1">
      <c r="A142" s="1213" t="s">
        <v>1730</v>
      </c>
      <c r="B142" s="1215" t="s">
        <v>1890</v>
      </c>
      <c r="C142" s="1215" t="s">
        <v>1889</v>
      </c>
      <c r="D142" s="563"/>
      <c r="E142" s="3"/>
      <c r="F142" s="3"/>
    </row>
    <row r="143" spans="1:6" ht="54" customHeight="1">
      <c r="A143" s="1216" t="s">
        <v>1733</v>
      </c>
      <c r="B143" s="1218" t="s">
        <v>1891</v>
      </c>
      <c r="C143" s="1218" t="s">
        <v>1892</v>
      </c>
      <c r="D143" s="605"/>
      <c r="E143" s="3"/>
      <c r="F143" s="3"/>
    </row>
    <row r="144" spans="1:6" ht="27" customHeight="1">
      <c r="A144" s="561" t="s">
        <v>1893</v>
      </c>
      <c r="B144" s="560" t="s">
        <v>1894</v>
      </c>
      <c r="C144" s="560"/>
      <c r="D144" s="605"/>
    </row>
    <row r="145" spans="1:4" ht="27" customHeight="1">
      <c r="A145" s="1225"/>
      <c r="B145" s="1226" t="s">
        <v>1895</v>
      </c>
      <c r="C145" s="1226" t="s">
        <v>317</v>
      </c>
      <c r="D145" s="605"/>
    </row>
    <row r="146" spans="1:4" ht="27" customHeight="1">
      <c r="A146" s="492" t="s">
        <v>1896</v>
      </c>
      <c r="B146" s="481" t="s">
        <v>1897</v>
      </c>
      <c r="C146" s="481"/>
      <c r="D146" s="605"/>
    </row>
    <row r="147" spans="1:4" ht="27" customHeight="1">
      <c r="A147" s="1222" t="s">
        <v>1898</v>
      </c>
      <c r="B147" s="1224" t="s">
        <v>1899</v>
      </c>
      <c r="C147" s="1224" t="s">
        <v>1802</v>
      </c>
      <c r="D147" s="605"/>
    </row>
    <row r="148" spans="1:4" ht="27" customHeight="1">
      <c r="A148" s="1213" t="s">
        <v>1900</v>
      </c>
      <c r="B148" s="1215" t="s">
        <v>1901</v>
      </c>
      <c r="C148" s="1215" t="s">
        <v>1802</v>
      </c>
      <c r="D148" s="605"/>
    </row>
    <row r="149" spans="1:4" ht="27" customHeight="1">
      <c r="A149" s="1213" t="s">
        <v>1902</v>
      </c>
      <c r="B149" s="1215" t="s">
        <v>1903</v>
      </c>
      <c r="C149" s="1215" t="s">
        <v>1802</v>
      </c>
      <c r="D149" s="605"/>
    </row>
    <row r="150" spans="1:4" ht="27" customHeight="1">
      <c r="A150" s="1213" t="s">
        <v>1904</v>
      </c>
      <c r="B150" s="1215" t="s">
        <v>1905</v>
      </c>
      <c r="C150" s="1215" t="s">
        <v>1802</v>
      </c>
      <c r="D150" s="605"/>
    </row>
    <row r="151" spans="1:4" ht="27" customHeight="1">
      <c r="A151" s="1213" t="s">
        <v>1124</v>
      </c>
      <c r="B151" s="1221" t="s">
        <v>1906</v>
      </c>
      <c r="C151" s="1215" t="s">
        <v>1802</v>
      </c>
      <c r="D151" s="605"/>
    </row>
    <row r="152" spans="1:4" ht="27" customHeight="1">
      <c r="A152" s="1213" t="s">
        <v>1135</v>
      </c>
      <c r="B152" s="1215" t="s">
        <v>1907</v>
      </c>
      <c r="C152" s="1215" t="s">
        <v>1802</v>
      </c>
      <c r="D152" s="605"/>
    </row>
    <row r="153" spans="1:4" ht="27" customHeight="1">
      <c r="A153" s="1213" t="s">
        <v>1908</v>
      </c>
      <c r="B153" s="1215" t="s">
        <v>1909</v>
      </c>
      <c r="C153" s="1215" t="s">
        <v>1910</v>
      </c>
      <c r="D153" s="605"/>
    </row>
    <row r="154" spans="1:4" ht="27" customHeight="1">
      <c r="A154" s="1213" t="s">
        <v>1680</v>
      </c>
      <c r="B154" s="1215" t="s">
        <v>1911</v>
      </c>
      <c r="C154" s="1215" t="s">
        <v>1912</v>
      </c>
      <c r="D154" s="605"/>
    </row>
    <row r="155" spans="1:4" ht="27" customHeight="1">
      <c r="A155" s="1213" t="s">
        <v>1683</v>
      </c>
      <c r="B155" s="1215" t="s">
        <v>1913</v>
      </c>
      <c r="C155" s="1215" t="s">
        <v>1802</v>
      </c>
      <c r="D155" s="605"/>
    </row>
    <row r="156" spans="1:4" ht="27" customHeight="1">
      <c r="A156" s="1213" t="s">
        <v>1685</v>
      </c>
      <c r="B156" s="1215" t="s">
        <v>1914</v>
      </c>
      <c r="C156" s="1215" t="s">
        <v>1915</v>
      </c>
      <c r="D156" s="605"/>
    </row>
    <row r="157" spans="1:4">
      <c r="D157" s="605"/>
    </row>
  </sheetData>
  <mergeCells count="3">
    <mergeCell ref="A1:C2"/>
    <mergeCell ref="A38:C38"/>
    <mergeCell ref="A123:C123"/>
  </mergeCells>
  <pageMargins left="0.7" right="0.7" top="0.75" bottom="0.75" header="0.3" footer="0.3"/>
  <pageSetup scale="68" orientation="portrait" r:id="rId1"/>
  <headerFooter>
    <oddFooter>&amp;C&amp;1#&amp;"Calibri"&amp;10&amp;K000000Confidential</oddFooter>
  </headerFooter>
  <rowBreaks count="4" manualBreakCount="4">
    <brk id="37" max="3" man="1"/>
    <brk id="72" max="3" man="1"/>
    <brk id="95" max="3" man="1"/>
    <brk id="132" max="3" man="1"/>
  </rowBreaks>
  <colBreaks count="1" manualBreakCount="1">
    <brk id="4" max="156" man="1"/>
  </colBreaks>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000C-513B-4A02-BA54-00AB29B80026}">
  <sheetPr codeName="Sheet79">
    <tabColor theme="4"/>
  </sheetPr>
  <dimension ref="A1"/>
  <sheetViews>
    <sheetView workbookViewId="0">
      <selection activeCell="C7" sqref="C7"/>
    </sheetView>
  </sheetViews>
  <sheetFormatPr defaultColWidth="9.1796875" defaultRowHeight="11.5"/>
  <cols>
    <col min="1" max="16384" width="9.1796875" style="605"/>
  </cols>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5B34-851F-4763-A011-C19D282CA56F}">
  <sheetPr codeName="Sheet80">
    <tabColor theme="5" tint="0.59999389629810485"/>
  </sheetPr>
  <dimension ref="A1:AA32"/>
  <sheetViews>
    <sheetView showGridLines="0" view="pageBreakPreview" zoomScaleNormal="130" zoomScaleSheetLayoutView="100" zoomScalePageLayoutView="85" workbookViewId="0">
      <selection activeCell="F1" sqref="F1"/>
    </sheetView>
  </sheetViews>
  <sheetFormatPr defaultColWidth="9.1796875" defaultRowHeight="11.5"/>
  <cols>
    <col min="1" max="1" width="68.26953125" style="8" customWidth="1"/>
    <col min="2" max="2" width="10.81640625" style="1" customWidth="1"/>
    <col min="3" max="3" width="12.26953125" style="1" bestFit="1" customWidth="1"/>
    <col min="4" max="4" width="2.7265625" style="1" customWidth="1"/>
    <col min="5" max="8" width="9.1796875" style="1"/>
    <col min="9" max="9" width="38.1796875" style="1" customWidth="1"/>
    <col min="10" max="10" width="9.1796875" style="1"/>
    <col min="11" max="11" width="4.7265625" style="1" customWidth="1"/>
    <col min="12" max="12" width="3.54296875" style="1" customWidth="1"/>
    <col min="13" max="13" width="28.453125" style="1" customWidth="1"/>
    <col min="14" max="16384" width="9.1796875" style="1"/>
  </cols>
  <sheetData>
    <row r="1" spans="1:27" ht="66" customHeight="1">
      <c r="A1" s="1729" t="s">
        <v>2073</v>
      </c>
      <c r="B1" s="1729"/>
      <c r="C1" s="1729"/>
      <c r="G1" s="1336"/>
      <c r="H1" s="1336"/>
      <c r="I1" s="1336"/>
      <c r="J1" s="1336"/>
      <c r="K1" s="1336"/>
      <c r="L1" s="1336"/>
      <c r="M1" s="1336"/>
      <c r="N1" s="1336"/>
      <c r="O1" s="1336"/>
      <c r="P1" s="1336"/>
      <c r="Q1" s="1336"/>
      <c r="AA1" s="1" t="e">
        <f>#REF!</f>
        <v>#REF!</v>
      </c>
    </row>
    <row r="2" spans="1:27">
      <c r="A2" s="17" t="s">
        <v>170</v>
      </c>
      <c r="B2" s="50">
        <v>2021</v>
      </c>
      <c r="C2" s="50">
        <v>2020</v>
      </c>
      <c r="G2" s="1336"/>
      <c r="H2" s="1336"/>
      <c r="I2" s="1336"/>
      <c r="J2" s="1336"/>
      <c r="K2" s="1336"/>
      <c r="L2" s="1336"/>
      <c r="M2" s="1336"/>
      <c r="N2" s="1336"/>
      <c r="O2" s="1336"/>
      <c r="P2" s="1336"/>
      <c r="Q2" s="1336"/>
    </row>
    <row r="3" spans="1:27">
      <c r="A3" s="2" t="s">
        <v>432</v>
      </c>
      <c r="B3" s="578"/>
      <c r="C3" s="578"/>
      <c r="G3" s="1336"/>
      <c r="H3" s="1337"/>
      <c r="I3" s="1338"/>
      <c r="J3" s="1337"/>
      <c r="K3" s="1337"/>
      <c r="L3" s="1337"/>
      <c r="M3" s="1337"/>
      <c r="N3" s="1337"/>
      <c r="O3" s="1336"/>
      <c r="P3" s="1336"/>
      <c r="Q3" s="1336"/>
    </row>
    <row r="4" spans="1:27">
      <c r="A4" s="1" t="s">
        <v>1338</v>
      </c>
      <c r="B4" s="3">
        <v>1763</v>
      </c>
      <c r="C4" s="3">
        <v>1533</v>
      </c>
      <c r="D4" s="4"/>
      <c r="G4" s="1336"/>
      <c r="H4" s="1337"/>
      <c r="I4" s="1337"/>
      <c r="J4" s="1338"/>
      <c r="K4" s="1337"/>
      <c r="L4" s="1337"/>
      <c r="M4" s="1337"/>
      <c r="N4" s="1338"/>
      <c r="O4" s="1336"/>
      <c r="P4" s="1336"/>
      <c r="Q4" s="1336"/>
    </row>
    <row r="5" spans="1:27">
      <c r="A5" s="5" t="s">
        <v>1332</v>
      </c>
      <c r="B5" s="3">
        <v>10259</v>
      </c>
      <c r="C5" s="3">
        <v>9225</v>
      </c>
      <c r="G5" s="1336"/>
      <c r="H5" s="1337"/>
      <c r="I5" s="1338"/>
      <c r="J5" s="1337"/>
      <c r="K5" s="1337"/>
      <c r="L5" s="1337"/>
      <c r="M5" s="1338"/>
      <c r="N5" s="1337"/>
      <c r="O5" s="1336"/>
      <c r="P5" s="1336"/>
      <c r="Q5" s="1336"/>
    </row>
    <row r="6" spans="1:27" ht="14.25" customHeight="1">
      <c r="A6" s="6" t="s">
        <v>1916</v>
      </c>
      <c r="B6" s="7">
        <v>1638</v>
      </c>
      <c r="C6" s="7">
        <v>1193</v>
      </c>
      <c r="G6" s="1336"/>
      <c r="H6" s="1337"/>
      <c r="I6" s="1337"/>
      <c r="J6" s="1339"/>
      <c r="K6" s="1337"/>
      <c r="L6" s="1337"/>
      <c r="M6" s="1337"/>
      <c r="N6" s="1339"/>
      <c r="O6" s="1336"/>
      <c r="P6" s="1336"/>
      <c r="Q6" s="1336"/>
    </row>
    <row r="7" spans="1:27" ht="14.25" customHeight="1">
      <c r="A7" s="8" t="s">
        <v>1918</v>
      </c>
      <c r="B7" s="3">
        <v>4203</v>
      </c>
      <c r="C7" s="3">
        <v>4398</v>
      </c>
      <c r="G7" s="1336"/>
      <c r="H7" s="1337"/>
      <c r="I7" s="1337"/>
      <c r="J7" s="1339"/>
      <c r="K7" s="1337"/>
      <c r="L7" s="1337"/>
      <c r="M7" s="1337"/>
      <c r="N7" s="1339"/>
      <c r="O7" s="1336"/>
      <c r="P7" s="1336"/>
      <c r="Q7" s="1336"/>
    </row>
    <row r="8" spans="1:27" ht="14.25" customHeight="1">
      <c r="A8" s="9" t="s">
        <v>1919</v>
      </c>
      <c r="B8" s="3">
        <v>3360</v>
      </c>
      <c r="C8" s="3">
        <v>3090</v>
      </c>
      <c r="G8" s="1336"/>
      <c r="H8" s="1337"/>
      <c r="I8" s="1337"/>
      <c r="J8" s="1339"/>
      <c r="K8" s="1337"/>
      <c r="L8" s="1337"/>
      <c r="M8" s="1337"/>
      <c r="N8" s="1339"/>
      <c r="O8" s="1336"/>
      <c r="P8" s="1336"/>
      <c r="Q8" s="1336"/>
    </row>
    <row r="9" spans="1:27" ht="14.25" customHeight="1">
      <c r="A9" s="9" t="s">
        <v>1920</v>
      </c>
      <c r="B9" s="3">
        <v>845</v>
      </c>
      <c r="C9" s="3">
        <v>759</v>
      </c>
      <c r="G9" s="1336"/>
      <c r="H9" s="1337"/>
      <c r="I9" s="1340"/>
      <c r="J9" s="1339"/>
      <c r="K9" s="1337"/>
      <c r="L9" s="1337"/>
      <c r="M9" s="1337"/>
      <c r="N9" s="1339"/>
      <c r="O9" s="1336"/>
      <c r="P9" s="1336"/>
      <c r="Q9" s="1336"/>
    </row>
    <row r="10" spans="1:27" ht="14.25" customHeight="1">
      <c r="A10" s="599" t="s">
        <v>1921</v>
      </c>
      <c r="B10" s="3">
        <v>43344</v>
      </c>
      <c r="C10" s="3">
        <v>33113</v>
      </c>
      <c r="G10" s="1336"/>
      <c r="H10" s="1337"/>
      <c r="I10" s="1337"/>
      <c r="J10" s="1339"/>
      <c r="K10" s="1337"/>
      <c r="L10" s="1337"/>
      <c r="M10" s="1337"/>
      <c r="N10" s="1339"/>
      <c r="O10" s="1336"/>
      <c r="P10" s="1336"/>
      <c r="Q10" s="1336"/>
    </row>
    <row r="11" spans="1:27" ht="14.25" customHeight="1">
      <c r="A11" s="9" t="s">
        <v>1922</v>
      </c>
      <c r="B11" s="7">
        <v>36</v>
      </c>
      <c r="C11" s="7">
        <v>122</v>
      </c>
      <c r="G11" s="1336"/>
      <c r="H11" s="1337"/>
      <c r="I11" s="1337"/>
      <c r="J11" s="1337"/>
      <c r="K11" s="1337"/>
      <c r="L11" s="1337"/>
      <c r="M11" s="1337"/>
      <c r="N11" s="1337"/>
      <c r="O11" s="1336"/>
      <c r="P11" s="1336"/>
      <c r="Q11" s="1336"/>
    </row>
    <row r="12" spans="1:27" ht="14.25" customHeight="1">
      <c r="A12" s="10" t="s">
        <v>1059</v>
      </c>
      <c r="B12" s="3">
        <v>427</v>
      </c>
      <c r="C12" s="3">
        <v>483</v>
      </c>
      <c r="G12" s="1336"/>
      <c r="H12" s="1337"/>
      <c r="I12" s="1337"/>
      <c r="J12" s="1337"/>
      <c r="K12" s="1337"/>
      <c r="L12" s="1337"/>
      <c r="M12" s="1337"/>
      <c r="N12" s="1337"/>
      <c r="O12" s="1336"/>
      <c r="P12" s="1336"/>
      <c r="Q12" s="1336"/>
    </row>
    <row r="13" spans="1:27" ht="14.25" customHeight="1">
      <c r="A13" s="1150" t="s">
        <v>1342</v>
      </c>
      <c r="B13" s="1150">
        <v>65876</v>
      </c>
      <c r="C13" s="1151">
        <v>53916</v>
      </c>
      <c r="G13" s="1336"/>
      <c r="H13" s="1337"/>
      <c r="I13" s="1337"/>
      <c r="J13" s="1339"/>
      <c r="K13" s="1337"/>
      <c r="L13" s="1337"/>
      <c r="M13" s="1337"/>
      <c r="N13" s="1337"/>
      <c r="O13" s="1336"/>
      <c r="P13" s="1336"/>
      <c r="Q13" s="1336"/>
    </row>
    <row r="14" spans="1:27" ht="14.25" customHeight="1">
      <c r="B14" s="3"/>
      <c r="C14" s="3"/>
      <c r="G14" s="1336"/>
      <c r="H14" s="1337"/>
      <c r="I14" s="1337"/>
      <c r="J14" s="1337"/>
      <c r="K14" s="1337"/>
      <c r="L14" s="1337"/>
      <c r="M14" s="1337"/>
      <c r="N14" s="1337"/>
      <c r="O14" s="1336"/>
      <c r="P14" s="1336"/>
      <c r="Q14" s="1336"/>
    </row>
    <row r="15" spans="1:27" ht="14.25" customHeight="1">
      <c r="A15" s="12" t="s">
        <v>439</v>
      </c>
      <c r="B15" s="3"/>
      <c r="C15" s="3"/>
      <c r="G15" s="1336"/>
      <c r="H15" s="1337"/>
      <c r="I15" s="1337"/>
      <c r="J15" s="1337"/>
      <c r="K15" s="1337"/>
      <c r="L15" s="1337"/>
      <c r="M15" s="1337"/>
      <c r="N15" s="1337"/>
      <c r="O15" s="1336"/>
      <c r="P15" s="1336"/>
      <c r="Q15" s="1336"/>
    </row>
    <row r="16" spans="1:27" ht="14.25" customHeight="1">
      <c r="A16" s="8" t="s">
        <v>1925</v>
      </c>
      <c r="B16" s="3">
        <v>6299</v>
      </c>
      <c r="C16" s="3">
        <v>6166</v>
      </c>
      <c r="G16" s="1336"/>
      <c r="H16" s="1337"/>
      <c r="I16" s="1337"/>
      <c r="J16" s="1337"/>
      <c r="K16" s="1337"/>
      <c r="L16" s="1337"/>
      <c r="M16" s="1337"/>
      <c r="N16" s="1339"/>
      <c r="O16" s="1336"/>
      <c r="P16" s="1336"/>
      <c r="Q16" s="1336"/>
    </row>
    <row r="17" spans="1:17" ht="14.25" customHeight="1">
      <c r="A17" s="8" t="s">
        <v>1926</v>
      </c>
      <c r="B17" s="3">
        <v>2799</v>
      </c>
      <c r="C17" s="3">
        <v>2001</v>
      </c>
      <c r="G17" s="1336"/>
      <c r="H17" s="1337"/>
      <c r="I17" s="1338"/>
      <c r="J17" s="1341"/>
      <c r="K17" s="1337"/>
      <c r="L17" s="1337"/>
      <c r="M17" s="1337"/>
      <c r="N17" s="1337"/>
      <c r="O17" s="1336"/>
      <c r="P17" s="1336"/>
      <c r="Q17" s="1336"/>
    </row>
    <row r="18" spans="1:17" ht="14.25" customHeight="1">
      <c r="A18" s="9" t="s">
        <v>1927</v>
      </c>
      <c r="B18" s="7">
        <v>7711</v>
      </c>
      <c r="C18" s="7">
        <v>7070</v>
      </c>
      <c r="G18" s="1336"/>
      <c r="H18" s="1337"/>
      <c r="I18" s="1337"/>
      <c r="J18" s="1337"/>
      <c r="K18" s="1337"/>
      <c r="L18" s="1337"/>
      <c r="M18" s="1338"/>
      <c r="N18" s="1341"/>
      <c r="O18" s="1336"/>
      <c r="P18" s="1336"/>
      <c r="Q18" s="1336"/>
    </row>
    <row r="19" spans="1:17" ht="14.25" customHeight="1">
      <c r="A19" s="8" t="s">
        <v>1928</v>
      </c>
      <c r="B19" s="8">
        <v>2158</v>
      </c>
      <c r="C19" s="8">
        <v>2386</v>
      </c>
      <c r="G19" s="1336"/>
      <c r="H19" s="1336"/>
      <c r="I19" s="1336"/>
      <c r="J19" s="1336"/>
      <c r="K19" s="1336"/>
      <c r="L19" s="1336"/>
      <c r="M19" s="1336"/>
      <c r="N19" s="1336"/>
      <c r="O19" s="1336"/>
      <c r="P19" s="1336"/>
      <c r="Q19" s="1336"/>
    </row>
    <row r="20" spans="1:17" ht="14.25" customHeight="1">
      <c r="A20" s="8" t="s">
        <v>1929</v>
      </c>
      <c r="B20" s="8">
        <v>43344</v>
      </c>
      <c r="C20" s="8">
        <v>33113</v>
      </c>
      <c r="G20" s="1336"/>
      <c r="H20" s="1336"/>
      <c r="I20" s="1336"/>
      <c r="J20" s="1336"/>
      <c r="K20" s="1336"/>
      <c r="L20" s="1336"/>
      <c r="M20" s="1336"/>
      <c r="N20" s="1336"/>
      <c r="O20" s="1336"/>
      <c r="P20" s="1336"/>
      <c r="Q20" s="1336"/>
    </row>
    <row r="21" spans="1:17" ht="14.25" customHeight="1">
      <c r="A21" s="8" t="s">
        <v>1923</v>
      </c>
      <c r="B21" s="8">
        <v>627</v>
      </c>
      <c r="C21" s="8">
        <v>554</v>
      </c>
      <c r="G21" s="1336"/>
      <c r="H21" s="1336"/>
      <c r="I21" s="1336"/>
      <c r="J21" s="1336"/>
      <c r="K21" s="1336"/>
      <c r="L21" s="1336"/>
      <c r="M21" s="1336"/>
      <c r="N21" s="1336"/>
      <c r="O21" s="1336"/>
      <c r="P21" s="1336"/>
      <c r="Q21" s="1336"/>
    </row>
    <row r="22" spans="1:17" ht="14.25" customHeight="1">
      <c r="A22" s="9" t="s">
        <v>1924</v>
      </c>
      <c r="B22" s="7">
        <v>365</v>
      </c>
      <c r="C22" s="7">
        <v>348</v>
      </c>
      <c r="G22" s="1336"/>
      <c r="H22" s="1336"/>
      <c r="I22" s="1336"/>
      <c r="J22" s="1336"/>
      <c r="K22" s="1336"/>
      <c r="L22" s="1336"/>
      <c r="M22" s="1336"/>
      <c r="N22" s="1336"/>
      <c r="O22" s="1336"/>
      <c r="P22" s="1336"/>
      <c r="Q22" s="1336"/>
    </row>
    <row r="23" spans="1:17" ht="14.25" customHeight="1">
      <c r="A23" s="9" t="s">
        <v>1347</v>
      </c>
      <c r="B23" s="7">
        <v>211</v>
      </c>
      <c r="C23" s="7">
        <v>223</v>
      </c>
      <c r="G23" s="1336"/>
      <c r="H23" s="1336"/>
      <c r="I23" s="1336"/>
      <c r="J23" s="1336"/>
      <c r="K23" s="1336"/>
      <c r="L23" s="1336"/>
      <c r="M23" s="1336"/>
      <c r="N23" s="1336"/>
      <c r="O23" s="1336"/>
      <c r="P23" s="1336"/>
      <c r="Q23" s="1336"/>
    </row>
    <row r="24" spans="1:17" ht="14.25" customHeight="1">
      <c r="A24" s="8" t="s">
        <v>1930</v>
      </c>
      <c r="B24" s="7">
        <v>1711</v>
      </c>
      <c r="C24" s="7">
        <v>1370</v>
      </c>
      <c r="G24" s="1336"/>
      <c r="H24" s="1336"/>
      <c r="I24" s="1336"/>
      <c r="J24" s="1336"/>
      <c r="K24" s="1336"/>
      <c r="L24" s="1336"/>
      <c r="M24" s="1336"/>
      <c r="N24" s="1336"/>
      <c r="O24" s="1336"/>
      <c r="P24" s="1336"/>
      <c r="Q24" s="1336"/>
    </row>
    <row r="25" spans="1:17" ht="14.25" customHeight="1">
      <c r="A25" s="9" t="s">
        <v>1931</v>
      </c>
      <c r="B25" s="1">
        <v>650</v>
      </c>
      <c r="C25" s="1">
        <v>685</v>
      </c>
    </row>
    <row r="26" spans="1:17">
      <c r="A26" s="1150" t="s">
        <v>1932</v>
      </c>
      <c r="B26" s="1150">
        <v>65876</v>
      </c>
      <c r="C26" s="1151">
        <v>53916</v>
      </c>
    </row>
    <row r="27" spans="1:17">
      <c r="A27" s="79"/>
      <c r="B27" s="79"/>
      <c r="C27" s="79"/>
    </row>
    <row r="28" spans="1:17">
      <c r="A28" s="79"/>
      <c r="B28" s="79"/>
      <c r="C28" s="79"/>
    </row>
    <row r="29" spans="1:17">
      <c r="E29" s="24"/>
      <c r="F29" s="14"/>
      <c r="L29" s="15"/>
    </row>
    <row r="30" spans="1:17">
      <c r="E30" s="24"/>
      <c r="F30" s="14"/>
      <c r="G30" s="46"/>
      <c r="L30" s="15"/>
    </row>
    <row r="31" spans="1:17">
      <c r="E31" s="20"/>
      <c r="F31" s="688"/>
    </row>
    <row r="32" spans="1:17">
      <c r="A32" s="16"/>
      <c r="B32" s="14"/>
      <c r="C32" s="14"/>
    </row>
  </sheetData>
  <mergeCells count="1">
    <mergeCell ref="A1:C1"/>
  </mergeCells>
  <pageMargins left="0.43307086614173229" right="0.23622047244094491" top="0.74803149606299213" bottom="0.74803149606299213" header="0.31496062992125984" footer="0.31496062992125984"/>
  <pageSetup paperSize="9" scale="94" orientation="portrait" r:id="rId1"/>
  <headerFooter>
    <oddFooter>&amp;C&amp;"Calibri"&amp;11&amp;K000000Table &amp;A_x000D_&amp;1#&amp;"Calibri"&amp;10&amp;K000000Confidential</oddFooter>
  </headerFooter>
  <colBreaks count="1" manualBreakCount="1">
    <brk id="4" max="1048575" man="1"/>
  </colBreaks>
  <customProperties>
    <customPr name="_pios_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CE05-0E94-4F6F-A45A-A2670CDE54BE}">
  <sheetPr codeName="Sheet81">
    <tabColor theme="5" tint="0.59999389629810485"/>
  </sheetPr>
  <dimension ref="A1:AA25"/>
  <sheetViews>
    <sheetView showGridLines="0" view="pageBreakPreview" zoomScale="130" zoomScaleNormal="100" zoomScaleSheetLayoutView="130" workbookViewId="0">
      <selection activeCell="I4" sqref="I4"/>
    </sheetView>
  </sheetViews>
  <sheetFormatPr defaultColWidth="9.1796875" defaultRowHeight="11.5"/>
  <cols>
    <col min="1" max="1" width="41.81640625" style="8" customWidth="1"/>
    <col min="2" max="2" width="15.54296875" style="1" customWidth="1"/>
    <col min="3" max="5" width="15.7265625" style="1" customWidth="1"/>
    <col min="6" max="6" width="2.81640625" style="1" customWidth="1"/>
    <col min="7" max="10" width="9.1796875" style="1"/>
    <col min="11" max="11" width="21.7265625" style="1336" customWidth="1"/>
    <col min="12" max="21" width="9.1796875" style="1336"/>
    <col min="22" max="16384" width="9.1796875" style="1"/>
  </cols>
  <sheetData>
    <row r="1" spans="1:27">
      <c r="A1" s="1729" t="s">
        <v>2074</v>
      </c>
      <c r="B1" s="1729"/>
      <c r="C1" s="1729"/>
      <c r="D1" s="1729"/>
      <c r="E1" s="1729"/>
      <c r="AA1" s="1" t="e">
        <f>#REF!</f>
        <v>#REF!</v>
      </c>
    </row>
    <row r="2" spans="1:27" ht="34.5" customHeight="1">
      <c r="A2" s="1732" t="s">
        <v>1933</v>
      </c>
      <c r="B2" s="1733"/>
      <c r="C2" s="1733"/>
      <c r="D2" s="1733"/>
      <c r="E2" s="1733"/>
      <c r="G2" s="4"/>
    </row>
    <row r="3" spans="1:27">
      <c r="A3" s="603"/>
      <c r="B3" s="1734" t="s">
        <v>1934</v>
      </c>
      <c r="C3" s="1735"/>
      <c r="D3" s="1734" t="s">
        <v>1935</v>
      </c>
      <c r="E3" s="1735"/>
    </row>
    <row r="4" spans="1:27" ht="36" customHeight="1">
      <c r="A4" s="17" t="s">
        <v>170</v>
      </c>
      <c r="B4" s="602" t="s">
        <v>1936</v>
      </c>
      <c r="C4" s="602" t="s">
        <v>1937</v>
      </c>
      <c r="D4" s="602" t="s">
        <v>1936</v>
      </c>
      <c r="E4" s="602" t="s">
        <v>1937</v>
      </c>
      <c r="L4" s="1342"/>
      <c r="M4" s="1343"/>
    </row>
    <row r="5" spans="1:27">
      <c r="A5" s="18" t="s">
        <v>1938</v>
      </c>
      <c r="B5" s="41">
        <v>-367.9</v>
      </c>
      <c r="C5" s="42">
        <v>7.2</v>
      </c>
      <c r="D5" s="41" t="s">
        <v>1939</v>
      </c>
      <c r="E5" s="42" t="s">
        <v>1940</v>
      </c>
      <c r="K5" s="1344"/>
      <c r="L5" s="1345"/>
      <c r="M5" s="1345"/>
      <c r="N5" s="1345"/>
      <c r="O5" s="1345"/>
      <c r="P5" s="1345"/>
    </row>
    <row r="6" spans="1:27">
      <c r="A6" s="19" t="s">
        <v>1941</v>
      </c>
      <c r="B6" s="41">
        <v>370.2</v>
      </c>
      <c r="C6" s="42">
        <v>-7.3</v>
      </c>
      <c r="D6" s="41" t="s">
        <v>1942</v>
      </c>
      <c r="E6" s="42" t="s">
        <v>1943</v>
      </c>
      <c r="K6" s="1344"/>
      <c r="L6" s="1346"/>
      <c r="M6" s="1346"/>
      <c r="N6" s="1347"/>
      <c r="O6" s="1346"/>
      <c r="P6" s="1347"/>
    </row>
    <row r="7" spans="1:27">
      <c r="A7" s="19" t="s">
        <v>1944</v>
      </c>
      <c r="B7" s="13">
        <v>-1176.0999999999999</v>
      </c>
      <c r="C7" s="13">
        <v>-0.3</v>
      </c>
      <c r="D7" s="13" t="s">
        <v>1945</v>
      </c>
      <c r="E7" s="13" t="s">
        <v>1946</v>
      </c>
      <c r="K7" s="1344"/>
      <c r="L7" s="1347"/>
      <c r="M7" s="1347"/>
      <c r="N7" s="1347"/>
      <c r="O7" s="1347"/>
      <c r="P7" s="1347"/>
    </row>
    <row r="8" spans="1:27">
      <c r="A8" s="19" t="s">
        <v>1947</v>
      </c>
      <c r="B8" s="41">
        <v>-130.80000000000001</v>
      </c>
      <c r="C8" s="42">
        <v>-0.2</v>
      </c>
      <c r="D8" s="41" t="s">
        <v>1948</v>
      </c>
      <c r="E8" s="42" t="s">
        <v>1949</v>
      </c>
      <c r="K8" s="1344"/>
      <c r="L8" s="1347"/>
      <c r="M8" s="1347"/>
      <c r="N8" s="1347"/>
      <c r="O8" s="1347"/>
      <c r="P8" s="1347"/>
    </row>
    <row r="9" spans="1:27">
      <c r="A9" s="19" t="s">
        <v>1950</v>
      </c>
      <c r="B9" s="41">
        <v>-0.6</v>
      </c>
      <c r="C9" s="47">
        <v>0</v>
      </c>
      <c r="D9" s="41" t="s">
        <v>1946</v>
      </c>
      <c r="E9" s="42" t="s">
        <v>1951</v>
      </c>
      <c r="K9" s="1348"/>
      <c r="L9" s="1347"/>
      <c r="M9" s="1347"/>
      <c r="N9" s="1347"/>
      <c r="O9" s="1347"/>
      <c r="P9" s="1347"/>
    </row>
    <row r="10" spans="1:27" ht="32.25" customHeight="1">
      <c r="A10" s="1736" t="s">
        <v>1952</v>
      </c>
      <c r="B10" s="1736"/>
      <c r="C10" s="1736"/>
      <c r="D10" s="1736"/>
      <c r="E10" s="1736"/>
      <c r="K10" s="1344"/>
      <c r="L10" s="1349"/>
      <c r="M10" s="1349"/>
      <c r="N10" s="1349"/>
      <c r="O10" s="1349"/>
      <c r="P10" s="1349"/>
    </row>
    <row r="11" spans="1:27" ht="27" customHeight="1">
      <c r="A11" s="1730"/>
      <c r="B11" s="1731"/>
      <c r="C11" s="1731"/>
      <c r="D11" s="1731"/>
      <c r="E11" s="1731"/>
      <c r="K11" s="1344"/>
      <c r="L11" s="1349"/>
      <c r="M11" s="1349"/>
      <c r="N11" s="1349"/>
      <c r="O11" s="1349"/>
      <c r="P11" s="1349"/>
    </row>
    <row r="12" spans="1:27">
      <c r="A12" s="687"/>
      <c r="B12" s="687"/>
      <c r="C12" s="687"/>
      <c r="D12" s="687"/>
      <c r="E12" s="687"/>
      <c r="K12" s="1344"/>
      <c r="L12" s="1349"/>
      <c r="M12" s="1349"/>
      <c r="N12" s="1349"/>
      <c r="O12" s="1349"/>
      <c r="P12" s="1349"/>
    </row>
    <row r="13" spans="1:27">
      <c r="K13" s="1344"/>
      <c r="L13" s="1349"/>
      <c r="M13" s="1349"/>
      <c r="N13" s="1349"/>
      <c r="O13" s="1349"/>
      <c r="P13" s="1349"/>
    </row>
    <row r="14" spans="1:27">
      <c r="K14" s="1350"/>
      <c r="L14" s="1351"/>
      <c r="M14" s="1351"/>
      <c r="N14" s="1351"/>
      <c r="O14" s="1351"/>
      <c r="P14" s="1351"/>
    </row>
    <row r="15" spans="1:27">
      <c r="K15" s="1350"/>
      <c r="L15" s="1351"/>
      <c r="M15" s="1351"/>
      <c r="N15" s="1351"/>
      <c r="O15" s="1351"/>
      <c r="P15" s="1351"/>
    </row>
    <row r="16" spans="1:27">
      <c r="A16" s="51"/>
      <c r="K16" s="1350"/>
      <c r="L16" s="1351"/>
      <c r="M16" s="1351"/>
      <c r="N16" s="1351"/>
      <c r="O16" s="1351"/>
      <c r="P16" s="1351"/>
    </row>
    <row r="17" spans="11:16">
      <c r="K17" s="1350"/>
      <c r="L17" s="1351"/>
      <c r="M17" s="1351"/>
      <c r="N17" s="1351"/>
      <c r="O17" s="1351"/>
      <c r="P17" s="1351"/>
    </row>
    <row r="18" spans="11:16">
      <c r="K18" s="1350"/>
      <c r="L18" s="1351"/>
      <c r="M18" s="1351"/>
      <c r="N18" s="1351"/>
      <c r="O18" s="1351"/>
      <c r="P18" s="1351"/>
    </row>
    <row r="19" spans="11:16">
      <c r="K19" s="1352"/>
      <c r="L19" s="1349"/>
      <c r="M19" s="1349"/>
      <c r="N19" s="1349"/>
      <c r="O19" s="1353"/>
      <c r="P19" s="1353"/>
    </row>
    <row r="20" spans="11:16">
      <c r="K20" s="1352"/>
      <c r="L20" s="1349"/>
      <c r="M20" s="1349"/>
      <c r="N20" s="1349"/>
      <c r="O20" s="1353"/>
      <c r="P20" s="1353"/>
    </row>
    <row r="23" spans="11:16">
      <c r="K23" s="1354"/>
      <c r="L23" s="1355"/>
      <c r="N23" s="1356"/>
    </row>
    <row r="24" spans="11:16">
      <c r="K24" s="1354"/>
      <c r="L24" s="1355"/>
      <c r="N24" s="1357"/>
    </row>
    <row r="25" spans="11:16">
      <c r="K25" s="1358"/>
      <c r="L25" s="1359"/>
    </row>
  </sheetData>
  <mergeCells count="6">
    <mergeCell ref="A11:E11"/>
    <mergeCell ref="A1:E1"/>
    <mergeCell ref="A2:E2"/>
    <mergeCell ref="B3:C3"/>
    <mergeCell ref="D3:E3"/>
    <mergeCell ref="A10:E10"/>
  </mergeCells>
  <pageMargins left="0.43307086614173229" right="0.23622047244094491" top="0.74803149606299213" bottom="0.74803149606299213" header="0.31496062992125984" footer="0.31496062992125984"/>
  <pageSetup paperSize="9" scale="83" orientation="portrait" r:id="rId1"/>
  <headerFooter>
    <oddFooter>&amp;C&amp;"Calibri"&amp;11&amp;K000000Table &amp;A_x000D_&amp;1#&amp;"Calibri"&amp;10&amp;K000000Confidential</oddFooter>
  </headerFooter>
  <colBreaks count="1" manualBreakCount="1">
    <brk id="6" max="1048575" man="1"/>
  </colBreaks>
  <customProperties>
    <customPr name="_pios_id" r:id="rId2"/>
  </customProperties>
  <ignoredErrors>
    <ignoredError sqref="D3 B3"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1C14-667C-45F2-B121-B22C2C380FF4}">
  <sheetPr codeName="Sheet82">
    <tabColor theme="5" tint="0.59999389629810485"/>
  </sheetPr>
  <dimension ref="A1:AA25"/>
  <sheetViews>
    <sheetView showGridLines="0" view="pageBreakPreview" zoomScale="96" zoomScaleNormal="100" zoomScaleSheetLayoutView="96" workbookViewId="0">
      <selection sqref="A1:E1"/>
    </sheetView>
  </sheetViews>
  <sheetFormatPr defaultColWidth="9.1796875" defaultRowHeight="11.5"/>
  <cols>
    <col min="1" max="1" width="31.54296875" style="8" customWidth="1"/>
    <col min="2" max="5" width="15.7265625" style="1" customWidth="1"/>
    <col min="6" max="6" width="2.54296875" style="1" customWidth="1"/>
    <col min="7" max="10" width="9.1796875" style="1336"/>
    <col min="11" max="11" width="21.7265625" style="1336" customWidth="1"/>
    <col min="12" max="21" width="9.1796875" style="1336"/>
    <col min="22" max="16384" width="9.1796875" style="1"/>
  </cols>
  <sheetData>
    <row r="1" spans="1:27" ht="60.75" customHeight="1">
      <c r="A1" s="1729" t="s">
        <v>2075</v>
      </c>
      <c r="B1" s="1729"/>
      <c r="C1" s="1729"/>
      <c r="D1" s="1729"/>
      <c r="E1" s="1729"/>
      <c r="AA1" s="1" t="e">
        <f>#REF!</f>
        <v>#REF!</v>
      </c>
    </row>
    <row r="2" spans="1:27" ht="14.25" customHeight="1">
      <c r="A2" s="603"/>
      <c r="B2" s="1737">
        <v>2021</v>
      </c>
      <c r="C2" s="1738"/>
      <c r="D2" s="1737">
        <v>2020</v>
      </c>
      <c r="E2" s="1738"/>
      <c r="G2" s="1360"/>
    </row>
    <row r="3" spans="1:27" ht="23">
      <c r="A3" s="17" t="s">
        <v>170</v>
      </c>
      <c r="B3" s="577" t="s">
        <v>1936</v>
      </c>
      <c r="C3" s="577" t="s">
        <v>1937</v>
      </c>
      <c r="D3" s="577" t="s">
        <v>1936</v>
      </c>
      <c r="E3" s="577" t="s">
        <v>1937</v>
      </c>
    </row>
    <row r="4" spans="1:27">
      <c r="A4" s="18" t="s">
        <v>1953</v>
      </c>
      <c r="B4" s="41">
        <v>22.9</v>
      </c>
      <c r="C4" s="42">
        <v>-17.399999999999999</v>
      </c>
      <c r="D4" s="41" t="s">
        <v>1957</v>
      </c>
      <c r="E4" s="42" t="s">
        <v>1958</v>
      </c>
      <c r="L4" s="1342"/>
      <c r="M4" s="1343"/>
    </row>
    <row r="5" spans="1:27" ht="24" customHeight="1">
      <c r="A5" s="19" t="s">
        <v>1954</v>
      </c>
      <c r="B5" s="41">
        <v>-0.1</v>
      </c>
      <c r="C5" s="42">
        <v>0.1</v>
      </c>
      <c r="D5" s="41" t="s">
        <v>1949</v>
      </c>
      <c r="E5" s="42" t="s">
        <v>1959</v>
      </c>
      <c r="K5" s="1344"/>
      <c r="L5" s="1345"/>
      <c r="M5" s="1345"/>
      <c r="N5" s="1345"/>
      <c r="O5" s="1345"/>
      <c r="P5" s="1345"/>
    </row>
    <row r="6" spans="1:27">
      <c r="A6" s="19" t="s">
        <v>1955</v>
      </c>
      <c r="B6" s="13">
        <v>8.4</v>
      </c>
      <c r="C6" s="13">
        <v>-6.4</v>
      </c>
      <c r="D6" s="13" t="s">
        <v>1960</v>
      </c>
      <c r="E6" s="13" t="s">
        <v>1961</v>
      </c>
      <c r="K6" s="1344"/>
      <c r="L6" s="1346"/>
      <c r="M6" s="1346"/>
      <c r="N6" s="1347"/>
      <c r="O6" s="1346"/>
      <c r="P6" s="1347"/>
    </row>
    <row r="7" spans="1:27">
      <c r="A7" s="19" t="s">
        <v>1956</v>
      </c>
      <c r="B7" s="41">
        <v>-6.1</v>
      </c>
      <c r="C7" s="42">
        <v>4.7</v>
      </c>
      <c r="D7" s="41" t="s">
        <v>1962</v>
      </c>
      <c r="E7" s="42" t="s">
        <v>1963</v>
      </c>
      <c r="K7" s="1344"/>
      <c r="L7" s="1347"/>
      <c r="M7" s="1347"/>
      <c r="N7" s="1347"/>
      <c r="O7" s="1347"/>
      <c r="P7" s="1347"/>
    </row>
    <row r="8" spans="1:27">
      <c r="A8" s="6"/>
      <c r="B8" s="21"/>
      <c r="C8" s="22"/>
      <c r="D8" s="22"/>
      <c r="E8" s="22"/>
      <c r="K8" s="1344"/>
      <c r="L8" s="1347"/>
      <c r="M8" s="1347"/>
      <c r="N8" s="1347"/>
      <c r="O8" s="1347"/>
      <c r="P8" s="1347"/>
    </row>
    <row r="9" spans="1:27" s="23" customFormat="1" ht="25.5" customHeight="1">
      <c r="A9" s="1739" t="s">
        <v>1964</v>
      </c>
      <c r="B9" s="1739"/>
      <c r="C9" s="1739"/>
      <c r="D9" s="1739"/>
      <c r="E9" s="1739"/>
      <c r="G9" s="1361"/>
      <c r="H9" s="1361"/>
      <c r="I9" s="1361"/>
      <c r="J9" s="1361"/>
      <c r="K9" s="1348"/>
      <c r="L9" s="1347"/>
      <c r="M9" s="1347"/>
      <c r="N9" s="1347"/>
      <c r="O9" s="1347"/>
      <c r="P9" s="1347"/>
      <c r="Q9" s="1361"/>
      <c r="R9" s="1361"/>
      <c r="S9" s="1361"/>
      <c r="T9" s="1361"/>
      <c r="U9" s="1361"/>
    </row>
    <row r="10" spans="1:27">
      <c r="A10" s="1740"/>
      <c r="B10" s="1740"/>
      <c r="C10" s="1740"/>
      <c r="D10" s="1740"/>
      <c r="E10" s="1740"/>
      <c r="K10" s="1350"/>
      <c r="L10" s="1351"/>
      <c r="M10" s="1351"/>
      <c r="N10" s="1351"/>
      <c r="O10" s="1351"/>
      <c r="P10" s="1351"/>
    </row>
    <row r="11" spans="1:27">
      <c r="A11" s="1740"/>
      <c r="B11" s="1740"/>
      <c r="C11" s="1740"/>
      <c r="D11" s="1740"/>
      <c r="E11" s="1740"/>
      <c r="K11" s="1350"/>
      <c r="L11" s="1351"/>
      <c r="M11" s="1351"/>
      <c r="N11" s="1351"/>
      <c r="O11" s="1351"/>
      <c r="P11" s="1351"/>
    </row>
    <row r="12" spans="1:27">
      <c r="K12" s="1350"/>
      <c r="L12" s="1351"/>
      <c r="M12" s="1351"/>
      <c r="N12" s="1351"/>
      <c r="O12" s="1351"/>
      <c r="P12" s="1351"/>
    </row>
    <row r="13" spans="1:27">
      <c r="K13" s="1350"/>
      <c r="L13" s="1351"/>
      <c r="M13" s="1351"/>
      <c r="N13" s="1351"/>
      <c r="O13" s="1351"/>
      <c r="P13" s="1351"/>
    </row>
    <row r="14" spans="1:27">
      <c r="K14" s="1344"/>
      <c r="L14" s="1349"/>
      <c r="M14" s="1349"/>
      <c r="N14" s="1349"/>
      <c r="O14" s="1349"/>
      <c r="P14" s="1349"/>
    </row>
    <row r="15" spans="1:27">
      <c r="K15" s="1344"/>
      <c r="L15" s="1349"/>
      <c r="M15" s="1349"/>
      <c r="N15" s="1349"/>
      <c r="O15" s="1349"/>
      <c r="P15" s="1349"/>
    </row>
    <row r="16" spans="1:27">
      <c r="K16" s="1344"/>
      <c r="L16" s="1349"/>
      <c r="M16" s="1349"/>
      <c r="N16" s="1349"/>
      <c r="O16" s="1349"/>
      <c r="P16" s="1349"/>
    </row>
    <row r="17" spans="11:16">
      <c r="K17" s="1344"/>
      <c r="L17" s="1349"/>
      <c r="M17" s="1349"/>
      <c r="N17" s="1349"/>
      <c r="O17" s="1349"/>
      <c r="P17" s="1349"/>
    </row>
    <row r="18" spans="11:16">
      <c r="K18" s="1344"/>
      <c r="L18" s="1349"/>
      <c r="M18" s="1349"/>
      <c r="N18" s="1349"/>
      <c r="O18" s="1349"/>
      <c r="P18" s="1349"/>
    </row>
    <row r="19" spans="11:16">
      <c r="K19" s="1352"/>
      <c r="L19" s="1349"/>
      <c r="M19" s="1349"/>
      <c r="N19" s="1349"/>
      <c r="O19" s="1353"/>
      <c r="P19" s="1353"/>
    </row>
    <row r="20" spans="11:16">
      <c r="K20" s="1352"/>
      <c r="L20" s="1349"/>
      <c r="M20" s="1349"/>
      <c r="N20" s="1349"/>
      <c r="O20" s="1353"/>
      <c r="P20" s="1353"/>
    </row>
    <row r="22" spans="11:16">
      <c r="K22" s="1355"/>
      <c r="L22" s="1355"/>
      <c r="N22" s="1356"/>
    </row>
    <row r="23" spans="11:16">
      <c r="K23" s="1355"/>
      <c r="L23" s="1355"/>
      <c r="M23" s="1357"/>
      <c r="N23" s="1356"/>
    </row>
    <row r="24" spans="11:16">
      <c r="K24" s="1362"/>
      <c r="L24" s="1363"/>
      <c r="N24" s="1363"/>
    </row>
    <row r="25" spans="11:16">
      <c r="K25" s="1362"/>
      <c r="O25" s="1355"/>
    </row>
  </sheetData>
  <mergeCells count="5">
    <mergeCell ref="A1:E1"/>
    <mergeCell ref="B2:C2"/>
    <mergeCell ref="D2:E2"/>
    <mergeCell ref="A9:E9"/>
    <mergeCell ref="A10:E11"/>
  </mergeCells>
  <pageMargins left="0.43307086614173229" right="0.23622047244094491" top="0.74803149606299213" bottom="0.74803149606299213" header="0.31496062992125984" footer="0.31496062992125984"/>
  <pageSetup paperSize="9" scale="99" orientation="portrait" r:id="rId1"/>
  <headerFooter>
    <oddFooter>&amp;C&amp;"Calibri"&amp;11&amp;K000000Table &amp;A_x000D_&amp;1#&amp;"Calibri"&amp;10&amp;K000000Confidential</oddFooter>
  </headerFooter>
  <colBreaks count="1" manualBreakCount="1">
    <brk id="6" max="1048575" man="1"/>
  </colBreaks>
  <customProperties>
    <customPr name="_pios_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5E4C-089C-4B64-A2E5-9E8DBB27E0B4}">
  <sheetPr codeName="Sheet83">
    <tabColor theme="5" tint="0.59999389629810485"/>
  </sheetPr>
  <dimension ref="A1:AA23"/>
  <sheetViews>
    <sheetView showGridLines="0" view="pageBreakPreview" zoomScale="95" zoomScaleNormal="100" zoomScaleSheetLayoutView="95" workbookViewId="0">
      <selection activeCell="G4" sqref="G4"/>
    </sheetView>
  </sheetViews>
  <sheetFormatPr defaultColWidth="9.1796875" defaultRowHeight="11.5"/>
  <cols>
    <col min="1" max="1" width="37.54296875" style="8" customWidth="1"/>
    <col min="2" max="2" width="11" style="1" customWidth="1"/>
    <col min="3" max="3" width="15.7265625" style="1" customWidth="1"/>
    <col min="4" max="4" width="12" style="1" customWidth="1"/>
    <col min="5" max="5" width="15.7265625" style="1" customWidth="1"/>
    <col min="6" max="6" width="2.453125" style="1" customWidth="1"/>
    <col min="7" max="25" width="9.1796875" style="1336"/>
    <col min="26" max="16384" width="9.1796875" style="1"/>
  </cols>
  <sheetData>
    <row r="1" spans="1:27">
      <c r="A1" s="1743" t="s">
        <v>2076</v>
      </c>
      <c r="B1" s="1729"/>
      <c r="C1" s="1729"/>
      <c r="D1" s="1729"/>
      <c r="E1" s="1729"/>
      <c r="AA1" s="1" t="e">
        <f>#REF!</f>
        <v>#REF!</v>
      </c>
    </row>
    <row r="2" spans="1:27" ht="37.5" customHeight="1">
      <c r="A2" s="1665" t="s">
        <v>1965</v>
      </c>
      <c r="B2" s="1665"/>
      <c r="C2" s="1665"/>
      <c r="D2" s="1665"/>
      <c r="E2" s="1665"/>
    </row>
    <row r="3" spans="1:27" ht="28.5" customHeight="1">
      <c r="A3" s="603"/>
      <c r="B3" s="1734" t="s">
        <v>1934</v>
      </c>
      <c r="C3" s="1735"/>
      <c r="D3" s="1737">
        <v>2020</v>
      </c>
      <c r="E3" s="1738"/>
      <c r="H3" s="1741"/>
      <c r="I3" s="1742"/>
    </row>
    <row r="4" spans="1:27" ht="28.5" customHeight="1">
      <c r="A4" s="17" t="s">
        <v>170</v>
      </c>
      <c r="B4" s="577" t="s">
        <v>1966</v>
      </c>
      <c r="C4" s="577" t="s">
        <v>1967</v>
      </c>
      <c r="D4" s="577" t="s">
        <v>1966</v>
      </c>
      <c r="E4" s="577" t="s">
        <v>1967</v>
      </c>
      <c r="F4" s="4"/>
      <c r="H4" s="1364"/>
      <c r="I4" s="1364"/>
      <c r="L4" s="1342"/>
      <c r="M4" s="1343"/>
    </row>
    <row r="5" spans="1:27">
      <c r="A5" s="18" t="s">
        <v>1968</v>
      </c>
      <c r="B5" s="5">
        <v>7251</v>
      </c>
      <c r="C5" s="49">
        <v>2E-3</v>
      </c>
      <c r="D5" s="5">
        <v>7356</v>
      </c>
      <c r="E5" s="45" t="s">
        <v>1969</v>
      </c>
      <c r="H5" s="1365"/>
      <c r="I5" s="1366"/>
      <c r="L5" s="1342"/>
    </row>
    <row r="6" spans="1:27">
      <c r="A6" s="19" t="s">
        <v>1332</v>
      </c>
      <c r="B6" s="5">
        <v>1608</v>
      </c>
      <c r="C6" s="49">
        <v>0.158</v>
      </c>
      <c r="D6" s="5">
        <v>1269</v>
      </c>
      <c r="E6" s="45" t="s">
        <v>1970</v>
      </c>
      <c r="H6" s="1365"/>
      <c r="I6" s="1366"/>
      <c r="L6" s="1342"/>
      <c r="M6" s="1343"/>
    </row>
    <row r="7" spans="1:27">
      <c r="A7" s="19" t="s">
        <v>1916</v>
      </c>
      <c r="B7" s="14">
        <v>548</v>
      </c>
      <c r="C7" s="49">
        <v>0.13800000000000001</v>
      </c>
      <c r="D7" s="14">
        <v>478</v>
      </c>
      <c r="E7" s="45" t="s">
        <v>1971</v>
      </c>
      <c r="H7" s="1355"/>
      <c r="I7" s="1366"/>
      <c r="L7" s="1342"/>
    </row>
    <row r="8" spans="1:27">
      <c r="A8" s="19" t="s">
        <v>1917</v>
      </c>
      <c r="B8" s="5">
        <v>1156</v>
      </c>
      <c r="C8" s="49">
        <v>0.14599999999999999</v>
      </c>
      <c r="D8" s="5">
        <v>973</v>
      </c>
      <c r="E8" s="45" t="s">
        <v>1972</v>
      </c>
      <c r="H8" s="1367"/>
      <c r="I8" s="1366"/>
      <c r="L8" s="1342"/>
      <c r="M8" s="1342"/>
    </row>
    <row r="9" spans="1:27">
      <c r="A9" s="1231" t="s">
        <v>1973</v>
      </c>
      <c r="B9" s="1232">
        <v>10562</v>
      </c>
      <c r="C9" s="1233">
        <v>4.5999999999999999E-2</v>
      </c>
      <c r="D9" s="1232">
        <v>10075</v>
      </c>
      <c r="E9" s="1234" t="s">
        <v>1974</v>
      </c>
      <c r="H9" s="1368"/>
      <c r="I9" s="1369"/>
      <c r="L9" s="1342"/>
      <c r="M9" s="1342"/>
    </row>
    <row r="10" spans="1:27">
      <c r="A10" s="25"/>
      <c r="B10" s="25"/>
      <c r="C10" s="26"/>
      <c r="D10" s="25"/>
      <c r="E10" s="26"/>
      <c r="L10" s="1342"/>
      <c r="M10" s="1342"/>
    </row>
    <row r="11" spans="1:27">
      <c r="A11" s="601"/>
      <c r="B11" s="601"/>
      <c r="C11" s="601"/>
      <c r="D11" s="601"/>
      <c r="E11" s="601"/>
    </row>
    <row r="15" spans="1:27">
      <c r="A15" s="20"/>
      <c r="B15" s="685"/>
      <c r="C15" s="14"/>
      <c r="D15" s="14"/>
    </row>
    <row r="21" spans="12:16">
      <c r="L21" s="1355"/>
      <c r="M21" s="1355"/>
      <c r="O21" s="1356"/>
      <c r="P21" s="1370"/>
    </row>
    <row r="22" spans="12:16">
      <c r="L22" s="1355"/>
      <c r="M22" s="1355"/>
      <c r="O22" s="1356"/>
    </row>
    <row r="23" spans="12:16">
      <c r="L23" s="1362"/>
      <c r="M23" s="1371"/>
      <c r="N23" s="1363"/>
      <c r="O23" s="1363"/>
    </row>
  </sheetData>
  <mergeCells count="5">
    <mergeCell ref="H3:I3"/>
    <mergeCell ref="A1:E1"/>
    <mergeCell ref="A2:E2"/>
    <mergeCell ref="B3:C3"/>
    <mergeCell ref="D3:E3"/>
  </mergeCells>
  <pageMargins left="0.43307086614173229" right="0.23622047244094491" top="0.74803149606299213" bottom="0.74803149606299213" header="0.31496062992125984" footer="0.31496062992125984"/>
  <pageSetup paperSize="9" scale="74" orientation="portrait" r:id="rId1"/>
  <headerFooter>
    <oddFooter>&amp;C&amp;"Calibri"&amp;11&amp;K000000Table &amp;A_x000D_&amp;1#&amp;"Calibri"&amp;10&amp;K000000Confidential</oddFooter>
  </headerFooter>
  <colBreaks count="1" manualBreakCount="1">
    <brk id="6" max="1048575" man="1"/>
  </colBreaks>
  <customProperties>
    <customPr name="_pios_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2AAE-CF3F-42CD-8DF0-6101282F67E7}">
  <sheetPr codeName="Sheet84">
    <tabColor theme="5" tint="0.59999389629810485"/>
  </sheetPr>
  <dimension ref="A1:AA17"/>
  <sheetViews>
    <sheetView showGridLines="0" view="pageBreakPreview" zoomScale="115" zoomScaleNormal="115" zoomScaleSheetLayoutView="115" workbookViewId="0">
      <selection activeCell="A5" sqref="A5:XFD5"/>
    </sheetView>
  </sheetViews>
  <sheetFormatPr defaultColWidth="9.1796875" defaultRowHeight="11.5"/>
  <cols>
    <col min="1" max="1" width="28.81640625" style="8" customWidth="1"/>
    <col min="2" max="6" width="8.54296875" style="1" customWidth="1"/>
    <col min="7" max="7" width="11.1796875" style="1" bestFit="1" customWidth="1"/>
    <col min="8" max="8" width="13" style="1" customWidth="1"/>
    <col min="9" max="9" width="1.81640625" style="1" customWidth="1"/>
    <col min="10" max="13" width="9.1796875" style="1"/>
    <col min="14" max="15" width="10.1796875" style="1" bestFit="1" customWidth="1"/>
    <col min="16" max="18" width="12.1796875" style="1" bestFit="1" customWidth="1"/>
    <col min="19" max="19" width="9.81640625" style="1" bestFit="1" customWidth="1"/>
    <col min="20" max="20" width="12.1796875" style="1" bestFit="1" customWidth="1"/>
    <col min="21" max="16384" width="9.1796875" style="1"/>
  </cols>
  <sheetData>
    <row r="1" spans="1:27" s="27" customFormat="1" ht="28.5" customHeight="1">
      <c r="A1" s="1743" t="s">
        <v>2077</v>
      </c>
      <c r="B1" s="1744"/>
      <c r="C1" s="1744"/>
      <c r="D1" s="1614"/>
      <c r="E1" s="1614"/>
      <c r="F1" s="1614"/>
      <c r="G1" s="1614"/>
      <c r="H1" s="1614"/>
      <c r="AA1" s="27" t="e">
        <f>#REF!</f>
        <v>#REF!</v>
      </c>
    </row>
    <row r="2" spans="1:27" s="27" customFormat="1" ht="18" customHeight="1">
      <c r="A2" s="1745" t="s">
        <v>1975</v>
      </c>
      <c r="B2" s="1745"/>
      <c r="C2" s="1745"/>
      <c r="D2" s="1745"/>
      <c r="E2" s="1745"/>
      <c r="F2" s="1745"/>
      <c r="G2" s="1745"/>
      <c r="H2" s="1745"/>
    </row>
    <row r="3" spans="1:27" s="27" customFormat="1" ht="20.25" customHeight="1">
      <c r="A3" s="12"/>
      <c r="I3" s="4"/>
    </row>
    <row r="4" spans="1:27" s="27" customFormat="1">
      <c r="A4" s="928" t="s">
        <v>1183</v>
      </c>
      <c r="B4" s="33" t="s">
        <v>1976</v>
      </c>
      <c r="C4" s="686">
        <v>0</v>
      </c>
      <c r="D4" s="686" t="s">
        <v>1977</v>
      </c>
      <c r="E4" s="686" t="s">
        <v>1978</v>
      </c>
      <c r="F4" s="686" t="s">
        <v>1979</v>
      </c>
      <c r="G4" s="686" t="s">
        <v>1980</v>
      </c>
      <c r="H4" s="32" t="s">
        <v>1354</v>
      </c>
    </row>
    <row r="5" spans="1:27" ht="14.25" customHeight="1">
      <c r="A5" s="1150" t="s">
        <v>1981</v>
      </c>
      <c r="B5" s="1152">
        <v>7815</v>
      </c>
      <c r="C5" s="1152">
        <v>346</v>
      </c>
      <c r="D5" s="1073">
        <v>2836</v>
      </c>
      <c r="E5" s="1073">
        <v>2242</v>
      </c>
      <c r="F5" s="1073">
        <v>2005</v>
      </c>
      <c r="G5" s="1073">
        <v>924</v>
      </c>
      <c r="H5" s="1073">
        <v>16168</v>
      </c>
    </row>
    <row r="6" spans="1:27" ht="14.25" customHeight="1">
      <c r="B6" s="3"/>
      <c r="C6" s="3"/>
    </row>
    <row r="7" spans="1:27" ht="14.25" customHeight="1">
      <c r="A7" s="48">
        <v>2020</v>
      </c>
      <c r="B7" s="3"/>
      <c r="C7" s="3"/>
    </row>
    <row r="8" spans="1:27" ht="14.25" customHeight="1">
      <c r="A8" s="1098" t="s">
        <v>1981</v>
      </c>
      <c r="B8" s="1077">
        <v>7158</v>
      </c>
      <c r="C8" s="1077">
        <v>396</v>
      </c>
      <c r="D8" s="1077">
        <v>2954</v>
      </c>
      <c r="E8" s="1077">
        <v>2170</v>
      </c>
      <c r="F8" s="1077">
        <v>1973</v>
      </c>
      <c r="G8" s="1077">
        <v>970</v>
      </c>
      <c r="H8" s="1077">
        <v>15622</v>
      </c>
    </row>
    <row r="9" spans="1:27">
      <c r="A9" s="1740"/>
      <c r="B9" s="1740"/>
      <c r="C9" s="1740"/>
      <c r="D9" s="1740"/>
      <c r="E9" s="1740"/>
      <c r="F9" s="1740"/>
      <c r="G9" s="1740"/>
      <c r="H9" s="1740"/>
    </row>
    <row r="10" spans="1:27">
      <c r="A10" s="1740"/>
      <c r="B10" s="1740"/>
      <c r="C10" s="1740"/>
      <c r="D10" s="1740"/>
      <c r="E10" s="1740"/>
      <c r="F10" s="1740"/>
      <c r="G10" s="1740"/>
      <c r="H10" s="1740"/>
    </row>
    <row r="15" spans="1:27">
      <c r="A15" s="1"/>
      <c r="N15" s="14"/>
      <c r="S15" s="15"/>
    </row>
    <row r="16" spans="1:27">
      <c r="M16" s="604"/>
      <c r="N16" s="14"/>
      <c r="Q16" s="46"/>
      <c r="S16" s="15"/>
    </row>
    <row r="17" spans="13:15">
      <c r="M17" s="604"/>
      <c r="N17" s="680"/>
      <c r="O17" s="680"/>
    </row>
  </sheetData>
  <mergeCells count="3">
    <mergeCell ref="A1:H1"/>
    <mergeCell ref="A2:H2"/>
    <mergeCell ref="A9:H10"/>
  </mergeCells>
  <pageMargins left="0.43307086614173229" right="0.23622047244094491" top="0.74803149606299213" bottom="0.74803149606299213" header="0.31496062992125984" footer="0.31496062992125984"/>
  <pageSetup paperSize="9" scale="92" orientation="portrait" r:id="rId1"/>
  <headerFooter>
    <oddFooter>&amp;C&amp;"Calibri"&amp;11&amp;K000000Table &amp;A_x000D_&amp;1#&amp;"Calibri"&amp;10&amp;K000000Confidential</oddFooter>
  </headerFooter>
  <colBreaks count="1" manualBreakCount="1">
    <brk id="9" max="1048575" man="1"/>
  </colBreaks>
  <customProperties>
    <customPr name="_pios_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73C2A-5556-4397-BA8E-63128DDBE6F1}">
  <sheetPr codeName="Sheet85">
    <tabColor theme="5" tint="0.59999389629810485"/>
  </sheetPr>
  <dimension ref="A1:AA24"/>
  <sheetViews>
    <sheetView showGridLines="0" view="pageBreakPreview" zoomScale="106" zoomScaleNormal="100" zoomScaleSheetLayoutView="106" workbookViewId="0">
      <selection activeCell="H2" sqref="H2:T24"/>
    </sheetView>
  </sheetViews>
  <sheetFormatPr defaultColWidth="9.1796875" defaultRowHeight="11.5"/>
  <cols>
    <col min="1" max="1" width="31.81640625" style="8" customWidth="1"/>
    <col min="2" max="5" width="15.7265625" style="1" customWidth="1"/>
    <col min="6" max="6" width="2.26953125" style="1" customWidth="1"/>
    <col min="7" max="16384" width="9.1796875" style="1"/>
  </cols>
  <sheetData>
    <row r="1" spans="1:27">
      <c r="A1" s="1743" t="s">
        <v>2078</v>
      </c>
      <c r="B1" s="1744"/>
      <c r="C1" s="1744"/>
      <c r="D1" s="1614"/>
      <c r="E1" s="1614"/>
      <c r="AA1" s="1" t="e">
        <f>#REF!</f>
        <v>#REF!</v>
      </c>
    </row>
    <row r="2" spans="1:27" ht="18" customHeight="1">
      <c r="A2" s="1665" t="s">
        <v>1982</v>
      </c>
      <c r="B2" s="1748"/>
      <c r="C2" s="1748"/>
      <c r="D2" s="1573"/>
      <c r="E2" s="1573"/>
      <c r="H2" s="1336"/>
      <c r="I2" s="1336"/>
      <c r="J2" s="1336"/>
      <c r="K2" s="1336"/>
      <c r="L2" s="1336"/>
      <c r="M2" s="1336"/>
      <c r="N2" s="1336"/>
      <c r="O2" s="1336"/>
      <c r="P2" s="1336"/>
      <c r="Q2" s="1336"/>
      <c r="R2" s="1336"/>
      <c r="S2" s="1336"/>
      <c r="T2" s="1336"/>
    </row>
    <row r="3" spans="1:27" ht="22.5" customHeight="1">
      <c r="A3" s="603"/>
      <c r="B3" s="1749" t="s">
        <v>73</v>
      </c>
      <c r="C3" s="1750"/>
      <c r="D3" s="1749" t="s">
        <v>1983</v>
      </c>
      <c r="E3" s="1750"/>
      <c r="H3" s="1336"/>
      <c r="I3" s="1746"/>
      <c r="J3" s="1747"/>
      <c r="K3" s="1746"/>
      <c r="L3" s="1747"/>
      <c r="M3" s="1336"/>
      <c r="N3" s="1336"/>
      <c r="O3" s="1336"/>
      <c r="P3" s="1336"/>
      <c r="Q3" s="1336"/>
      <c r="R3" s="1336"/>
      <c r="S3" s="1336"/>
      <c r="T3" s="1336"/>
    </row>
    <row r="4" spans="1:27">
      <c r="A4" s="17" t="s">
        <v>170</v>
      </c>
      <c r="B4" s="1153">
        <v>2021</v>
      </c>
      <c r="C4" s="1154" t="s">
        <v>1935</v>
      </c>
      <c r="D4" s="1153">
        <v>2021</v>
      </c>
      <c r="E4" s="1154" t="s">
        <v>1935</v>
      </c>
      <c r="H4" s="1336"/>
      <c r="I4" s="1372"/>
      <c r="J4" s="1373"/>
      <c r="K4" s="1372"/>
      <c r="L4" s="1373"/>
      <c r="M4" s="1336"/>
      <c r="N4" s="1336"/>
      <c r="O4" s="1336"/>
      <c r="P4" s="1336"/>
      <c r="Q4" s="1336"/>
      <c r="R4" s="1336"/>
      <c r="S4" s="1336"/>
      <c r="T4" s="1336"/>
    </row>
    <row r="5" spans="1:27" ht="14.25" customHeight="1">
      <c r="B5" s="479"/>
      <c r="C5" s="479"/>
      <c r="D5" s="29"/>
      <c r="E5" s="29"/>
      <c r="H5" s="1336"/>
      <c r="I5" s="1374"/>
      <c r="J5" s="1374"/>
      <c r="K5" s="1375"/>
      <c r="L5" s="1375"/>
      <c r="M5" s="1336"/>
      <c r="N5" s="1336"/>
      <c r="O5" s="1336"/>
      <c r="P5" s="1336"/>
      <c r="Q5" s="1336"/>
      <c r="R5" s="1336"/>
      <c r="S5" s="1336"/>
      <c r="T5" s="1336"/>
    </row>
    <row r="6" spans="1:27" ht="14.25" customHeight="1">
      <c r="A6" s="8" t="s">
        <v>826</v>
      </c>
      <c r="B6" s="479">
        <v>736</v>
      </c>
      <c r="C6" s="479">
        <v>477</v>
      </c>
      <c r="D6" s="29">
        <v>0.154</v>
      </c>
      <c r="E6" s="29">
        <v>0.105</v>
      </c>
      <c r="H6" s="1336"/>
      <c r="I6" s="1374"/>
      <c r="J6" s="1374"/>
      <c r="K6" s="1375"/>
      <c r="L6" s="1375"/>
      <c r="M6" s="1336"/>
      <c r="N6" s="1336"/>
      <c r="O6" s="1336"/>
      <c r="P6" s="1336"/>
      <c r="Q6" s="1336"/>
      <c r="R6" s="1336"/>
      <c r="S6" s="1336"/>
      <c r="T6" s="1336"/>
    </row>
    <row r="7" spans="1:27" ht="14.25" customHeight="1">
      <c r="A7" s="8" t="s">
        <v>825</v>
      </c>
      <c r="B7" s="479">
        <v>1522</v>
      </c>
      <c r="C7" s="479">
        <v>1157</v>
      </c>
      <c r="D7" s="29">
        <v>0.70499999999999996</v>
      </c>
      <c r="E7" s="29">
        <v>0.48499999999999999</v>
      </c>
      <c r="H7" s="1336"/>
      <c r="I7" s="1374"/>
      <c r="J7" s="1374"/>
      <c r="K7" s="1375"/>
      <c r="L7" s="1375"/>
      <c r="M7" s="1336"/>
      <c r="N7" s="1336"/>
      <c r="O7" s="1336"/>
      <c r="P7" s="1336"/>
      <c r="Q7" s="1336"/>
      <c r="R7" s="1336"/>
      <c r="S7" s="1336"/>
      <c r="T7" s="1336"/>
    </row>
    <row r="8" spans="1:27" ht="14.25" customHeight="1">
      <c r="A8" s="9" t="s">
        <v>824</v>
      </c>
      <c r="B8" s="9">
        <v>1315</v>
      </c>
      <c r="C8" s="9">
        <v>888</v>
      </c>
      <c r="D8" s="29">
        <v>0.64400000000000002</v>
      </c>
      <c r="E8" s="29">
        <v>0.42499999999999999</v>
      </c>
      <c r="H8" s="1336"/>
      <c r="I8" s="1339"/>
      <c r="J8" s="1339"/>
      <c r="K8" s="1375"/>
      <c r="L8" s="1375"/>
      <c r="M8" s="1336"/>
      <c r="N8" s="1336"/>
      <c r="O8" s="1336"/>
      <c r="P8" s="1336"/>
      <c r="Q8" s="1336"/>
      <c r="R8" s="1336"/>
      <c r="S8" s="1336"/>
      <c r="T8" s="1336"/>
    </row>
    <row r="9" spans="1:27" ht="14.25" customHeight="1">
      <c r="A9" s="1150" t="s">
        <v>161</v>
      </c>
      <c r="B9" s="1073">
        <v>3573</v>
      </c>
      <c r="C9" s="1073">
        <v>2523</v>
      </c>
      <c r="D9" s="1155">
        <v>0.39700000000000002</v>
      </c>
      <c r="E9" s="1155">
        <v>0.28000000000000003</v>
      </c>
      <c r="H9" s="1336"/>
      <c r="I9" s="1376"/>
      <c r="J9" s="1376"/>
      <c r="K9" s="1377"/>
      <c r="L9" s="1377"/>
      <c r="M9" s="1336"/>
      <c r="N9" s="1336"/>
      <c r="O9" s="1336"/>
      <c r="P9" s="1336"/>
      <c r="Q9" s="1336"/>
      <c r="R9" s="1336"/>
      <c r="S9" s="1336"/>
      <c r="T9" s="1336"/>
    </row>
    <row r="10" spans="1:27" ht="14.25" customHeight="1">
      <c r="A10" s="25"/>
      <c r="B10" s="30"/>
      <c r="C10" s="30"/>
      <c r="D10" s="31" t="s">
        <v>1984</v>
      </c>
      <c r="E10" s="31"/>
      <c r="H10" s="1336"/>
      <c r="I10" s="1336"/>
      <c r="J10" s="1336"/>
      <c r="K10" s="1336"/>
      <c r="L10" s="1336"/>
      <c r="M10" s="1336"/>
      <c r="N10" s="1336"/>
      <c r="O10" s="1336"/>
      <c r="P10" s="1336"/>
      <c r="Q10" s="1336"/>
      <c r="R10" s="1336"/>
      <c r="S10" s="1336"/>
      <c r="T10" s="1336"/>
    </row>
    <row r="11" spans="1:27">
      <c r="H11" s="1336"/>
      <c r="I11" s="1336"/>
      <c r="J11" s="1336"/>
      <c r="K11" s="1336"/>
      <c r="L11" s="1336"/>
      <c r="M11" s="1336"/>
      <c r="N11" s="1336"/>
      <c r="O11" s="1336"/>
      <c r="P11" s="1336"/>
      <c r="Q11" s="1336"/>
      <c r="R11" s="1336"/>
      <c r="S11" s="1336"/>
      <c r="T11" s="1336"/>
    </row>
    <row r="12" spans="1:27">
      <c r="H12" s="1336"/>
      <c r="I12" s="1336"/>
      <c r="J12" s="1336"/>
      <c r="K12" s="1336"/>
      <c r="L12" s="1336"/>
      <c r="M12" s="1336"/>
      <c r="N12" s="1336"/>
      <c r="O12" s="1336"/>
      <c r="P12" s="1336"/>
      <c r="Q12" s="1336"/>
      <c r="R12" s="1336"/>
      <c r="S12" s="1336"/>
      <c r="T12" s="1336"/>
    </row>
    <row r="13" spans="1:27">
      <c r="H13" s="1336"/>
      <c r="I13" s="1378"/>
      <c r="J13" s="1378"/>
      <c r="K13" s="1378"/>
      <c r="L13" s="1378"/>
      <c r="M13" s="1378"/>
      <c r="N13" s="1336"/>
      <c r="O13" s="1336"/>
      <c r="P13" s="1336"/>
      <c r="Q13" s="1336"/>
      <c r="R13" s="1336"/>
      <c r="S13" s="1336"/>
      <c r="T13" s="1336"/>
    </row>
    <row r="14" spans="1:27">
      <c r="H14" s="1336"/>
      <c r="I14" s="1355"/>
      <c r="J14" s="1355"/>
      <c r="K14" s="1356"/>
      <c r="L14" s="1378"/>
      <c r="M14" s="1378"/>
      <c r="N14" s="1336"/>
      <c r="O14" s="1336"/>
      <c r="P14" s="1336"/>
      <c r="Q14" s="1336"/>
      <c r="R14" s="1336"/>
      <c r="S14" s="1336"/>
      <c r="T14" s="1336"/>
    </row>
    <row r="15" spans="1:27">
      <c r="H15" s="1336"/>
      <c r="I15" s="1355"/>
      <c r="J15" s="1355"/>
      <c r="K15" s="1356"/>
      <c r="L15" s="1336"/>
      <c r="M15" s="1336"/>
      <c r="N15" s="1336"/>
      <c r="O15" s="1336"/>
      <c r="P15" s="1336"/>
      <c r="Q15" s="1336"/>
      <c r="R15" s="1336"/>
      <c r="S15" s="1336"/>
      <c r="T15" s="1336"/>
    </row>
    <row r="16" spans="1:27">
      <c r="A16" s="1"/>
      <c r="H16" s="1336"/>
      <c r="I16" s="1362"/>
      <c r="J16" s="1379"/>
      <c r="K16" s="1336"/>
      <c r="L16" s="1336"/>
      <c r="M16" s="1336"/>
      <c r="N16" s="1336"/>
      <c r="O16" s="1336"/>
      <c r="P16" s="1336"/>
      <c r="Q16" s="1336"/>
      <c r="R16" s="1336"/>
      <c r="S16" s="1336"/>
      <c r="T16" s="1336"/>
    </row>
    <row r="17" spans="8:20">
      <c r="H17" s="1336"/>
      <c r="I17" s="1336"/>
      <c r="J17" s="1336"/>
      <c r="K17" s="1336"/>
      <c r="L17" s="1336"/>
      <c r="M17" s="1336"/>
      <c r="N17" s="1336"/>
      <c r="O17" s="1336"/>
      <c r="P17" s="1336"/>
      <c r="Q17" s="1336"/>
      <c r="R17" s="1336"/>
      <c r="S17" s="1336"/>
      <c r="T17" s="1336"/>
    </row>
    <row r="18" spans="8:20">
      <c r="H18" s="1336"/>
      <c r="I18" s="1336"/>
      <c r="J18" s="1336"/>
      <c r="K18" s="1336"/>
      <c r="L18" s="1336"/>
      <c r="M18" s="1336"/>
      <c r="N18" s="1336"/>
      <c r="O18" s="1336"/>
      <c r="P18" s="1336"/>
      <c r="Q18" s="1336"/>
      <c r="R18" s="1336"/>
      <c r="S18" s="1336"/>
      <c r="T18" s="1336"/>
    </row>
    <row r="19" spans="8:20">
      <c r="H19" s="1336"/>
      <c r="I19" s="1336"/>
      <c r="J19" s="1336"/>
      <c r="K19" s="1336"/>
      <c r="L19" s="1336"/>
      <c r="M19" s="1336"/>
      <c r="N19" s="1336"/>
      <c r="O19" s="1336"/>
      <c r="P19" s="1336"/>
      <c r="Q19" s="1336"/>
      <c r="R19" s="1336"/>
      <c r="S19" s="1336"/>
      <c r="T19" s="1336"/>
    </row>
    <row r="20" spans="8:20">
      <c r="H20" s="1336"/>
      <c r="I20" s="1336"/>
      <c r="J20" s="1336"/>
      <c r="K20" s="1336"/>
      <c r="L20" s="1336"/>
      <c r="M20" s="1336"/>
      <c r="N20" s="1336"/>
      <c r="O20" s="1336"/>
      <c r="P20" s="1336"/>
      <c r="Q20" s="1336"/>
      <c r="R20" s="1336"/>
      <c r="S20" s="1336"/>
      <c r="T20" s="1336"/>
    </row>
    <row r="21" spans="8:20">
      <c r="H21" s="1336"/>
      <c r="I21" s="1336"/>
      <c r="J21" s="1336"/>
      <c r="K21" s="1336"/>
      <c r="L21" s="1336"/>
      <c r="M21" s="1336"/>
      <c r="N21" s="1336"/>
      <c r="O21" s="1336"/>
      <c r="P21" s="1336"/>
      <c r="Q21" s="1336"/>
      <c r="R21" s="1336"/>
      <c r="S21" s="1336"/>
      <c r="T21" s="1336"/>
    </row>
    <row r="22" spans="8:20">
      <c r="H22" s="1336"/>
      <c r="I22" s="1336"/>
      <c r="J22" s="1336"/>
      <c r="K22" s="1336"/>
      <c r="L22" s="1336"/>
      <c r="M22" s="1336"/>
      <c r="N22" s="1336"/>
      <c r="O22" s="1336"/>
      <c r="P22" s="1336"/>
      <c r="Q22" s="1336"/>
      <c r="R22" s="1336"/>
      <c r="S22" s="1336"/>
      <c r="T22" s="1336"/>
    </row>
    <row r="23" spans="8:20">
      <c r="H23" s="1336"/>
      <c r="I23" s="1336"/>
      <c r="J23" s="1336"/>
      <c r="K23" s="1336"/>
      <c r="L23" s="1336"/>
      <c r="M23" s="1336"/>
      <c r="N23" s="1336"/>
      <c r="O23" s="1336"/>
      <c r="P23" s="1336"/>
      <c r="Q23" s="1336"/>
      <c r="R23" s="1336"/>
      <c r="S23" s="1336"/>
      <c r="T23" s="1336"/>
    </row>
    <row r="24" spans="8:20">
      <c r="H24" s="1336"/>
      <c r="I24" s="1336"/>
      <c r="J24" s="1336"/>
      <c r="K24" s="1336"/>
      <c r="L24" s="1336"/>
      <c r="M24" s="1336"/>
      <c r="N24" s="1336"/>
      <c r="O24" s="1336"/>
      <c r="P24" s="1336"/>
      <c r="Q24" s="1336"/>
      <c r="R24" s="1336"/>
      <c r="S24" s="1336"/>
      <c r="T24" s="1336"/>
    </row>
  </sheetData>
  <mergeCells count="6">
    <mergeCell ref="I3:J3"/>
    <mergeCell ref="K3:L3"/>
    <mergeCell ref="A1:E1"/>
    <mergeCell ref="A2:E2"/>
    <mergeCell ref="B3:C3"/>
    <mergeCell ref="D3:E3"/>
  </mergeCells>
  <pageMargins left="0.43307086614173229" right="0.23622047244094491" top="0.74803149606299213" bottom="0.74803149606299213" header="0.31496062992125984" footer="0.31496062992125984"/>
  <pageSetup paperSize="9" scale="93" orientation="portrait" r:id="rId1"/>
  <headerFooter>
    <oddFooter>&amp;C&amp;"Calibri"&amp;11&amp;K000000Table &amp;A_x000D_&amp;1#&amp;"Calibri"&amp;10&amp;K000000Confidential</oddFooter>
  </headerFooter>
  <colBreaks count="1" manualBreakCount="1">
    <brk id="6" max="1048575" man="1"/>
  </colBreaks>
  <customProperties>
    <customPr name="_pios_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AFF76-10F1-4AFE-95B7-4AC7EA8F288F}">
  <sheetPr codeName="Sheet86">
    <tabColor theme="5" tint="0.59999389629810485"/>
  </sheetPr>
  <dimension ref="A1:AA24"/>
  <sheetViews>
    <sheetView showGridLines="0" view="pageBreakPreview" zoomScale="98" zoomScaleNormal="100" zoomScaleSheetLayoutView="98" workbookViewId="0">
      <selection activeCell="B27" sqref="B26:B27"/>
    </sheetView>
  </sheetViews>
  <sheetFormatPr defaultColWidth="9.1796875" defaultRowHeight="11.5"/>
  <cols>
    <col min="1" max="1" width="35" style="8" customWidth="1"/>
    <col min="2" max="4" width="15.7265625" style="1" customWidth="1"/>
    <col min="5" max="5" width="14.26953125" style="1" customWidth="1"/>
    <col min="6" max="6" width="2.26953125" style="1" customWidth="1"/>
    <col min="7" max="22" width="9.1796875" style="1336"/>
    <col min="23" max="16384" width="9.1796875" style="1"/>
  </cols>
  <sheetData>
    <row r="1" spans="1:27" ht="24" customHeight="1">
      <c r="A1" s="1743" t="s">
        <v>2079</v>
      </c>
      <c r="B1" s="1744"/>
      <c r="C1" s="1744"/>
      <c r="D1" s="1614"/>
      <c r="E1" s="1614"/>
      <c r="AA1" s="1" t="e">
        <f>#REF!</f>
        <v>#REF!</v>
      </c>
    </row>
    <row r="2" spans="1:27">
      <c r="A2" s="17" t="s">
        <v>170</v>
      </c>
      <c r="B2" s="600"/>
      <c r="C2" s="32"/>
      <c r="D2" s="50">
        <v>2021</v>
      </c>
      <c r="E2" s="33" t="s">
        <v>1935</v>
      </c>
      <c r="G2" s="1373"/>
    </row>
    <row r="3" spans="1:27" ht="14.25" customHeight="1">
      <c r="A3" s="35" t="s">
        <v>1985</v>
      </c>
      <c r="B3" s="684"/>
      <c r="C3" s="684"/>
      <c r="D3" s="36">
        <v>2453</v>
      </c>
      <c r="E3" s="858">
        <v>1968</v>
      </c>
      <c r="F3" s="4"/>
      <c r="G3" s="1380"/>
      <c r="I3" s="1752"/>
      <c r="J3" s="1752"/>
      <c r="K3" s="1752"/>
      <c r="L3" s="1752"/>
      <c r="M3" s="1752"/>
    </row>
    <row r="4" spans="1:27" ht="14.25" customHeight="1">
      <c r="A4" s="35" t="s">
        <v>984</v>
      </c>
      <c r="B4" s="684"/>
      <c r="C4" s="684"/>
      <c r="D4" s="36">
        <v>3714</v>
      </c>
      <c r="E4" s="858">
        <v>3020</v>
      </c>
      <c r="F4" s="4"/>
      <c r="G4" s="1380"/>
      <c r="I4" s="1752"/>
      <c r="J4" s="1752"/>
      <c r="K4" s="1752"/>
      <c r="L4" s="1752"/>
      <c r="M4" s="1752"/>
    </row>
    <row r="5" spans="1:27" ht="14.25" customHeight="1">
      <c r="A5" s="35" t="s">
        <v>1986</v>
      </c>
      <c r="B5" s="684"/>
      <c r="C5" s="684"/>
      <c r="D5" s="36">
        <f>+D4-D3</f>
        <v>1261</v>
      </c>
      <c r="E5" s="858">
        <v>1052</v>
      </c>
      <c r="F5" s="4"/>
      <c r="G5" s="1381"/>
      <c r="I5" s="1752"/>
      <c r="J5" s="1752"/>
      <c r="K5" s="1752"/>
      <c r="L5" s="1752"/>
      <c r="M5" s="1752"/>
    </row>
    <row r="6" spans="1:27" ht="14.25" customHeight="1">
      <c r="A6" s="573" t="s">
        <v>74</v>
      </c>
      <c r="B6" s="573"/>
      <c r="C6" s="573"/>
      <c r="D6" s="37">
        <f>+D4/D3</f>
        <v>1.5140644109253976</v>
      </c>
      <c r="E6" s="859">
        <v>1.53</v>
      </c>
      <c r="F6" s="4"/>
      <c r="G6" s="1382"/>
      <c r="I6" s="1752"/>
      <c r="J6" s="1752"/>
      <c r="K6" s="1752"/>
      <c r="L6" s="1752"/>
      <c r="M6" s="1752"/>
    </row>
    <row r="7" spans="1:27" ht="14.25" customHeight="1">
      <c r="A7" s="9"/>
      <c r="B7" s="9"/>
      <c r="C7" s="9"/>
      <c r="E7" s="34"/>
      <c r="I7" s="1752"/>
      <c r="J7" s="1752"/>
      <c r="K7" s="1752"/>
      <c r="L7" s="1752"/>
      <c r="M7" s="1752"/>
    </row>
    <row r="8" spans="1:27" ht="14.25" customHeight="1">
      <c r="A8" s="829"/>
      <c r="B8" s="8"/>
      <c r="C8" s="8"/>
      <c r="D8" s="8"/>
      <c r="E8" s="8"/>
    </row>
    <row r="9" spans="1:27" ht="12" customHeight="1">
      <c r="A9" s="1751"/>
      <c r="B9" s="1751"/>
      <c r="C9" s="1751"/>
      <c r="D9" s="1751"/>
      <c r="E9" s="1751"/>
    </row>
    <row r="10" spans="1:27">
      <c r="A10" s="1751"/>
      <c r="B10" s="1751"/>
      <c r="C10" s="1751"/>
      <c r="D10" s="1751"/>
      <c r="E10" s="1751"/>
    </row>
    <row r="12" spans="1:27">
      <c r="G12" s="1355"/>
      <c r="H12" s="1355"/>
      <c r="K12" s="1356"/>
    </row>
    <row r="13" spans="1:27">
      <c r="G13" s="1355"/>
      <c r="H13" s="1355"/>
      <c r="K13" s="1356"/>
    </row>
    <row r="14" spans="1:27">
      <c r="G14" s="1362"/>
      <c r="H14" s="1363"/>
    </row>
    <row r="15" spans="1:27">
      <c r="G15" s="1362"/>
      <c r="H15" s="1355"/>
      <c r="K15" s="1355"/>
    </row>
    <row r="16" spans="1:27">
      <c r="C16" s="24"/>
      <c r="D16" s="14"/>
      <c r="E16" s="14"/>
    </row>
    <row r="24" spans="7:22" s="8" customFormat="1" ht="12.75" customHeight="1">
      <c r="G24" s="1383"/>
      <c r="H24" s="1383"/>
      <c r="I24" s="1383"/>
      <c r="J24" s="1383"/>
      <c r="K24" s="1383"/>
      <c r="L24" s="1383"/>
      <c r="M24" s="1383"/>
      <c r="N24" s="1383"/>
      <c r="O24" s="1383"/>
      <c r="P24" s="1383"/>
      <c r="Q24" s="1383"/>
      <c r="R24" s="1383"/>
      <c r="S24" s="1383"/>
      <c r="T24" s="1383"/>
      <c r="U24" s="1383"/>
      <c r="V24" s="1383"/>
    </row>
  </sheetData>
  <mergeCells count="3">
    <mergeCell ref="A1:E1"/>
    <mergeCell ref="A9:E10"/>
    <mergeCell ref="I3:M7"/>
  </mergeCells>
  <pageMargins left="0.43307086614173229" right="0.23622047244094491" top="0.74803149606299213" bottom="0.74803149606299213" header="0.31496062992125984" footer="0.31496062992125984"/>
  <pageSetup paperSize="9" scale="91" orientation="portrait" r:id="rId1"/>
  <headerFooter>
    <oddFooter>&amp;C&amp;"Calibri"&amp;11&amp;K000000Table &amp;A_x000D_&amp;1#&amp;"Calibri"&amp;10&amp;K000000Confidential</oddFooter>
  </headerFooter>
  <colBreaks count="1" manualBreakCount="1">
    <brk id="6" max="1048575" man="1"/>
  </colBreaks>
  <customProperties>
    <customPr name="_pios_id" r:id="rId2"/>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B6BC3-8EF1-4526-8A02-6D012743F2C4}">
  <sheetPr codeName="Sheet87">
    <tabColor theme="5" tint="0.59999389629810485"/>
  </sheetPr>
  <dimension ref="A1:AA74"/>
  <sheetViews>
    <sheetView showGridLines="0" view="pageBreakPreview" zoomScale="115" zoomScaleNormal="100" zoomScaleSheetLayoutView="115" workbookViewId="0">
      <selection activeCell="I1" sqref="I1:Q1048576"/>
    </sheetView>
  </sheetViews>
  <sheetFormatPr defaultColWidth="9.1796875" defaultRowHeight="11.5"/>
  <cols>
    <col min="1" max="1" width="35" style="8" customWidth="1"/>
    <col min="2" max="2" width="13.26953125" style="1" customWidth="1"/>
    <col min="3" max="5" width="15.7265625" style="1" customWidth="1"/>
    <col min="6" max="6" width="3" style="1" customWidth="1"/>
    <col min="7" max="8" width="9.1796875" style="1"/>
    <col min="9" max="9" width="9.1796875" style="1336"/>
    <col min="10" max="10" width="24.1796875" style="1336" customWidth="1"/>
    <col min="11" max="17" width="9.1796875" style="1336"/>
    <col min="18" max="16384" width="9.1796875" style="1"/>
  </cols>
  <sheetData>
    <row r="1" spans="1:14">
      <c r="A1" s="1743" t="s">
        <v>2080</v>
      </c>
      <c r="B1" s="1744"/>
      <c r="C1" s="1744"/>
      <c r="D1" s="1614"/>
      <c r="E1" s="1614"/>
    </row>
    <row r="2" spans="1:14">
      <c r="A2" s="603"/>
      <c r="B2" s="603"/>
      <c r="C2" s="603"/>
      <c r="D2" s="565"/>
      <c r="E2" s="565"/>
    </row>
    <row r="3" spans="1:14">
      <c r="A3" s="17" t="s">
        <v>170</v>
      </c>
      <c r="B3" s="600"/>
      <c r="C3" s="32"/>
      <c r="D3" s="33" t="s">
        <v>1934</v>
      </c>
      <c r="E3" s="33" t="s">
        <v>1935</v>
      </c>
      <c r="F3" s="4"/>
      <c r="J3" s="1373"/>
    </row>
    <row r="4" spans="1:14" ht="14.25" customHeight="1">
      <c r="A4" s="8" t="s">
        <v>74</v>
      </c>
      <c r="B4" s="682"/>
      <c r="C4" s="682"/>
      <c r="D4" s="34">
        <v>1.51</v>
      </c>
      <c r="E4" s="856">
        <v>1.53</v>
      </c>
      <c r="F4" s="4"/>
      <c r="J4" s="1384"/>
    </row>
    <row r="5" spans="1:14" ht="14.25" customHeight="1">
      <c r="A5" s="8" t="s">
        <v>1987</v>
      </c>
      <c r="B5" s="682"/>
      <c r="C5" s="682"/>
      <c r="D5" s="683">
        <v>1.6</v>
      </c>
      <c r="E5" s="857">
        <v>1.53</v>
      </c>
      <c r="F5" s="4"/>
      <c r="J5" s="1384"/>
    </row>
    <row r="6" spans="1:14" ht="14.25" customHeight="1">
      <c r="A6" s="8" t="s">
        <v>1988</v>
      </c>
      <c r="B6" s="682"/>
      <c r="C6" s="682"/>
      <c r="D6" s="683">
        <v>1.66</v>
      </c>
      <c r="E6" s="857">
        <v>1.57</v>
      </c>
      <c r="F6" s="4"/>
      <c r="J6" s="1384"/>
    </row>
    <row r="7" spans="1:14" ht="14.25" customHeight="1">
      <c r="A7" s="9" t="s">
        <v>1989</v>
      </c>
      <c r="B7" s="9"/>
      <c r="C7" s="9"/>
      <c r="D7" s="683">
        <v>1.67</v>
      </c>
      <c r="E7" s="857">
        <v>1.52</v>
      </c>
      <c r="F7" s="4"/>
      <c r="J7" s="1384"/>
    </row>
    <row r="8" spans="1:14" ht="14.25" customHeight="1">
      <c r="A8" s="9"/>
      <c r="B8" s="9"/>
      <c r="C8" s="9"/>
      <c r="E8" s="34"/>
    </row>
    <row r="9" spans="1:14">
      <c r="A9" s="1751"/>
      <c r="B9" s="1751"/>
      <c r="C9" s="1751"/>
      <c r="D9" s="1751"/>
      <c r="E9" s="1751"/>
    </row>
    <row r="10" spans="1:14">
      <c r="A10" s="1751"/>
      <c r="B10" s="1751"/>
      <c r="C10" s="1751"/>
      <c r="D10" s="1751"/>
      <c r="E10" s="1751"/>
      <c r="I10" s="1385"/>
      <c r="J10" s="1358"/>
      <c r="K10" s="1386"/>
      <c r="L10" s="1386"/>
      <c r="M10" s="1386"/>
      <c r="N10" s="1386"/>
    </row>
    <row r="11" spans="1:14">
      <c r="I11" s="1385"/>
      <c r="J11" s="1387"/>
      <c r="K11" s="1388"/>
      <c r="L11" s="1388"/>
      <c r="M11" s="1388"/>
      <c r="N11" s="1388"/>
    </row>
    <row r="12" spans="1:14">
      <c r="A12" s="1751"/>
      <c r="B12" s="1751"/>
      <c r="C12" s="1751"/>
      <c r="D12" s="1751"/>
      <c r="E12" s="1751"/>
      <c r="I12" s="1385"/>
      <c r="J12" s="1387"/>
      <c r="K12" s="1388"/>
      <c r="L12" s="1388"/>
      <c r="M12" s="1388"/>
      <c r="N12" s="1388"/>
    </row>
    <row r="13" spans="1:14">
      <c r="A13" s="1751"/>
      <c r="B13" s="1751"/>
      <c r="C13" s="1751"/>
      <c r="D13" s="1751"/>
      <c r="E13" s="1751"/>
      <c r="I13" s="1385"/>
      <c r="J13" s="1387"/>
      <c r="K13" s="1388"/>
      <c r="L13" s="1388"/>
      <c r="M13" s="1388"/>
      <c r="N13" s="1388"/>
    </row>
    <row r="14" spans="1:14">
      <c r="I14" s="1385"/>
      <c r="J14" s="1387"/>
      <c r="K14" s="1388"/>
      <c r="L14" s="1388"/>
      <c r="M14" s="1388"/>
      <c r="N14" s="1388"/>
    </row>
    <row r="16" spans="1:14">
      <c r="F16" s="14"/>
    </row>
    <row r="17" spans="6:14">
      <c r="F17" s="14"/>
    </row>
    <row r="18" spans="6:14">
      <c r="F18" s="14"/>
      <c r="J18" s="1389"/>
      <c r="K18" s="1384"/>
      <c r="L18" s="1384"/>
      <c r="M18" s="1384"/>
      <c r="N18" s="1384"/>
    </row>
    <row r="19" spans="6:14">
      <c r="F19" s="14"/>
      <c r="J19" s="1384"/>
      <c r="K19" s="1384"/>
      <c r="L19" s="1384"/>
      <c r="M19" s="1384"/>
      <c r="N19" s="1384"/>
    </row>
    <row r="20" spans="6:14">
      <c r="F20" s="14"/>
      <c r="J20" s="1384"/>
      <c r="K20" s="1384"/>
      <c r="L20" s="1384"/>
      <c r="M20" s="1384"/>
      <c r="N20" s="1384"/>
    </row>
    <row r="21" spans="6:14">
      <c r="J21" s="1384"/>
      <c r="K21" s="1384"/>
      <c r="L21" s="1384"/>
      <c r="M21" s="1384"/>
      <c r="N21" s="1384"/>
    </row>
    <row r="22" spans="6:14">
      <c r="J22" s="1384"/>
      <c r="K22" s="1384"/>
      <c r="L22" s="1384"/>
      <c r="M22" s="1384"/>
      <c r="N22" s="1384"/>
    </row>
    <row r="23" spans="6:14">
      <c r="J23" s="1384"/>
      <c r="K23" s="1384"/>
      <c r="L23" s="1384"/>
      <c r="M23" s="1384"/>
      <c r="N23" s="1384"/>
    </row>
    <row r="24" spans="6:14">
      <c r="J24" s="1355"/>
      <c r="K24" s="1355"/>
      <c r="L24" s="1356"/>
    </row>
    <row r="25" spans="6:14">
      <c r="J25" s="1355"/>
      <c r="K25" s="1355"/>
      <c r="L25" s="1356"/>
    </row>
    <row r="26" spans="6:14">
      <c r="J26" s="1362"/>
      <c r="N26" s="1355"/>
    </row>
    <row r="27" spans="6:14">
      <c r="J27" s="1362"/>
      <c r="K27" s="1363"/>
      <c r="M27" s="1355"/>
      <c r="N27" s="1355"/>
    </row>
    <row r="28" spans="6:14">
      <c r="J28" s="1390"/>
      <c r="M28" s="1355"/>
      <c r="N28" s="1355"/>
    </row>
    <row r="29" spans="6:14">
      <c r="J29" s="1391"/>
    </row>
    <row r="74" spans="27:27">
      <c r="AA74" s="1" t="e">
        <f>#REF!</f>
        <v>#REF!</v>
      </c>
    </row>
  </sheetData>
  <mergeCells count="3">
    <mergeCell ref="A1:E1"/>
    <mergeCell ref="A9:E10"/>
    <mergeCell ref="A12:E13"/>
  </mergeCells>
  <pageMargins left="0.43307086614173229" right="0.23622047244094491" top="0.74803149606299213" bottom="0.74803149606299213" header="0.31496062992125984" footer="0.31496062992125984"/>
  <pageSetup paperSize="9" orientation="portrait" r:id="rId1"/>
  <headerFooter>
    <oddFooter>&amp;C&amp;"Calibri"&amp;11&amp;K000000Table &amp;A_x000D_&amp;1#&amp;"Calibri"&amp;10&amp;K000000Confidential</oddFooter>
  </headerFooter>
  <customProperties>
    <customPr name="_pios_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EE396-F7AF-4475-8BF0-44E9CF46F1B9}">
  <sheetPr codeName="Sheet88">
    <tabColor theme="5" tint="0.59999389629810485"/>
  </sheetPr>
  <dimension ref="A1:AW58"/>
  <sheetViews>
    <sheetView showGridLines="0" view="pageBreakPreview" zoomScale="90" zoomScaleNormal="100" zoomScaleSheetLayoutView="90" zoomScalePageLayoutView="98" workbookViewId="0">
      <selection activeCell="O35" sqref="O35"/>
    </sheetView>
  </sheetViews>
  <sheetFormatPr defaultColWidth="9.1796875" defaultRowHeight="11.5"/>
  <cols>
    <col min="1" max="1" width="27" style="1" customWidth="1"/>
    <col min="2" max="2" width="7.453125" style="1" customWidth="1"/>
    <col min="3" max="10" width="5.54296875" style="1" customWidth="1"/>
    <col min="11" max="11" width="12.54296875" style="1" customWidth="1"/>
    <col min="12" max="13" width="5.54296875" style="1" customWidth="1"/>
    <col min="14" max="14" width="8.1796875" style="1" customWidth="1"/>
    <col min="15" max="16" width="9.1796875" style="1"/>
    <col min="17" max="17" width="21.54296875" style="1" customWidth="1"/>
    <col min="18" max="20" width="9.1796875" style="1"/>
    <col min="21" max="21" width="15.1796875" style="1" bestFit="1" customWidth="1"/>
    <col min="22" max="29" width="9.1796875" style="1"/>
    <col min="30" max="30" width="11.1796875" style="1" customWidth="1"/>
    <col min="31" max="16384" width="9.1796875" style="1"/>
  </cols>
  <sheetData>
    <row r="1" spans="1:49" ht="32.25" customHeight="1">
      <c r="A1" s="1659" t="s">
        <v>2081</v>
      </c>
      <c r="B1" s="1581"/>
      <c r="C1" s="1581"/>
      <c r="D1" s="1581"/>
      <c r="E1" s="1581"/>
      <c r="F1" s="1581"/>
      <c r="G1" s="1581"/>
      <c r="H1" s="1581"/>
      <c r="I1" s="1581"/>
      <c r="J1" s="1581"/>
      <c r="K1" s="1581"/>
      <c r="L1" s="1581"/>
      <c r="M1" s="1581"/>
      <c r="N1" s="1581"/>
      <c r="O1" s="1581"/>
      <c r="P1" s="1581"/>
      <c r="AA1" s="1" t="e">
        <f>#REF!</f>
        <v>#REF!</v>
      </c>
    </row>
    <row r="2" spans="1:49" ht="23">
      <c r="P2" s="38"/>
      <c r="Q2" s="8" t="s">
        <v>1990</v>
      </c>
      <c r="R2" s="39" t="s">
        <v>757</v>
      </c>
      <c r="S2" s="1" t="s">
        <v>1991</v>
      </c>
      <c r="T2" s="1" t="s">
        <v>1992</v>
      </c>
      <c r="U2" s="1" t="s">
        <v>1993</v>
      </c>
      <c r="V2" s="1" t="s">
        <v>1994</v>
      </c>
      <c r="W2" s="1" t="s">
        <v>1995</v>
      </c>
      <c r="X2" s="1" t="s">
        <v>1996</v>
      </c>
      <c r="Y2" s="1" t="s">
        <v>1997</v>
      </c>
      <c r="Z2" s="1" t="s">
        <v>1998</v>
      </c>
      <c r="AA2" s="1" t="s">
        <v>1999</v>
      </c>
      <c r="AB2" s="1" t="s">
        <v>2000</v>
      </c>
      <c r="AC2" s="1" t="s">
        <v>2001</v>
      </c>
      <c r="AD2" s="39" t="s">
        <v>756</v>
      </c>
    </row>
    <row r="3" spans="1:49">
      <c r="P3" s="38" t="s">
        <v>2002</v>
      </c>
      <c r="Q3" s="1" t="s">
        <v>2003</v>
      </c>
      <c r="R3" s="40">
        <v>0.10504289444901437</v>
      </c>
      <c r="S3" s="43">
        <v>0.1048638244356975</v>
      </c>
      <c r="T3" s="43">
        <v>9.9280044571152332E-2</v>
      </c>
      <c r="U3" s="43">
        <v>0.10299272641807231</v>
      </c>
      <c r="V3" s="43">
        <v>0.10564321341119252</v>
      </c>
      <c r="W3" s="43">
        <v>0.10673821062001114</v>
      </c>
      <c r="X3" s="43">
        <v>0.10610135178995977</v>
      </c>
      <c r="Y3" s="43">
        <v>0.10727297013642825</v>
      </c>
      <c r="Z3" s="43">
        <v>0.11359280624599759</v>
      </c>
      <c r="AA3" s="43">
        <v>0.11333292714058252</v>
      </c>
      <c r="AB3" s="43">
        <v>0.11645085025270184</v>
      </c>
      <c r="AC3" s="43">
        <v>0.12134228922598646</v>
      </c>
      <c r="AD3" s="44">
        <v>0.15365642797328849</v>
      </c>
    </row>
    <row r="4" spans="1:49">
      <c r="P4" s="38"/>
      <c r="Q4" s="1" t="s">
        <v>2004</v>
      </c>
      <c r="R4" s="40">
        <v>0.42520181840440135</v>
      </c>
      <c r="S4" s="43">
        <v>0.4122907546926643</v>
      </c>
      <c r="T4" s="43">
        <v>0.43733007464713958</v>
      </c>
      <c r="U4" s="43">
        <v>0.55552554026652468</v>
      </c>
      <c r="V4" s="43">
        <v>0.58082070095845872</v>
      </c>
      <c r="W4" s="43">
        <v>0.59256391243502005</v>
      </c>
      <c r="X4" s="43">
        <v>0.62329460721906016</v>
      </c>
      <c r="Y4" s="43">
        <v>0.60841779182486344</v>
      </c>
      <c r="Z4" s="43">
        <v>0.61649166148069234</v>
      </c>
      <c r="AA4" s="43">
        <v>0.62617055612661843</v>
      </c>
      <c r="AB4" s="43">
        <v>0.62298097500039951</v>
      </c>
      <c r="AC4" s="43">
        <v>0.61881502691650581</v>
      </c>
      <c r="AD4" s="44">
        <v>0.64438734248060214</v>
      </c>
    </row>
    <row r="5" spans="1:49">
      <c r="P5" s="38"/>
      <c r="Q5" s="1" t="s">
        <v>1465</v>
      </c>
      <c r="R5" s="40">
        <v>0.48522965635613763</v>
      </c>
      <c r="S5" s="43">
        <v>0.49573132867483349</v>
      </c>
      <c r="T5" s="43">
        <v>0.54004366657865988</v>
      </c>
      <c r="U5" s="43">
        <v>0.57567457479330142</v>
      </c>
      <c r="V5" s="43">
        <v>0.5887045337828396</v>
      </c>
      <c r="W5" s="43">
        <v>0.60354010829784188</v>
      </c>
      <c r="X5" s="43">
        <v>0.60617618901429993</v>
      </c>
      <c r="Y5" s="43">
        <v>0.60437299339015671</v>
      </c>
      <c r="Z5" s="43">
        <v>0.62902474211853754</v>
      </c>
      <c r="AA5" s="43">
        <v>0.63705801594527711</v>
      </c>
      <c r="AB5" s="43">
        <v>0.66275201533997441</v>
      </c>
      <c r="AC5" s="43">
        <v>0.66528027441937865</v>
      </c>
      <c r="AD5" s="44">
        <v>0.7054113675174325</v>
      </c>
    </row>
    <row r="6" spans="1:49">
      <c r="P6" s="38"/>
    </row>
    <row r="7" spans="1:49">
      <c r="P7" s="38"/>
    </row>
    <row r="8" spans="1:49">
      <c r="P8" s="38"/>
    </row>
    <row r="9" spans="1:49">
      <c r="P9" s="38"/>
    </row>
    <row r="10" spans="1:49">
      <c r="P10" s="38"/>
    </row>
    <row r="11" spans="1:49">
      <c r="P11" s="38"/>
    </row>
    <row r="12" spans="1:49">
      <c r="P12" s="1392"/>
      <c r="Q12" s="1336"/>
      <c r="R12" s="1336"/>
      <c r="S12" s="1336"/>
      <c r="T12" s="1336"/>
      <c r="U12" s="1336"/>
      <c r="V12" s="1336"/>
      <c r="W12" s="1336"/>
      <c r="X12" s="1336"/>
      <c r="Y12" s="1336"/>
      <c r="Z12" s="1336"/>
      <c r="AA12" s="1336"/>
      <c r="AB12" s="1336"/>
      <c r="AC12" s="1336"/>
      <c r="AD12" s="1336"/>
      <c r="AE12" s="1336"/>
      <c r="AF12" s="1336"/>
      <c r="AG12" s="1336"/>
      <c r="AH12" s="1336"/>
      <c r="AI12" s="1336"/>
      <c r="AJ12" s="1336"/>
      <c r="AK12" s="1336"/>
      <c r="AL12" s="1336"/>
      <c r="AM12" s="1336"/>
      <c r="AN12" s="1336"/>
      <c r="AO12" s="1336"/>
      <c r="AP12" s="1336"/>
      <c r="AQ12" s="1336"/>
      <c r="AR12" s="1336"/>
      <c r="AS12" s="1336"/>
      <c r="AT12" s="1336"/>
      <c r="AU12" s="1336"/>
      <c r="AV12" s="1336"/>
    </row>
    <row r="13" spans="1:49">
      <c r="P13" s="1392"/>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row>
    <row r="14" spans="1:49">
      <c r="P14" s="1392"/>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row>
    <row r="15" spans="1:49">
      <c r="P15" s="1392"/>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row>
    <row r="16" spans="1:49">
      <c r="P16" s="1392"/>
      <c r="Q16" s="1393"/>
      <c r="R16" s="1394"/>
      <c r="S16" s="1395"/>
      <c r="T16" s="1395"/>
      <c r="U16" s="1396"/>
      <c r="V16" s="1397"/>
      <c r="W16" s="1397"/>
      <c r="X16" s="1397"/>
      <c r="Y16" s="1397"/>
      <c r="Z16" s="1397"/>
      <c r="AA16" s="1397"/>
      <c r="AB16" s="1397"/>
      <c r="AC16" s="1397"/>
      <c r="AD16" s="1397"/>
      <c r="AE16" s="1397"/>
      <c r="AF16" s="1397"/>
      <c r="AG16" s="1398"/>
      <c r="AH16" s="1398"/>
      <c r="AI16" s="1398"/>
      <c r="AJ16" s="1398"/>
      <c r="AK16" s="1398"/>
      <c r="AL16" s="1398"/>
      <c r="AM16" s="1398"/>
      <c r="AN16" s="1398"/>
      <c r="AO16" s="1398"/>
      <c r="AP16" s="1398"/>
      <c r="AQ16" s="1398"/>
      <c r="AR16" s="1398"/>
      <c r="AS16" s="1398"/>
      <c r="AT16" s="1398"/>
      <c r="AU16" s="1398"/>
      <c r="AV16" s="1398"/>
      <c r="AW16" s="76"/>
    </row>
    <row r="17" spans="7:49">
      <c r="P17" s="1392"/>
      <c r="Q17" s="1394"/>
      <c r="R17" s="1394"/>
      <c r="S17" s="1394"/>
      <c r="T17" s="1394"/>
      <c r="U17" s="1399"/>
      <c r="V17" s="1399"/>
      <c r="W17" s="1399"/>
      <c r="X17" s="1399"/>
      <c r="Y17" s="1399"/>
      <c r="Z17" s="1399"/>
      <c r="AA17" s="1399"/>
      <c r="AB17" s="1399"/>
      <c r="AC17" s="1399"/>
      <c r="AD17" s="1399"/>
      <c r="AE17" s="1399"/>
      <c r="AF17" s="1399"/>
      <c r="AG17" s="1399"/>
      <c r="AH17" s="1400"/>
      <c r="AI17" s="1394"/>
      <c r="AJ17" s="1398"/>
      <c r="AK17" s="1398"/>
      <c r="AL17" s="1399"/>
      <c r="AM17" s="1399"/>
      <c r="AN17" s="1399"/>
      <c r="AO17" s="1399"/>
      <c r="AP17" s="1399"/>
      <c r="AQ17" s="1399"/>
      <c r="AR17" s="1399"/>
      <c r="AS17" s="1399"/>
      <c r="AT17" s="1400"/>
      <c r="AU17" s="1394"/>
      <c r="AV17" s="1398"/>
      <c r="AW17" s="76"/>
    </row>
    <row r="18" spans="7:49">
      <c r="P18" s="1336"/>
      <c r="Q18" s="1394"/>
      <c r="R18" s="1394"/>
      <c r="S18" s="1394"/>
      <c r="T18" s="1394"/>
      <c r="U18" s="1401"/>
      <c r="V18" s="1401"/>
      <c r="W18" s="1401"/>
      <c r="X18" s="1401"/>
      <c r="Y18" s="1401"/>
      <c r="Z18" s="1401"/>
      <c r="AA18" s="1401"/>
      <c r="AB18" s="1401"/>
      <c r="AC18" s="1401"/>
      <c r="AD18" s="1401"/>
      <c r="AE18" s="1401"/>
      <c r="AF18" s="1401"/>
      <c r="AG18" s="1401"/>
      <c r="AH18" s="1400"/>
      <c r="AI18" s="1394"/>
      <c r="AJ18" s="1398"/>
      <c r="AK18" s="1398"/>
      <c r="AL18" s="1401"/>
      <c r="AM18" s="1401"/>
      <c r="AN18" s="1401"/>
      <c r="AO18" s="1401"/>
      <c r="AP18" s="1401"/>
      <c r="AQ18" s="1401"/>
      <c r="AR18" s="1401"/>
      <c r="AS18" s="1401"/>
      <c r="AT18" s="1400"/>
      <c r="AU18" s="1394"/>
      <c r="AV18" s="1398"/>
      <c r="AW18" s="76"/>
    </row>
    <row r="19" spans="7:49">
      <c r="P19" s="1336"/>
      <c r="Q19" s="1394"/>
      <c r="R19" s="1394"/>
      <c r="S19" s="1394"/>
      <c r="T19" s="1394"/>
      <c r="U19" s="1402"/>
      <c r="V19" s="1402"/>
      <c r="W19" s="1402"/>
      <c r="X19" s="1402"/>
      <c r="Y19" s="1402"/>
      <c r="Z19" s="1402"/>
      <c r="AA19" s="1402"/>
      <c r="AB19" s="1402"/>
      <c r="AC19" s="1402"/>
      <c r="AD19" s="1402"/>
      <c r="AE19" s="1402"/>
      <c r="AF19" s="1402"/>
      <c r="AG19" s="1402"/>
      <c r="AH19" s="1400"/>
      <c r="AI19" s="1394"/>
      <c r="AJ19" s="1398"/>
      <c r="AK19" s="1398"/>
      <c r="AL19" s="1402"/>
      <c r="AM19" s="1402"/>
      <c r="AN19" s="1402"/>
      <c r="AO19" s="1402"/>
      <c r="AP19" s="1402"/>
      <c r="AQ19" s="1402"/>
      <c r="AR19" s="1402"/>
      <c r="AS19" s="1402"/>
      <c r="AT19" s="1400"/>
      <c r="AU19" s="1394"/>
      <c r="AV19" s="1398"/>
      <c r="AW19" s="76"/>
    </row>
    <row r="20" spans="7:49">
      <c r="P20" s="1336"/>
      <c r="Q20" s="1403"/>
      <c r="R20" s="1404"/>
      <c r="S20" s="1405"/>
      <c r="T20" s="676"/>
      <c r="U20" s="1406"/>
      <c r="V20" s="1406"/>
      <c r="W20" s="1406"/>
      <c r="X20" s="1406"/>
      <c r="Y20" s="1406"/>
      <c r="Z20" s="1406"/>
      <c r="AA20" s="1406"/>
      <c r="AB20" s="1406"/>
      <c r="AC20" s="1406"/>
      <c r="AD20" s="1406"/>
      <c r="AE20" s="1406"/>
      <c r="AF20" s="1406"/>
      <c r="AG20" s="1406"/>
      <c r="AH20" s="1407"/>
      <c r="AI20" s="1408"/>
      <c r="AJ20" s="1409"/>
      <c r="AK20" s="1410"/>
      <c r="AL20" s="1406"/>
      <c r="AM20" s="1406"/>
      <c r="AN20" s="1406"/>
      <c r="AO20" s="1406"/>
      <c r="AP20" s="1406"/>
      <c r="AQ20" s="1406"/>
      <c r="AR20" s="1406"/>
      <c r="AS20" s="1406"/>
      <c r="AT20" s="1407"/>
      <c r="AU20" s="1408"/>
      <c r="AV20" s="1409"/>
      <c r="AW20" s="677"/>
    </row>
    <row r="21" spans="7:49">
      <c r="P21" s="1336"/>
      <c r="Q21" s="1403"/>
      <c r="R21" s="1404"/>
      <c r="S21" s="1398"/>
      <c r="T21" s="676"/>
      <c r="U21" s="1406"/>
      <c r="V21" s="1406"/>
      <c r="W21" s="1406"/>
      <c r="X21" s="1406"/>
      <c r="Y21" s="1406"/>
      <c r="Z21" s="1406"/>
      <c r="AA21" s="1406"/>
      <c r="AB21" s="1406"/>
      <c r="AC21" s="1406"/>
      <c r="AD21" s="1406"/>
      <c r="AE21" s="1406"/>
      <c r="AF21" s="1406"/>
      <c r="AG21" s="1406"/>
      <c r="AH21" s="1407"/>
      <c r="AI21" s="1408"/>
      <c r="AJ21" s="1409"/>
      <c r="AK21" s="1410"/>
      <c r="AL21" s="1406"/>
      <c r="AM21" s="1406"/>
      <c r="AN21" s="1406"/>
      <c r="AO21" s="1406"/>
      <c r="AP21" s="1406"/>
      <c r="AQ21" s="1406"/>
      <c r="AR21" s="1406"/>
      <c r="AS21" s="1406"/>
      <c r="AT21" s="1407"/>
      <c r="AU21" s="1408"/>
      <c r="AV21" s="1409"/>
      <c r="AW21" s="677"/>
    </row>
    <row r="22" spans="7:49">
      <c r="P22" s="1336"/>
      <c r="Q22" s="1411"/>
      <c r="R22" s="1412"/>
      <c r="S22" s="1413"/>
      <c r="T22" s="678"/>
      <c r="U22" s="1414"/>
      <c r="V22" s="1414"/>
      <c r="W22" s="1414"/>
      <c r="X22" s="1414"/>
      <c r="Y22" s="1414"/>
      <c r="Z22" s="1414"/>
      <c r="AA22" s="1414"/>
      <c r="AB22" s="1414"/>
      <c r="AC22" s="1414"/>
      <c r="AD22" s="1414"/>
      <c r="AE22" s="1414"/>
      <c r="AF22" s="1414"/>
      <c r="AG22" s="1414"/>
      <c r="AH22" s="1415"/>
      <c r="AI22" s="1416"/>
      <c r="AJ22" s="1417"/>
      <c r="AK22" s="1410"/>
      <c r="AL22" s="1414"/>
      <c r="AM22" s="1414"/>
      <c r="AN22" s="1414"/>
      <c r="AO22" s="1414"/>
      <c r="AP22" s="1414"/>
      <c r="AQ22" s="1414"/>
      <c r="AR22" s="1414"/>
      <c r="AS22" s="1414"/>
      <c r="AT22" s="1415"/>
      <c r="AU22" s="1416"/>
      <c r="AV22" s="1417"/>
      <c r="AW22" s="677"/>
    </row>
    <row r="23" spans="7:49">
      <c r="K23" s="14"/>
      <c r="L23" s="46"/>
      <c r="P23" s="1336"/>
      <c r="Q23" s="1398"/>
      <c r="R23" s="1398"/>
      <c r="S23" s="1398"/>
      <c r="T23" s="678"/>
      <c r="U23" s="1418"/>
      <c r="V23" s="1418"/>
      <c r="W23" s="1418"/>
      <c r="X23" s="1418"/>
      <c r="Y23" s="1418"/>
      <c r="Z23" s="1418"/>
      <c r="AA23" s="1418"/>
      <c r="AB23" s="1418"/>
      <c r="AC23" s="1418"/>
      <c r="AD23" s="1418"/>
      <c r="AE23" s="1418"/>
      <c r="AF23" s="1418"/>
      <c r="AG23" s="1418"/>
      <c r="AH23" s="1398"/>
      <c r="AI23" s="1398"/>
      <c r="AJ23" s="1398"/>
      <c r="AK23" s="1398"/>
      <c r="AL23" s="1418"/>
      <c r="AM23" s="1418"/>
      <c r="AN23" s="1418"/>
      <c r="AO23" s="1418"/>
      <c r="AP23" s="1418"/>
      <c r="AQ23" s="1418"/>
      <c r="AR23" s="1418"/>
      <c r="AS23" s="1418"/>
      <c r="AT23" s="1398"/>
      <c r="AU23" s="1398"/>
      <c r="AV23" s="1398"/>
      <c r="AW23" s="76"/>
    </row>
    <row r="24" spans="7:49">
      <c r="K24" s="14"/>
      <c r="L24" s="46"/>
      <c r="P24" s="1336"/>
      <c r="Q24" s="1398"/>
      <c r="R24" s="1398"/>
      <c r="S24" s="1398"/>
      <c r="T24" s="678"/>
      <c r="U24" s="1419"/>
      <c r="V24" s="1419"/>
      <c r="W24" s="1419"/>
      <c r="X24" s="1419"/>
      <c r="Y24" s="1419"/>
      <c r="Z24" s="1419"/>
      <c r="AA24" s="1419"/>
      <c r="AB24" s="1419"/>
      <c r="AC24" s="1419"/>
      <c r="AD24" s="1419"/>
      <c r="AE24" s="1419"/>
      <c r="AF24" s="1419"/>
      <c r="AG24" s="1419"/>
      <c r="AH24" s="1398"/>
      <c r="AI24" s="1398"/>
      <c r="AJ24" s="1398"/>
      <c r="AK24" s="1398"/>
      <c r="AL24" s="1419"/>
      <c r="AM24" s="1419"/>
      <c r="AN24" s="1419"/>
      <c r="AO24" s="1419"/>
      <c r="AP24" s="1419"/>
      <c r="AQ24" s="1419"/>
      <c r="AR24" s="1419"/>
      <c r="AS24" s="1419"/>
      <c r="AT24" s="1398"/>
      <c r="AU24" s="1398"/>
      <c r="AV24" s="1398"/>
      <c r="AW24" s="76"/>
    </row>
    <row r="25" spans="7:49">
      <c r="G25" s="604"/>
      <c r="H25" s="679"/>
      <c r="K25" s="680"/>
      <c r="P25" s="1336"/>
      <c r="Q25" s="1398"/>
      <c r="R25" s="1398"/>
      <c r="S25" s="1398"/>
      <c r="T25" s="681"/>
      <c r="U25" s="1398"/>
      <c r="V25" s="1398"/>
      <c r="W25" s="1398"/>
      <c r="X25" s="1398"/>
      <c r="Y25" s="1398"/>
      <c r="Z25" s="1398"/>
      <c r="AA25" s="1398"/>
      <c r="AB25" s="1398"/>
      <c r="AC25" s="1398"/>
      <c r="AD25" s="1398"/>
      <c r="AE25" s="1398"/>
      <c r="AF25" s="1398"/>
      <c r="AG25" s="1398"/>
      <c r="AH25" s="1398"/>
      <c r="AI25" s="1398"/>
      <c r="AJ25" s="1398"/>
      <c r="AK25" s="1398"/>
      <c r="AL25" s="1398"/>
      <c r="AM25" s="1398"/>
      <c r="AN25" s="1398"/>
      <c r="AO25" s="1398"/>
      <c r="AP25" s="1398"/>
      <c r="AQ25" s="1398"/>
      <c r="AR25" s="1398"/>
      <c r="AS25" s="1398"/>
      <c r="AT25" s="1398"/>
      <c r="AU25" s="1398"/>
      <c r="AV25" s="1398"/>
      <c r="AW25" s="76"/>
    </row>
    <row r="26" spans="7:49">
      <c r="G26" s="604"/>
      <c r="P26" s="1336"/>
      <c r="Q26" s="1411"/>
      <c r="R26" s="1412"/>
      <c r="S26" s="1413"/>
      <c r="T26" s="678"/>
      <c r="U26" s="1406"/>
      <c r="V26" s="1406"/>
      <c r="W26" s="1406"/>
      <c r="X26" s="1406"/>
      <c r="Y26" s="1406"/>
      <c r="Z26" s="1406"/>
      <c r="AA26" s="1406"/>
      <c r="AB26" s="1406"/>
      <c r="AC26" s="1406"/>
      <c r="AD26" s="1406"/>
      <c r="AE26" s="1406"/>
      <c r="AF26" s="1406"/>
      <c r="AG26" s="1420"/>
      <c r="AH26" s="1415"/>
      <c r="AI26" s="1416"/>
      <c r="AJ26" s="1417"/>
      <c r="AK26" s="1410"/>
      <c r="AL26" s="1406"/>
      <c r="AM26" s="1406"/>
      <c r="AN26" s="1406"/>
      <c r="AO26" s="1406"/>
      <c r="AP26" s="1406"/>
      <c r="AQ26" s="1406"/>
      <c r="AR26" s="1406"/>
      <c r="AS26" s="1420"/>
      <c r="AT26" s="1415"/>
      <c r="AU26" s="1416"/>
      <c r="AV26" s="1417"/>
      <c r="AW26" s="677"/>
    </row>
    <row r="27" spans="7:49">
      <c r="P27" s="1336"/>
      <c r="Q27" s="1411"/>
      <c r="R27" s="1412"/>
      <c r="S27" s="1398"/>
      <c r="T27" s="678"/>
      <c r="U27" s="1414"/>
      <c r="V27" s="1414"/>
      <c r="W27" s="1414"/>
      <c r="X27" s="1414"/>
      <c r="Y27" s="1414"/>
      <c r="Z27" s="1414"/>
      <c r="AA27" s="1414"/>
      <c r="AB27" s="1414"/>
      <c r="AC27" s="1414"/>
      <c r="AD27" s="1414"/>
      <c r="AE27" s="1414"/>
      <c r="AF27" s="1414"/>
      <c r="AG27" s="1414"/>
      <c r="AH27" s="1415"/>
      <c r="AI27" s="1416"/>
      <c r="AJ27" s="1417"/>
      <c r="AK27" s="1410"/>
      <c r="AL27" s="1414"/>
      <c r="AM27" s="1414"/>
      <c r="AN27" s="1414"/>
      <c r="AO27" s="1414"/>
      <c r="AP27" s="1414"/>
      <c r="AQ27" s="1414"/>
      <c r="AR27" s="1414"/>
      <c r="AS27" s="1414"/>
      <c r="AT27" s="1415"/>
      <c r="AU27" s="1416"/>
      <c r="AV27" s="1417"/>
      <c r="AW27" s="677"/>
    </row>
    <row r="28" spans="7:49">
      <c r="P28" s="1336"/>
      <c r="Q28" s="1411"/>
      <c r="R28" s="1412"/>
      <c r="S28" s="1413"/>
      <c r="T28" s="678"/>
      <c r="U28" s="1414"/>
      <c r="V28" s="1414"/>
      <c r="W28" s="1414"/>
      <c r="X28" s="1414"/>
      <c r="Y28" s="1414"/>
      <c r="Z28" s="1414"/>
      <c r="AA28" s="1414"/>
      <c r="AB28" s="1414"/>
      <c r="AC28" s="1414"/>
      <c r="AD28" s="1414"/>
      <c r="AE28" s="1414"/>
      <c r="AF28" s="1414"/>
      <c r="AG28" s="1414"/>
      <c r="AH28" s="1415"/>
      <c r="AI28" s="1416"/>
      <c r="AJ28" s="1417"/>
      <c r="AK28" s="1410"/>
      <c r="AL28" s="1414"/>
      <c r="AM28" s="1414"/>
      <c r="AN28" s="1414"/>
      <c r="AO28" s="1414"/>
      <c r="AP28" s="1414"/>
      <c r="AQ28" s="1414"/>
      <c r="AR28" s="1414"/>
      <c r="AS28" s="1414"/>
      <c r="AT28" s="1415"/>
      <c r="AU28" s="1416"/>
      <c r="AV28" s="1417"/>
      <c r="AW28" s="677"/>
    </row>
    <row r="29" spans="7:49">
      <c r="P29" s="1336"/>
      <c r="Q29" s="1398"/>
      <c r="R29" s="1398"/>
      <c r="S29" s="1398"/>
      <c r="T29" s="678"/>
      <c r="U29" s="1418"/>
      <c r="V29" s="1418"/>
      <c r="W29" s="1418"/>
      <c r="X29" s="1418"/>
      <c r="Y29" s="1418"/>
      <c r="Z29" s="1418"/>
      <c r="AA29" s="1418"/>
      <c r="AB29" s="1418"/>
      <c r="AC29" s="1418"/>
      <c r="AD29" s="1418"/>
      <c r="AE29" s="1418"/>
      <c r="AF29" s="1418"/>
      <c r="AG29" s="1418"/>
      <c r="AH29" s="1398"/>
      <c r="AI29" s="1398"/>
      <c r="AJ29" s="1398"/>
      <c r="AK29" s="1398"/>
      <c r="AL29" s="1418"/>
      <c r="AM29" s="1418"/>
      <c r="AN29" s="1418"/>
      <c r="AO29" s="1418"/>
      <c r="AP29" s="1418"/>
      <c r="AQ29" s="1418"/>
      <c r="AR29" s="1418"/>
      <c r="AS29" s="1418"/>
      <c r="AT29" s="1398"/>
      <c r="AU29" s="1398"/>
      <c r="AV29" s="1398"/>
      <c r="AW29" s="76"/>
    </row>
    <row r="30" spans="7:49">
      <c r="P30" s="1336"/>
      <c r="Q30" s="1398"/>
      <c r="R30" s="1398"/>
      <c r="S30" s="1398"/>
      <c r="T30" s="678"/>
      <c r="U30" s="1421"/>
      <c r="V30" s="1421"/>
      <c r="W30" s="1421"/>
      <c r="X30" s="1421"/>
      <c r="Y30" s="1421"/>
      <c r="Z30" s="1421"/>
      <c r="AA30" s="1421"/>
      <c r="AB30" s="1421"/>
      <c r="AC30" s="1421"/>
      <c r="AD30" s="1421"/>
      <c r="AE30" s="1421"/>
      <c r="AF30" s="1421"/>
      <c r="AG30" s="1421"/>
      <c r="AH30" s="1398"/>
      <c r="AI30" s="1398"/>
      <c r="AJ30" s="1398"/>
      <c r="AK30" s="1398"/>
      <c r="AL30" s="1421"/>
      <c r="AM30" s="1421"/>
      <c r="AN30" s="1421"/>
      <c r="AO30" s="1421"/>
      <c r="AP30" s="1421"/>
      <c r="AQ30" s="1421"/>
      <c r="AR30" s="1421"/>
      <c r="AS30" s="1421"/>
      <c r="AT30" s="1398"/>
      <c r="AU30" s="1398"/>
      <c r="AV30" s="1398"/>
      <c r="AW30" s="76"/>
    </row>
    <row r="31" spans="7:49">
      <c r="P31" s="1336"/>
      <c r="Q31" s="1398"/>
      <c r="R31" s="1398"/>
      <c r="S31" s="1398"/>
      <c r="T31" s="681"/>
      <c r="U31" s="1398"/>
      <c r="V31" s="1398"/>
      <c r="W31" s="1398"/>
      <c r="X31" s="1398"/>
      <c r="Y31" s="1398"/>
      <c r="Z31" s="1398"/>
      <c r="AA31" s="1398"/>
      <c r="AB31" s="1398"/>
      <c r="AC31" s="1398"/>
      <c r="AD31" s="1398"/>
      <c r="AE31" s="1398"/>
      <c r="AF31" s="1398"/>
      <c r="AG31" s="1398"/>
      <c r="AH31" s="1398"/>
      <c r="AI31" s="1398"/>
      <c r="AJ31" s="1398"/>
      <c r="AK31" s="1398"/>
      <c r="AL31" s="1398"/>
      <c r="AM31" s="1398"/>
      <c r="AN31" s="1398"/>
      <c r="AO31" s="1398"/>
      <c r="AP31" s="1398"/>
      <c r="AQ31" s="1398"/>
      <c r="AR31" s="1398"/>
      <c r="AS31" s="1398"/>
      <c r="AT31" s="1398"/>
      <c r="AU31" s="1398"/>
      <c r="AV31" s="1398"/>
      <c r="AW31" s="76"/>
    </row>
    <row r="32" spans="7:49">
      <c r="P32" s="1336"/>
      <c r="Q32" s="1411"/>
      <c r="R32" s="1412"/>
      <c r="S32" s="1413"/>
      <c r="T32" s="678"/>
      <c r="U32" s="1406"/>
      <c r="V32" s="1406"/>
      <c r="W32" s="1406"/>
      <c r="X32" s="1406"/>
      <c r="Y32" s="1406"/>
      <c r="Z32" s="1406"/>
      <c r="AA32" s="1406"/>
      <c r="AB32" s="1406"/>
      <c r="AC32" s="1406"/>
      <c r="AD32" s="1406"/>
      <c r="AE32" s="1406"/>
      <c r="AF32" s="1406"/>
      <c r="AG32" s="1420"/>
      <c r="AH32" s="1415"/>
      <c r="AI32" s="1416"/>
      <c r="AJ32" s="1417"/>
      <c r="AK32" s="1410"/>
      <c r="AL32" s="1406"/>
      <c r="AM32" s="1406"/>
      <c r="AN32" s="1406"/>
      <c r="AO32" s="1406"/>
      <c r="AP32" s="1406"/>
      <c r="AQ32" s="1406"/>
      <c r="AR32" s="1406"/>
      <c r="AS32" s="1420"/>
      <c r="AT32" s="1415"/>
      <c r="AU32" s="1416"/>
      <c r="AV32" s="1417"/>
      <c r="AW32" s="677"/>
    </row>
    <row r="33" spans="16:49">
      <c r="P33" s="1336"/>
      <c r="Q33" s="1411"/>
      <c r="R33" s="1412"/>
      <c r="S33" s="1398"/>
      <c r="T33" s="678"/>
      <c r="U33" s="1414"/>
      <c r="V33" s="1414"/>
      <c r="W33" s="1414"/>
      <c r="X33" s="1414"/>
      <c r="Y33" s="1414"/>
      <c r="Z33" s="1414"/>
      <c r="AA33" s="1414"/>
      <c r="AB33" s="1414"/>
      <c r="AC33" s="1414"/>
      <c r="AD33" s="1414"/>
      <c r="AE33" s="1414"/>
      <c r="AF33" s="1414"/>
      <c r="AG33" s="1414"/>
      <c r="AH33" s="1415"/>
      <c r="AI33" s="1416"/>
      <c r="AJ33" s="1417"/>
      <c r="AK33" s="1410"/>
      <c r="AL33" s="1414"/>
      <c r="AM33" s="1414"/>
      <c r="AN33" s="1414"/>
      <c r="AO33" s="1414"/>
      <c r="AP33" s="1414"/>
      <c r="AQ33" s="1414"/>
      <c r="AR33" s="1414"/>
      <c r="AS33" s="1414"/>
      <c r="AT33" s="1415"/>
      <c r="AU33" s="1416"/>
      <c r="AV33" s="1417"/>
      <c r="AW33" s="677"/>
    </row>
    <row r="34" spans="16:49">
      <c r="P34" s="1336"/>
      <c r="Q34" s="1411"/>
      <c r="R34" s="1412"/>
      <c r="S34" s="1413"/>
      <c r="T34" s="678"/>
      <c r="U34" s="1414"/>
      <c r="V34" s="1414"/>
      <c r="W34" s="1414"/>
      <c r="X34" s="1414"/>
      <c r="Y34" s="1414"/>
      <c r="Z34" s="1414"/>
      <c r="AA34" s="1414"/>
      <c r="AB34" s="1414"/>
      <c r="AC34" s="1414"/>
      <c r="AD34" s="1414"/>
      <c r="AE34" s="1414"/>
      <c r="AF34" s="1414"/>
      <c r="AG34" s="1414"/>
      <c r="AH34" s="1415"/>
      <c r="AI34" s="1416"/>
      <c r="AJ34" s="1417"/>
      <c r="AK34" s="1410"/>
      <c r="AL34" s="1414"/>
      <c r="AM34" s="1414"/>
      <c r="AN34" s="1414"/>
      <c r="AO34" s="1414"/>
      <c r="AP34" s="1414"/>
      <c r="AQ34" s="1414"/>
      <c r="AR34" s="1414"/>
      <c r="AS34" s="1414"/>
      <c r="AT34" s="1415"/>
      <c r="AU34" s="1416"/>
      <c r="AV34" s="1417"/>
      <c r="AW34" s="677"/>
    </row>
    <row r="35" spans="16:49">
      <c r="P35" s="1336"/>
      <c r="Q35" s="1398"/>
      <c r="R35" s="1398"/>
      <c r="S35" s="1398"/>
      <c r="T35" s="678"/>
      <c r="U35" s="1418"/>
      <c r="V35" s="1418"/>
      <c r="W35" s="1418"/>
      <c r="X35" s="1418"/>
      <c r="Y35" s="1418"/>
      <c r="Z35" s="1418"/>
      <c r="AA35" s="1418"/>
      <c r="AB35" s="1418"/>
      <c r="AC35" s="1418"/>
      <c r="AD35" s="1418"/>
      <c r="AE35" s="1418"/>
      <c r="AF35" s="1418"/>
      <c r="AG35" s="1418"/>
      <c r="AH35" s="1398"/>
      <c r="AI35" s="1398"/>
      <c r="AJ35" s="1398"/>
      <c r="AK35" s="1398"/>
      <c r="AL35" s="1418"/>
      <c r="AM35" s="1418"/>
      <c r="AN35" s="1418"/>
      <c r="AO35" s="1418"/>
      <c r="AP35" s="1418"/>
      <c r="AQ35" s="1418"/>
      <c r="AR35" s="1418"/>
      <c r="AS35" s="1418"/>
      <c r="AT35" s="1398"/>
      <c r="AU35" s="1398"/>
      <c r="AV35" s="1398"/>
      <c r="AW35" s="76"/>
    </row>
    <row r="36" spans="16:49">
      <c r="P36" s="1336"/>
      <c r="Q36" s="1398"/>
      <c r="R36" s="1398"/>
      <c r="S36" s="1398"/>
      <c r="T36" s="678"/>
      <c r="U36" s="1421"/>
      <c r="V36" s="1421"/>
      <c r="W36" s="1421"/>
      <c r="X36" s="1421"/>
      <c r="Y36" s="1421"/>
      <c r="Z36" s="1421"/>
      <c r="AA36" s="1421"/>
      <c r="AB36" s="1421"/>
      <c r="AC36" s="1421"/>
      <c r="AD36" s="1421"/>
      <c r="AE36" s="1421"/>
      <c r="AF36" s="1421"/>
      <c r="AG36" s="1421"/>
      <c r="AH36" s="1398"/>
      <c r="AI36" s="1398"/>
      <c r="AJ36" s="1398"/>
      <c r="AK36" s="1398"/>
      <c r="AL36" s="1421"/>
      <c r="AM36" s="1421"/>
      <c r="AN36" s="1421"/>
      <c r="AO36" s="1421"/>
      <c r="AP36" s="1421"/>
      <c r="AQ36" s="1421"/>
      <c r="AR36" s="1421"/>
      <c r="AS36" s="1421"/>
      <c r="AT36" s="1398"/>
      <c r="AU36" s="1398"/>
      <c r="AV36" s="1398"/>
      <c r="AW36" s="76"/>
    </row>
    <row r="37" spans="16:49">
      <c r="P37" s="1336"/>
      <c r="Q37" s="1398"/>
      <c r="R37" s="1398"/>
      <c r="S37" s="1398"/>
      <c r="T37" s="681"/>
      <c r="U37" s="1422"/>
      <c r="V37" s="1422"/>
      <c r="W37" s="1422"/>
      <c r="X37" s="1422"/>
      <c r="Y37" s="1422"/>
      <c r="Z37" s="1422"/>
      <c r="AA37" s="1422"/>
      <c r="AB37" s="1422"/>
      <c r="AC37" s="1422"/>
      <c r="AD37" s="1422"/>
      <c r="AE37" s="1422"/>
      <c r="AF37" s="1422"/>
      <c r="AG37" s="1422"/>
      <c r="AH37" s="1398"/>
      <c r="AI37" s="1398"/>
      <c r="AJ37" s="1398"/>
      <c r="AK37" s="1398"/>
      <c r="AL37" s="1422"/>
      <c r="AM37" s="1422"/>
      <c r="AN37" s="1422"/>
      <c r="AO37" s="1422"/>
      <c r="AP37" s="1422"/>
      <c r="AQ37" s="1422"/>
      <c r="AR37" s="1422"/>
      <c r="AS37" s="1422"/>
      <c r="AT37" s="1398"/>
      <c r="AU37" s="1398"/>
      <c r="AV37" s="1398"/>
      <c r="AW37" s="76"/>
    </row>
    <row r="38" spans="16:49">
      <c r="P38" s="1336"/>
      <c r="Q38" s="1411"/>
      <c r="R38" s="1412"/>
      <c r="S38" s="1413"/>
      <c r="T38" s="678"/>
      <c r="U38" s="1406"/>
      <c r="V38" s="1406"/>
      <c r="W38" s="1406"/>
      <c r="X38" s="1406"/>
      <c r="Y38" s="1406"/>
      <c r="Z38" s="1406"/>
      <c r="AA38" s="1406"/>
      <c r="AB38" s="1406"/>
      <c r="AC38" s="1406"/>
      <c r="AD38" s="1406"/>
      <c r="AE38" s="1406"/>
      <c r="AF38" s="1406"/>
      <c r="AG38" s="1420"/>
      <c r="AH38" s="1415"/>
      <c r="AI38" s="1416"/>
      <c r="AJ38" s="1417"/>
      <c r="AK38" s="1410"/>
      <c r="AL38" s="1406"/>
      <c r="AM38" s="1406"/>
      <c r="AN38" s="1406"/>
      <c r="AO38" s="1406"/>
      <c r="AP38" s="1406"/>
      <c r="AQ38" s="1406"/>
      <c r="AR38" s="1406"/>
      <c r="AS38" s="1420"/>
      <c r="AT38" s="1415"/>
      <c r="AU38" s="1416"/>
      <c r="AV38" s="1417"/>
      <c r="AW38" s="677"/>
    </row>
    <row r="39" spans="16:49">
      <c r="P39" s="1336"/>
      <c r="Q39" s="1411"/>
      <c r="R39" s="1412"/>
      <c r="S39" s="1398"/>
      <c r="T39" s="678"/>
      <c r="U39" s="1414"/>
      <c r="V39" s="1414"/>
      <c r="W39" s="1414"/>
      <c r="X39" s="1414"/>
      <c r="Y39" s="1414"/>
      <c r="Z39" s="1414"/>
      <c r="AA39" s="1414"/>
      <c r="AB39" s="1414"/>
      <c r="AC39" s="1414"/>
      <c r="AD39" s="1414"/>
      <c r="AE39" s="1414"/>
      <c r="AF39" s="1414"/>
      <c r="AG39" s="1414"/>
      <c r="AH39" s="1415"/>
      <c r="AI39" s="1416"/>
      <c r="AJ39" s="1417"/>
      <c r="AK39" s="1410"/>
      <c r="AL39" s="1414"/>
      <c r="AM39" s="1414"/>
      <c r="AN39" s="1414"/>
      <c r="AO39" s="1414"/>
      <c r="AP39" s="1414"/>
      <c r="AQ39" s="1414"/>
      <c r="AR39" s="1414"/>
      <c r="AS39" s="1414"/>
      <c r="AT39" s="1415"/>
      <c r="AU39" s="1416"/>
      <c r="AV39" s="1417"/>
      <c r="AW39" s="677"/>
    </row>
    <row r="40" spans="16:49">
      <c r="P40" s="1336"/>
      <c r="Q40" s="1411"/>
      <c r="R40" s="1412"/>
      <c r="S40" s="1413"/>
      <c r="T40" s="678"/>
      <c r="U40" s="1414"/>
      <c r="V40" s="1414"/>
      <c r="W40" s="1414"/>
      <c r="X40" s="1414"/>
      <c r="Y40" s="1414"/>
      <c r="Z40" s="1414"/>
      <c r="AA40" s="1414"/>
      <c r="AB40" s="1414"/>
      <c r="AC40" s="1414"/>
      <c r="AD40" s="1414"/>
      <c r="AE40" s="1414"/>
      <c r="AF40" s="1414"/>
      <c r="AG40" s="1414"/>
      <c r="AH40" s="1415"/>
      <c r="AI40" s="1416"/>
      <c r="AJ40" s="1417"/>
      <c r="AK40" s="1410"/>
      <c r="AL40" s="1414"/>
      <c r="AM40" s="1414"/>
      <c r="AN40" s="1414"/>
      <c r="AO40" s="1414"/>
      <c r="AP40" s="1414"/>
      <c r="AQ40" s="1414"/>
      <c r="AR40" s="1414"/>
      <c r="AS40" s="1414"/>
      <c r="AT40" s="1415"/>
      <c r="AU40" s="1416"/>
      <c r="AV40" s="1417"/>
      <c r="AW40" s="677"/>
    </row>
    <row r="41" spans="16:49">
      <c r="P41" s="1336"/>
      <c r="Q41" s="1411"/>
      <c r="R41" s="1412"/>
      <c r="S41" s="1413"/>
      <c r="T41" s="678"/>
      <c r="U41" s="1414"/>
      <c r="V41" s="1414"/>
      <c r="W41" s="1414"/>
      <c r="X41" s="1414"/>
      <c r="Y41" s="1414"/>
      <c r="Z41" s="1414"/>
      <c r="AA41" s="1414"/>
      <c r="AB41" s="1414"/>
      <c r="AC41" s="1414"/>
      <c r="AD41" s="1414"/>
      <c r="AE41" s="1414"/>
      <c r="AF41" s="1414"/>
      <c r="AG41" s="1414"/>
      <c r="AH41" s="1415"/>
      <c r="AI41" s="1416"/>
      <c r="AJ41" s="1417"/>
      <c r="AK41" s="1410"/>
      <c r="AL41" s="1414"/>
      <c r="AM41" s="1414"/>
      <c r="AN41" s="1414"/>
      <c r="AO41" s="1414"/>
      <c r="AP41" s="1414"/>
      <c r="AQ41" s="1414"/>
      <c r="AR41" s="1414"/>
      <c r="AS41" s="1414"/>
      <c r="AT41" s="1415"/>
      <c r="AU41" s="1416"/>
      <c r="AV41" s="1417"/>
      <c r="AW41" s="677"/>
    </row>
    <row r="42" spans="16:49">
      <c r="P42" s="1336"/>
      <c r="Q42" s="1411"/>
      <c r="R42" s="1412"/>
      <c r="S42" s="1413"/>
      <c r="T42" s="678"/>
      <c r="U42" s="1414"/>
      <c r="V42" s="1414"/>
      <c r="W42" s="1414"/>
      <c r="X42" s="1414"/>
      <c r="Y42" s="1414"/>
      <c r="Z42" s="1414"/>
      <c r="AA42" s="1414"/>
      <c r="AB42" s="1414"/>
      <c r="AC42" s="1414"/>
      <c r="AD42" s="1414"/>
      <c r="AE42" s="1414"/>
      <c r="AF42" s="1414"/>
      <c r="AG42" s="1414"/>
      <c r="AH42" s="1415"/>
      <c r="AI42" s="1416"/>
      <c r="AJ42" s="1417"/>
      <c r="AK42" s="1410"/>
      <c r="AL42" s="1414"/>
      <c r="AM42" s="1414"/>
      <c r="AN42" s="1414"/>
      <c r="AO42" s="1414"/>
      <c r="AP42" s="1414"/>
      <c r="AQ42" s="1414"/>
      <c r="AR42" s="1414"/>
      <c r="AS42" s="1414"/>
      <c r="AT42" s="1415"/>
      <c r="AU42" s="1416"/>
      <c r="AV42" s="1417"/>
      <c r="AW42" s="677"/>
    </row>
    <row r="43" spans="16:49">
      <c r="P43" s="1336"/>
      <c r="Q43" s="1398"/>
      <c r="R43" s="1398"/>
      <c r="S43" s="1398"/>
      <c r="T43" s="678"/>
      <c r="U43" s="1418"/>
      <c r="V43" s="1418"/>
      <c r="W43" s="1418"/>
      <c r="X43" s="1418"/>
      <c r="Y43" s="1418"/>
      <c r="Z43" s="1418"/>
      <c r="AA43" s="1418"/>
      <c r="AB43" s="1418"/>
      <c r="AC43" s="1418"/>
      <c r="AD43" s="1418"/>
      <c r="AE43" s="1418"/>
      <c r="AF43" s="1418"/>
      <c r="AG43" s="1418"/>
      <c r="AH43" s="1398"/>
      <c r="AI43" s="1398"/>
      <c r="AJ43" s="1398"/>
      <c r="AK43" s="1398"/>
      <c r="AL43" s="1418"/>
      <c r="AM43" s="1418"/>
      <c r="AN43" s="1418"/>
      <c r="AO43" s="1418"/>
      <c r="AP43" s="1418"/>
      <c r="AQ43" s="1418"/>
      <c r="AR43" s="1418"/>
      <c r="AS43" s="1418"/>
      <c r="AT43" s="1398"/>
      <c r="AU43" s="1398"/>
      <c r="AV43" s="1398"/>
      <c r="AW43" s="76"/>
    </row>
    <row r="44" spans="16:49">
      <c r="P44" s="1336"/>
      <c r="Q44" s="1398"/>
      <c r="R44" s="1398"/>
      <c r="S44" s="1398"/>
      <c r="T44" s="678"/>
      <c r="U44" s="1421"/>
      <c r="V44" s="1421"/>
      <c r="W44" s="1421"/>
      <c r="X44" s="1421"/>
      <c r="Y44" s="1421"/>
      <c r="Z44" s="1421"/>
      <c r="AA44" s="1421"/>
      <c r="AB44" s="1421"/>
      <c r="AC44" s="1421"/>
      <c r="AD44" s="1421"/>
      <c r="AE44" s="1421"/>
      <c r="AF44" s="1421"/>
      <c r="AG44" s="1421"/>
      <c r="AH44" s="1398"/>
      <c r="AI44" s="1398"/>
      <c r="AJ44" s="1398"/>
      <c r="AK44" s="1398"/>
      <c r="AL44" s="1421"/>
      <c r="AM44" s="1421"/>
      <c r="AN44" s="1421"/>
      <c r="AO44" s="1421"/>
      <c r="AP44" s="1421"/>
      <c r="AQ44" s="1421"/>
      <c r="AR44" s="1421"/>
      <c r="AS44" s="1421"/>
      <c r="AT44" s="1398"/>
      <c r="AU44" s="1398"/>
      <c r="AV44" s="1398"/>
      <c r="AW44" s="76"/>
    </row>
    <row r="45" spans="16:49">
      <c r="P45" s="1336"/>
      <c r="Q45" s="1398"/>
      <c r="R45" s="1398"/>
      <c r="S45" s="1398"/>
      <c r="T45" s="681"/>
      <c r="U45" s="1398"/>
      <c r="V45" s="1398"/>
      <c r="W45" s="1398"/>
      <c r="X45" s="1398"/>
      <c r="Y45" s="1398"/>
      <c r="Z45" s="1398"/>
      <c r="AA45" s="1398"/>
      <c r="AB45" s="1398"/>
      <c r="AC45" s="1398"/>
      <c r="AD45" s="1398"/>
      <c r="AE45" s="1398"/>
      <c r="AF45" s="1398"/>
      <c r="AG45" s="1398"/>
      <c r="AH45" s="1398"/>
      <c r="AI45" s="1398"/>
      <c r="AJ45" s="1398"/>
      <c r="AK45" s="1398"/>
      <c r="AL45" s="1398"/>
      <c r="AM45" s="1398"/>
      <c r="AN45" s="1398"/>
      <c r="AO45" s="1398"/>
      <c r="AP45" s="1398"/>
      <c r="AQ45" s="1398"/>
      <c r="AR45" s="1398"/>
      <c r="AS45" s="1398"/>
      <c r="AT45" s="1398"/>
      <c r="AU45" s="1398"/>
      <c r="AV45" s="1398"/>
      <c r="AW45" s="76"/>
    </row>
    <row r="46" spans="16:49">
      <c r="P46" s="1336"/>
      <c r="Q46" s="1411"/>
      <c r="R46" s="1412"/>
      <c r="S46" s="1413"/>
      <c r="T46" s="678"/>
      <c r="U46" s="1414"/>
      <c r="V46" s="1414"/>
      <c r="W46" s="1414"/>
      <c r="X46" s="1414"/>
      <c r="Y46" s="1414"/>
      <c r="Z46" s="1414"/>
      <c r="AA46" s="1414"/>
      <c r="AB46" s="1414"/>
      <c r="AC46" s="1414"/>
      <c r="AD46" s="1414"/>
      <c r="AE46" s="1414"/>
      <c r="AF46" s="1414"/>
      <c r="AG46" s="1420"/>
      <c r="AH46" s="1415"/>
      <c r="AI46" s="1416"/>
      <c r="AJ46" s="1417"/>
      <c r="AK46" s="1410"/>
      <c r="AL46" s="1414"/>
      <c r="AM46" s="1414"/>
      <c r="AN46" s="1414"/>
      <c r="AO46" s="1414"/>
      <c r="AP46" s="1414"/>
      <c r="AQ46" s="1414"/>
      <c r="AR46" s="1414"/>
      <c r="AS46" s="1420"/>
      <c r="AT46" s="1415"/>
      <c r="AU46" s="1416"/>
      <c r="AV46" s="1417"/>
      <c r="AW46" s="677"/>
    </row>
    <row r="47" spans="16:49">
      <c r="P47" s="1336"/>
      <c r="Q47" s="1411"/>
      <c r="R47" s="1412"/>
      <c r="S47" s="1398"/>
      <c r="T47" s="678"/>
      <c r="U47" s="1414"/>
      <c r="V47" s="1414"/>
      <c r="W47" s="1414"/>
      <c r="X47" s="1414"/>
      <c r="Y47" s="1414"/>
      <c r="Z47" s="1414"/>
      <c r="AA47" s="1414"/>
      <c r="AB47" s="1414"/>
      <c r="AC47" s="1414"/>
      <c r="AD47" s="1414"/>
      <c r="AE47" s="1414"/>
      <c r="AF47" s="1414"/>
      <c r="AG47" s="1414"/>
      <c r="AH47" s="1415"/>
      <c r="AI47" s="1416"/>
      <c r="AJ47" s="1417"/>
      <c r="AK47" s="1410"/>
      <c r="AL47" s="1414"/>
      <c r="AM47" s="1414"/>
      <c r="AN47" s="1414"/>
      <c r="AO47" s="1414"/>
      <c r="AP47" s="1414"/>
      <c r="AQ47" s="1414"/>
      <c r="AR47" s="1414"/>
      <c r="AS47" s="1414"/>
      <c r="AT47" s="1415"/>
      <c r="AU47" s="1416"/>
      <c r="AV47" s="1417"/>
      <c r="AW47" s="677"/>
    </row>
    <row r="48" spans="16:49">
      <c r="P48" s="1336"/>
      <c r="Q48" s="1411"/>
      <c r="R48" s="1412"/>
      <c r="S48" s="1413"/>
      <c r="T48" s="678"/>
      <c r="U48" s="1414"/>
      <c r="V48" s="1414"/>
      <c r="W48" s="1414"/>
      <c r="X48" s="1414"/>
      <c r="Y48" s="1414"/>
      <c r="Z48" s="1414"/>
      <c r="AA48" s="1414"/>
      <c r="AB48" s="1414"/>
      <c r="AC48" s="1414"/>
      <c r="AD48" s="1414"/>
      <c r="AE48" s="1414"/>
      <c r="AF48" s="1414"/>
      <c r="AG48" s="1414"/>
      <c r="AH48" s="1415"/>
      <c r="AI48" s="1416"/>
      <c r="AJ48" s="1417"/>
      <c r="AK48" s="1410"/>
      <c r="AL48" s="1414"/>
      <c r="AM48" s="1414"/>
      <c r="AN48" s="1414"/>
      <c r="AO48" s="1414"/>
      <c r="AP48" s="1414"/>
      <c r="AQ48" s="1414"/>
      <c r="AR48" s="1414"/>
      <c r="AS48" s="1414"/>
      <c r="AT48" s="1415"/>
      <c r="AU48" s="1416"/>
      <c r="AV48" s="1417"/>
      <c r="AW48" s="677"/>
    </row>
    <row r="49" spans="16:49">
      <c r="P49" s="1336"/>
      <c r="Q49" s="1411"/>
      <c r="R49" s="1412"/>
      <c r="S49" s="1413"/>
      <c r="T49" s="678"/>
      <c r="U49" s="1414"/>
      <c r="V49" s="1414"/>
      <c r="W49" s="1414"/>
      <c r="X49" s="1414"/>
      <c r="Y49" s="1414"/>
      <c r="Z49" s="1414"/>
      <c r="AA49" s="1414"/>
      <c r="AB49" s="1414"/>
      <c r="AC49" s="1414"/>
      <c r="AD49" s="1414"/>
      <c r="AE49" s="1414"/>
      <c r="AF49" s="1414"/>
      <c r="AG49" s="1414"/>
      <c r="AH49" s="1415"/>
      <c r="AI49" s="1416"/>
      <c r="AJ49" s="1417"/>
      <c r="AK49" s="1410"/>
      <c r="AL49" s="1414"/>
      <c r="AM49" s="1414"/>
      <c r="AN49" s="1414"/>
      <c r="AO49" s="1414"/>
      <c r="AP49" s="1414"/>
      <c r="AQ49" s="1414"/>
      <c r="AR49" s="1414"/>
      <c r="AS49" s="1414"/>
      <c r="AT49" s="1415"/>
      <c r="AU49" s="1416"/>
      <c r="AV49" s="1417"/>
      <c r="AW49" s="677"/>
    </row>
    <row r="50" spans="16:49">
      <c r="P50" s="1336"/>
      <c r="Q50" s="1411"/>
      <c r="R50" s="1412"/>
      <c r="S50" s="1413"/>
      <c r="T50" s="678"/>
      <c r="U50" s="1414"/>
      <c r="V50" s="1414"/>
      <c r="W50" s="1414"/>
      <c r="X50" s="1414"/>
      <c r="Y50" s="1414"/>
      <c r="Z50" s="1414"/>
      <c r="AA50" s="1414"/>
      <c r="AB50" s="1414"/>
      <c r="AC50" s="1414"/>
      <c r="AD50" s="1414"/>
      <c r="AE50" s="1414"/>
      <c r="AF50" s="1414"/>
      <c r="AG50" s="1414"/>
      <c r="AH50" s="1415"/>
      <c r="AI50" s="1416"/>
      <c r="AJ50" s="1417"/>
      <c r="AK50" s="1410"/>
      <c r="AL50" s="1414"/>
      <c r="AM50" s="1414"/>
      <c r="AN50" s="1414"/>
      <c r="AO50" s="1414"/>
      <c r="AP50" s="1414"/>
      <c r="AQ50" s="1414"/>
      <c r="AR50" s="1414"/>
      <c r="AS50" s="1414"/>
      <c r="AT50" s="1415"/>
      <c r="AU50" s="1416"/>
      <c r="AV50" s="1417"/>
      <c r="AW50" s="677"/>
    </row>
    <row r="51" spans="16:49">
      <c r="P51" s="1336"/>
      <c r="Q51" s="1398"/>
      <c r="R51" s="1398"/>
      <c r="S51" s="1398"/>
      <c r="T51" s="678"/>
      <c r="U51" s="1418"/>
      <c r="V51" s="1418"/>
      <c r="W51" s="1418"/>
      <c r="X51" s="1418"/>
      <c r="Y51" s="1418"/>
      <c r="Z51" s="1418"/>
      <c r="AA51" s="1418"/>
      <c r="AB51" s="1418"/>
      <c r="AC51" s="1418"/>
      <c r="AD51" s="1418"/>
      <c r="AE51" s="1418"/>
      <c r="AF51" s="1418"/>
      <c r="AG51" s="1418"/>
      <c r="AH51" s="1398"/>
      <c r="AI51" s="1398"/>
      <c r="AJ51" s="1398"/>
      <c r="AK51" s="1398"/>
      <c r="AL51" s="1418"/>
      <c r="AM51" s="1418"/>
      <c r="AN51" s="1418"/>
      <c r="AO51" s="1418"/>
      <c r="AP51" s="1418"/>
      <c r="AQ51" s="1418"/>
      <c r="AR51" s="1418"/>
      <c r="AS51" s="1418"/>
      <c r="AT51" s="1398"/>
      <c r="AU51" s="1398"/>
      <c r="AV51" s="1398"/>
      <c r="AW51" s="76"/>
    </row>
    <row r="52" spans="16:49">
      <c r="P52" s="1336"/>
      <c r="Q52" s="1398"/>
      <c r="R52" s="1398"/>
      <c r="S52" s="1398"/>
      <c r="T52" s="678"/>
      <c r="U52" s="1421"/>
      <c r="V52" s="1421"/>
      <c r="W52" s="1421"/>
      <c r="X52" s="1421"/>
      <c r="Y52" s="1421"/>
      <c r="Z52" s="1421"/>
      <c r="AA52" s="1421"/>
      <c r="AB52" s="1421"/>
      <c r="AC52" s="1421"/>
      <c r="AD52" s="1421"/>
      <c r="AE52" s="1421"/>
      <c r="AF52" s="1421"/>
      <c r="AG52" s="1421"/>
      <c r="AH52" s="1398"/>
      <c r="AI52" s="1398"/>
      <c r="AJ52" s="1398"/>
      <c r="AK52" s="1398"/>
      <c r="AL52" s="1421"/>
      <c r="AM52" s="1421"/>
      <c r="AN52" s="1421"/>
      <c r="AO52" s="1421"/>
      <c r="AP52" s="1421"/>
      <c r="AQ52" s="1421"/>
      <c r="AR52" s="1421"/>
      <c r="AS52" s="1421"/>
      <c r="AT52" s="1398"/>
      <c r="AU52" s="1398"/>
      <c r="AV52" s="1398"/>
      <c r="AW52" s="76"/>
    </row>
    <row r="53" spans="16:49">
      <c r="P53" s="1336"/>
      <c r="Q53" s="1336"/>
      <c r="R53" s="1336"/>
      <c r="S53" s="1336"/>
      <c r="T53" s="1336"/>
      <c r="U53" s="1336"/>
      <c r="V53" s="1336"/>
      <c r="W53" s="1336"/>
      <c r="X53" s="1336"/>
      <c r="Y53" s="1336"/>
      <c r="Z53" s="1336"/>
      <c r="AA53" s="1336"/>
      <c r="AB53" s="1336"/>
      <c r="AC53" s="1336"/>
      <c r="AD53" s="1336"/>
      <c r="AE53" s="1336"/>
      <c r="AF53" s="1336"/>
      <c r="AG53" s="1336"/>
      <c r="AH53" s="1336"/>
      <c r="AI53" s="1336"/>
      <c r="AJ53" s="1336"/>
      <c r="AK53" s="1336"/>
      <c r="AL53" s="1336"/>
      <c r="AM53" s="1336"/>
      <c r="AN53" s="1336"/>
      <c r="AO53" s="1336"/>
      <c r="AP53" s="1336"/>
      <c r="AQ53" s="1336"/>
      <c r="AR53" s="1336"/>
      <c r="AS53" s="1336"/>
      <c r="AT53" s="1336"/>
      <c r="AU53" s="1336"/>
      <c r="AV53" s="1336"/>
    </row>
    <row r="54" spans="16:49">
      <c r="P54" s="1336"/>
      <c r="Q54" s="1336"/>
      <c r="R54" s="1336"/>
      <c r="S54" s="1336"/>
      <c r="T54" s="1336"/>
      <c r="U54" s="1336"/>
      <c r="V54" s="1336"/>
      <c r="W54" s="1336"/>
      <c r="X54" s="1336"/>
      <c r="Y54" s="1336"/>
      <c r="Z54" s="1336"/>
      <c r="AA54" s="1336"/>
      <c r="AB54" s="1336"/>
      <c r="AC54" s="1336"/>
      <c r="AD54" s="1336"/>
      <c r="AE54" s="1336"/>
      <c r="AF54" s="1336"/>
      <c r="AG54" s="1336"/>
      <c r="AH54" s="1336"/>
      <c r="AI54" s="1336"/>
      <c r="AJ54" s="1336"/>
      <c r="AK54" s="1336"/>
      <c r="AL54" s="1336"/>
      <c r="AM54" s="1336"/>
      <c r="AN54" s="1336"/>
      <c r="AO54" s="1336"/>
      <c r="AP54" s="1336"/>
      <c r="AQ54" s="1336"/>
      <c r="AR54" s="1336"/>
      <c r="AS54" s="1336"/>
      <c r="AT54" s="1336"/>
      <c r="AU54" s="1336"/>
      <c r="AV54" s="1336"/>
    </row>
    <row r="55" spans="16:49">
      <c r="P55" s="1336"/>
      <c r="Q55" s="1336"/>
      <c r="R55" s="1336"/>
      <c r="S55" s="1336"/>
      <c r="T55" s="1336"/>
      <c r="U55" s="1336"/>
      <c r="V55" s="1336"/>
      <c r="W55" s="1336"/>
      <c r="X55" s="1336"/>
      <c r="Y55" s="1336"/>
      <c r="Z55" s="1336"/>
      <c r="AA55" s="1336"/>
      <c r="AB55" s="1336"/>
      <c r="AC55" s="1336"/>
      <c r="AD55" s="1336"/>
      <c r="AE55" s="1336"/>
      <c r="AF55" s="1336"/>
      <c r="AG55" s="1336"/>
      <c r="AH55" s="1336"/>
      <c r="AI55" s="1336"/>
      <c r="AJ55" s="1336"/>
      <c r="AK55" s="1336"/>
      <c r="AL55" s="1336"/>
      <c r="AM55" s="1336"/>
      <c r="AN55" s="1336"/>
      <c r="AO55" s="1336"/>
      <c r="AP55" s="1336"/>
      <c r="AQ55" s="1336"/>
      <c r="AR55" s="1336"/>
      <c r="AS55" s="1336"/>
      <c r="AT55" s="1336"/>
      <c r="AU55" s="1336"/>
      <c r="AV55" s="1336"/>
    </row>
    <row r="56" spans="16:49">
      <c r="P56" s="1336"/>
      <c r="Q56" s="1336"/>
      <c r="R56" s="1336"/>
      <c r="S56" s="1336"/>
      <c r="T56" s="1336"/>
      <c r="U56" s="1336"/>
      <c r="V56" s="1336"/>
      <c r="W56" s="1336"/>
      <c r="X56" s="1336"/>
      <c r="Y56" s="1336"/>
      <c r="Z56" s="1336"/>
      <c r="AA56" s="1336"/>
      <c r="AB56" s="1336"/>
      <c r="AC56" s="1336"/>
      <c r="AD56" s="1336"/>
      <c r="AE56" s="1336"/>
      <c r="AF56" s="1336"/>
      <c r="AG56" s="1336"/>
      <c r="AH56" s="1336"/>
      <c r="AI56" s="1336"/>
      <c r="AJ56" s="1336"/>
      <c r="AK56" s="1336"/>
      <c r="AL56" s="1336"/>
      <c r="AM56" s="1336"/>
      <c r="AN56" s="1336"/>
      <c r="AO56" s="1336"/>
      <c r="AP56" s="1336"/>
      <c r="AQ56" s="1336"/>
      <c r="AR56" s="1336"/>
      <c r="AS56" s="1336"/>
      <c r="AT56" s="1336"/>
      <c r="AU56" s="1336"/>
      <c r="AV56" s="1336"/>
    </row>
    <row r="57" spans="16:49">
      <c r="P57" s="1336"/>
      <c r="Q57" s="1336"/>
      <c r="R57" s="1336"/>
      <c r="S57" s="1336"/>
      <c r="T57" s="1336"/>
      <c r="U57" s="1336"/>
      <c r="V57" s="1336"/>
      <c r="W57" s="1336"/>
      <c r="X57" s="1336"/>
      <c r="Y57" s="1336"/>
      <c r="Z57" s="1336"/>
      <c r="AA57" s="1336"/>
      <c r="AB57" s="1336"/>
      <c r="AC57" s="1336"/>
      <c r="AD57" s="1336"/>
      <c r="AE57" s="1336"/>
      <c r="AF57" s="1336"/>
      <c r="AG57" s="1336"/>
      <c r="AH57" s="1336"/>
      <c r="AI57" s="1336"/>
      <c r="AJ57" s="1336"/>
      <c r="AK57" s="1336"/>
      <c r="AL57" s="1336"/>
      <c r="AM57" s="1336"/>
      <c r="AN57" s="1336"/>
      <c r="AO57" s="1336"/>
      <c r="AP57" s="1336"/>
      <c r="AQ57" s="1336"/>
      <c r="AR57" s="1336"/>
      <c r="AS57" s="1336"/>
      <c r="AT57" s="1336"/>
      <c r="AU57" s="1336"/>
      <c r="AV57" s="1336"/>
    </row>
    <row r="58" spans="16:49">
      <c r="P58" s="1336"/>
      <c r="Q58" s="1336"/>
      <c r="R58" s="1336"/>
      <c r="S58" s="1336"/>
      <c r="T58" s="1336"/>
      <c r="U58" s="1336"/>
      <c r="V58" s="1336"/>
      <c r="W58" s="1336"/>
      <c r="X58" s="1336"/>
      <c r="Y58" s="1336"/>
      <c r="Z58" s="1336"/>
      <c r="AA58" s="1336"/>
      <c r="AB58" s="1336"/>
      <c r="AC58" s="1336"/>
      <c r="AD58" s="1336"/>
      <c r="AE58" s="1336"/>
      <c r="AF58" s="1336"/>
      <c r="AG58" s="1336"/>
      <c r="AH58" s="1336"/>
      <c r="AI58" s="1336"/>
      <c r="AJ58" s="1336"/>
      <c r="AK58" s="1336"/>
      <c r="AL58" s="1336"/>
      <c r="AM58" s="1336"/>
      <c r="AN58" s="1336"/>
      <c r="AO58" s="1336"/>
      <c r="AP58" s="1336"/>
      <c r="AQ58" s="1336"/>
      <c r="AR58" s="1336"/>
      <c r="AS58" s="1336"/>
      <c r="AT58" s="1336"/>
      <c r="AU58" s="1336"/>
      <c r="AV58" s="1336"/>
    </row>
  </sheetData>
  <mergeCells count="1">
    <mergeCell ref="A1:P1"/>
  </mergeCells>
  <pageMargins left="0.43307086614173229" right="0.23622047244094491" top="0.74803149606299213" bottom="0.74803149606299213" header="0.31496062992125984" footer="0.31496062992125984"/>
  <pageSetup paperSize="9" scale="99" orientation="portrait" r:id="rId1"/>
  <headerFooter>
    <oddFooter>&amp;C&amp;"Calibri"&amp;11&amp;K000000Table &amp;A_x000D_&amp;1#&amp;"Calibri"&amp;10&amp;K000000Confidential</oddFooter>
  </headerFooter>
  <colBreaks count="1" manualBreakCount="1">
    <brk id="12" max="20" man="1"/>
  </colBreaks>
  <customProperties>
    <customPr name="_pios_id" r:id="rId2"/>
  </customPropertie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7720-DE87-483B-A3DB-9977D5EB8E00}">
  <sheetPr codeName="Sheet76">
    <tabColor theme="4"/>
  </sheetPr>
  <dimension ref="A1"/>
  <sheetViews>
    <sheetView topLeftCell="R1" workbookViewId="0">
      <selection activeCell="R1" sqref="A1:XFD1048576"/>
    </sheetView>
  </sheetViews>
  <sheetFormatPr defaultColWidth="9.1796875" defaultRowHeight="11.5"/>
  <cols>
    <col min="1" max="16384" width="9.1796875" style="605"/>
  </cols>
  <sheetData/>
  <pageMargins left="0.7" right="0.7" top="0.75" bottom="0.75" header="0.3" footer="0.3"/>
  <pageSetup orientation="portrait" r:id="rId1"/>
  <headerFooter>
    <oddFooter>&amp;C&amp;1#&amp;"Calibri"&amp;10&amp;K000000Confidential</oddFooter>
  </headerFooter>
  <customProperties>
    <customPr name="_pios_id" r:id="rId2"/>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C9F5-0E69-4999-89BE-7F4769AAF9C3}">
  <sheetPr codeName="Sheet77">
    <tabColor rgb="FF99CCFF"/>
  </sheetPr>
  <dimension ref="B1:AA34"/>
  <sheetViews>
    <sheetView showGridLines="0" view="pageBreakPreview" topLeftCell="A4" zoomScale="70" zoomScaleNormal="80" zoomScaleSheetLayoutView="70" zoomScalePageLayoutView="70" workbookViewId="0">
      <selection activeCell="B7" sqref="B7:D10"/>
    </sheetView>
  </sheetViews>
  <sheetFormatPr defaultColWidth="8.7265625" defaultRowHeight="11.5"/>
  <cols>
    <col min="1" max="1" width="1.54296875" style="66" customWidth="1"/>
    <col min="2" max="2" width="5" style="66" customWidth="1"/>
    <col min="3" max="3" width="10.453125" style="66" customWidth="1"/>
    <col min="4" max="4" width="15.81640625" style="66" customWidth="1"/>
    <col min="5" max="6" width="9.54296875" style="66" customWidth="1"/>
    <col min="7" max="7" width="8.7265625" style="66" customWidth="1"/>
    <col min="8" max="8" width="11" style="66" customWidth="1"/>
    <col min="9" max="9" width="9.453125" style="66" customWidth="1"/>
    <col min="10" max="10" width="10.7265625" style="66" customWidth="1"/>
    <col min="11" max="11" width="11.1796875" style="66" customWidth="1"/>
    <col min="12" max="12" width="8.54296875" style="66" customWidth="1"/>
    <col min="13" max="13" width="8.7265625" style="66" customWidth="1"/>
    <col min="14" max="14" width="11.7265625" style="66" customWidth="1"/>
    <col min="15" max="15" width="11.81640625" style="66" customWidth="1"/>
    <col min="16" max="16" width="8.54296875" style="66" customWidth="1"/>
    <col min="17" max="17" width="10.1796875" style="66" customWidth="1"/>
    <col min="18" max="18" width="8.81640625" style="66" customWidth="1"/>
    <col min="19" max="19" width="9.54296875" style="66" customWidth="1"/>
    <col min="20" max="20" width="1.7265625" style="66" customWidth="1"/>
    <col min="21" max="21" width="18.453125" style="66" customWidth="1"/>
    <col min="22" max="16384" width="8.7265625" style="66"/>
  </cols>
  <sheetData>
    <row r="1" spans="2:27">
      <c r="AA1" s="66" t="e">
        <f>#REF!</f>
        <v>#REF!</v>
      </c>
    </row>
    <row r="2" spans="2:27" ht="32.5" customHeight="1">
      <c r="B2" s="1753" t="s">
        <v>2091</v>
      </c>
      <c r="C2" s="1754"/>
      <c r="D2" s="1754"/>
      <c r="E2" s="1754"/>
      <c r="F2" s="1754"/>
      <c r="G2" s="1754"/>
      <c r="H2" s="1754"/>
      <c r="I2" s="1754"/>
      <c r="J2" s="1754"/>
      <c r="K2" s="1754"/>
      <c r="L2" s="1754"/>
      <c r="M2" s="1754"/>
      <c r="N2" s="1754"/>
      <c r="O2" s="1754"/>
      <c r="P2" s="1754"/>
      <c r="Q2" s="1754"/>
      <c r="R2" s="1754"/>
      <c r="S2" s="1754"/>
      <c r="T2" s="1754"/>
    </row>
    <row r="3" spans="2:27" ht="12.75" customHeight="1">
      <c r="B3" s="1755"/>
      <c r="C3" s="1755"/>
      <c r="D3" s="1755"/>
      <c r="E3" s="1755"/>
      <c r="F3" s="1755"/>
      <c r="G3" s="1755"/>
      <c r="H3" s="1755"/>
      <c r="I3" s="1755"/>
      <c r="J3" s="1755"/>
      <c r="K3" s="1755"/>
      <c r="L3" s="1755"/>
      <c r="M3" s="1755"/>
      <c r="N3" s="1755"/>
      <c r="O3" s="1755"/>
      <c r="P3" s="1755"/>
      <c r="Q3" s="1755"/>
      <c r="R3" s="1755"/>
      <c r="S3" s="1755"/>
    </row>
    <row r="4" spans="2:27" ht="5.5" customHeight="1">
      <c r="B4" s="67"/>
      <c r="C4" s="67"/>
      <c r="D4" s="67"/>
      <c r="E4" s="67"/>
      <c r="F4" s="67"/>
      <c r="G4" s="67"/>
      <c r="H4" s="67"/>
      <c r="I4" s="67"/>
      <c r="J4" s="67"/>
      <c r="K4" s="67"/>
      <c r="L4" s="67"/>
      <c r="M4" s="67"/>
      <c r="N4" s="67"/>
      <c r="O4" s="67"/>
      <c r="P4" s="67"/>
      <c r="Q4" s="67"/>
      <c r="R4" s="67"/>
      <c r="S4" s="67"/>
    </row>
    <row r="5" spans="2:27" ht="17.25" customHeight="1">
      <c r="B5" s="68"/>
      <c r="C5" s="68"/>
      <c r="D5" s="68"/>
      <c r="E5" s="68"/>
      <c r="F5" s="68"/>
      <c r="G5" s="68"/>
      <c r="H5" s="68"/>
      <c r="I5" s="68"/>
      <c r="J5" s="68"/>
      <c r="K5" s="68"/>
      <c r="L5" s="68"/>
      <c r="M5" s="68"/>
      <c r="N5" s="68"/>
      <c r="O5" s="68"/>
      <c r="P5" s="68"/>
      <c r="Q5" s="68"/>
      <c r="R5" s="68"/>
      <c r="S5" s="68"/>
    </row>
    <row r="6" spans="2:27" ht="17.25" customHeight="1">
      <c r="B6" s="68"/>
      <c r="C6" s="68"/>
      <c r="D6" s="68"/>
      <c r="E6" s="925" t="s">
        <v>466</v>
      </c>
      <c r="F6" s="925" t="s">
        <v>467</v>
      </c>
      <c r="G6" s="925" t="s">
        <v>468</v>
      </c>
      <c r="H6" s="925" t="s">
        <v>469</v>
      </c>
      <c r="I6" s="925" t="s">
        <v>470</v>
      </c>
      <c r="J6" s="925" t="s">
        <v>471</v>
      </c>
      <c r="K6" s="925" t="s">
        <v>472</v>
      </c>
      <c r="L6" s="925" t="s">
        <v>473</v>
      </c>
      <c r="M6" s="925" t="s">
        <v>474</v>
      </c>
      <c r="N6" s="925" t="s">
        <v>475</v>
      </c>
      <c r="O6" s="925" t="s">
        <v>476</v>
      </c>
      <c r="P6" s="925" t="s">
        <v>477</v>
      </c>
      <c r="Q6" s="925" t="s">
        <v>478</v>
      </c>
      <c r="R6" s="925" t="s">
        <v>479</v>
      </c>
      <c r="S6" s="925" t="s">
        <v>480</v>
      </c>
    </row>
    <row r="7" spans="2:27" ht="35.5" customHeight="1">
      <c r="B7" s="1756" t="s">
        <v>491</v>
      </c>
      <c r="C7" s="1756"/>
      <c r="D7" s="1757"/>
      <c r="E7" s="1758" t="s">
        <v>833</v>
      </c>
      <c r="F7" s="1758"/>
      <c r="G7" s="1758"/>
      <c r="H7" s="1758"/>
      <c r="I7" s="1758"/>
      <c r="J7" s="1758"/>
      <c r="K7" s="1758"/>
      <c r="L7" s="1759" t="s">
        <v>2005</v>
      </c>
      <c r="M7" s="1760"/>
      <c r="N7" s="1760"/>
      <c r="O7" s="1760"/>
      <c r="P7" s="1760"/>
      <c r="Q7" s="1760"/>
      <c r="R7" s="1761"/>
      <c r="S7" s="1318" t="s">
        <v>2006</v>
      </c>
      <c r="T7" s="1323"/>
    </row>
    <row r="8" spans="2:27" ht="30" customHeight="1">
      <c r="B8" s="1756"/>
      <c r="C8" s="1756"/>
      <c r="D8" s="1757"/>
      <c r="E8" s="1762"/>
      <c r="F8" s="1759" t="s">
        <v>2007</v>
      </c>
      <c r="G8" s="1759"/>
      <c r="H8" s="1759"/>
      <c r="I8" s="1759" t="s">
        <v>2008</v>
      </c>
      <c r="J8" s="1759"/>
      <c r="K8" s="1764"/>
      <c r="L8" s="1758"/>
      <c r="M8" s="1766" t="s">
        <v>2007</v>
      </c>
      <c r="N8" s="1758"/>
      <c r="O8" s="1758"/>
      <c r="P8" s="1759" t="s">
        <v>2008</v>
      </c>
      <c r="Q8" s="1760"/>
      <c r="R8" s="1761"/>
      <c r="S8" s="1767" t="s">
        <v>2009</v>
      </c>
      <c r="T8" s="1323"/>
    </row>
    <row r="9" spans="2:27" ht="30" customHeight="1">
      <c r="B9" s="1756"/>
      <c r="C9" s="1756"/>
      <c r="D9" s="1757"/>
      <c r="E9" s="1762"/>
      <c r="F9" s="1769"/>
      <c r="G9" s="1771" t="s">
        <v>2010</v>
      </c>
      <c r="H9" s="1772" t="s">
        <v>2011</v>
      </c>
      <c r="I9" s="1773"/>
      <c r="J9" s="1771" t="s">
        <v>2010</v>
      </c>
      <c r="K9" s="1772" t="s">
        <v>2012</v>
      </c>
      <c r="L9" s="1758"/>
      <c r="M9" s="1778"/>
      <c r="N9" s="1772" t="s">
        <v>2010</v>
      </c>
      <c r="O9" s="1771" t="s">
        <v>2011</v>
      </c>
      <c r="P9" s="1758"/>
      <c r="Q9" s="1775" t="s">
        <v>2010</v>
      </c>
      <c r="R9" s="1772" t="s">
        <v>2012</v>
      </c>
      <c r="S9" s="1767"/>
      <c r="T9" s="1323"/>
    </row>
    <row r="10" spans="2:27" ht="113.15" customHeight="1">
      <c r="B10" s="1757"/>
      <c r="C10" s="1757"/>
      <c r="D10" s="1757"/>
      <c r="E10" s="1763"/>
      <c r="F10" s="1770"/>
      <c r="G10" s="1771"/>
      <c r="H10" s="1772"/>
      <c r="I10" s="1774"/>
      <c r="J10" s="1771"/>
      <c r="K10" s="1772"/>
      <c r="L10" s="1765"/>
      <c r="M10" s="1779"/>
      <c r="N10" s="1772"/>
      <c r="O10" s="1771"/>
      <c r="P10" s="1765"/>
      <c r="Q10" s="1775"/>
      <c r="R10" s="1772"/>
      <c r="S10" s="1768"/>
      <c r="T10" s="1323"/>
    </row>
    <row r="11" spans="2:27" ht="33.75" customHeight="1">
      <c r="B11" s="911">
        <v>1</v>
      </c>
      <c r="C11" s="1776" t="s">
        <v>2013</v>
      </c>
      <c r="D11" s="1776"/>
      <c r="E11" s="912">
        <v>734.24166199800004</v>
      </c>
      <c r="F11" s="912">
        <v>718.52954959980002</v>
      </c>
      <c r="G11" s="912">
        <v>9.1637153199999979</v>
      </c>
      <c r="H11" s="912">
        <v>163.8312413099998</v>
      </c>
      <c r="I11" s="912">
        <v>15.4987566</v>
      </c>
      <c r="J11" s="912">
        <v>1.5264867</v>
      </c>
      <c r="K11" s="912"/>
      <c r="L11" s="69">
        <v>-2.5561892100000021</v>
      </c>
      <c r="M11" s="912">
        <v>-1.6964432400000022</v>
      </c>
      <c r="N11" s="912">
        <v>-0.69341799999999998</v>
      </c>
      <c r="O11" s="912">
        <v>-1.1565681099999994</v>
      </c>
      <c r="P11" s="913">
        <v>-0.85974596999999997</v>
      </c>
      <c r="Q11" s="912">
        <v>-0.75356000000000001</v>
      </c>
      <c r="R11" s="912"/>
      <c r="S11" s="913">
        <v>5.4365956599999796</v>
      </c>
      <c r="T11" s="69"/>
      <c r="U11" s="69"/>
    </row>
    <row r="12" spans="2:27" ht="33.75" customHeight="1">
      <c r="B12" s="777">
        <v>2</v>
      </c>
      <c r="C12" s="1777" t="s">
        <v>2014</v>
      </c>
      <c r="D12" s="1777"/>
      <c r="E12" s="69">
        <v>734.24166199800004</v>
      </c>
      <c r="F12" s="69">
        <v>718.52954959980002</v>
      </c>
      <c r="G12" s="69">
        <v>9.1637153199999979</v>
      </c>
      <c r="H12" s="69">
        <v>163.8312413099998</v>
      </c>
      <c r="I12" s="69">
        <v>15.4987566</v>
      </c>
      <c r="J12" s="69">
        <v>1.5264867</v>
      </c>
      <c r="K12" s="69"/>
      <c r="L12" s="69">
        <v>-2.5561892100000021</v>
      </c>
      <c r="M12" s="69">
        <v>-1.6964432400000022</v>
      </c>
      <c r="N12" s="69">
        <v>-0.69341799999999998</v>
      </c>
      <c r="O12" s="69">
        <v>-1.1565681099999994</v>
      </c>
      <c r="P12" s="909">
        <v>-0.85974596999999997</v>
      </c>
      <c r="Q12" s="69">
        <v>-0.75356000000000001</v>
      </c>
      <c r="R12" s="69"/>
      <c r="S12" s="909">
        <v>5.4365956599999796</v>
      </c>
    </row>
    <row r="13" spans="2:27" ht="33.75" customHeight="1">
      <c r="B13" s="910">
        <v>3</v>
      </c>
      <c r="C13" s="1777" t="s">
        <v>2015</v>
      </c>
      <c r="D13" s="1777"/>
      <c r="E13" s="69">
        <v>734.24166199800004</v>
      </c>
      <c r="F13" s="69">
        <v>718.52954959980002</v>
      </c>
      <c r="G13" s="69">
        <v>9.1637153199999979</v>
      </c>
      <c r="H13" s="69">
        <v>163.8312413099998</v>
      </c>
      <c r="I13" s="69">
        <v>15.4987566</v>
      </c>
      <c r="J13" s="69">
        <v>1.5264867</v>
      </c>
      <c r="K13" s="69"/>
      <c r="L13" s="69">
        <v>-2.5561892100000021</v>
      </c>
      <c r="M13" s="69">
        <v>-1.6964432400000022</v>
      </c>
      <c r="N13" s="69">
        <v>-0.69341799999999998</v>
      </c>
      <c r="O13" s="69">
        <v>-1.1565681099999994</v>
      </c>
      <c r="P13" s="909">
        <v>-0.85974596999999997</v>
      </c>
      <c r="Q13" s="69">
        <v>-0.75356000000000001</v>
      </c>
      <c r="R13" s="69"/>
      <c r="S13" s="909">
        <v>5.4365956599999796</v>
      </c>
    </row>
    <row r="14" spans="2:27" ht="33.75" customHeight="1">
      <c r="B14" s="777">
        <v>4</v>
      </c>
      <c r="C14" s="1777" t="s">
        <v>2016</v>
      </c>
      <c r="D14" s="1777"/>
      <c r="E14" s="69"/>
      <c r="F14" s="69"/>
      <c r="G14" s="69"/>
      <c r="H14" s="69"/>
      <c r="I14" s="69"/>
      <c r="J14" s="69"/>
      <c r="K14" s="69"/>
      <c r="L14" s="69"/>
      <c r="M14" s="69"/>
      <c r="N14" s="69"/>
      <c r="O14" s="69"/>
      <c r="P14" s="69"/>
      <c r="Q14" s="69"/>
      <c r="R14" s="69"/>
      <c r="S14" s="909"/>
    </row>
    <row r="15" spans="2:27" ht="33.75" customHeight="1">
      <c r="B15" s="910">
        <v>5</v>
      </c>
      <c r="C15" s="1777" t="s">
        <v>2017</v>
      </c>
      <c r="D15" s="1777"/>
      <c r="E15" s="69"/>
      <c r="F15" s="69"/>
      <c r="G15" s="69"/>
      <c r="H15" s="69"/>
      <c r="I15" s="69"/>
      <c r="J15" s="69"/>
      <c r="K15" s="69"/>
      <c r="L15" s="69"/>
      <c r="M15" s="69"/>
      <c r="N15" s="69"/>
      <c r="O15" s="69"/>
      <c r="P15" s="69"/>
      <c r="Q15" s="69"/>
      <c r="R15" s="69"/>
      <c r="S15" s="909"/>
    </row>
    <row r="16" spans="2:27" ht="33.75" customHeight="1">
      <c r="B16" s="910">
        <v>6</v>
      </c>
      <c r="C16" s="1777" t="s">
        <v>2018</v>
      </c>
      <c r="D16" s="1777"/>
      <c r="E16" s="69"/>
      <c r="F16" s="69"/>
      <c r="G16" s="69"/>
      <c r="H16" s="69"/>
      <c r="I16" s="69"/>
      <c r="J16" s="69"/>
      <c r="K16" s="69"/>
      <c r="L16" s="69"/>
      <c r="M16" s="69"/>
      <c r="N16" s="69"/>
      <c r="O16" s="69"/>
      <c r="P16" s="69"/>
      <c r="Q16" s="69"/>
      <c r="R16" s="69"/>
      <c r="S16" s="909"/>
    </row>
    <row r="17" spans="2:21">
      <c r="B17" s="70"/>
    </row>
    <row r="18" spans="2:21" ht="12.5">
      <c r="B18" s="66" t="s">
        <v>2019</v>
      </c>
    </row>
    <row r="20" spans="2:21" ht="17.25" customHeight="1">
      <c r="B20" s="67"/>
      <c r="C20" s="67"/>
      <c r="D20" s="67"/>
      <c r="E20" s="67"/>
      <c r="F20" s="67"/>
      <c r="G20" s="67"/>
      <c r="H20" s="67"/>
      <c r="I20" s="67"/>
      <c r="J20" s="67"/>
      <c r="K20" s="67"/>
      <c r="L20" s="67"/>
      <c r="M20" s="67"/>
      <c r="N20" s="67"/>
      <c r="O20" s="67"/>
      <c r="P20" s="67"/>
      <c r="Q20" s="67"/>
      <c r="R20" s="67"/>
      <c r="S20" s="67"/>
    </row>
    <row r="21" spans="2:21" ht="11.25" customHeight="1">
      <c r="B21" s="67"/>
      <c r="C21" s="67"/>
      <c r="D21" s="67"/>
      <c r="E21" s="925" t="s">
        <v>466</v>
      </c>
      <c r="F21" s="925" t="s">
        <v>467</v>
      </c>
      <c r="G21" s="925" t="s">
        <v>468</v>
      </c>
      <c r="H21" s="925" t="s">
        <v>469</v>
      </c>
      <c r="I21" s="925" t="s">
        <v>470</v>
      </c>
      <c r="J21" s="925" t="s">
        <v>471</v>
      </c>
      <c r="K21" s="925" t="s">
        <v>472</v>
      </c>
      <c r="L21" s="925" t="s">
        <v>473</v>
      </c>
      <c r="M21" s="925" t="s">
        <v>474</v>
      </c>
      <c r="N21" s="925" t="s">
        <v>475</v>
      </c>
      <c r="O21" s="925" t="s">
        <v>476</v>
      </c>
      <c r="P21" s="925" t="s">
        <v>477</v>
      </c>
      <c r="Q21" s="925" t="s">
        <v>478</v>
      </c>
      <c r="R21" s="925" t="s">
        <v>479</v>
      </c>
      <c r="S21" s="925" t="s">
        <v>480</v>
      </c>
      <c r="U21" s="71"/>
    </row>
    <row r="22" spans="2:21" ht="36.75" customHeight="1">
      <c r="B22" s="1757" t="s">
        <v>2020</v>
      </c>
      <c r="C22" s="1757"/>
      <c r="D22" s="1757"/>
      <c r="E22" s="1759" t="s">
        <v>833</v>
      </c>
      <c r="F22" s="1759"/>
      <c r="G22" s="1759"/>
      <c r="H22" s="1759"/>
      <c r="I22" s="1759"/>
      <c r="J22" s="1759"/>
      <c r="K22" s="1759"/>
      <c r="L22" s="1759" t="s">
        <v>2005</v>
      </c>
      <c r="M22" s="1760"/>
      <c r="N22" s="1760"/>
      <c r="O22" s="1760"/>
      <c r="P22" s="1760"/>
      <c r="Q22" s="1760"/>
      <c r="R22" s="1761"/>
      <c r="S22" s="1318" t="s">
        <v>2006</v>
      </c>
      <c r="T22" s="1323"/>
    </row>
    <row r="23" spans="2:21" ht="30" customHeight="1">
      <c r="B23" s="1757"/>
      <c r="C23" s="1757"/>
      <c r="D23" s="1757"/>
      <c r="E23" s="1762"/>
      <c r="F23" s="1759" t="s">
        <v>2007</v>
      </c>
      <c r="G23" s="1759"/>
      <c r="H23" s="1759"/>
      <c r="I23" s="1759" t="s">
        <v>2008</v>
      </c>
      <c r="J23" s="1759"/>
      <c r="K23" s="1759"/>
      <c r="L23" s="1758"/>
      <c r="M23" s="1766" t="s">
        <v>2007</v>
      </c>
      <c r="N23" s="1758"/>
      <c r="O23" s="1758"/>
      <c r="P23" s="1759" t="s">
        <v>2008</v>
      </c>
      <c r="Q23" s="1760"/>
      <c r="R23" s="1761"/>
      <c r="S23" s="1767" t="s">
        <v>2009</v>
      </c>
      <c r="T23" s="1323"/>
    </row>
    <row r="24" spans="2:21" ht="30" customHeight="1">
      <c r="B24" s="1757"/>
      <c r="C24" s="1757"/>
      <c r="D24" s="1757"/>
      <c r="E24" s="1762"/>
      <c r="F24" s="1769"/>
      <c r="G24" s="1771" t="s">
        <v>2010</v>
      </c>
      <c r="H24" s="1772" t="s">
        <v>2011</v>
      </c>
      <c r="I24" s="1773"/>
      <c r="J24" s="1771" t="s">
        <v>2010</v>
      </c>
      <c r="K24" s="1771" t="s">
        <v>2012</v>
      </c>
      <c r="L24" s="1758"/>
      <c r="M24" s="1778"/>
      <c r="N24" s="1772" t="s">
        <v>2010</v>
      </c>
      <c r="O24" s="1772" t="s">
        <v>2011</v>
      </c>
      <c r="P24" s="1758"/>
      <c r="Q24" s="1775" t="s">
        <v>2010</v>
      </c>
      <c r="R24" s="1772" t="s">
        <v>2012</v>
      </c>
      <c r="S24" s="1767"/>
      <c r="T24" s="1323"/>
    </row>
    <row r="25" spans="2:21" ht="97" customHeight="1">
      <c r="B25" s="1780"/>
      <c r="C25" s="1780"/>
      <c r="D25" s="1780"/>
      <c r="E25" s="1763"/>
      <c r="F25" s="1770"/>
      <c r="G25" s="1771"/>
      <c r="H25" s="1772"/>
      <c r="I25" s="1774"/>
      <c r="J25" s="1771"/>
      <c r="K25" s="1771"/>
      <c r="L25" s="1765"/>
      <c r="M25" s="1779"/>
      <c r="N25" s="1772"/>
      <c r="O25" s="1772"/>
      <c r="P25" s="1765"/>
      <c r="Q25" s="1775"/>
      <c r="R25" s="1772"/>
      <c r="S25" s="1768"/>
      <c r="T25" s="1323"/>
    </row>
    <row r="26" spans="2:21" ht="33.75" customHeight="1">
      <c r="B26" s="910">
        <v>1</v>
      </c>
      <c r="C26" s="1777" t="s">
        <v>2013</v>
      </c>
      <c r="D26" s="1777"/>
      <c r="E26" s="69">
        <v>7745.7709699999295</v>
      </c>
      <c r="F26" s="69">
        <v>7733.5006299999304</v>
      </c>
      <c r="G26" s="69"/>
      <c r="H26" s="69">
        <v>174.71037000000021</v>
      </c>
      <c r="I26" s="69">
        <v>12.270340000000004</v>
      </c>
      <c r="J26" s="69"/>
      <c r="K26" s="69"/>
      <c r="L26" s="69">
        <v>-2.5133399999998742</v>
      </c>
      <c r="M26" s="69">
        <v>-2.0237099999998742</v>
      </c>
      <c r="N26" s="69"/>
      <c r="O26" s="69">
        <v>-1.4173599999999988</v>
      </c>
      <c r="P26" s="909">
        <v>-0.48963000000000001</v>
      </c>
      <c r="Q26" s="69"/>
      <c r="R26" s="69"/>
      <c r="S26" s="909">
        <v>1.10033</v>
      </c>
      <c r="T26" s="1324"/>
      <c r="U26" s="69"/>
    </row>
    <row r="27" spans="2:21" ht="33.75" customHeight="1">
      <c r="B27" s="910">
        <v>2</v>
      </c>
      <c r="C27" s="1777" t="s">
        <v>2014</v>
      </c>
      <c r="D27" s="1777"/>
      <c r="E27" s="69">
        <v>7745.7709699999295</v>
      </c>
      <c r="F27" s="69">
        <v>7733.5006299999304</v>
      </c>
      <c r="G27" s="69"/>
      <c r="H27" s="69">
        <v>174.71037000000021</v>
      </c>
      <c r="I27" s="69">
        <v>12.270340000000004</v>
      </c>
      <c r="J27" s="69"/>
      <c r="K27" s="69"/>
      <c r="L27" s="69">
        <v>-2.5133399999998742</v>
      </c>
      <c r="M27" s="69">
        <v>-2.0237099999998742</v>
      </c>
      <c r="N27" s="69"/>
      <c r="O27" s="69">
        <v>-1.4173599999999988</v>
      </c>
      <c r="P27" s="909">
        <v>-0.48963000000000001</v>
      </c>
      <c r="Q27" s="69"/>
      <c r="R27" s="69"/>
      <c r="S27" s="909">
        <v>1.10033</v>
      </c>
    </row>
    <row r="28" spans="2:21" ht="33.75" customHeight="1">
      <c r="B28" s="910">
        <v>3</v>
      </c>
      <c r="C28" s="1777" t="s">
        <v>2015</v>
      </c>
      <c r="D28" s="1777"/>
      <c r="E28" s="69">
        <v>7745.7709699999295</v>
      </c>
      <c r="F28" s="69">
        <v>7733.5006299999304</v>
      </c>
      <c r="G28" s="69"/>
      <c r="H28" s="69">
        <v>174.71037000000021</v>
      </c>
      <c r="I28" s="69">
        <v>12.270340000000004</v>
      </c>
      <c r="J28" s="69"/>
      <c r="K28" s="69"/>
      <c r="L28" s="69">
        <v>-2.5133399999998742</v>
      </c>
      <c r="M28" s="69">
        <v>-2.0237099999998742</v>
      </c>
      <c r="N28" s="69"/>
      <c r="O28" s="69">
        <v>-1.4173599999999988</v>
      </c>
      <c r="P28" s="909">
        <v>-0.48963000000000001</v>
      </c>
      <c r="Q28" s="69"/>
      <c r="R28" s="69"/>
      <c r="S28" s="909">
        <v>1.10033</v>
      </c>
    </row>
    <row r="29" spans="2:21" ht="33.75" customHeight="1">
      <c r="B29" s="910">
        <v>4</v>
      </c>
      <c r="C29" s="1777" t="s">
        <v>2016</v>
      </c>
      <c r="D29" s="1777"/>
      <c r="E29" s="69"/>
      <c r="F29" s="69"/>
      <c r="G29" s="69"/>
      <c r="H29" s="69"/>
      <c r="I29" s="69"/>
      <c r="J29" s="69"/>
      <c r="K29" s="69"/>
      <c r="L29" s="69"/>
      <c r="M29" s="69"/>
      <c r="N29" s="69"/>
      <c r="O29" s="69"/>
      <c r="P29" s="909"/>
      <c r="Q29" s="69"/>
      <c r="R29" s="69"/>
      <c r="S29" s="909"/>
    </row>
    <row r="30" spans="2:21" ht="33.75" customHeight="1">
      <c r="B30" s="910">
        <v>5</v>
      </c>
      <c r="C30" s="1777" t="s">
        <v>2017</v>
      </c>
      <c r="D30" s="1777"/>
      <c r="E30" s="69"/>
      <c r="F30" s="69"/>
      <c r="G30" s="69"/>
      <c r="H30" s="69"/>
      <c r="I30" s="69"/>
      <c r="J30" s="69"/>
      <c r="K30" s="69"/>
      <c r="L30" s="69"/>
      <c r="M30" s="69"/>
      <c r="N30" s="69"/>
      <c r="O30" s="69"/>
      <c r="P30" s="909"/>
      <c r="Q30" s="69"/>
      <c r="R30" s="69"/>
      <c r="S30" s="909"/>
    </row>
    <row r="31" spans="2:21" ht="33.75" customHeight="1">
      <c r="B31" s="910">
        <v>6</v>
      </c>
      <c r="C31" s="1777" t="s">
        <v>2018</v>
      </c>
      <c r="D31" s="1777"/>
      <c r="E31" s="69"/>
      <c r="F31" s="69"/>
      <c r="G31" s="69"/>
      <c r="H31" s="69"/>
      <c r="I31" s="69"/>
      <c r="J31" s="69"/>
      <c r="K31" s="69"/>
      <c r="L31" s="69"/>
      <c r="M31" s="69"/>
      <c r="N31" s="69"/>
      <c r="O31" s="69"/>
      <c r="P31" s="909"/>
      <c r="Q31" s="69"/>
      <c r="R31" s="69"/>
      <c r="S31" s="909"/>
    </row>
    <row r="32" spans="2:21">
      <c r="B32" s="70"/>
    </row>
    <row r="33" spans="2:2" ht="12.5">
      <c r="B33" s="66" t="s">
        <v>2021</v>
      </c>
    </row>
    <row r="34" spans="2:2" ht="7.5" customHeight="1"/>
  </sheetData>
  <mergeCells count="58">
    <mergeCell ref="C31:D31"/>
    <mergeCell ref="Q24:Q25"/>
    <mergeCell ref="R24:R25"/>
    <mergeCell ref="C26:D26"/>
    <mergeCell ref="C27:D27"/>
    <mergeCell ref="C28:D28"/>
    <mergeCell ref="C29:D29"/>
    <mergeCell ref="B22:D25"/>
    <mergeCell ref="E22:K22"/>
    <mergeCell ref="L22:R22"/>
    <mergeCell ref="E23:E25"/>
    <mergeCell ref="L23:L25"/>
    <mergeCell ref="M23:O23"/>
    <mergeCell ref="P23:R23"/>
    <mergeCell ref="P24:P25"/>
    <mergeCell ref="C30:D30"/>
    <mergeCell ref="C13:D13"/>
    <mergeCell ref="C14:D14"/>
    <mergeCell ref="C15:D15"/>
    <mergeCell ref="C16:D16"/>
    <mergeCell ref="S23:S25"/>
    <mergeCell ref="F24:F25"/>
    <mergeCell ref="G24:G25"/>
    <mergeCell ref="H24:H25"/>
    <mergeCell ref="I24:I25"/>
    <mergeCell ref="J24:J25"/>
    <mergeCell ref="K24:K25"/>
    <mergeCell ref="M24:M25"/>
    <mergeCell ref="N24:N25"/>
    <mergeCell ref="O24:O25"/>
    <mergeCell ref="F23:H23"/>
    <mergeCell ref="I23:K23"/>
    <mergeCell ref="P9:P10"/>
    <mergeCell ref="Q9:Q10"/>
    <mergeCell ref="R9:R10"/>
    <mergeCell ref="C11:D11"/>
    <mergeCell ref="C12:D12"/>
    <mergeCell ref="J9:J10"/>
    <mergeCell ref="K9:K10"/>
    <mergeCell ref="M9:M10"/>
    <mergeCell ref="N9:N10"/>
    <mergeCell ref="O9:O10"/>
    <mergeCell ref="B2:T2"/>
    <mergeCell ref="B3:S3"/>
    <mergeCell ref="B7:D10"/>
    <mergeCell ref="E7:K7"/>
    <mergeCell ref="L7:R7"/>
    <mergeCell ref="E8:E10"/>
    <mergeCell ref="F8:H8"/>
    <mergeCell ref="I8:K8"/>
    <mergeCell ref="L8:L10"/>
    <mergeCell ref="M8:O8"/>
    <mergeCell ref="P8:R8"/>
    <mergeCell ref="S8:S10"/>
    <mergeCell ref="F9:F10"/>
    <mergeCell ref="G9:G10"/>
    <mergeCell ref="H9:H10"/>
    <mergeCell ref="I9:I10"/>
  </mergeCells>
  <pageMargins left="0.36458333333333331" right="0.7" top="0.75" bottom="0.75" header="0.3" footer="0.3"/>
  <pageSetup paperSize="9" scale="48" orientation="portrait" horizontalDpi="90" verticalDpi="90" r:id="rId1"/>
  <headerFooter>
    <oddFooter>&amp;C&amp;1#&amp;"Calibri"&amp;10&amp;K000000Confidential</oddFooter>
  </headerFooter>
  <customProperties>
    <customPr name="_pios_id" r:id="rId2"/>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148B-20A5-4FB8-9C7C-FFCD5B7337B0}">
  <sheetPr codeName="Sheet78">
    <tabColor rgb="FF99CCFF"/>
  </sheetPr>
  <dimension ref="B1:AA37"/>
  <sheetViews>
    <sheetView showGridLines="0" showWhiteSpace="0" view="pageBreakPreview" zoomScaleNormal="90" zoomScaleSheetLayoutView="100" workbookViewId="0">
      <selection activeCell="C11" sqref="C11"/>
    </sheetView>
  </sheetViews>
  <sheetFormatPr defaultColWidth="8.7265625" defaultRowHeight="11.5"/>
  <cols>
    <col min="1" max="1" width="1.26953125" style="66" customWidth="1"/>
    <col min="2" max="2" width="6.1796875" style="66" customWidth="1"/>
    <col min="3" max="3" width="26.26953125" style="66" customWidth="1"/>
    <col min="4" max="4" width="7.81640625" style="66" customWidth="1"/>
    <col min="5" max="5" width="8.81640625" style="66" customWidth="1"/>
    <col min="6" max="6" width="10" style="66" customWidth="1"/>
    <col min="7" max="7" width="8.54296875" style="66" customWidth="1"/>
    <col min="8" max="8" width="7.453125" style="66" customWidth="1"/>
    <col min="9" max="9" width="8" style="66" customWidth="1"/>
    <col min="10" max="10" width="8.54296875" style="66" customWidth="1"/>
    <col min="11" max="11" width="6.81640625" style="66" customWidth="1"/>
    <col min="12" max="12" width="10.1796875" style="66" customWidth="1"/>
    <col min="13" max="13" width="2.26953125" style="66" customWidth="1"/>
    <col min="14" max="14" width="6.54296875" style="66" customWidth="1"/>
    <col min="15" max="16384" width="8.7265625" style="66"/>
  </cols>
  <sheetData>
    <row r="1" spans="2:27" ht="4.5" customHeight="1">
      <c r="AA1" s="66" t="e">
        <f>#REF!</f>
        <v>#REF!</v>
      </c>
    </row>
    <row r="2" spans="2:27" s="73" customFormat="1" ht="12" customHeight="1">
      <c r="B2" s="72" t="s">
        <v>2092</v>
      </c>
    </row>
    <row r="3" spans="2:27" ht="17.149999999999999" customHeight="1">
      <c r="B3" s="1755"/>
      <c r="C3" s="1755"/>
      <c r="D3" s="1755"/>
      <c r="E3" s="1755"/>
      <c r="F3" s="1755"/>
      <c r="G3" s="1755"/>
      <c r="H3" s="1755"/>
      <c r="I3" s="1755"/>
      <c r="J3" s="1755"/>
      <c r="K3" s="1755"/>
      <c r="L3" s="73"/>
      <c r="M3" s="73"/>
    </row>
    <row r="4" spans="2:27" ht="12" customHeight="1">
      <c r="B4" s="67"/>
      <c r="C4" s="67"/>
      <c r="D4" s="67"/>
      <c r="E4" s="67"/>
      <c r="F4" s="67"/>
      <c r="G4" s="67"/>
      <c r="H4" s="67"/>
      <c r="I4" s="67"/>
      <c r="J4" s="67"/>
      <c r="K4" s="67"/>
    </row>
    <row r="5" spans="2:27" ht="15" customHeight="1">
      <c r="B5" s="68"/>
      <c r="C5" s="68"/>
      <c r="D5" s="925" t="s">
        <v>466</v>
      </c>
      <c r="E5" s="925" t="s">
        <v>477</v>
      </c>
      <c r="F5" s="925" t="s">
        <v>468</v>
      </c>
      <c r="G5" s="925" t="s">
        <v>469</v>
      </c>
      <c r="H5" s="925" t="s">
        <v>470</v>
      </c>
      <c r="I5" s="925" t="s">
        <v>471</v>
      </c>
      <c r="J5" s="925" t="s">
        <v>472</v>
      </c>
      <c r="K5" s="925" t="s">
        <v>473</v>
      </c>
      <c r="L5" s="925" t="s">
        <v>474</v>
      </c>
    </row>
    <row r="6" spans="2:27" ht="24.75" customHeight="1">
      <c r="B6" s="1781" t="s">
        <v>2022</v>
      </c>
      <c r="C6" s="1781"/>
      <c r="D6" s="1782" t="s">
        <v>608</v>
      </c>
      <c r="E6" s="1783" t="s">
        <v>833</v>
      </c>
      <c r="F6" s="1784"/>
      <c r="G6" s="1784"/>
      <c r="H6" s="1784"/>
      <c r="I6" s="1784"/>
      <c r="J6" s="1784"/>
      <c r="K6" s="1784"/>
      <c r="L6" s="1785"/>
    </row>
    <row r="7" spans="2:27" ht="25.5" customHeight="1">
      <c r="B7" s="1781"/>
      <c r="C7" s="1781"/>
      <c r="D7" s="1782"/>
      <c r="E7" s="1783"/>
      <c r="F7" s="1786" t="s">
        <v>2023</v>
      </c>
      <c r="G7" s="1786" t="s">
        <v>2024</v>
      </c>
      <c r="H7" s="1788" t="s">
        <v>2025</v>
      </c>
      <c r="I7" s="1789"/>
      <c r="J7" s="1789"/>
      <c r="K7" s="1789"/>
      <c r="L7" s="1790"/>
      <c r="M7" s="67"/>
    </row>
    <row r="8" spans="2:27" ht="11.5" customHeight="1">
      <c r="B8" s="1781"/>
      <c r="C8" s="1781"/>
      <c r="D8" s="1782"/>
      <c r="E8" s="1783"/>
      <c r="F8" s="1787"/>
      <c r="G8" s="1787"/>
      <c r="H8" s="1784" t="s">
        <v>2026</v>
      </c>
      <c r="I8" s="1786" t="s">
        <v>2027</v>
      </c>
      <c r="J8" s="1786" t="s">
        <v>2028</v>
      </c>
      <c r="K8" s="1786" t="s">
        <v>2029</v>
      </c>
      <c r="L8" s="1785" t="s">
        <v>2030</v>
      </c>
      <c r="M8" s="67"/>
    </row>
    <row r="9" spans="2:27" ht="25.5" customHeight="1">
      <c r="B9" s="1781"/>
      <c r="C9" s="1781"/>
      <c r="D9" s="1782"/>
      <c r="E9" s="1783"/>
      <c r="F9" s="1787"/>
      <c r="G9" s="1787"/>
      <c r="H9" s="1784"/>
      <c r="I9" s="1791"/>
      <c r="J9" s="1791"/>
      <c r="K9" s="1791"/>
      <c r="L9" s="1785"/>
      <c r="M9" s="67"/>
    </row>
    <row r="10" spans="2:27" ht="19.5" customHeight="1">
      <c r="B10" s="1781"/>
      <c r="C10" s="1781"/>
      <c r="D10" s="1782"/>
      <c r="E10" s="1783"/>
      <c r="F10" s="1787"/>
      <c r="G10" s="1787"/>
      <c r="H10" s="1784"/>
      <c r="I10" s="1791"/>
      <c r="J10" s="1791"/>
      <c r="K10" s="1791"/>
      <c r="L10" s="1785"/>
      <c r="M10" s="67"/>
    </row>
    <row r="11" spans="2:27" ht="33.75" customHeight="1">
      <c r="B11" s="920">
        <v>1</v>
      </c>
      <c r="C11" s="921" t="s">
        <v>2031</v>
      </c>
      <c r="D11" s="922">
        <v>4878</v>
      </c>
      <c r="E11" s="923">
        <v>734.24166199900003</v>
      </c>
      <c r="F11" s="924"/>
      <c r="G11" s="924"/>
      <c r="H11" s="924"/>
      <c r="I11" s="924"/>
      <c r="J11" s="924"/>
      <c r="K11" s="924"/>
      <c r="L11" s="924"/>
      <c r="M11" s="67"/>
    </row>
    <row r="12" spans="2:27" ht="33.75" customHeight="1">
      <c r="B12" s="914">
        <v>2</v>
      </c>
      <c r="C12" s="915" t="s">
        <v>2032</v>
      </c>
      <c r="D12" s="916">
        <v>4878</v>
      </c>
      <c r="E12" s="917">
        <v>734.24166199900003</v>
      </c>
      <c r="F12" s="917">
        <v>734.24166199900003</v>
      </c>
      <c r="G12" s="917">
        <v>734.24166199900003</v>
      </c>
      <c r="H12" s="917"/>
      <c r="I12" s="917"/>
      <c r="J12" s="917"/>
      <c r="K12" s="917"/>
      <c r="L12" s="917"/>
      <c r="M12" s="67"/>
    </row>
    <row r="13" spans="2:27" ht="33.75" customHeight="1">
      <c r="B13" s="914">
        <v>3</v>
      </c>
      <c r="C13" s="915" t="s">
        <v>2014</v>
      </c>
      <c r="D13" s="918"/>
      <c r="E13" s="917">
        <v>734.24166199900003</v>
      </c>
      <c r="F13" s="917">
        <v>734.24166199900003</v>
      </c>
      <c r="G13" s="917">
        <v>734.24166199900003</v>
      </c>
      <c r="H13" s="917"/>
      <c r="I13" s="917"/>
      <c r="J13" s="917"/>
      <c r="K13" s="917"/>
      <c r="L13" s="917"/>
      <c r="M13" s="67"/>
    </row>
    <row r="14" spans="2:27" ht="33.75" customHeight="1">
      <c r="B14" s="919">
        <v>4</v>
      </c>
      <c r="C14" s="915" t="s">
        <v>2033</v>
      </c>
      <c r="D14" s="918"/>
      <c r="E14" s="917">
        <v>734.24166199900003</v>
      </c>
      <c r="F14" s="917">
        <v>734.24166199900003</v>
      </c>
      <c r="G14" s="917">
        <v>734.24166199900003</v>
      </c>
      <c r="H14" s="917"/>
      <c r="I14" s="917"/>
      <c r="J14" s="917"/>
      <c r="K14" s="917"/>
      <c r="L14" s="917"/>
      <c r="M14" s="67"/>
    </row>
    <row r="15" spans="2:27" ht="33.75" customHeight="1">
      <c r="B15" s="914">
        <v>5</v>
      </c>
      <c r="C15" s="915" t="s">
        <v>2016</v>
      </c>
      <c r="D15" s="918"/>
      <c r="E15" s="917"/>
      <c r="F15" s="917"/>
      <c r="G15" s="917"/>
      <c r="H15" s="917"/>
      <c r="I15" s="917"/>
      <c r="J15" s="917"/>
      <c r="K15" s="917"/>
      <c r="L15" s="917"/>
      <c r="M15" s="67"/>
    </row>
    <row r="16" spans="2:27" ht="33.75" customHeight="1">
      <c r="B16" s="919">
        <v>6</v>
      </c>
      <c r="C16" s="915" t="s">
        <v>2034</v>
      </c>
      <c r="D16" s="918"/>
      <c r="E16" s="917"/>
      <c r="F16" s="917"/>
      <c r="G16" s="917"/>
      <c r="H16" s="917"/>
      <c r="I16" s="917"/>
      <c r="J16" s="917"/>
      <c r="K16" s="917"/>
      <c r="L16" s="917"/>
      <c r="M16" s="67"/>
    </row>
    <row r="17" spans="2:16" ht="33.75" customHeight="1">
      <c r="B17" s="919">
        <v>7</v>
      </c>
      <c r="C17" s="915" t="s">
        <v>2035</v>
      </c>
      <c r="D17" s="918"/>
      <c r="E17" s="917"/>
      <c r="F17" s="917"/>
      <c r="G17" s="917"/>
      <c r="H17" s="917"/>
      <c r="I17" s="917"/>
      <c r="J17" s="917"/>
      <c r="K17" s="917"/>
      <c r="L17" s="917"/>
      <c r="M17" s="67"/>
    </row>
    <row r="18" spans="2:16">
      <c r="B18" s="70"/>
      <c r="E18" s="74"/>
      <c r="F18" s="74"/>
      <c r="G18" s="74"/>
      <c r="H18" s="74"/>
      <c r="I18" s="74"/>
      <c r="J18" s="74"/>
      <c r="K18" s="74"/>
      <c r="L18" s="74"/>
    </row>
    <row r="19" spans="2:16" ht="12.5">
      <c r="B19" s="66" t="s">
        <v>2019</v>
      </c>
    </row>
    <row r="21" spans="2:16">
      <c r="B21" s="75"/>
      <c r="C21" s="76"/>
      <c r="D21" s="76"/>
      <c r="E21" s="76"/>
      <c r="F21" s="76"/>
      <c r="G21" s="76"/>
      <c r="H21" s="76"/>
      <c r="I21" s="76"/>
      <c r="J21" s="76"/>
      <c r="K21" s="76"/>
      <c r="L21" s="76"/>
      <c r="N21" s="71"/>
      <c r="P21" s="71"/>
    </row>
    <row r="22" spans="2:16">
      <c r="B22" s="1792"/>
      <c r="C22" s="1792"/>
      <c r="D22" s="1792"/>
      <c r="E22" s="1792"/>
      <c r="F22" s="1792"/>
      <c r="G22" s="1792"/>
      <c r="H22" s="1792"/>
      <c r="I22" s="1792"/>
      <c r="J22" s="1792"/>
      <c r="K22" s="1792"/>
    </row>
    <row r="23" spans="2:16" ht="18" customHeight="1">
      <c r="B23" s="68"/>
      <c r="C23" s="68"/>
      <c r="D23" s="925" t="s">
        <v>466</v>
      </c>
      <c r="E23" s="925" t="s">
        <v>467</v>
      </c>
      <c r="F23" s="925" t="s">
        <v>468</v>
      </c>
      <c r="G23" s="925" t="s">
        <v>469</v>
      </c>
      <c r="H23" s="925" t="s">
        <v>470</v>
      </c>
      <c r="I23" s="925" t="s">
        <v>471</v>
      </c>
      <c r="J23" s="925" t="s">
        <v>472</v>
      </c>
      <c r="K23" s="925" t="s">
        <v>473</v>
      </c>
      <c r="L23" s="925" t="s">
        <v>474</v>
      </c>
    </row>
    <row r="24" spans="2:16" ht="24.75" customHeight="1">
      <c r="B24" s="1781" t="s">
        <v>2036</v>
      </c>
      <c r="C24" s="1793"/>
      <c r="D24" s="1794" t="s">
        <v>608</v>
      </c>
      <c r="E24" s="1796" t="s">
        <v>833</v>
      </c>
      <c r="F24" s="1797"/>
      <c r="G24" s="1797"/>
      <c r="H24" s="1797"/>
      <c r="I24" s="1797"/>
      <c r="J24" s="1797"/>
      <c r="K24" s="1797"/>
      <c r="L24" s="1798"/>
    </row>
    <row r="25" spans="2:16" ht="25.5" customHeight="1">
      <c r="B25" s="1781"/>
      <c r="C25" s="1793"/>
      <c r="D25" s="1795"/>
      <c r="E25" s="1791"/>
      <c r="F25" s="1786" t="s">
        <v>2023</v>
      </c>
      <c r="G25" s="1786" t="s">
        <v>2024</v>
      </c>
      <c r="H25" s="1788" t="s">
        <v>2025</v>
      </c>
      <c r="I25" s="1799"/>
      <c r="J25" s="1799"/>
      <c r="K25" s="1799"/>
      <c r="L25" s="1800"/>
      <c r="M25" s="67"/>
    </row>
    <row r="26" spans="2:16" ht="12" customHeight="1">
      <c r="B26" s="1781"/>
      <c r="C26" s="1793"/>
      <c r="D26" s="1795"/>
      <c r="E26" s="1791"/>
      <c r="F26" s="1787"/>
      <c r="G26" s="1787"/>
      <c r="H26" s="1801" t="s">
        <v>2026</v>
      </c>
      <c r="I26" s="1786" t="s">
        <v>2027</v>
      </c>
      <c r="J26" s="1786" t="s">
        <v>2028</v>
      </c>
      <c r="K26" s="1786" t="s">
        <v>2029</v>
      </c>
      <c r="L26" s="1801" t="s">
        <v>2030</v>
      </c>
      <c r="M26" s="67"/>
    </row>
    <row r="27" spans="2:16" ht="25.5" customHeight="1">
      <c r="B27" s="1781"/>
      <c r="C27" s="1793"/>
      <c r="D27" s="1795"/>
      <c r="E27" s="1791"/>
      <c r="F27" s="1787"/>
      <c r="G27" s="1787"/>
      <c r="H27" s="1791"/>
      <c r="I27" s="1787"/>
      <c r="J27" s="1787"/>
      <c r="K27" s="1787"/>
      <c r="L27" s="1791"/>
      <c r="M27" s="67"/>
    </row>
    <row r="28" spans="2:16" ht="19.5" customHeight="1">
      <c r="B28" s="1781"/>
      <c r="C28" s="1793"/>
      <c r="D28" s="1795"/>
      <c r="E28" s="1791"/>
      <c r="F28" s="1787"/>
      <c r="G28" s="1787"/>
      <c r="H28" s="1791"/>
      <c r="I28" s="1787"/>
      <c r="J28" s="1787"/>
      <c r="K28" s="1787"/>
      <c r="L28" s="1791"/>
      <c r="M28" s="67"/>
    </row>
    <row r="29" spans="2:16" ht="33.75" customHeight="1">
      <c r="B29" s="920">
        <v>1</v>
      </c>
      <c r="C29" s="921" t="s">
        <v>2031</v>
      </c>
      <c r="D29" s="922">
        <v>48673</v>
      </c>
      <c r="E29" s="923">
        <v>7745.7796999990996</v>
      </c>
      <c r="F29" s="924"/>
      <c r="G29" s="924"/>
      <c r="H29" s="924"/>
      <c r="I29" s="924"/>
      <c r="J29" s="924"/>
      <c r="K29" s="924"/>
      <c r="L29" s="924"/>
      <c r="M29" s="67"/>
    </row>
    <row r="30" spans="2:16" ht="33.75" customHeight="1">
      <c r="B30" s="914">
        <v>2</v>
      </c>
      <c r="C30" s="915" t="s">
        <v>2032</v>
      </c>
      <c r="D30" s="916">
        <v>48673</v>
      </c>
      <c r="E30" s="917">
        <v>7745.7796999990996</v>
      </c>
      <c r="F30" s="917">
        <v>7745.7796999990996</v>
      </c>
      <c r="G30" s="917"/>
      <c r="H30" s="917">
        <v>7745.7796999990996</v>
      </c>
      <c r="I30" s="917"/>
      <c r="J30" s="917"/>
      <c r="K30" s="917"/>
      <c r="L30" s="917"/>
      <c r="M30" s="67"/>
    </row>
    <row r="31" spans="2:16" ht="33.75" customHeight="1">
      <c r="B31" s="914">
        <v>3</v>
      </c>
      <c r="C31" s="915" t="s">
        <v>2014</v>
      </c>
      <c r="D31" s="918"/>
      <c r="E31" s="917">
        <v>7745.7796999990996</v>
      </c>
      <c r="F31" s="917">
        <v>7745.7796999990996</v>
      </c>
      <c r="G31" s="917"/>
      <c r="H31" s="917">
        <v>7745.7796999990996</v>
      </c>
      <c r="I31" s="917"/>
      <c r="J31" s="917"/>
      <c r="K31" s="917"/>
      <c r="L31" s="917"/>
      <c r="M31" s="67"/>
    </row>
    <row r="32" spans="2:16" ht="33.75" customHeight="1">
      <c r="B32" s="919">
        <v>4</v>
      </c>
      <c r="C32" s="915" t="s">
        <v>2033</v>
      </c>
      <c r="D32" s="918"/>
      <c r="E32" s="917">
        <v>7745.7796999990996</v>
      </c>
      <c r="F32" s="917">
        <v>7745.7796999990996</v>
      </c>
      <c r="G32" s="917"/>
      <c r="H32" s="917">
        <v>7745.7796999990996</v>
      </c>
      <c r="I32" s="917"/>
      <c r="J32" s="917"/>
      <c r="K32" s="917"/>
      <c r="L32" s="917"/>
      <c r="M32" s="67"/>
    </row>
    <row r="33" spans="2:13" ht="33.75" customHeight="1">
      <c r="B33" s="914">
        <v>5</v>
      </c>
      <c r="C33" s="915" t="s">
        <v>2016</v>
      </c>
      <c r="D33" s="918"/>
      <c r="E33" s="917"/>
      <c r="F33" s="917"/>
      <c r="G33" s="917"/>
      <c r="H33" s="917"/>
      <c r="I33" s="917"/>
      <c r="J33" s="917"/>
      <c r="K33" s="917"/>
      <c r="L33" s="917"/>
      <c r="M33" s="67"/>
    </row>
    <row r="34" spans="2:13" ht="33.75" customHeight="1">
      <c r="B34" s="919">
        <v>6</v>
      </c>
      <c r="C34" s="915" t="s">
        <v>2034</v>
      </c>
      <c r="D34" s="918"/>
      <c r="E34" s="917"/>
      <c r="F34" s="917"/>
      <c r="G34" s="917"/>
      <c r="H34" s="917"/>
      <c r="I34" s="917"/>
      <c r="J34" s="917"/>
      <c r="K34" s="917"/>
      <c r="L34" s="917"/>
      <c r="M34" s="67"/>
    </row>
    <row r="35" spans="2:13" ht="33.75" customHeight="1">
      <c r="B35" s="919">
        <v>7</v>
      </c>
      <c r="C35" s="915" t="s">
        <v>2035</v>
      </c>
      <c r="D35" s="918"/>
      <c r="E35" s="917"/>
      <c r="F35" s="917"/>
      <c r="G35" s="917"/>
      <c r="H35" s="917"/>
      <c r="I35" s="917"/>
      <c r="J35" s="917"/>
      <c r="K35" s="917"/>
      <c r="L35" s="917"/>
      <c r="M35" s="67"/>
    </row>
    <row r="37" spans="2:13" ht="12.5">
      <c r="B37" s="66" t="s">
        <v>2021</v>
      </c>
    </row>
  </sheetData>
  <mergeCells count="26">
    <mergeCell ref="B22:K22"/>
    <mergeCell ref="B24:C28"/>
    <mergeCell ref="D24:D28"/>
    <mergeCell ref="E24:L24"/>
    <mergeCell ref="E25:E28"/>
    <mergeCell ref="F25:F28"/>
    <mergeCell ref="G25:G28"/>
    <mergeCell ref="H25:L25"/>
    <mergeCell ref="H26:H28"/>
    <mergeCell ref="I26:I28"/>
    <mergeCell ref="J26:J28"/>
    <mergeCell ref="K26:K28"/>
    <mergeCell ref="L26:L28"/>
    <mergeCell ref="B3:K3"/>
    <mergeCell ref="B6:C10"/>
    <mergeCell ref="D6:D10"/>
    <mergeCell ref="E6:L6"/>
    <mergeCell ref="E7:E10"/>
    <mergeCell ref="F7:F10"/>
    <mergeCell ref="G7:G10"/>
    <mergeCell ref="H7:L7"/>
    <mergeCell ref="H8:H10"/>
    <mergeCell ref="I8:I10"/>
    <mergeCell ref="J8:J10"/>
    <mergeCell ref="K8:K10"/>
    <mergeCell ref="L8:L10"/>
  </mergeCells>
  <pageMargins left="0.45833333333333331" right="0.7" top="0.75" bottom="0.75" header="0.3" footer="0.3"/>
  <pageSetup paperSize="9" scale="59" orientation="portrait" verticalDpi="90" r:id="rId1"/>
  <headerFooter>
    <oddFooter>&amp;C&amp;1#&amp;"Calibri"&amp;10&amp;K000000Confidential</oddFooter>
  </headerFooter>
  <colBreaks count="1" manualBreakCount="1">
    <brk id="18" max="1048575" man="1"/>
  </colBreaks>
  <customProperties>
    <customPr name="_pios_id" r:id="rId2"/>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330CD-C710-4488-8711-194E0D47D1B2}">
  <sheetPr codeName="Sheet97">
    <tabColor rgb="FF99CCFF"/>
    <pageSetUpPr fitToPage="1"/>
  </sheetPr>
  <dimension ref="B1:G11"/>
  <sheetViews>
    <sheetView showGridLines="0" view="pageBreakPreview" zoomScale="120" zoomScaleNormal="110" zoomScaleSheetLayoutView="120" workbookViewId="0">
      <selection activeCell="G6" sqref="G6"/>
    </sheetView>
  </sheetViews>
  <sheetFormatPr defaultColWidth="9.1796875" defaultRowHeight="14.5"/>
  <cols>
    <col min="1" max="1" width="3.453125" style="1437" customWidth="1"/>
    <col min="2" max="2" width="4.7265625" style="1437" customWidth="1"/>
    <col min="3" max="3" width="58.54296875" style="1437" customWidth="1"/>
    <col min="4" max="4" width="22.26953125" style="1437" customWidth="1"/>
    <col min="5" max="5" width="2.81640625" style="1437" customWidth="1"/>
    <col min="6" max="6" width="6.26953125" style="1437" customWidth="1"/>
    <col min="7" max="7" width="54.54296875" style="1437" customWidth="1"/>
    <col min="8" max="8" width="25" style="1437" customWidth="1"/>
    <col min="9" max="16384" width="9.1796875" style="1437"/>
  </cols>
  <sheetData>
    <row r="1" spans="2:7" ht="9" customHeight="1"/>
    <row r="2" spans="2:7">
      <c r="B2" s="1460" t="s">
        <v>2125</v>
      </c>
      <c r="C2" s="1461"/>
      <c r="D2" s="1461"/>
    </row>
    <row r="3" spans="2:7" ht="14.25" customHeight="1">
      <c r="B3" s="1462"/>
      <c r="C3" s="1463"/>
      <c r="D3" s="1464" t="s">
        <v>466</v>
      </c>
    </row>
    <row r="4" spans="2:7" ht="14.25" customHeight="1">
      <c r="B4" s="1465"/>
      <c r="C4" s="1466" t="s">
        <v>491</v>
      </c>
      <c r="D4" s="1464" t="s">
        <v>2118</v>
      </c>
    </row>
    <row r="5" spans="2:7" ht="14.25" customHeight="1">
      <c r="B5" s="1467" t="s">
        <v>497</v>
      </c>
      <c r="C5" s="1468" t="s">
        <v>2119</v>
      </c>
      <c r="D5" s="1469">
        <v>4999.3869999999997</v>
      </c>
      <c r="E5" s="1438"/>
      <c r="F5" s="1438"/>
      <c r="G5" s="1438"/>
    </row>
    <row r="6" spans="2:7" ht="14.25" customHeight="1">
      <c r="B6" s="1450" t="s">
        <v>499</v>
      </c>
      <c r="C6" s="1451" t="s">
        <v>2120</v>
      </c>
      <c r="D6" s="1449">
        <v>1420.0170000000001</v>
      </c>
      <c r="E6" s="1438"/>
      <c r="F6" s="1439"/>
      <c r="G6" s="1438"/>
    </row>
    <row r="7" spans="2:7" ht="14.25" customHeight="1">
      <c r="B7" s="1450" t="s">
        <v>501</v>
      </c>
      <c r="C7" s="1451" t="s">
        <v>2121</v>
      </c>
      <c r="D7" s="1449">
        <v>-2248.6439999999998</v>
      </c>
      <c r="E7" s="1438"/>
      <c r="F7" s="1438"/>
      <c r="G7" s="1438"/>
    </row>
    <row r="8" spans="2:7" ht="14.25" customHeight="1">
      <c r="B8" s="1450" t="s">
        <v>503</v>
      </c>
      <c r="C8" s="1452" t="s">
        <v>2122</v>
      </c>
      <c r="D8" s="1453">
        <v>-489.99200000000002</v>
      </c>
      <c r="E8" s="1438"/>
      <c r="F8" s="1438"/>
      <c r="G8" s="1438"/>
    </row>
    <row r="9" spans="2:7" ht="14.25" customHeight="1">
      <c r="B9" s="1450" t="s">
        <v>505</v>
      </c>
      <c r="C9" s="1452" t="s">
        <v>2123</v>
      </c>
      <c r="D9" s="1454">
        <v>-1758.6519999999998</v>
      </c>
      <c r="E9" s="1438"/>
      <c r="F9" s="1438"/>
      <c r="G9" s="1438"/>
    </row>
    <row r="10" spans="2:7" ht="14.25" customHeight="1">
      <c r="B10" s="1467" t="s">
        <v>507</v>
      </c>
      <c r="C10" s="1468" t="s">
        <v>2124</v>
      </c>
      <c r="D10" s="1469">
        <v>4170.76</v>
      </c>
      <c r="E10" s="1438"/>
      <c r="F10" s="1438"/>
      <c r="G10" s="1438"/>
    </row>
    <row r="11" spans="2:7" ht="9" customHeight="1"/>
  </sheetData>
  <pageMargins left="0.70866141732283472" right="0.70866141732283472" top="0.74803149606299213" bottom="0.74803149606299213" header="0.31496062992125984" footer="0.31496062992125984"/>
  <pageSetup paperSize="9" scale="95" orientation="portrait" r:id="rId1"/>
  <headerFooter>
    <oddFooter>&amp;C&amp;1#&amp;"Calibri"&amp;10&amp;K000000Confidential</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28BA-6C46-4312-87EC-C71845985AFA}">
  <sheetPr codeName="Sheet46">
    <tabColor rgb="FF99CCFF"/>
    <pageSetUpPr fitToPage="1"/>
  </sheetPr>
  <dimension ref="A1:H94"/>
  <sheetViews>
    <sheetView showGridLines="0" showWhiteSpace="0" view="pageBreakPreview" zoomScale="110" zoomScaleNormal="100" zoomScaleSheetLayoutView="110" workbookViewId="0">
      <selection activeCell="G12" sqref="G12"/>
    </sheetView>
  </sheetViews>
  <sheetFormatPr defaultColWidth="0" defaultRowHeight="11.5"/>
  <cols>
    <col min="1" max="1" width="55.7265625" style="605" customWidth="1"/>
    <col min="2" max="2" width="9.1796875" style="605" customWidth="1"/>
    <col min="3" max="4" width="10" style="605" customWidth="1"/>
    <col min="5" max="5" width="3" style="605" customWidth="1"/>
    <col min="6" max="8" width="0" style="66" hidden="1" customWidth="1"/>
    <col min="9" max="16384" width="9.1796875" style="66" hidden="1"/>
  </cols>
  <sheetData>
    <row r="1" spans="1:8" ht="30" customHeight="1">
      <c r="A1" s="1802" t="s">
        <v>2157</v>
      </c>
      <c r="B1" s="1803"/>
      <c r="C1" s="1803"/>
      <c r="D1" s="1803"/>
      <c r="E1" s="66"/>
    </row>
    <row r="2" spans="1:8" ht="12" customHeight="1">
      <c r="A2" s="1067" t="s">
        <v>79</v>
      </c>
      <c r="B2" s="1068"/>
      <c r="C2" s="1068"/>
      <c r="D2" s="1069"/>
      <c r="E2" s="66"/>
    </row>
    <row r="3" spans="1:8" ht="12" customHeight="1">
      <c r="A3" s="1446" t="s">
        <v>170</v>
      </c>
      <c r="B3" s="1068"/>
      <c r="C3" s="1444"/>
      <c r="D3" s="1444"/>
      <c r="E3" s="1426"/>
      <c r="F3" s="1427"/>
      <c r="G3" s="1426"/>
      <c r="H3" s="1428"/>
    </row>
    <row r="4" spans="1:8" ht="23">
      <c r="A4" s="1459" t="s">
        <v>2106</v>
      </c>
      <c r="B4" s="1444"/>
      <c r="C4" s="1444" t="s">
        <v>2107</v>
      </c>
      <c r="D4" s="1444" t="s">
        <v>2108</v>
      </c>
      <c r="E4" s="66"/>
    </row>
    <row r="5" spans="1:8" ht="12" customHeight="1">
      <c r="A5" s="23" t="s">
        <v>2109</v>
      </c>
      <c r="B5" s="469"/>
      <c r="C5" s="469">
        <v>2948.224874</v>
      </c>
      <c r="D5" s="469">
        <v>2035.121134</v>
      </c>
      <c r="E5" s="66"/>
    </row>
    <row r="6" spans="1:8" ht="12" customHeight="1">
      <c r="A6" s="23" t="s">
        <v>2110</v>
      </c>
      <c r="B6" s="469"/>
      <c r="C6" s="1431">
        <v>82621.808909999992</v>
      </c>
      <c r="D6" s="1431">
        <v>82440.406269999992</v>
      </c>
      <c r="E6" s="66"/>
    </row>
    <row r="7" spans="1:8" ht="12" customHeight="1">
      <c r="A7" s="23" t="s">
        <v>2111</v>
      </c>
      <c r="B7" s="469"/>
      <c r="C7" s="66"/>
      <c r="D7" s="66"/>
      <c r="E7" s="66"/>
    </row>
    <row r="8" spans="1:8" ht="12" customHeight="1">
      <c r="A8" s="23" t="s">
        <v>2112</v>
      </c>
      <c r="B8" s="469"/>
      <c r="C8" s="469"/>
      <c r="D8" s="469"/>
      <c r="E8" s="66"/>
    </row>
    <row r="9" spans="1:8" ht="12" customHeight="1">
      <c r="A9" s="1432" t="s">
        <v>2113</v>
      </c>
      <c r="B9" s="1431"/>
      <c r="C9" s="469">
        <v>2906.7122810000001</v>
      </c>
      <c r="D9" s="469">
        <v>3963.6202360000002</v>
      </c>
      <c r="E9" s="66"/>
    </row>
    <row r="10" spans="1:8" ht="12" customHeight="1">
      <c r="A10" s="1429" t="s">
        <v>2114</v>
      </c>
      <c r="B10" s="1429"/>
      <c r="C10" s="1429">
        <v>88476.746064999999</v>
      </c>
      <c r="D10" s="1429">
        <v>88439.147639999996</v>
      </c>
      <c r="E10" s="66"/>
    </row>
    <row r="11" spans="1:8" ht="24" customHeight="1">
      <c r="A11" s="1459" t="s">
        <v>2115</v>
      </c>
      <c r="B11" s="1068"/>
      <c r="C11" s="1445" t="s">
        <v>2107</v>
      </c>
      <c r="D11" s="1445" t="s">
        <v>2108</v>
      </c>
      <c r="E11" s="66"/>
    </row>
    <row r="12" spans="1:8" ht="12" customHeight="1">
      <c r="A12" s="66" t="s">
        <v>2116</v>
      </c>
      <c r="B12" s="66"/>
      <c r="C12" s="469">
        <v>145.562082</v>
      </c>
      <c r="D12" s="469">
        <v>4292.2959620000001</v>
      </c>
      <c r="E12" s="66"/>
    </row>
    <row r="13" spans="1:8" ht="12" customHeight="1">
      <c r="A13" s="66" t="s">
        <v>2117</v>
      </c>
      <c r="B13" s="66"/>
      <c r="C13" s="469">
        <v>-4291.7344299999995</v>
      </c>
      <c r="D13" s="469">
        <v>-263.11025900000004</v>
      </c>
      <c r="E13" s="66"/>
    </row>
    <row r="14" spans="1:8">
      <c r="B14" s="66"/>
      <c r="C14" s="1431"/>
      <c r="D14" s="1431"/>
      <c r="E14" s="66"/>
    </row>
    <row r="94" spans="7:7" ht="14">
      <c r="G94" s="1278"/>
    </row>
  </sheetData>
  <mergeCells count="1">
    <mergeCell ref="A1:D1"/>
  </mergeCells>
  <pageMargins left="0.70866141732283472" right="0.70866141732283472" top="0.74803149606299213" bottom="0.74803149606299213" header="0.31496062992125984" footer="0.31496062992125984"/>
  <pageSetup paperSize="9" scale="99" orientation="portrait" r:id="rId1"/>
  <headerFooter>
    <oddFooter>&amp;C&amp;1#&amp;"Calibri"&amp;10&amp;K000000Confidential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2.7.601.90251</Revision>
</Application>
</file>

<file path=customXml/itemProps1.xml><?xml version="1.0" encoding="utf-8"?>
<ds:datastoreItem xmlns:ds="http://schemas.openxmlformats.org/officeDocument/2006/customXml" ds:itemID="{9E291C7F-61DA-4DFB-A369-EAC5C636229E}">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78</vt:i4>
      </vt:variant>
    </vt:vector>
  </HeadingPairs>
  <TitlesOfParts>
    <vt:vector size="166" baseType="lpstr">
      <vt:lpstr>Table of Contents</vt:lpstr>
      <vt:lpstr>Key Metrics</vt:lpstr>
      <vt:lpstr>Key Risks</vt:lpstr>
      <vt:lpstr>Capital Position</vt:lpstr>
      <vt:lpstr>1</vt:lpstr>
      <vt:lpstr>2</vt:lpstr>
      <vt:lpstr>3</vt:lpstr>
      <vt:lpstr>4</vt:lpstr>
      <vt:lpstr>5</vt:lpstr>
      <vt:lpstr>6</vt:lpstr>
      <vt:lpstr>Credit Risk</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CCR</vt:lpstr>
      <vt:lpstr>24</vt:lpstr>
      <vt:lpstr>25</vt:lpstr>
      <vt:lpstr>26</vt:lpstr>
      <vt:lpstr>27</vt:lpstr>
      <vt:lpstr>28</vt:lpstr>
      <vt:lpstr>29</vt:lpstr>
      <vt:lpstr>30</vt:lpstr>
      <vt:lpstr>31</vt:lpstr>
      <vt:lpstr>Liquidity</vt:lpstr>
      <vt:lpstr>32</vt:lpstr>
      <vt:lpstr>33</vt:lpstr>
      <vt:lpstr>34</vt:lpstr>
      <vt:lpstr>35</vt:lpstr>
      <vt:lpstr>36</vt:lpstr>
      <vt:lpstr>37</vt:lpstr>
      <vt:lpstr>Market Risk</vt:lpstr>
      <vt:lpstr>38</vt:lpstr>
      <vt:lpstr>39</vt:lpstr>
      <vt:lpstr>40</vt:lpstr>
      <vt:lpstr>41</vt:lpstr>
      <vt:lpstr>42</vt:lpstr>
      <vt:lpstr>43</vt:lpstr>
      <vt:lpstr>44</vt:lpstr>
      <vt:lpstr>45</vt:lpstr>
      <vt:lpstr>46</vt:lpstr>
      <vt:lpstr>47</vt:lpstr>
      <vt:lpstr>48</vt:lpstr>
      <vt:lpstr>Operational Risk</vt:lpstr>
      <vt:lpstr>49</vt:lpstr>
      <vt:lpstr>Securitisation</vt:lpstr>
      <vt:lpstr>50</vt:lpstr>
      <vt:lpstr>51</vt:lpstr>
      <vt:lpstr>52</vt:lpstr>
      <vt:lpstr>Other</vt:lpstr>
      <vt:lpstr>53</vt:lpstr>
      <vt:lpstr>54</vt:lpstr>
      <vt:lpstr>55</vt:lpstr>
      <vt:lpstr>56</vt:lpstr>
      <vt:lpstr>57</vt:lpstr>
      <vt:lpstr>58</vt:lpstr>
      <vt:lpstr>59</vt:lpstr>
      <vt:lpstr>60</vt:lpstr>
      <vt:lpstr>61</vt:lpstr>
      <vt:lpstr>62</vt:lpstr>
      <vt:lpstr>NLP</vt:lpstr>
      <vt:lpstr>63</vt:lpstr>
      <vt:lpstr>64</vt:lpstr>
      <vt:lpstr>65</vt:lpstr>
      <vt:lpstr>66</vt:lpstr>
      <vt:lpstr>67</vt:lpstr>
      <vt:lpstr>68</vt:lpstr>
      <vt:lpstr>69</vt:lpstr>
      <vt:lpstr>70</vt:lpstr>
      <vt:lpstr>71</vt:lpstr>
      <vt:lpstr>Covid-19</vt:lpstr>
      <vt:lpstr>72</vt:lpstr>
      <vt:lpstr>73</vt:lpstr>
      <vt:lpstr>74</vt:lpstr>
      <vt:lpstr>75</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'8'!Print_Area</vt:lpstr>
      <vt:lpstr>'9'!Print_Area</vt:lpstr>
      <vt:lpstr>'Key Metrics'!Print_Area</vt:lpstr>
      <vt:lpstr>'Key Risks'!Print_Area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2023-02-15T12:32:18Z</dcterms:created>
  <dcterms:modified xsi:type="dcterms:W3CDTF">2023-02-15T12:32:54Z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2023-02-15T12:32:53Z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22bed869-044c-4cf0-bc2a-88dee3d0dbbc</vt:lpwstr>
  </property>
  <property fmtid="{D5CDD505-2E9C-101B-9397-08002B2CF9AE}" pid="8" name="MSIP_Label_400b7bbd-7ade-49ce-aa5e-23220b76cd08_ContentBits">
    <vt:lpwstr>2</vt:lpwstr>
  </property>
</Properties>
</file>