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3.xml" ContentType="application/vnd.openxmlformats-officedocument.drawing+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customProperty89.bin" ContentType="application/vnd.openxmlformats-officedocument.spreadsheetml.customProperty"/>
  <Override PartName="/xl/customProperty90.bin" ContentType="application/vnd.openxmlformats-officedocument.spreadsheetml.customProperty"/>
  <Override PartName="/xl/customProperty91.bin" ContentType="application/vnd.openxmlformats-officedocument.spreadsheetml.customProperty"/>
  <Override PartName="/xl/customProperty92.bin" ContentType="application/vnd.openxmlformats-officedocument.spreadsheetml.customProperty"/>
  <Override PartName="/xl/customProperty93.bin" ContentType="application/vnd.openxmlformats-officedocument.spreadsheetml.customProperty"/>
  <Override PartName="/xl/customProperty94.bin" ContentType="application/vnd.openxmlformats-officedocument.spreadsheetml.customProperty"/>
  <Override PartName="/xl/customProperty95.bin" ContentType="application/vnd.openxmlformats-officedocument.spreadsheetml.customProperty"/>
  <Override PartName="/xl/customProperty96.bin" ContentType="application/vnd.openxmlformats-officedocument.spreadsheetml.customProperty"/>
  <Override PartName="/xl/customProperty97.bin" ContentType="application/vnd.openxmlformats-officedocument.spreadsheetml.customProperty"/>
  <Override PartName="/xl/customProperty98.bin" ContentType="application/vnd.openxmlformats-officedocument.spreadsheetml.customProperty"/>
  <Override PartName="/xl/customProperty99.bin" ContentType="application/vnd.openxmlformats-officedocument.spreadsheetml.customProperty"/>
  <Override PartName="/xl/customProperty100.bin" ContentType="application/vnd.openxmlformats-officedocument.spreadsheetml.customProperty"/>
  <Override PartName="/xl/customProperty101.bin" ContentType="application/vnd.openxmlformats-officedocument.spreadsheetml.customProperty"/>
  <Override PartName="/xl/customProperty102.bin" ContentType="application/vnd.openxmlformats-officedocument.spreadsheetml.customProperty"/>
  <Override PartName="/xl/customProperty103.bin" ContentType="application/vnd.openxmlformats-officedocument.spreadsheetml.customProperty"/>
  <Override PartName="/xl/customProperty104.bin" ContentType="application/vnd.openxmlformats-officedocument.spreadsheetml.customProperty"/>
  <Override PartName="/xl/customProperty105.bin" ContentType="application/vnd.openxmlformats-officedocument.spreadsheetml.customProperty"/>
  <Override PartName="/xl/customProperty106.bin" ContentType="application/vnd.openxmlformats-officedocument.spreadsheetml.customProperty"/>
  <Override PartName="/xl/customProperty107.bin" ContentType="application/vnd.openxmlformats-officedocument.spreadsheetml.customProperty"/>
  <Override PartName="/xl/customProperty108.bin" ContentType="application/vnd.openxmlformats-officedocument.spreadsheetml.customProperty"/>
  <Override PartName="/xl/customProperty109.bin" ContentType="application/vnd.openxmlformats-officedocument.spreadsheetml.customProperty"/>
  <Override PartName="/xl/customProperty110.bin" ContentType="application/vnd.openxmlformats-officedocument.spreadsheetml.customProperty"/>
  <Override PartName="/xl/customProperty111.bin" ContentType="application/vnd.openxmlformats-officedocument.spreadsheetml.customProperty"/>
  <Override PartName="/xl/customProperty112.bin" ContentType="application/vnd.openxmlformats-officedocument.spreadsheetml.customProperty"/>
  <Override PartName="/xl/drawings/drawing1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cd1xc0057\filestore\GCRM\TALMA\BSLA\BSA\Reporting\Pillar III\2018\Q4\5. Sent\4. Publication\"/>
    </mc:Choice>
  </mc:AlternateContent>
  <xr:revisionPtr revIDLastSave="0" documentId="13_ncr:1_{6B2E4117-DCBD-4E62-ADF7-19A673E50A1F}" xr6:coauthVersionLast="41" xr6:coauthVersionMax="41" xr10:uidLastSave="{00000000-0000-0000-0000-000000000000}"/>
  <bookViews>
    <workbookView xWindow="-120" yWindow="-120" windowWidth="29040" windowHeight="15840" tabRatio="907" xr2:uid="{32AFADEC-583F-4F0C-A99C-289325BFC8DE}"/>
  </bookViews>
  <sheets>
    <sheet name="Development" sheetId="109" r:id="rId1"/>
    <sheet name="CET1" sheetId="19" r:id="rId2"/>
    <sheet name="Content" sheetId="1" r:id="rId3"/>
    <sheet name="Key risk" sheetId="31" r:id="rId4"/>
    <sheet name="Key metric" sheetId="34" r:id="rId5"/>
    <sheet name="CapRequirement" sheetId="131" r:id="rId6"/>
    <sheet name="Capital position-&gt;" sheetId="35" r:id="rId7"/>
    <sheet name="1" sheetId="36" r:id="rId8"/>
    <sheet name="2" sheetId="37" r:id="rId9"/>
    <sheet name="3" sheetId="38" r:id="rId10"/>
    <sheet name="4" sheetId="39" r:id="rId11"/>
    <sheet name="5" sheetId="40" r:id="rId12"/>
    <sheet name="6" sheetId="41" r:id="rId13"/>
    <sheet name="7" sheetId="42" r:id="rId14"/>
    <sheet name="Credit risk-&gt;" sheetId="43" r:id="rId15"/>
    <sheet name="8" sheetId="62" r:id="rId16"/>
    <sheet name="9" sheetId="63" r:id="rId17"/>
    <sheet name="10" sheetId="119" r:id="rId18"/>
    <sheet name="11" sheetId="65" r:id="rId19"/>
    <sheet name="12" sheetId="44" r:id="rId20"/>
    <sheet name="13" sheetId="45" r:id="rId21"/>
    <sheet name="14" sheetId="46" r:id="rId22"/>
    <sheet name="15" sheetId="94" r:id="rId23"/>
    <sheet name="16" sheetId="106" r:id="rId24"/>
    <sheet name="17" sheetId="95" r:id="rId25"/>
    <sheet name="18" sheetId="96" r:id="rId26"/>
    <sheet name="19" sheetId="118" r:id="rId27"/>
    <sheet name="20" sheetId="47" r:id="rId28"/>
    <sheet name="21" sheetId="48" r:id="rId29"/>
    <sheet name="22" sheetId="49" r:id="rId30"/>
    <sheet name="23" sheetId="50" r:id="rId31"/>
    <sheet name="24" sheetId="51" r:id="rId32"/>
    <sheet name="25" sheetId="52" r:id="rId33"/>
    <sheet name="26" sheetId="53" r:id="rId34"/>
    <sheet name="27" sheetId="117" r:id="rId35"/>
    <sheet name="28" sheetId="55" r:id="rId36"/>
    <sheet name="29" sheetId="115" r:id="rId37"/>
    <sheet name="30" sheetId="56" r:id="rId38"/>
    <sheet name="31" sheetId="57" r:id="rId39"/>
    <sheet name="32" sheetId="58" r:id="rId40"/>
    <sheet name="33" sheetId="59" r:id="rId41"/>
    <sheet name="34" sheetId="60" r:id="rId42"/>
    <sheet name="35" sheetId="97" r:id="rId43"/>
    <sheet name="36" sheetId="98" r:id="rId44"/>
    <sheet name="37" sheetId="99" r:id="rId45"/>
    <sheet name="38" sheetId="100" r:id="rId46"/>
    <sheet name="39" sheetId="101" r:id="rId47"/>
    <sheet name="40" sheetId="61" r:id="rId48"/>
    <sheet name="41" sheetId="116" r:id="rId49"/>
    <sheet name="42" sheetId="66" r:id="rId50"/>
    <sheet name="CCR-&gt;" sheetId="68" r:id="rId51"/>
    <sheet name="43" sheetId="11" r:id="rId52"/>
    <sheet name="44" sheetId="144" r:id="rId53"/>
    <sheet name="45" sheetId="70" r:id="rId54"/>
    <sheet name="46" sheetId="69" r:id="rId55"/>
    <sheet name="47" sheetId="13" r:id="rId56"/>
    <sheet name="48" sheetId="14" r:id="rId57"/>
    <sheet name="49" sheetId="67" r:id="rId58"/>
    <sheet name="50" sheetId="15" r:id="rId59"/>
    <sheet name="51" sheetId="16" r:id="rId60"/>
    <sheet name="52" sheetId="71" r:id="rId61"/>
    <sheet name="Sec-&gt;" sheetId="72" r:id="rId62"/>
    <sheet name="53" sheetId="132" r:id="rId63"/>
    <sheet name="MR-&gt;" sheetId="74" r:id="rId64"/>
    <sheet name="54" sheetId="121" r:id="rId65"/>
    <sheet name="55" sheetId="122" r:id="rId66"/>
    <sheet name="56" sheetId="123" r:id="rId67"/>
    <sheet name="57" sheetId="124" r:id="rId68"/>
    <sheet name="58" sheetId="125" r:id="rId69"/>
    <sheet name="59" sheetId="133" r:id="rId70"/>
    <sheet name="60" sheetId="127" r:id="rId71"/>
    <sheet name="61" sheetId="134" r:id="rId72"/>
    <sheet name="62" sheetId="129" r:id="rId73"/>
    <sheet name="63" sheetId="135" r:id="rId74"/>
    <sheet name="64" sheetId="130" r:id="rId75"/>
    <sheet name="OR-&gt;" sheetId="82" r:id="rId76"/>
    <sheet name="65" sheetId="136" r:id="rId77"/>
    <sheet name="LR-&gt;" sheetId="83" r:id="rId78"/>
    <sheet name="66" sheetId="137" r:id="rId79"/>
    <sheet name="67" sheetId="138" r:id="rId80"/>
    <sheet name="68" sheetId="139" r:id="rId81"/>
    <sheet name="69" sheetId="87" r:id="rId82"/>
    <sheet name="70" sheetId="88" r:id="rId83"/>
    <sheet name="71" sheetId="89" r:id="rId84"/>
    <sheet name="72" sheetId="90" r:id="rId85"/>
    <sheet name="73" sheetId="91" r:id="rId86"/>
    <sheet name="74" sheetId="140" r:id="rId87"/>
    <sheet name="75" sheetId="93" r:id="rId88"/>
    <sheet name="Other-&gt;" sheetId="75" r:id="rId89"/>
    <sheet name="76" sheetId="76" r:id="rId90"/>
    <sheet name="77" sheetId="77" r:id="rId91"/>
    <sheet name="78" sheetId="78" r:id="rId92"/>
    <sheet name="79" sheetId="141" r:id="rId93"/>
    <sheet name="80" sheetId="103" r:id="rId94"/>
    <sheet name="81" sheetId="104" r:id="rId95"/>
    <sheet name="82" sheetId="105" r:id="rId96"/>
    <sheet name="83" sheetId="80" r:id="rId97"/>
    <sheet name="84" sheetId="81" r:id="rId98"/>
    <sheet name="85" sheetId="107" r:id="rId99"/>
    <sheet name="86" sheetId="110" r:id="rId100"/>
    <sheet name="87" sheetId="111" r:id="rId101"/>
    <sheet name="88" sheetId="112" r:id="rId102"/>
    <sheet name="NLP-&gt;" sheetId="102" r:id="rId103"/>
    <sheet name="89" sheetId="2" r:id="rId104"/>
    <sheet name="90" sheetId="3" r:id="rId105"/>
    <sheet name="91" sheetId="4" r:id="rId106"/>
    <sheet name="92" sheetId="5" r:id="rId107"/>
    <sheet name="93" sheetId="6" r:id="rId108"/>
    <sheet name="94" sheetId="7" r:id="rId109"/>
    <sheet name="95" sheetId="8" r:id="rId110"/>
    <sheet name="96" sheetId="9" r:id="rId111"/>
    <sheet name="97" sheetId="10" r:id="rId112"/>
  </sheets>
  <externalReferences>
    <externalReference r:id="rId113"/>
    <externalReference r:id="rId114"/>
    <externalReference r:id="rId115"/>
  </externalReferences>
  <definedNames>
    <definedName name="_AMO_UniqueIdentifier" localSheetId="22" hidden="1">"'50da6b7d-56f2-4eb9-b430-6f61ba74a240'"</definedName>
    <definedName name="_AMO_UniqueIdentifier" localSheetId="42" hidden="1">"'50da6b7d-56f2-4eb9-b430-6f61ba74a240'"</definedName>
    <definedName name="_AMO_UniqueIdentifier" localSheetId="43" hidden="1">"'50da6b7d-56f2-4eb9-b430-6f61ba74a240'"</definedName>
    <definedName name="_AMO_UniqueIdentifier" localSheetId="48" hidden="1">"'8a91dc0e-9832-47ca-94b1-580e0fd2671a'"</definedName>
    <definedName name="_AMO_UniqueIdentifier" localSheetId="93" hidden="1">"'50da6b7d-56f2-4eb9-b430-6f61ba74a240'"</definedName>
    <definedName name="_AMO_UniqueIdentifier" hidden="1">"'50da6b7d-56f2-4eb9-b430-6f61ba74a240'"</definedName>
    <definedName name="CP">[1]Frontpage!$C$4</definedName>
    <definedName name="d" localSheetId="17" hidden="1">{"'YTD'!$A$6:$P$133"}</definedName>
    <definedName name="d" localSheetId="26" hidden="1">{"'YTD'!$A$6:$P$133"}</definedName>
    <definedName name="d" localSheetId="34" hidden="1">{"'YTD'!$A$6:$P$133"}</definedName>
    <definedName name="d" localSheetId="9" hidden="1">{"'YTD'!$A$6:$P$133"}</definedName>
    <definedName name="d" localSheetId="54" hidden="1">{"'YTD'!$A$6:$P$133"}</definedName>
    <definedName name="d" localSheetId="65" hidden="1">{"'YTD'!$A$6:$P$133"}</definedName>
    <definedName name="d" localSheetId="66" hidden="1">{"'YTD'!$A$6:$P$133"}</definedName>
    <definedName name="d" localSheetId="68" hidden="1">{"'YTD'!$A$6:$P$133"}</definedName>
    <definedName name="d" localSheetId="69" hidden="1">{"'YTD'!$A$6:$P$133"}</definedName>
    <definedName name="d" localSheetId="70" hidden="1">{"'YTD'!$A$6:$P$133"}</definedName>
    <definedName name="d" localSheetId="71" hidden="1">{"'YTD'!$A$6:$P$133"}</definedName>
    <definedName name="d" localSheetId="72" hidden="1">{"'YTD'!$A$6:$P$133"}</definedName>
    <definedName name="d" localSheetId="5" hidden="1">{"'YTD'!$A$6:$P$133"}</definedName>
    <definedName name="d" localSheetId="0" hidden="1">{"'YTD'!$A$6:$P$133"}</definedName>
    <definedName name="d" localSheetId="63" hidden="1">{"'YTD'!$A$6:$P$133"}</definedName>
    <definedName name="d" hidden="1">{"'YTD'!$A$6:$P$133"}</definedName>
    <definedName name="dd">#REF!</definedName>
    <definedName name="HTML_CodePage" hidden="1">1252</definedName>
    <definedName name="HTML_Description" hidden="1">""</definedName>
    <definedName name="HTML_Email" hidden="1">""</definedName>
    <definedName name="HTML_Header" hidden="1">"YTD"</definedName>
    <definedName name="HTML_LastUpdate" hidden="1">"2/20/01"</definedName>
    <definedName name="HTML_LineAfter" hidden="1">FALSE</definedName>
    <definedName name="HTML_LineBefore" hidden="1">FALSE</definedName>
    <definedName name="HTML_Name" hidden="1">"MERITA"</definedName>
    <definedName name="HTML_OBDlg2" hidden="1">TRUE</definedName>
    <definedName name="HTML_OBDlg4" hidden="1">TRUE</definedName>
    <definedName name="HTML_OS" hidden="1">0</definedName>
    <definedName name="HTML_PathFile" hidden="1">"G:\INFO\Month-end Results\2001\2001 01 January\Summary\Matrix Income Statement.htm"</definedName>
    <definedName name="HTML_Title" hidden="1">"Matrix Report Jan 2001"</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label.current">'[2]Input sheet'!$E$7</definedName>
    <definedName name="Period">[1]Frontpage!$L$5:$L$16</definedName>
    <definedName name="PP">[1]Frontpage!$C$5</definedName>
    <definedName name="_xlnm.Print_Area" localSheetId="40">'33'!$A$1:$F$56</definedName>
    <definedName name="_xlnm.Print_Area" localSheetId="98">'85'!$A$1:$I$101</definedName>
    <definedName name="_xlnm.Print_Area" localSheetId="111">'97'!$A$1:$AD$21</definedName>
    <definedName name="SAPBEXrevision" hidden="1">2</definedName>
    <definedName name="SAPBEXsysID" hidden="1">"DDP"</definedName>
    <definedName name="SAPBEXwbID" hidden="1">"484RD2PAZ5SPDY63LI31JPBTH"</definedName>
    <definedName name="SAPCrosstab1" localSheetId="26">#REF!</definedName>
    <definedName name="SAPCrosstab1" localSheetId="34">#REF!</definedName>
    <definedName name="SAPCrosstab1" localSheetId="5">#REF!</definedName>
    <definedName name="SAPCrosstab1" localSheetId="77">#REF!</definedName>
    <definedName name="SAPCrosstab1" localSheetId="75">#REF!</definedName>
    <definedName name="SAPCrosstab1">#REF!</definedName>
    <definedName name="SAPCrosstab2" localSheetId="26">#REF!</definedName>
    <definedName name="SAPCrosstab2" localSheetId="34">#REF!</definedName>
    <definedName name="SAPCrosstab2" localSheetId="5">#REF!</definedName>
    <definedName name="SAPCrosstab2" localSheetId="77">#REF!</definedName>
    <definedName name="SAPCrosstab2" localSheetId="75">#REF!</definedName>
    <definedName name="SAPCrosstab2">#REF!</definedName>
    <definedName name="SAPCrosstab3" localSheetId="26">#REF!</definedName>
    <definedName name="SAPCrosstab3" localSheetId="34">#REF!</definedName>
    <definedName name="SAPCrosstab3" localSheetId="5">#REF!</definedName>
    <definedName name="SAPCrosstab3" localSheetId="77">#REF!</definedName>
    <definedName name="SAPCrosstab3" localSheetId="75">#REF!</definedName>
    <definedName name="SAPCrosstab3">#REF!</definedName>
    <definedName name="SAPCrosstab4" localSheetId="26">#REF!</definedName>
    <definedName name="SAPCrosstab4" localSheetId="34">#REF!</definedName>
    <definedName name="SAPCrosstab4" localSheetId="77">#REF!</definedName>
    <definedName name="SAPCrosstab4" localSheetId="75">#REF!</definedName>
    <definedName name="SAPCrosstab4">#REF!</definedName>
    <definedName name="SAPCrosstab5" localSheetId="26">#REF!</definedName>
    <definedName name="SAPCrosstab5" localSheetId="34">#REF!</definedName>
    <definedName name="SAPCrosstab5" localSheetId="3">#REF!</definedName>
    <definedName name="SAPCrosstab5" localSheetId="77">#REF!</definedName>
    <definedName name="SAPCrosstab5" localSheetId="75">#REF!</definedName>
    <definedName name="SAPCrosstab5">#REF!</definedName>
    <definedName name="SAPCrosstab6" localSheetId="26">#REF!</definedName>
    <definedName name="SAPCrosstab6" localSheetId="34">#REF!</definedName>
    <definedName name="SAPCrosstab6" localSheetId="77">#REF!</definedName>
    <definedName name="SAPCrosstab6" localSheetId="75">#REF!</definedName>
    <definedName name="SAPCrosstab6">#REF!</definedName>
    <definedName name="SAPCrosstab7" localSheetId="26">#REF!</definedName>
    <definedName name="SAPCrosstab7" localSheetId="34">#REF!</definedName>
    <definedName name="SAPCrosstab7" localSheetId="77">#REF!</definedName>
    <definedName name="SAPCrosstab7" localSheetId="75">#REF!</definedName>
    <definedName name="SAPCrosstab7">#REF!</definedName>
    <definedName name="SAPCrosstab8" localSheetId="26">#REF!</definedName>
    <definedName name="SAPCrosstab8" localSheetId="34">#REF!</definedName>
    <definedName name="SAPCrosstab8" localSheetId="77">#REF!</definedName>
    <definedName name="SAPCrosstab8" localSheetId="75">#REF!</definedName>
    <definedName name="SAPCrosstab8">#REF!</definedName>
    <definedName name="scl">[1]Frontpage!$N$5</definedName>
    <definedName name="Status" localSheetId="26">#REF!</definedName>
    <definedName name="Status" localSheetId="34">#REF!</definedName>
    <definedName name="Status" localSheetId="54">#REF!</definedName>
    <definedName name="Status" localSheetId="5">#REF!</definedName>
    <definedName name="Status" localSheetId="3">#REF!</definedName>
    <definedName name="Status" localSheetId="77">#REF!</definedName>
    <definedName name="Status" localSheetId="75">#REF!</definedName>
    <definedName name="Status">#REF!</definedName>
    <definedName name="statusList">[3]Overview!$AR$1:$AR$3</definedName>
    <definedName name="Title">[1]Frontpage!$C$7</definedName>
    <definedName name="XX" localSheetId="7" hidden="1">{"'YTD'!$A$6:$P$133"}</definedName>
    <definedName name="XX" localSheetId="17" hidden="1">{"'YTD'!$A$6:$P$133"}</definedName>
    <definedName name="XX" localSheetId="23" hidden="1">{"'YTD'!$A$6:$P$133"}</definedName>
    <definedName name="XX" localSheetId="26" hidden="1">{"'YTD'!$A$6:$P$133"}</definedName>
    <definedName name="XX" localSheetId="8" hidden="1">{"'YTD'!$A$6:$P$133"}</definedName>
    <definedName name="XX" localSheetId="34" hidden="1">{"'YTD'!$A$6:$P$133"}</definedName>
    <definedName name="XX" localSheetId="35" hidden="1">{"'YTD'!$A$6:$P$133"}</definedName>
    <definedName name="XX" localSheetId="36" hidden="1">{"'YTD'!$A$6:$P$133"}</definedName>
    <definedName name="XX" localSheetId="9" hidden="1">{"'YTD'!$A$6:$P$133"}</definedName>
    <definedName name="XX" localSheetId="37" hidden="1">{"'YTD'!$A$6:$P$133"}</definedName>
    <definedName name="XX" localSheetId="40" hidden="1">{"'YTD'!$A$6:$P$133"}</definedName>
    <definedName name="XX" localSheetId="41" hidden="1">{"'YTD'!$A$6:$P$133"}</definedName>
    <definedName name="XX" localSheetId="42" hidden="1">{"'YTD'!$A$6:$P$133"}</definedName>
    <definedName name="XX" localSheetId="43" hidden="1">{"'YTD'!$A$6:$P$133"}</definedName>
    <definedName name="XX" localSheetId="44" hidden="1">{"'YTD'!$A$6:$P$133"}</definedName>
    <definedName name="XX" localSheetId="45" hidden="1">{"'YTD'!$A$6:$P$133"}</definedName>
    <definedName name="XX" localSheetId="46" hidden="1">{"'YTD'!$A$6:$P$133"}</definedName>
    <definedName name="XX" localSheetId="10" hidden="1">{"'YTD'!$A$6:$P$133"}</definedName>
    <definedName name="XX" localSheetId="47" hidden="1">{"'YTD'!$A$6:$P$133"}</definedName>
    <definedName name="XX" localSheetId="48" hidden="1">{"'YTD'!$A$6:$P$133"}</definedName>
    <definedName name="XX" localSheetId="49" hidden="1">{"'YTD'!$A$6:$P$133"}</definedName>
    <definedName name="XX" localSheetId="52" hidden="1">{"'YTD'!$A$6:$P$133"}</definedName>
    <definedName name="XX" localSheetId="53" hidden="1">{"'YTD'!$A$6:$P$133"}</definedName>
    <definedName name="XX" localSheetId="54" hidden="1">{"'YTD'!$A$6:$P$133"}</definedName>
    <definedName name="XX" localSheetId="57" hidden="1">{"'YTD'!$A$6:$P$133"}</definedName>
    <definedName name="XX" localSheetId="11" hidden="1">{"'YTD'!$A$6:$P$133"}</definedName>
    <definedName name="XX" localSheetId="58" hidden="1">{"'YTD'!$A$6:$P$133"}</definedName>
    <definedName name="XX" localSheetId="59" hidden="1">{"'YTD'!$A$6:$P$133"}</definedName>
    <definedName name="XX" localSheetId="60" hidden="1">{"'YTD'!$A$6:$P$133"}</definedName>
    <definedName name="XX" localSheetId="64" hidden="1">{"'YTD'!$A$6:$P$133"}</definedName>
    <definedName name="XX" localSheetId="65" hidden="1">{"'YTD'!$A$6:$P$133"}</definedName>
    <definedName name="XX" localSheetId="66" hidden="1">{"'YTD'!$A$6:$P$133"}</definedName>
    <definedName name="XX" localSheetId="67" hidden="1">{"'YTD'!$A$6:$P$133"}</definedName>
    <definedName name="XX" localSheetId="68" hidden="1">{"'YTD'!$A$6:$P$133"}</definedName>
    <definedName name="XX" localSheetId="69" hidden="1">{"'YTD'!$A$6:$P$133"}</definedName>
    <definedName name="XX" localSheetId="12" hidden="1">{"'YTD'!$A$6:$P$133"}</definedName>
    <definedName name="XX" localSheetId="70" hidden="1">{"'YTD'!$A$6:$P$133"}</definedName>
    <definedName name="XX" localSheetId="71" hidden="1">{"'YTD'!$A$6:$P$133"}</definedName>
    <definedName name="XX" localSheetId="72" hidden="1">{"'YTD'!$A$6:$P$133"}</definedName>
    <definedName name="XX" localSheetId="73" hidden="1">{"'YTD'!$A$6:$P$133"}</definedName>
    <definedName name="XX" localSheetId="76" hidden="1">{"'YTD'!$A$6:$P$133"}</definedName>
    <definedName name="XX" localSheetId="78" hidden="1">{"'YTD'!$A$6:$P$133"}</definedName>
    <definedName name="XX" localSheetId="13" hidden="1">{"'YTD'!$A$6:$P$133"}</definedName>
    <definedName name="XX" localSheetId="98" hidden="1">{"'YTD'!$A$6:$P$133"}</definedName>
    <definedName name="XX" localSheetId="99" hidden="1">{"'YTD'!$A$6:$P$133"}</definedName>
    <definedName name="XX" localSheetId="100" hidden="1">{"'YTD'!$A$6:$P$133"}</definedName>
    <definedName name="XX" localSheetId="101" hidden="1">{"'YTD'!$A$6:$P$133"}</definedName>
    <definedName name="XX" localSheetId="5" hidden="1">{"'YTD'!$A$6:$P$133"}</definedName>
    <definedName name="XX" localSheetId="1" hidden="1">{"'YTD'!$A$6:$P$133"}</definedName>
    <definedName name="XX" localSheetId="0" hidden="1">{"'YTD'!$A$6:$P$133"}</definedName>
    <definedName name="XX" localSheetId="3" hidden="1">{"'YTD'!$A$6:$P$133"}</definedName>
    <definedName name="XX" localSheetId="63" hidden="1">{"'YTD'!$A$6:$P$133"}</definedName>
    <definedName name="XX" hidden="1">{"'YTD'!$A$6:$P$133"}</definedName>
    <definedName name="Z_252D4300_3DB5_46BC_B347_6F576482ED24_.wvu.Cols" localSheetId="18" hidden="1">'11'!$K:$XFD</definedName>
    <definedName name="Z_252D4300_3DB5_46BC_B347_6F576482ED24_.wvu.PrintArea" localSheetId="40" hidden="1">'33'!$A$1:$F$56</definedName>
    <definedName name="Z_252D4300_3DB5_46BC_B347_6F576482ED24_.wvu.Rows" localSheetId="18" hidden="1">'11'!$98:$1048576</definedName>
    <definedName name="Z_252D4300_3DB5_46BC_B347_6F576482ED24_.wvu.Rows" localSheetId="29" hidden="1">'22'!$4:$4</definedName>
    <definedName name="Z_252D4300_3DB5_46BC_B347_6F576482ED24_.wvu.Rows" localSheetId="89" hidden="1">'76'!$111:$1048576,'76'!$61:$110</definedName>
    <definedName name="Z_252D4300_3DB5_46BC_B347_6F576482ED24_.wvu.Rows" localSheetId="91" hidden="1">'78'!$55:$55</definedName>
    <definedName name="Z_8A5E48A9_182F_4A3E_9CF1_2472B9C93B59_.wvu.Cols" localSheetId="18" hidden="1">'11'!$K:$XFD</definedName>
    <definedName name="Z_8A5E48A9_182F_4A3E_9CF1_2472B9C93B59_.wvu.Cols" localSheetId="29" hidden="1">'22'!$N:$V</definedName>
    <definedName name="Z_8A5E48A9_182F_4A3E_9CF1_2472B9C93B59_.wvu.Cols" localSheetId="37" hidden="1">'30'!$H:$I</definedName>
    <definedName name="Z_8A5E48A9_182F_4A3E_9CF1_2472B9C93B59_.wvu.Cols" localSheetId="39" hidden="1">'32'!$H:$T</definedName>
    <definedName name="Z_8A5E48A9_182F_4A3E_9CF1_2472B9C93B59_.wvu.Cols" localSheetId="60" hidden="1">'52'!$G:$K</definedName>
    <definedName name="Z_8A5E48A9_182F_4A3E_9CF1_2472B9C93B59_.wvu.PrintArea" localSheetId="40" hidden="1">'33'!$A$1:$F$56</definedName>
    <definedName name="Z_8A5E48A9_182F_4A3E_9CF1_2472B9C93B59_.wvu.Rows" localSheetId="18" hidden="1">'11'!$98:$1048576</definedName>
    <definedName name="Z_8A5E48A9_182F_4A3E_9CF1_2472B9C93B59_.wvu.Rows" localSheetId="29" hidden="1">'22'!$4:$4</definedName>
    <definedName name="Z_8A5E48A9_182F_4A3E_9CF1_2472B9C93B59_.wvu.Rows" localSheetId="89" hidden="1">'76'!$111:$1048576,'76'!$61:$110</definedName>
    <definedName name="Z_8A5E48A9_182F_4A3E_9CF1_2472B9C93B59_.wvu.Rows" localSheetId="91" hidden="1">'78'!$55:$55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102" l="1"/>
  <c r="E6" i="102" s="1"/>
  <c r="E7" i="102" s="1"/>
  <c r="E8" i="102" s="1"/>
  <c r="E9" i="102" s="1"/>
  <c r="E10" i="102" s="1"/>
  <c r="E11" i="102" s="1"/>
  <c r="E4" i="102"/>
  <c r="E4" i="75"/>
  <c r="E5" i="75" s="1"/>
  <c r="E6" i="75" s="1"/>
  <c r="E7" i="75" s="1"/>
  <c r="E8" i="75" s="1"/>
  <c r="E9" i="75" s="1"/>
  <c r="E10" i="75" s="1"/>
  <c r="E11" i="75" s="1"/>
  <c r="E12" i="75" s="1"/>
  <c r="E13" i="75" s="1"/>
  <c r="E14" i="75" s="1"/>
  <c r="E15" i="75" s="1"/>
  <c r="D5" i="83"/>
  <c r="D6" i="83" s="1"/>
  <c r="D7" i="83" s="1"/>
  <c r="D8" i="83" s="1"/>
  <c r="D9" i="83" s="1"/>
  <c r="D10" i="83" s="1"/>
  <c r="D11" i="83" s="1"/>
  <c r="D12" i="83" s="1"/>
  <c r="D4" i="83"/>
  <c r="D4" i="74"/>
  <c r="D5" i="74" s="1"/>
  <c r="D6" i="74" s="1"/>
  <c r="D7" i="74" s="1"/>
  <c r="D8" i="74" s="1"/>
  <c r="D9" i="74" s="1"/>
  <c r="D10" i="74" s="1"/>
  <c r="D11" i="74" s="1"/>
  <c r="D12" i="74" s="1"/>
  <c r="D13" i="74" s="1"/>
  <c r="D5" i="35"/>
  <c r="D6" i="35" s="1"/>
  <c r="D7" i="35" s="1"/>
  <c r="D8" i="35" s="1"/>
  <c r="D9" i="35" s="1"/>
  <c r="D4" i="35"/>
  <c r="D4" i="43"/>
  <c r="D5" i="43" s="1"/>
  <c r="D6" i="43" s="1"/>
  <c r="D7" i="43" s="1"/>
  <c r="D8" i="43" s="1"/>
  <c r="D9" i="43" s="1"/>
  <c r="D10" i="43" s="1"/>
  <c r="D11" i="43" s="1"/>
  <c r="D12" i="43" s="1"/>
  <c r="D13" i="43" s="1"/>
  <c r="D14" i="43" s="1"/>
  <c r="D15" i="43" s="1"/>
  <c r="D16" i="43" s="1"/>
  <c r="D17" i="43" s="1"/>
  <c r="D18" i="43" s="1"/>
  <c r="D19" i="43" s="1"/>
  <c r="D20" i="43" s="1"/>
  <c r="D21" i="43" s="1"/>
  <c r="D22" i="43" s="1"/>
  <c r="D23" i="43" s="1"/>
  <c r="D24" i="43" s="1"/>
  <c r="D25" i="43" s="1"/>
  <c r="D26" i="43" s="1"/>
  <c r="D27" i="43" s="1"/>
  <c r="D28" i="43" s="1"/>
  <c r="D29" i="43" s="1"/>
  <c r="D30" i="43" s="1"/>
  <c r="D31" i="43" s="1"/>
  <c r="D32" i="43" s="1"/>
  <c r="D33" i="43" s="1"/>
  <c r="D34" i="43" s="1"/>
  <c r="D35" i="43" s="1"/>
  <c r="D36" i="43" s="1"/>
  <c r="D37" i="43" s="1"/>
  <c r="C4" i="68"/>
  <c r="C5" i="68" s="1"/>
  <c r="C6" i="68" s="1"/>
  <c r="C7" i="68" s="1"/>
  <c r="C8" i="68" s="1"/>
  <c r="C9" i="68" s="1"/>
  <c r="C10" i="68" s="1"/>
  <c r="C11" i="68" s="1"/>
  <c r="C12" i="68" s="1"/>
  <c r="E18" i="1" l="1"/>
  <c r="D18" i="1" l="1"/>
  <c r="D9" i="144" l="1"/>
  <c r="G27" i="132" l="1"/>
  <c r="J12" i="136" l="1"/>
  <c r="I12" i="136"/>
  <c r="J11" i="136"/>
  <c r="I11" i="136"/>
  <c r="J10" i="136"/>
  <c r="I10" i="136"/>
  <c r="J9" i="136"/>
  <c r="I9" i="136"/>
  <c r="J8" i="136"/>
  <c r="I8" i="136"/>
  <c r="J7" i="136"/>
  <c r="I7" i="136"/>
  <c r="J6" i="136"/>
  <c r="I6" i="136"/>
  <c r="J5" i="136"/>
  <c r="I5" i="136"/>
  <c r="D27" i="132"/>
  <c r="E26" i="132"/>
  <c r="E27" i="132" s="1"/>
  <c r="F22" i="132"/>
  <c r="E22" i="132"/>
  <c r="D22" i="132"/>
  <c r="G15" i="132"/>
  <c r="G16" i="132" s="1"/>
  <c r="E15" i="132"/>
  <c r="E16" i="132" s="1"/>
  <c r="G8" i="132"/>
  <c r="E8" i="132"/>
  <c r="C39" i="131" l="1"/>
  <c r="D40" i="131" s="1"/>
  <c r="B39" i="131"/>
  <c r="C38" i="131"/>
  <c r="B38" i="131"/>
  <c r="C36" i="131"/>
  <c r="B36" i="131"/>
  <c r="G27" i="131"/>
  <c r="F27" i="131"/>
  <c r="E27" i="131"/>
  <c r="G26" i="131"/>
  <c r="F26" i="131"/>
  <c r="E26" i="131"/>
  <c r="D25" i="131"/>
  <c r="G25" i="131" s="1"/>
  <c r="G35" i="131" s="1"/>
  <c r="C25" i="131"/>
  <c r="C28" i="131" s="1"/>
  <c r="C31" i="131" s="1"/>
  <c r="B25" i="131"/>
  <c r="E25" i="131" s="1"/>
  <c r="E35" i="131" s="1"/>
  <c r="B23" i="131"/>
  <c r="B28" i="131" s="1"/>
  <c r="B31" i="131" s="1"/>
  <c r="G22" i="131"/>
  <c r="F22" i="131"/>
  <c r="E22" i="131"/>
  <c r="G21" i="131"/>
  <c r="F21" i="131"/>
  <c r="E21" i="131"/>
  <c r="G20" i="131"/>
  <c r="F20" i="131"/>
  <c r="E20" i="131"/>
  <c r="G19" i="131"/>
  <c r="F19" i="131"/>
  <c r="E19" i="131"/>
  <c r="D12" i="131"/>
  <c r="D15" i="131" s="1"/>
  <c r="F10" i="131"/>
  <c r="B10" i="131"/>
  <c r="C10" i="131" s="1"/>
  <c r="C12" i="131" s="1"/>
  <c r="C15" i="131" s="1"/>
  <c r="F9" i="131"/>
  <c r="B8" i="131"/>
  <c r="E8" i="131" s="1"/>
  <c r="G7" i="131"/>
  <c r="F7" i="131"/>
  <c r="E7" i="131"/>
  <c r="G6" i="131"/>
  <c r="F6" i="131"/>
  <c r="E6" i="131"/>
  <c r="G5" i="131"/>
  <c r="F5" i="131"/>
  <c r="E5" i="131"/>
  <c r="G4" i="131"/>
  <c r="G38" i="131" s="1"/>
  <c r="F4" i="131"/>
  <c r="E4" i="131"/>
  <c r="F12" i="131" l="1"/>
  <c r="F25" i="131"/>
  <c r="F28" i="131" s="1"/>
  <c r="F31" i="131" s="1"/>
  <c r="E23" i="131"/>
  <c r="E28" i="131" s="1"/>
  <c r="E31" i="131" s="1"/>
  <c r="B12" i="131"/>
  <c r="B15" i="131" s="1"/>
  <c r="F35" i="131"/>
  <c r="E44" i="131"/>
  <c r="E12" i="131"/>
  <c r="G28" i="131"/>
  <c r="G31" i="131" s="1"/>
  <c r="D28" i="131"/>
  <c r="D31" i="131" s="1"/>
  <c r="G12" i="131"/>
  <c r="E42" i="131" l="1"/>
  <c r="F43" i="131"/>
  <c r="D19" i="89" l="1"/>
  <c r="D102" i="69" l="1"/>
  <c r="A33" i="61" l="1"/>
  <c r="F21" i="61"/>
  <c r="F20" i="61"/>
  <c r="L24" i="58"/>
  <c r="R24" i="58" s="1"/>
  <c r="K24" i="58"/>
  <c r="J24" i="58"/>
  <c r="I24" i="58"/>
  <c r="H24" i="58"/>
  <c r="N24" i="58" s="1"/>
  <c r="P24" i="58"/>
  <c r="R23" i="58"/>
  <c r="Q23" i="58"/>
  <c r="P23" i="58"/>
  <c r="O23" i="58"/>
  <c r="N23" i="58"/>
  <c r="R22" i="58"/>
  <c r="Q22" i="58"/>
  <c r="P22" i="58"/>
  <c r="O22" i="58"/>
  <c r="N22" i="58"/>
  <c r="R21" i="58"/>
  <c r="Q21" i="58"/>
  <c r="P21" i="58"/>
  <c r="O21" i="58"/>
  <c r="N21" i="58"/>
  <c r="R20" i="58"/>
  <c r="Q20" i="58"/>
  <c r="P20" i="58"/>
  <c r="O20" i="58"/>
  <c r="N20" i="58"/>
  <c r="R19" i="58"/>
  <c r="Q19" i="58"/>
  <c r="P19" i="58"/>
  <c r="O19" i="58"/>
  <c r="N19" i="58"/>
  <c r="R18" i="58"/>
  <c r="Q18" i="58"/>
  <c r="P18" i="58"/>
  <c r="O18" i="58"/>
  <c r="N18" i="58"/>
  <c r="R17" i="58"/>
  <c r="Q17" i="58"/>
  <c r="P17" i="58"/>
  <c r="O17" i="58"/>
  <c r="N17" i="58"/>
  <c r="R16" i="58"/>
  <c r="Q16" i="58"/>
  <c r="P16" i="58"/>
  <c r="O16" i="58"/>
  <c r="N16" i="58"/>
  <c r="R13" i="58"/>
  <c r="Q13" i="58"/>
  <c r="P13" i="58"/>
  <c r="O13" i="58"/>
  <c r="N13" i="58"/>
  <c r="R12" i="58"/>
  <c r="Q12" i="58"/>
  <c r="P12" i="58"/>
  <c r="O12" i="58"/>
  <c r="N12" i="58"/>
  <c r="R11" i="58"/>
  <c r="Q11" i="58"/>
  <c r="P11" i="58"/>
  <c r="O11" i="58"/>
  <c r="N11" i="58"/>
  <c r="R10" i="58"/>
  <c r="Q10" i="58"/>
  <c r="P10" i="58"/>
  <c r="O10" i="58"/>
  <c r="N10" i="58"/>
  <c r="R9" i="58"/>
  <c r="Q9" i="58"/>
  <c r="P9" i="58"/>
  <c r="O9" i="58"/>
  <c r="N9" i="58"/>
  <c r="R8" i="58"/>
  <c r="Q8" i="58"/>
  <c r="P8" i="58"/>
  <c r="O8" i="58"/>
  <c r="N8" i="58"/>
  <c r="R7" i="58"/>
  <c r="Q7" i="58"/>
  <c r="P7" i="58"/>
  <c r="O7" i="58"/>
  <c r="N7" i="58"/>
  <c r="R6" i="58"/>
  <c r="Q6" i="58"/>
  <c r="P6" i="58"/>
  <c r="O6" i="58"/>
  <c r="N6" i="58"/>
  <c r="R5" i="58"/>
  <c r="Q5" i="58"/>
  <c r="P5" i="58"/>
  <c r="O5" i="58"/>
  <c r="N5" i="58"/>
  <c r="R4" i="58"/>
  <c r="Q4" i="58"/>
  <c r="P4" i="58"/>
  <c r="O4" i="58"/>
  <c r="N4" i="58"/>
  <c r="F24" i="57"/>
  <c r="E24" i="57"/>
  <c r="D24" i="57"/>
  <c r="C24" i="57"/>
  <c r="B24" i="57"/>
  <c r="F25" i="56"/>
  <c r="E25" i="56"/>
  <c r="C25" i="56"/>
  <c r="D25" i="56" s="1"/>
  <c r="B25" i="56"/>
  <c r="I13" i="56"/>
  <c r="I7" i="56"/>
  <c r="I4" i="56"/>
  <c r="I43" i="44"/>
  <c r="A23" i="41"/>
  <c r="A12" i="41"/>
  <c r="A5" i="41"/>
  <c r="G26" i="37"/>
  <c r="G25" i="37"/>
  <c r="T6" i="58" l="1"/>
  <c r="O24" i="58"/>
  <c r="T7" i="58"/>
  <c r="Q24" i="58"/>
  <c r="D5" i="9"/>
  <c r="D4" i="8"/>
  <c r="H5" i="6"/>
  <c r="D9" i="5"/>
  <c r="B9" i="5"/>
  <c r="B30" i="2"/>
  <c r="C18" i="2"/>
  <c r="C30" i="2" s="1"/>
  <c r="C15" i="2"/>
  <c r="B15" i="2"/>
</calcChain>
</file>

<file path=xl/sharedStrings.xml><?xml version="1.0" encoding="utf-8"?>
<sst xmlns="http://schemas.openxmlformats.org/spreadsheetml/2006/main" count="7608" uniqueCount="2340">
  <si>
    <t xml:space="preserve">Table of contents </t>
  </si>
  <si>
    <t>Page</t>
  </si>
  <si>
    <t>Introduction</t>
  </si>
  <si>
    <t>Board risk statement</t>
  </si>
  <si>
    <t>Executive summary</t>
  </si>
  <si>
    <t>Regulatory development</t>
  </si>
  <si>
    <t>Page in Part 1</t>
  </si>
  <si>
    <t>Page in Part 2</t>
  </si>
  <si>
    <t>Capital requirement and position</t>
  </si>
  <si>
    <t>Governance of risk and capital management</t>
  </si>
  <si>
    <t>Credit risk</t>
  </si>
  <si>
    <t xml:space="preserve">Counterparty credit risk </t>
  </si>
  <si>
    <t xml:space="preserve">Securitisation </t>
  </si>
  <si>
    <t>Market risk</t>
  </si>
  <si>
    <t>Operational risk</t>
  </si>
  <si>
    <t>Other</t>
  </si>
  <si>
    <t>Nordea Life and Pension</t>
  </si>
  <si>
    <t>Not applicable</t>
  </si>
  <si>
    <t xml:space="preserve">Pillar 1 Total </t>
  </si>
  <si>
    <t>List of tables in Part 1</t>
  </si>
  <si>
    <t>Table name</t>
  </si>
  <si>
    <t>Key risks: Distribution of exposure, Risk Exposure Amount (REA), capital requirement and Economic Capital (EC )in Business Areas</t>
  </si>
  <si>
    <t>Capital position</t>
  </si>
  <si>
    <t>Summary of items included in own funds</t>
  </si>
  <si>
    <t>Own funds flow</t>
  </si>
  <si>
    <t>Capital requirements</t>
  </si>
  <si>
    <t>Drivers behind the development of the CET1 capital ratio</t>
  </si>
  <si>
    <t>Bridge between IFRS equity and CET1 capital</t>
  </si>
  <si>
    <t>Capital ratios</t>
  </si>
  <si>
    <t xml:space="preserve">EU OV1: Overview of REA </t>
  </si>
  <si>
    <t>Flow Statement of REA</t>
  </si>
  <si>
    <t xml:space="preserve">Credit risk </t>
  </si>
  <si>
    <t>EU CR1-A: Credit quality of exposures by exposure class and instrument</t>
  </si>
  <si>
    <t>EU CR1-B: Credit quality of exposures by industry or counterparty types</t>
  </si>
  <si>
    <t>EU CR1-C: Credit quality of exposures by geography</t>
  </si>
  <si>
    <t>EU CR1-D: Ageing of past-due exposures</t>
  </si>
  <si>
    <t xml:space="preserve">EU CR1-E: Non-performing and forborne exposures </t>
  </si>
  <si>
    <t>EU CR2-A: Changes in stock of general and specific credit risk adjustments</t>
  </si>
  <si>
    <t>EU CR2-B: Changes in the stock of defaulted and impaired loans and debt securities</t>
  </si>
  <si>
    <t xml:space="preserve">EU CR3: Credit risk mitigation techniques – overview </t>
  </si>
  <si>
    <t>EU CR4: Standardised approach – credit risk exposure and Credit Risk Mitigation (CRM) effects</t>
  </si>
  <si>
    <t>EU CR5: Standardised approach - credit risk exposures by regulatory portfolio and risk</t>
  </si>
  <si>
    <t xml:space="preserve">EU CR6 Total IRB: Credit risk exposures by PD scale </t>
  </si>
  <si>
    <t xml:space="preserve">EU CR6 FIRB Sovereign: Credit risk exposures by PD scale </t>
  </si>
  <si>
    <t xml:space="preserve">EU CR6 FIRB Institution: Credit risk exposures by PD scale </t>
  </si>
  <si>
    <t xml:space="preserve">EU CR6 IRB Corporate: Credit risk exposures by PD scale </t>
  </si>
  <si>
    <t xml:space="preserve">EU CR6 IRB Retail: Credit risk exposures by PD scale </t>
  </si>
  <si>
    <t>EU CR7 Effect on REA of credit derivatives used as CRM techniques</t>
  </si>
  <si>
    <t>EU CR8 REA flow statements of credit risk exposures under IRB</t>
  </si>
  <si>
    <t>EU CR9: IRB approach - Backtesting of PD per exposure class</t>
  </si>
  <si>
    <t>Min. capital requirement for credit risk split by exposure type</t>
  </si>
  <si>
    <t>Original Exposure split by exposure class and exposure type</t>
  </si>
  <si>
    <t>Average quarterly original exposure, split by exposure class and exposure type</t>
  </si>
  <si>
    <t>Exposure secured by collaterals, guarantees and credit derivatives, split by exposure class</t>
  </si>
  <si>
    <t>Distribution of collaterals</t>
  </si>
  <si>
    <t xml:space="preserve">Credit risk adjustments by customer </t>
  </si>
  <si>
    <t>Loans, impaired loans, allowances and provisioning ratios, split by customer type</t>
  </si>
  <si>
    <t>Impaired loans to the public: gross, allowances and past due loans not impaired split by geography and industry</t>
  </si>
  <si>
    <t>Reconciliation of allowance accounts for impaired loans</t>
  </si>
  <si>
    <t>Loan losses, split by customer type</t>
  </si>
  <si>
    <t>Standardised exposure classes, distributed by quality step</t>
  </si>
  <si>
    <t>Comparison on parameter estimates against actual outcomes</t>
  </si>
  <si>
    <t>PD and LGD per exposures class</t>
  </si>
  <si>
    <t>EU CCR1 Analysis of counterparty credit risk by approach</t>
  </si>
  <si>
    <t xml:space="preserve">EU CCR2 Credit valuation adjustment (CVA) capital charge </t>
  </si>
  <si>
    <t>EU CCR3 Standardised approach - Counterparty credit risk exposures by regulatory portfolio and risk</t>
  </si>
  <si>
    <t>EU CCR4: Counterparty credit risk exposures by portfolio and PD scale</t>
  </si>
  <si>
    <t>EU CCR5-A: Impact of netting and collateral held on exposure values</t>
  </si>
  <si>
    <t>EU CCR5-B: Composition of collateral for exposures to CCR</t>
  </si>
  <si>
    <t>EU CCR6 Credit derivatives exposures</t>
  </si>
  <si>
    <t xml:space="preserve">EU CCR7: REA flow statements of CCR exposures under the IMM </t>
  </si>
  <si>
    <t>EU CCR8 Exposures to central counterparties</t>
  </si>
  <si>
    <t>Counterparty credit risk exposures and REA split by exposure class</t>
  </si>
  <si>
    <t>Securitisation</t>
  </si>
  <si>
    <t xml:space="preserve">Market risk </t>
  </si>
  <si>
    <t>EU MR1 Market risk under standardised approach</t>
  </si>
  <si>
    <t>EU MR2-A Market risk under the internal models approach</t>
  </si>
  <si>
    <t>EU MR2-B REA flow statements of market risk exposures under the IMA, 31 December 2016</t>
  </si>
  <si>
    <t>EU MR3 IMA values for trading portfolios</t>
  </si>
  <si>
    <t>EU MR4 Comparison of VaR estimates with gains/losses</t>
  </si>
  <si>
    <t xml:space="preserve">Market risk for the trading book </t>
  </si>
  <si>
    <t xml:space="preserve">Market risk for the banking book </t>
  </si>
  <si>
    <t>Equity holdings in the banking book</t>
  </si>
  <si>
    <t xml:space="preserve">REA and minimum capital requirement for market risk </t>
  </si>
  <si>
    <t xml:space="preserve">Operational risk </t>
  </si>
  <si>
    <t>Distribution of incidents reported</t>
  </si>
  <si>
    <t>Liquidity</t>
  </si>
  <si>
    <t>LIQ 1: LCR Disclosures</t>
  </si>
  <si>
    <t>Encumbered and unemcumbered assets</t>
  </si>
  <si>
    <t>LCR sub-components</t>
  </si>
  <si>
    <t>Liquidity buffer split by type of asset and currency</t>
  </si>
  <si>
    <t>Historical quarterly development of the liquidity buffer</t>
  </si>
  <si>
    <t xml:space="preserve">Net balance of stable funding </t>
  </si>
  <si>
    <t>Funding sources</t>
  </si>
  <si>
    <t>Assets and liabilities split by currency</t>
  </si>
  <si>
    <t>Maturity analysis for assets and liabilities</t>
  </si>
  <si>
    <t>Maturity analysis for assets and liabilities split by currency</t>
  </si>
  <si>
    <t>Other tables</t>
  </si>
  <si>
    <t xml:space="preserve">LI1 Differences Between accounting and regulatory </t>
  </si>
  <si>
    <t>LI2 Main sources of differences between regulatory exposure amounts and carrying values in financial statements</t>
  </si>
  <si>
    <t>Transitional own funds</t>
  </si>
  <si>
    <t>Leverage ratio</t>
  </si>
  <si>
    <t>Loans to the real estate management industry, split by geography</t>
  </si>
  <si>
    <t>Loans to the shipping industry and offshore industry, split by segment</t>
  </si>
  <si>
    <t>Loans to corporate customers, split by size of loan</t>
  </si>
  <si>
    <t>Loan-to-value distribution, retail mortgage exposure, on-balance</t>
  </si>
  <si>
    <t>CCyB</t>
  </si>
  <si>
    <t>Specification of undertakings (replaces EU LI 3)</t>
  </si>
  <si>
    <t>Capital and risk information navigation guide</t>
  </si>
  <si>
    <t xml:space="preserve">CRR reference table </t>
  </si>
  <si>
    <t>Information not disclosed due to non-material, proprietary- or confidential nature</t>
  </si>
  <si>
    <t>Asset and liabilities of NLP</t>
  </si>
  <si>
    <t>Effect of market risk on NLP</t>
  </si>
  <si>
    <t xml:space="preserve">Effect of life and health insurance risks </t>
  </si>
  <si>
    <t>Investment return, traditional life insurance</t>
  </si>
  <si>
    <t>Insurance provisions, (technical provisions) and provisions on investment contracts divided into guarantee levels (technical interest rates)</t>
  </si>
  <si>
    <t>Financial buffers</t>
  </si>
  <si>
    <t>Solvency position</t>
  </si>
  <si>
    <t>Solvency sensitivity</t>
  </si>
  <si>
    <t>Financial buffers compared to insurance provisions</t>
  </si>
  <si>
    <t>EURm</t>
  </si>
  <si>
    <t>Assets</t>
  </si>
  <si>
    <t>Investment properties</t>
  </si>
  <si>
    <t>Shares</t>
  </si>
  <si>
    <t>Alternative investments</t>
  </si>
  <si>
    <t>Debt securities - At fair value</t>
  </si>
  <si>
    <t>Debt securities - Held to maturity</t>
  </si>
  <si>
    <t>Bonds pledged as collateral</t>
  </si>
  <si>
    <t>Deposits and treasury bills</t>
  </si>
  <si>
    <t>Other financial assets</t>
  </si>
  <si>
    <t>Other assets</t>
  </si>
  <si>
    <t>Assets held for sale</t>
  </si>
  <si>
    <t>Total assets</t>
  </si>
  <si>
    <t>Liabilities</t>
  </si>
  <si>
    <t>Traditional provisions</t>
  </si>
  <si>
    <t>Collective bonus potential</t>
  </si>
  <si>
    <t>Unit-linked provisions</t>
  </si>
  <si>
    <t>Investment contracts with guarantees</t>
  </si>
  <si>
    <t>Investment contracts without risk and guarantees</t>
  </si>
  <si>
    <t>Other insurance provisions</t>
  </si>
  <si>
    <t>Other financial liabilities</t>
  </si>
  <si>
    <t>Other liabilities</t>
  </si>
  <si>
    <t>Liabilities held for sale</t>
  </si>
  <si>
    <t xml:space="preserve">Shareholders' equity </t>
  </si>
  <si>
    <t>Minority interest</t>
  </si>
  <si>
    <t>Subordinated loans</t>
  </si>
  <si>
    <t>Total liabilities and equity</t>
  </si>
  <si>
    <t>Assets and Liabilities held for sale at 31 December 2017 include assets and liabilities in Nordea Liv &amp; Pension, livsforsikringsselskab A/S, Denmark, where in December 2017 further 45% of the shares was communicated to be sold to the costumer owned association Norliv. The transaction was concluded in 2018 and is reflected in the change of assets and liabilities from 31 December 2017 to 31 December 2018.</t>
  </si>
  <si>
    <r>
      <t>The table shows the sensitivity of the financial accounts to changes in market risks with the impact split between the effect on policyholders and Nordea Group's own account</t>
    </r>
    <r>
      <rPr>
        <sz val="9"/>
        <rFont val="Nordea Sans Large"/>
        <family val="3"/>
      </rPr>
      <t>.</t>
    </r>
  </si>
  <si>
    <r>
      <t>2018</t>
    </r>
    <r>
      <rPr>
        <vertAlign val="superscript"/>
        <sz val="9"/>
        <color rgb="FF074EA2"/>
        <rFont val="Nordea Sans Large"/>
        <family val="3"/>
      </rPr>
      <t>1</t>
    </r>
  </si>
  <si>
    <r>
      <t>2017</t>
    </r>
    <r>
      <rPr>
        <vertAlign val="superscript"/>
        <sz val="9"/>
        <rFont val="Nordea Sans Large"/>
        <family val="3"/>
      </rPr>
      <t>1</t>
    </r>
  </si>
  <si>
    <t>Effect on policyholders</t>
  </si>
  <si>
    <t>Effect on Nordea Group's Account</t>
  </si>
  <si>
    <t>50 bp increase in interest rates</t>
  </si>
  <si>
    <t>50 bp decrease in interest rates</t>
  </si>
  <si>
    <t>12% decrease in all shares</t>
  </si>
  <si>
    <t>8% decrease in property values</t>
  </si>
  <si>
    <t>8% loss of counterparties</t>
  </si>
  <si>
    <t>"+" means that policyholders liabilities or Nordea Group's account (profit/equity) increase and "-" means that policyholders liabilities or Nordea Group's account (profit/equity) decrease</t>
  </si>
  <si>
    <r>
      <t>2018</t>
    </r>
    <r>
      <rPr>
        <vertAlign val="superscript"/>
        <sz val="9"/>
        <color rgb="FF074EA2"/>
        <rFont val="Nordea Sans Large"/>
        <family val="3"/>
      </rPr>
      <t>1</t>
    </r>
  </si>
  <si>
    <t>Mortality - increased living with 1 year</t>
  </si>
  <si>
    <t>Mortality - decreased living with 1 year</t>
  </si>
  <si>
    <t>Disability - 10% increase</t>
  </si>
  <si>
    <t>Disability - 10% decrease</t>
  </si>
  <si>
    <t>"+" means that policyholders liabilities or Nordea Groups account (profit/equity) increase and "-" means that policyholders liabilities or Nordea Group's account (profit/equity) decrease</t>
  </si>
  <si>
    <t>The table shows the investment return of traditional business for the consolidated life companies. Assets under management (AuM) are affected by the investment return and the in- and outflows of business.</t>
  </si>
  <si>
    <r>
      <t>2017</t>
    </r>
    <r>
      <rPr>
        <vertAlign val="superscript"/>
        <sz val="9"/>
        <color rgb="FF074EA2"/>
        <rFont val="Nordea Sans Large"/>
        <family val="3"/>
      </rPr>
      <t>1</t>
    </r>
  </si>
  <si>
    <t>AuM</t>
  </si>
  <si>
    <t>Investment return</t>
  </si>
  <si>
    <t>AUM</t>
  </si>
  <si>
    <t>Interest-bearing securities and deposits</t>
  </si>
  <si>
    <t>Investment property</t>
  </si>
  <si>
    <t>Total return</t>
  </si>
  <si>
    <t>The table shows the insurance provisions and provisions on investment contracts divided into guarantee levels.</t>
  </si>
  <si>
    <t>None</t>
  </si>
  <si>
    <t>0-2%</t>
  </si>
  <si>
    <t>2-3%</t>
  </si>
  <si>
    <t>3-4%</t>
  </si>
  <si>
    <t>&gt;4%</t>
  </si>
  <si>
    <t>Total liabilities</t>
  </si>
  <si>
    <t>Technical provisions</t>
  </si>
  <si>
    <r>
      <t>Financial buffers</t>
    </r>
    <r>
      <rPr>
        <vertAlign val="superscript"/>
        <sz val="9"/>
        <color rgb="FF074EA2"/>
        <rFont val="Nordea Sans Large"/>
        <family val="3"/>
      </rPr>
      <t>1</t>
    </r>
  </si>
  <si>
    <r>
      <t>% of guaranteed liabilities</t>
    </r>
    <r>
      <rPr>
        <vertAlign val="superscript"/>
        <sz val="9"/>
        <color rgb="FF074EA2"/>
        <rFont val="Nordea Sans Large"/>
        <family val="3"/>
      </rPr>
      <t>1</t>
    </r>
  </si>
  <si>
    <t>2018</t>
  </si>
  <si>
    <t>2017</t>
  </si>
  <si>
    <t>Norway</t>
  </si>
  <si>
    <t>Sweden</t>
  </si>
  <si>
    <t>Finland</t>
  </si>
  <si>
    <t>Total</t>
  </si>
  <si>
    <r>
      <t>2018</t>
    </r>
    <r>
      <rPr>
        <vertAlign val="superscript"/>
        <sz val="9"/>
        <color rgb="FF074EA2"/>
        <rFont val="Nordea Sans Large"/>
        <family val="3"/>
      </rPr>
      <t>2</t>
    </r>
  </si>
  <si>
    <t>Equity drops 20%</t>
  </si>
  <si>
    <t xml:space="preserve">Interest rates down 50bp </t>
  </si>
  <si>
    <t xml:space="preserve">Interest rates up 50bp </t>
  </si>
  <si>
    <t>1) The solvency position is as at 30 November 2017 and does not include the end- of- year dividend payment. The sensitivities show a 12% drop in equities.</t>
  </si>
  <si>
    <t>2) The solvency position is as at 30 November 2018 and does not include the anticipated dividend for 2018. The dividend will be reflected in the figures for Q1/2019.</t>
  </si>
  <si>
    <t>Solvency capital requirement</t>
  </si>
  <si>
    <t>Own funds</t>
  </si>
  <si>
    <t>Solvency margin</t>
  </si>
  <si>
    <t>Buffer compared to insurance provisions</t>
  </si>
  <si>
    <t>Dec 2017</t>
  </si>
  <si>
    <t>Jan</t>
  </si>
  <si>
    <t>Feb</t>
  </si>
  <si>
    <t>Mar</t>
  </si>
  <si>
    <t>Apr</t>
  </si>
  <si>
    <t>May</t>
  </si>
  <si>
    <t>Jun</t>
  </si>
  <si>
    <t>Jul</t>
  </si>
  <si>
    <t>Aug</t>
  </si>
  <si>
    <t>Sep</t>
  </si>
  <si>
    <t>Oct</t>
  </si>
  <si>
    <t>Nov</t>
  </si>
  <si>
    <t>Dec 2018</t>
  </si>
  <si>
    <t xml:space="preserve"> </t>
  </si>
  <si>
    <t xml:space="preserve">Norway </t>
  </si>
  <si>
    <t xml:space="preserve">Finland </t>
  </si>
  <si>
    <t xml:space="preserve">Sweden </t>
  </si>
  <si>
    <t>Notional</t>
  </si>
  <si>
    <t>Replace-ment cost/ Current market value</t>
  </si>
  <si>
    <t>Potential future value</t>
  </si>
  <si>
    <t>EEPE</t>
  </si>
  <si>
    <t>Multiplier</t>
  </si>
  <si>
    <t>EAD post-CRM</t>
  </si>
  <si>
    <t>REA</t>
  </si>
  <si>
    <t>Mark to market</t>
  </si>
  <si>
    <t>Original exposure</t>
  </si>
  <si>
    <t>Standardised approach</t>
  </si>
  <si>
    <t>Internal Model Method (for derivatives and SFTs)</t>
  </si>
  <si>
    <t>Financial collateral simple method (for SFTs)</t>
  </si>
  <si>
    <t>Financial collateral comprehensive method (for SFTs)</t>
  </si>
  <si>
    <t>VaR for SFTs</t>
  </si>
  <si>
    <t>Q3-2018</t>
  </si>
  <si>
    <t>Luminor Bank CCR exposures of EUR 42m are not considered in the table.</t>
  </si>
  <si>
    <t>Exposure value</t>
  </si>
  <si>
    <t>Total portfolios subject to the Advanced Method</t>
  </si>
  <si>
    <t>(i) VaR component (including the 3×multiplier)</t>
  </si>
  <si>
    <t>(ii) Stressed VaR component (including the 3×multiplier)</t>
  </si>
  <si>
    <t>All portfolios subject to the Standardised Method</t>
  </si>
  <si>
    <t>Based on Original Exposure Method</t>
  </si>
  <si>
    <t>Total subject to the CVA capital charge</t>
  </si>
  <si>
    <t>Q2-2018</t>
  </si>
  <si>
    <t>2018, EURm</t>
  </si>
  <si>
    <t>Gross positive fair value or net carrying amount</t>
  </si>
  <si>
    <t>Netting benefits</t>
  </si>
  <si>
    <t>Netted current credit exposure</t>
  </si>
  <si>
    <t>Collateral held</t>
  </si>
  <si>
    <t>Net credit exposure</t>
  </si>
  <si>
    <t>Derivatives</t>
  </si>
  <si>
    <t>SFTs</t>
  </si>
  <si>
    <t>Cross-product netting</t>
  </si>
  <si>
    <t>Collateral used in derivative transactions</t>
  </si>
  <si>
    <t>Collateral used in SFTs</t>
  </si>
  <si>
    <t>Fair value of collateral received</t>
  </si>
  <si>
    <t>Fair value of posted collateral</t>
  </si>
  <si>
    <t>Segregated</t>
  </si>
  <si>
    <t>Unsegregated</t>
  </si>
  <si>
    <t>Cash</t>
  </si>
  <si>
    <t>Government bonds</t>
  </si>
  <si>
    <t>Mortgage bonds</t>
  </si>
  <si>
    <t>Bonds</t>
  </si>
  <si>
    <t>Equity</t>
  </si>
  <si>
    <t xml:space="preserve">REA amounts </t>
  </si>
  <si>
    <t>REA 2018 Q3</t>
  </si>
  <si>
    <t>Asset size</t>
  </si>
  <si>
    <t>Credit quality of counterparties</t>
  </si>
  <si>
    <t>Model updates (IMM only)</t>
  </si>
  <si>
    <t>Methodology and policy (IMM only)</t>
  </si>
  <si>
    <t>Acquisitions and disposals</t>
  </si>
  <si>
    <t>Foreign exchange movements</t>
  </si>
  <si>
    <t>Interest rate movements</t>
  </si>
  <si>
    <t>REA 2018 Q4</t>
  </si>
  <si>
    <t>REA 2018 Q2</t>
  </si>
  <si>
    <t>EAD (post-CRM)</t>
  </si>
  <si>
    <t>Exposures to QCCPs (total)</t>
  </si>
  <si>
    <t>Exposures for trades at QCCPs (excluding initial margin and default fund contributions); of which</t>
  </si>
  <si>
    <t>(i) OTC derivatives</t>
  </si>
  <si>
    <t>(ii) Exchange-traded derivatives</t>
  </si>
  <si>
    <t>(iii) Securities financing transactions</t>
  </si>
  <si>
    <t>(iv) Netting sets where cross-products netting has been approved</t>
  </si>
  <si>
    <t>Segregated initial margin</t>
  </si>
  <si>
    <t>Non-segregated initial margin</t>
  </si>
  <si>
    <t>Pre-funded default fund contribution</t>
  </si>
  <si>
    <t>Unfunded default fund contribution</t>
  </si>
  <si>
    <t>Exposures to non-QCCPs (total)</t>
  </si>
  <si>
    <t>Book value</t>
  </si>
  <si>
    <t>Fair value</t>
  </si>
  <si>
    <t>Unrealised gains/losses</t>
  </si>
  <si>
    <t>Realised gains/losses</t>
  </si>
  <si>
    <t>Capital requirement</t>
  </si>
  <si>
    <r>
      <t>Investment portfolio</t>
    </r>
    <r>
      <rPr>
        <vertAlign val="superscript"/>
        <sz val="9"/>
        <color theme="1"/>
        <rFont val="Nordea Sans Large"/>
        <family val="3"/>
      </rPr>
      <t>1</t>
    </r>
  </si>
  <si>
    <r>
      <t>Other</t>
    </r>
    <r>
      <rPr>
        <vertAlign val="superscript"/>
        <sz val="9"/>
        <color theme="1"/>
        <rFont val="Nordea Sans Large"/>
        <family val="3"/>
      </rPr>
      <t>2</t>
    </r>
  </si>
  <si>
    <t>1) Of which listed equity holdings, book value 2m</t>
  </si>
  <si>
    <t>2017, EURm</t>
  </si>
  <si>
    <t>1) Of which listed equity holdings, book value 59m</t>
  </si>
  <si>
    <t>2) Of which listed equity holdings, book value 16m</t>
  </si>
  <si>
    <t>-</t>
  </si>
  <si>
    <t>CET 1</t>
  </si>
  <si>
    <t>Tier 1</t>
  </si>
  <si>
    <t xml:space="preserve">Pillar 1 </t>
  </si>
  <si>
    <t>FSA Add-on for systemic risk in Pillar 1</t>
  </si>
  <si>
    <t xml:space="preserve">Countercyclical buffer </t>
  </si>
  <si>
    <t>Capital conservation buffer</t>
  </si>
  <si>
    <t>MDA level</t>
  </si>
  <si>
    <t>N/A</t>
  </si>
  <si>
    <t>Transitional Pillar 2</t>
  </si>
  <si>
    <t xml:space="preserve">Excess </t>
  </si>
  <si>
    <t>FSA Add-on for systemic risk</t>
  </si>
  <si>
    <t>FSA Pillar 2 Guidance</t>
  </si>
  <si>
    <t xml:space="preserve">FSA Add-on for mortgage loans </t>
  </si>
  <si>
    <t>ECB pillar2</t>
  </si>
  <si>
    <t>Nordea pillar 2</t>
  </si>
  <si>
    <t>before nda p2</t>
  </si>
  <si>
    <r>
      <t>Outright products</t>
    </r>
    <r>
      <rPr>
        <vertAlign val="superscript"/>
        <sz val="9"/>
        <color rgb="FF074EA2"/>
        <rFont val="Nordea Sans Large"/>
        <family val="3"/>
      </rPr>
      <t>1</t>
    </r>
  </si>
  <si>
    <t>Interest rate risk (general and specific)</t>
  </si>
  <si>
    <t>Equity risk (general and specific)</t>
  </si>
  <si>
    <t xml:space="preserve">Foreign exchange risk </t>
  </si>
  <si>
    <t>Commodity risk</t>
  </si>
  <si>
    <t>Options</t>
  </si>
  <si>
    <t>Simplified approach</t>
  </si>
  <si>
    <t>Delta-plus method</t>
  </si>
  <si>
    <t>Scenario approach</t>
  </si>
  <si>
    <t xml:space="preserve">1) Outright products refer to positions in products that are not optional. </t>
  </si>
  <si>
    <t>2018 Q2, EURm</t>
  </si>
  <si>
    <r>
      <t>Outright products</t>
    </r>
    <r>
      <rPr>
        <vertAlign val="superscript"/>
        <sz val="9"/>
        <rFont val="Nordea Sans Large"/>
        <family val="3"/>
      </rPr>
      <t>1</t>
    </r>
  </si>
  <si>
    <t>2018 Q4, EURm</t>
  </si>
  <si>
    <t>Previous day's VaR (Article 365 (1)(VaRt-1))</t>
  </si>
  <si>
    <t>Average of daily VaR (article 365 (1)) on each of the preceding 60 business days (VaRavg) x multiplication factor ((mc) in accordance with article 366)</t>
  </si>
  <si>
    <t>SVaR (higher of values a and b)</t>
  </si>
  <si>
    <t>Latest SVaR (Article 365 (2) (sVARt-1)</t>
  </si>
  <si>
    <t>Average of the SVaR (article 365 (2)) during the preceding 60 business days (sVaRavg) x multiplication factor (ms) (article 366)</t>
  </si>
  <si>
    <t>Incremental risk charge - IRC (higher of values a and b)</t>
  </si>
  <si>
    <t>Most recent IRC value (incremental default and migration risks section 3 calculated in accordance with Section 3 articles 370/371)</t>
  </si>
  <si>
    <t>Average of the IRC number over the preceding 12 weeks</t>
  </si>
  <si>
    <t>Comprehensive risk method - CRM (higher of values a,b and c)</t>
  </si>
  <si>
    <t>Most recent risk number for the correlation trading portfolio (article 377)</t>
  </si>
  <si>
    <t>Average of the risk numbers for the correlation trading portfolio over</t>
  </si>
  <si>
    <t xml:space="preserve"> the preceding 12-weeks</t>
  </si>
  <si>
    <t>8% of the own funds requirement in SA on most recent risk number for the correlation trading portfolio (Article 338 (4))</t>
  </si>
  <si>
    <t>1)Of which Equity Event Risk (EER) REA is EUR 5m. EER is an official IMA measure from Q3 2018.</t>
  </si>
  <si>
    <t>VaR (higher of values a and b)</t>
  </si>
  <si>
    <t>SVaR</t>
  </si>
  <si>
    <t>Total REA</t>
  </si>
  <si>
    <t>Total capital requirements</t>
  </si>
  <si>
    <r>
      <t>REA before regulatory adjustments 2018 Q</t>
    </r>
    <r>
      <rPr>
        <sz val="9"/>
        <color theme="1"/>
        <rFont val="Nordea Sans Large"/>
        <family val="3"/>
      </rPr>
      <t>3</t>
    </r>
  </si>
  <si>
    <t>Regulatory adjustment</t>
  </si>
  <si>
    <r>
      <t>REA 2018 Q</t>
    </r>
    <r>
      <rPr>
        <sz val="9"/>
        <color theme="1"/>
        <rFont val="Nordea Sans Large"/>
        <family val="3"/>
      </rPr>
      <t>3</t>
    </r>
  </si>
  <si>
    <t>Movement in risk levels</t>
  </si>
  <si>
    <t>Model updates/changes</t>
  </si>
  <si>
    <t>Methodology and policy</t>
  </si>
  <si>
    <t>Aquisitions and disposals</t>
  </si>
  <si>
    <t xml:space="preserve">Other </t>
  </si>
  <si>
    <r>
      <t>REA before regulatory adjustments 2018 Q</t>
    </r>
    <r>
      <rPr>
        <sz val="9"/>
        <color theme="1"/>
        <rFont val="Nordea Sans Large"/>
        <family val="3"/>
      </rPr>
      <t>4</t>
    </r>
  </si>
  <si>
    <r>
      <t>REA 2018 Q</t>
    </r>
    <r>
      <rPr>
        <sz val="9"/>
        <color theme="1"/>
        <rFont val="Nordea Sans Large"/>
        <family val="3"/>
      </rPr>
      <t>4</t>
    </r>
  </si>
  <si>
    <t>VaR</t>
  </si>
  <si>
    <t>REA before regulatory adjustments 2018 Q2</t>
  </si>
  <si>
    <t>REA before regulatory adjustments 2018 Q3</t>
  </si>
  <si>
    <t>VaR (10 day 99%)</t>
  </si>
  <si>
    <t xml:space="preserve">Maximum  </t>
  </si>
  <si>
    <t xml:space="preserve">Average  </t>
  </si>
  <si>
    <t xml:space="preserve">Minimum  </t>
  </si>
  <si>
    <t>Period end</t>
  </si>
  <si>
    <t>SVaR (10 day 99%)</t>
  </si>
  <si>
    <t>IRC (10 day 99%)</t>
  </si>
  <si>
    <t>Comprehensive capital charge (99.9%)</t>
  </si>
  <si>
    <t>1) Equity Event Risk, which equalled EUR 5m at end of 2018, is an official IMA measure from Q3 2018.</t>
  </si>
  <si>
    <t>EOD date</t>
  </si>
  <si>
    <t>Hypothetical P&amp;L</t>
  </si>
  <si>
    <t>1 day reg VaR</t>
  </si>
  <si>
    <t>Actual P&amp;L</t>
  </si>
  <si>
    <t>Jan 18</t>
  </si>
  <si>
    <t>Feb 18</t>
  </si>
  <si>
    <t>Mar 18</t>
  </si>
  <si>
    <t>Apr 18</t>
  </si>
  <si>
    <t>May 18</t>
  </si>
  <si>
    <t>Jun 18</t>
  </si>
  <si>
    <t>Jul 18</t>
  </si>
  <si>
    <t>Aug 18</t>
  </si>
  <si>
    <t>Sep 18</t>
  </si>
  <si>
    <t>Oct 18</t>
  </si>
  <si>
    <t>Nov 18</t>
  </si>
  <si>
    <t>Dec 18</t>
  </si>
  <si>
    <t>Interest rate risk</t>
  </si>
  <si>
    <t>Equity risk</t>
  </si>
  <si>
    <t>Credit spread risk</t>
  </si>
  <si>
    <t>Foreign exchange risk</t>
  </si>
  <si>
    <t>Inflation risk</t>
  </si>
  <si>
    <t>Diversification effect</t>
  </si>
  <si>
    <t>Trading book</t>
  </si>
  <si>
    <t xml:space="preserve">Banking book </t>
  </si>
  <si>
    <t xml:space="preserve">Total </t>
  </si>
  <si>
    <t>Total VaR (IA)</t>
  </si>
  <si>
    <t>Total Stressed VaR (IA)</t>
  </si>
  <si>
    <t>Incremental Risk Charge (IA)</t>
  </si>
  <si>
    <t>Comprehensive Risk Charge (IA)</t>
  </si>
  <si>
    <r>
      <t>Equity Event Risk (IA)</t>
    </r>
    <r>
      <rPr>
        <vertAlign val="superscript"/>
        <sz val="9"/>
        <color theme="1"/>
        <rFont val="Nordea Sans Large"/>
        <family val="3"/>
      </rPr>
      <t>1</t>
    </r>
  </si>
  <si>
    <t>Standardised Approach</t>
  </si>
  <si>
    <t>Commodity Risk</t>
  </si>
  <si>
    <t xml:space="preserve">1) Equity Event Risk is an official IMA measure from Q3 2018. </t>
  </si>
  <si>
    <t>Parallel shock up</t>
  </si>
  <si>
    <t>Parallel shock down</t>
  </si>
  <si>
    <t>Steepener shock</t>
  </si>
  <si>
    <t>Flattener shock</t>
  </si>
  <si>
    <t>Short rates shock up</t>
  </si>
  <si>
    <t>Short rates shock down</t>
  </si>
  <si>
    <t>DKK</t>
  </si>
  <si>
    <t>EUR</t>
  </si>
  <si>
    <t>SEK</t>
  </si>
  <si>
    <t>NOK</t>
  </si>
  <si>
    <t>CHF</t>
  </si>
  <si>
    <t>USD</t>
  </si>
  <si>
    <t>31 Dec 2018</t>
  </si>
  <si>
    <t>2018 High</t>
  </si>
  <si>
    <t>2018 Low</t>
  </si>
  <si>
    <r>
      <t>31 Dec 2017</t>
    </r>
    <r>
      <rPr>
        <vertAlign val="superscript"/>
        <sz val="9"/>
        <rFont val="Nordea Sans Large"/>
        <family val="3"/>
      </rPr>
      <t>1</t>
    </r>
  </si>
  <si>
    <t>1) The banking book VaR for end of 2017 contained Nordea Life &amp; Pensions (NLP).</t>
  </si>
  <si>
    <t>Total VaR</t>
  </si>
  <si>
    <t>EURbn</t>
  </si>
  <si>
    <t>Exposure</t>
  </si>
  <si>
    <t xml:space="preserve">% </t>
  </si>
  <si>
    <t>CAR</t>
  </si>
  <si>
    <t>EC</t>
  </si>
  <si>
    <t>%</t>
  </si>
  <si>
    <t>Total Nordea Group</t>
  </si>
  <si>
    <r>
      <t>Credit risk</t>
    </r>
    <r>
      <rPr>
        <vertAlign val="superscript"/>
        <sz val="9"/>
        <color rgb="FF000000"/>
        <rFont val="Nordea Sans Large"/>
        <family val="3"/>
      </rPr>
      <t>1,2</t>
    </r>
  </si>
  <si>
    <t/>
  </si>
  <si>
    <t>Nordea Life &amp; Pension</t>
  </si>
  <si>
    <r>
      <t>Other</t>
    </r>
    <r>
      <rPr>
        <vertAlign val="superscript"/>
        <sz val="10"/>
        <color rgb="FF000000"/>
        <rFont val="Nordea Sans Large"/>
        <family val="3"/>
      </rPr>
      <t>3</t>
    </r>
  </si>
  <si>
    <t>Personal Banking</t>
  </si>
  <si>
    <r>
      <t>Credit risk</t>
    </r>
    <r>
      <rPr>
        <vertAlign val="superscript"/>
        <sz val="9"/>
        <color rgb="FF000000"/>
        <rFont val="Nordea Sans Large"/>
        <family val="3"/>
      </rPr>
      <t>12</t>
    </r>
  </si>
  <si>
    <t>Commercial &amp; Business Banking</t>
  </si>
  <si>
    <r>
      <t>Credit risk</t>
    </r>
    <r>
      <rPr>
        <vertAlign val="superscript"/>
        <sz val="9"/>
        <color theme="1"/>
        <rFont val="Nordea Sans Large"/>
        <family val="3"/>
      </rPr>
      <t>12</t>
    </r>
  </si>
  <si>
    <t>Wholesale Banking</t>
  </si>
  <si>
    <r>
      <t>Credit risk</t>
    </r>
    <r>
      <rPr>
        <vertAlign val="superscript"/>
        <sz val="9"/>
        <color theme="1"/>
        <rFont val="Nordea Sans Large"/>
        <family val="3"/>
      </rPr>
      <t>1</t>
    </r>
  </si>
  <si>
    <t>Asset &amp; Wealth Management</t>
  </si>
  <si>
    <r>
      <t>Other</t>
    </r>
    <r>
      <rPr>
        <vertAlign val="superscript"/>
        <sz val="9"/>
        <color rgb="FF000000"/>
        <rFont val="Nordea Sans Large"/>
        <family val="3"/>
      </rPr>
      <t>3</t>
    </r>
  </si>
  <si>
    <t>Group Functions, Other and Eliminations</t>
  </si>
  <si>
    <r>
      <t>Credit risk</t>
    </r>
    <r>
      <rPr>
        <vertAlign val="superscript"/>
        <sz val="9"/>
        <color theme="1"/>
        <rFont val="Nordea Sans Large"/>
        <family val="3"/>
      </rPr>
      <t>1,2</t>
    </r>
  </si>
  <si>
    <r>
      <rPr>
        <vertAlign val="superscript"/>
        <sz val="9"/>
        <color theme="1"/>
        <rFont val="Nordea Sans Large"/>
        <family val="3"/>
      </rPr>
      <t>1</t>
    </r>
    <r>
      <rPr>
        <sz val="9"/>
        <color theme="1"/>
        <rFont val="Nordea Sans Large"/>
        <family val="3"/>
      </rPr>
      <t xml:space="preserve"> Includes CVA Risk, securitisation positions and other credit risk adjustments</t>
    </r>
  </si>
  <si>
    <r>
      <rPr>
        <vertAlign val="superscript"/>
        <sz val="9"/>
        <color theme="1"/>
        <rFont val="Nordea Sans Large"/>
        <family val="3"/>
      </rPr>
      <t>2</t>
    </r>
    <r>
      <rPr>
        <sz val="9"/>
        <color theme="1"/>
        <rFont val="Nordea Sans Large"/>
        <family val="3"/>
      </rPr>
      <t xml:space="preserve"> Includes Article 3 buffer of EUR 0.15bn</t>
    </r>
  </si>
  <si>
    <r>
      <rPr>
        <vertAlign val="superscript"/>
        <sz val="9"/>
        <color theme="1"/>
        <rFont val="Nordea Sans Large"/>
        <family val="3"/>
      </rPr>
      <t>3</t>
    </r>
    <r>
      <rPr>
        <sz val="9"/>
        <color theme="1"/>
        <rFont val="Nordea Sans Large"/>
        <family val="3"/>
      </rPr>
      <t xml:space="preserve"> Capital deductions and internal allocations</t>
    </r>
  </si>
  <si>
    <t>EU CRB-B: Total and average net amount of exposures</t>
  </si>
  <si>
    <t>EU CRB-C: Geographical breakdown of exposures</t>
  </si>
  <si>
    <t>EU CRB-E: Maturity of exposures</t>
  </si>
  <si>
    <t>During the period 2001 to 2018, the total own funds increased by EUR 18.7bn. The increase was mainly driven by retained profit and the implementation of Basel II in 2007 and CRR/CRD IV in 2014 as well as implementation of capital buffer requirements. Specifically, CET1 capital has increased by EUR 15.0bn, AT1 capital by EUR 2.1bn and T2 capital by EUR 1.6bn.</t>
  </si>
  <si>
    <t>Q4 2018</t>
  </si>
  <si>
    <t>Q3 2018</t>
  </si>
  <si>
    <t>Q2 2018</t>
  </si>
  <si>
    <t>Total capital ratio</t>
  </si>
  <si>
    <t>Tier 1 capital</t>
  </si>
  <si>
    <t>Available capital, EURm</t>
  </si>
  <si>
    <t>Common Equity Tier 1 (CET1)</t>
  </si>
  <si>
    <t>Total capital</t>
  </si>
  <si>
    <t>Risk-weighted exposures amounts (REA), EURm</t>
  </si>
  <si>
    <t>Risk-based capital ratios as a percentage of REA</t>
  </si>
  <si>
    <t>Common Equity Tier 1 ratio</t>
  </si>
  <si>
    <t>Tier 1 ratio</t>
  </si>
  <si>
    <t>Additional CET1 buffer requirements as a percentage of REA</t>
  </si>
  <si>
    <t>Capital conservation buffer requirement</t>
  </si>
  <si>
    <t xml:space="preserve">Countercyclical buffer requirement </t>
  </si>
  <si>
    <t xml:space="preserve">Systemic risk buffer requirement </t>
  </si>
  <si>
    <t>Total buffer requirements</t>
  </si>
  <si>
    <t>CET1 available after meeting the bank’s minimum capital requirements (%)</t>
  </si>
  <si>
    <t>Basel III leverage ratio</t>
  </si>
  <si>
    <t>Transitional leverage ratio exposure measure</t>
  </si>
  <si>
    <t>Liquidity Coverage Ratio</t>
  </si>
  <si>
    <t>Total HQLA</t>
  </si>
  <si>
    <t>Total net cash outflow</t>
  </si>
  <si>
    <t>LCR ratio (%)</t>
  </si>
  <si>
    <t>Net Balance of Stable Funding</t>
  </si>
  <si>
    <t>Total stable liabilities</t>
  </si>
  <si>
    <t>Total stable assets</t>
  </si>
  <si>
    <t>Off-balance sheet items</t>
  </si>
  <si>
    <r>
      <t>2018</t>
    </r>
    <r>
      <rPr>
        <vertAlign val="superscript"/>
        <sz val="9"/>
        <color rgb="FF074EA2"/>
        <rFont val="Nordea Sans Large"/>
        <family val="3"/>
      </rPr>
      <t>3</t>
    </r>
  </si>
  <si>
    <r>
      <t>2017</t>
    </r>
    <r>
      <rPr>
        <vertAlign val="superscript"/>
        <sz val="9"/>
        <rFont val="Nordea Sans Large"/>
        <family val="3"/>
      </rPr>
      <t>3</t>
    </r>
  </si>
  <si>
    <t>Calculation of own funds</t>
  </si>
  <si>
    <t>Equity in the consolidated situation</t>
  </si>
  <si>
    <t>Proposed/actual dividend</t>
  </si>
  <si>
    <t>Common Equity Tier 1 capital before regulatory adjustments</t>
  </si>
  <si>
    <t>Deferred tax assets</t>
  </si>
  <si>
    <t>Intangible assets</t>
  </si>
  <si>
    <t>IRB provisions shortfall (-)</t>
  </si>
  <si>
    <t>Deduction for investments in credit institutions (50%)</t>
  </si>
  <si>
    <r>
      <t>Pension assets in excess of related liabilities</t>
    </r>
    <r>
      <rPr>
        <vertAlign val="superscript"/>
        <sz val="9"/>
        <rFont val="Nordea Sans Large"/>
        <family val="3"/>
      </rPr>
      <t>1</t>
    </r>
  </si>
  <si>
    <t>Other items, net</t>
  </si>
  <si>
    <t>Total regulatory adjustments to Common Equity Tier 1 capital</t>
  </si>
  <si>
    <t>Common Equity Tier 1 capital (net after deduction)</t>
  </si>
  <si>
    <t>Additional Tier 1 capital before regulatory adjustments</t>
  </si>
  <si>
    <t>Total regulatory adjustments to Additional Tier 1 capital</t>
  </si>
  <si>
    <t>Additional Tier 1 capital</t>
  </si>
  <si>
    <t>Tier 1 capital (net after deduction)</t>
  </si>
  <si>
    <t>Tier 2 capital before regulatory adjustments</t>
  </si>
  <si>
    <t>IRB provisions excess (+)</t>
  </si>
  <si>
    <t>Deductions for investments in insurance companies</t>
  </si>
  <si>
    <t>Pension assets in excess of related liabilities</t>
  </si>
  <si>
    <t>Total regulatory adjustments to Tier 2 capital</t>
  </si>
  <si>
    <t>Tier 2 capital</t>
  </si>
  <si>
    <r>
      <t>Own funds (net after deduction)</t>
    </r>
    <r>
      <rPr>
        <vertAlign val="superscript"/>
        <sz val="9"/>
        <color rgb="FF000000"/>
        <rFont val="Nordea Sans Large"/>
        <family val="3"/>
      </rPr>
      <t>2</t>
    </r>
  </si>
  <si>
    <t>1) Based on conditional FSA approval.</t>
  </si>
  <si>
    <t>2) Own Funds adjusted for IRB provision, i.e. adjusted own funds equal EUR 30,969m by 31 Dec 2018</t>
  </si>
  <si>
    <t>3) Including profit of the period.</t>
  </si>
  <si>
    <t>Own funds, excluding profit</t>
  </si>
  <si>
    <t>Common Equity Tier 1 capital, excluding profit</t>
  </si>
  <si>
    <t>Total own funds, excluding profit</t>
  </si>
  <si>
    <t>Amount</t>
  </si>
  <si>
    <t>Common Equity Tier 1, 2017</t>
  </si>
  <si>
    <t>Dividend</t>
  </si>
  <si>
    <t>Change in goodwill and intangible assets</t>
  </si>
  <si>
    <t>Change in IRB provision shortfall deduction</t>
  </si>
  <si>
    <t>Change in prudential filters</t>
  </si>
  <si>
    <t>Change in unrealised gains on AFS</t>
  </si>
  <si>
    <t>Common Equity Tier 1, 2018</t>
  </si>
  <si>
    <t>Additional Tier 1 capital, 2017</t>
  </si>
  <si>
    <t>Issued AT1 instruments</t>
  </si>
  <si>
    <t>Redeemed  AT1 instruments</t>
  </si>
  <si>
    <t>FX effect</t>
  </si>
  <si>
    <t>Change in Amount that exceeds the limits for AT1 grandfathering</t>
  </si>
  <si>
    <t>Other adjustments</t>
  </si>
  <si>
    <t>Additional Tier 1 capital, 2018</t>
  </si>
  <si>
    <t>Tier 2 capital, 2017</t>
  </si>
  <si>
    <t>Issued T2 instruments</t>
  </si>
  <si>
    <t>Redeemed  T2 instruments</t>
  </si>
  <si>
    <t>Change in Excess on the limit of AT1 grandfathered instruments</t>
  </si>
  <si>
    <t>Change in deduction due to significant investment</t>
  </si>
  <si>
    <t>Change in IRB provision excess add-on</t>
  </si>
  <si>
    <t>Tier 2 capital, 2018</t>
  </si>
  <si>
    <t>Total Own funds, 2018</t>
  </si>
  <si>
    <t>Balance sheet equity</t>
  </si>
  <si>
    <t>Valuation adjustment for non-CRR companies</t>
  </si>
  <si>
    <t>CET1 before deductions</t>
  </si>
  <si>
    <r>
      <t>Dividend</t>
    </r>
    <r>
      <rPr>
        <vertAlign val="superscript"/>
        <sz val="9"/>
        <rFont val="Nordea Sans Large"/>
        <family val="3"/>
      </rPr>
      <t>1</t>
    </r>
  </si>
  <si>
    <t>Goodwill</t>
  </si>
  <si>
    <t>Shortfall deduction</t>
  </si>
  <si>
    <t>Pension deduction</t>
  </si>
  <si>
    <t>Prudential filters</t>
  </si>
  <si>
    <t>Transitional adjustments</t>
  </si>
  <si>
    <t>Other deductions</t>
  </si>
  <si>
    <t>Common Equity Tier 1 capital</t>
  </si>
  <si>
    <t>1) Proposed dividend for 2018.</t>
  </si>
  <si>
    <t>Risk based capital ratios</t>
  </si>
  <si>
    <t>Common Equity Tier 1 capital ratio, including profit</t>
  </si>
  <si>
    <t>Tier 1 capital ratio, including profit</t>
  </si>
  <si>
    <t>Total capital ratio, including profit</t>
  </si>
  <si>
    <t>Common Equity Tier 1 capital ratio, excluding profit</t>
  </si>
  <si>
    <t>Tier 1 capital ratio, excluding profit</t>
  </si>
  <si>
    <t>Total capital ratio, excluding profit</t>
  </si>
  <si>
    <t>Leverage based capital ratios</t>
  </si>
  <si>
    <t>Leverage ratio exposure, EURm</t>
  </si>
  <si>
    <t>Leverage ratio, transitional definition, percentage</t>
  </si>
  <si>
    <t>Leverage ratio, percentage</t>
  </si>
  <si>
    <t>Minimum capital requirement</t>
  </si>
  <si>
    <t>Credit risk (excluding counterparty credit risk) (CCR)</t>
  </si>
  <si>
    <t>Of which foundation IRB (FIRB) approach</t>
  </si>
  <si>
    <t>Of which advanced IRB approach</t>
  </si>
  <si>
    <t>Of which AIRB</t>
  </si>
  <si>
    <t>Of which Retail RIRB</t>
  </si>
  <si>
    <t>Of which Equity IRB under the simple risk-weight or the IMA</t>
  </si>
  <si>
    <t>Counterparty credit risk</t>
  </si>
  <si>
    <t>Of which Original exposure</t>
  </si>
  <si>
    <t xml:space="preserve">Of which standardised approach </t>
  </si>
  <si>
    <t>Of  which internal model method (IMM)</t>
  </si>
  <si>
    <t>Of which Financial collateral simple method (for SFTs)</t>
  </si>
  <si>
    <t>Of which Financial collateral comprehensive method (for SFTs)</t>
  </si>
  <si>
    <t>Of which exposure amount for contributions to the default fund of a CCP</t>
  </si>
  <si>
    <t>Of which CVA</t>
  </si>
  <si>
    <t>Settlement risk</t>
  </si>
  <si>
    <t>Of which IRB supervisory formula approach (SFA)</t>
  </si>
  <si>
    <t>Of which standardised approach (SA)</t>
  </si>
  <si>
    <t>Of which IMA</t>
  </si>
  <si>
    <t>Large exposures</t>
  </si>
  <si>
    <t xml:space="preserve">Of which Standardised Approach </t>
  </si>
  <si>
    <r>
      <t>Amounts below the thresholds for deduction (subject to 250% risk weight)</t>
    </r>
    <r>
      <rPr>
        <vertAlign val="superscript"/>
        <sz val="9"/>
        <color rgb="FF000000"/>
        <rFont val="Nordea Sans Large"/>
        <family val="3"/>
      </rPr>
      <t>3</t>
    </r>
  </si>
  <si>
    <t>Additional risk exposure amount related to Finnish RW floor due to Article 458 CRR</t>
  </si>
  <si>
    <t>Additional risk exposure amount related to Swedish RW floor due to Article 458 CRR</t>
  </si>
  <si>
    <t>Article 3 CRR Buffer</t>
  </si>
  <si>
    <t>Pillar 1 total</t>
  </si>
  <si>
    <t>1) Excluding amounts below the thresholds for deduction (subject to 250% risk weight).</t>
  </si>
  <si>
    <t>2) Excludes exposures to CCPs.</t>
  </si>
  <si>
    <t xml:space="preserve">3) Includes equity exposures in 2018. </t>
  </si>
  <si>
    <t>Total REA, 2017</t>
  </si>
  <si>
    <t>Credit risk factors</t>
  </si>
  <si>
    <t>Book size (Exposure growth)</t>
  </si>
  <si>
    <t>Model &amp; methodology changes</t>
  </si>
  <si>
    <t>Regulation</t>
  </si>
  <si>
    <t>Foreign currency translation effects</t>
  </si>
  <si>
    <t>Additional buffer, Article 3</t>
  </si>
  <si>
    <t>Market risk factors</t>
  </si>
  <si>
    <t>Movements in risk levels</t>
  </si>
  <si>
    <t>Operational risk factors</t>
  </si>
  <si>
    <t>Changes in Beta factors</t>
  </si>
  <si>
    <t>Income related changes</t>
  </si>
  <si>
    <t>Total REA, 2018</t>
  </si>
  <si>
    <t>a</t>
  </si>
  <si>
    <t>b</t>
  </si>
  <si>
    <t>c</t>
  </si>
  <si>
    <t>e</t>
  </si>
  <si>
    <t>f</t>
  </si>
  <si>
    <t>g</t>
  </si>
  <si>
    <t>Original exposures</t>
  </si>
  <si>
    <t>Specific credit risk adjustment (allowances)</t>
  </si>
  <si>
    <t>Accumulated write-offs</t>
  </si>
  <si>
    <t>Credit risk adjustment charges of the period</t>
  </si>
  <si>
    <t>Net values
(a+b-c-d)</t>
  </si>
  <si>
    <t>Defaulted exposures</t>
  </si>
  <si>
    <t>Non-defaulted exposures</t>
  </si>
  <si>
    <t>IRB approach</t>
  </si>
  <si>
    <t>Central governments or central banks</t>
  </si>
  <si>
    <t>Institutions</t>
  </si>
  <si>
    <t>Corporates</t>
  </si>
  <si>
    <t>of which Specialised Lending</t>
  </si>
  <si>
    <t>of which SME</t>
  </si>
  <si>
    <t>Retail</t>
  </si>
  <si>
    <t>of which Secured by real estate property</t>
  </si>
  <si>
    <t>of which Non-SME</t>
  </si>
  <si>
    <t>of which Other Retail</t>
  </si>
  <si>
    <t>Other non-credit obligation assets</t>
  </si>
  <si>
    <t>Total IRB approach</t>
  </si>
  <si>
    <t>Regional governments or local authorities</t>
  </si>
  <si>
    <t>Public sector entities</t>
  </si>
  <si>
    <t>Multilateral Development Banks</t>
  </si>
  <si>
    <t>International Organisations</t>
  </si>
  <si>
    <t>- of which SME</t>
  </si>
  <si>
    <t>Secured by mortgages on immovable property</t>
  </si>
  <si>
    <t>Exposures in default</t>
  </si>
  <si>
    <t>Items associated with particularly high risk</t>
  </si>
  <si>
    <t>Covered bonds</t>
  </si>
  <si>
    <t>Claims on institutions and corporates with a short-term credit assessment</t>
  </si>
  <si>
    <t>Collective investments undertakings (CIU)</t>
  </si>
  <si>
    <t>Equity exposures</t>
  </si>
  <si>
    <t>Other exposures</t>
  </si>
  <si>
    <t>Total standardised approach</t>
  </si>
  <si>
    <t xml:space="preserve"> - of which loans</t>
  </si>
  <si>
    <t xml:space="preserve"> - of which debt securities</t>
  </si>
  <si>
    <t xml:space="preserve"> - of which off-balance sheet exposures</t>
  </si>
  <si>
    <t>Q4 2018, EURm</t>
  </si>
  <si>
    <t xml:space="preserve">
(a+b-c)</t>
  </si>
  <si>
    <t>Construction and engineering</t>
  </si>
  <si>
    <t>Consumer durables (cars, appliances, etc.)</t>
  </si>
  <si>
    <t>Consumer staples (food, agriculture etc.)</t>
  </si>
  <si>
    <t>Energy (oil, gas, etc.)</t>
  </si>
  <si>
    <t>Health care and pharmaceuticals</t>
  </si>
  <si>
    <t>Industrial capital goods</t>
  </si>
  <si>
    <t>Industrial commercial services</t>
  </si>
  <si>
    <t>IT software, hardware and services</t>
  </si>
  <si>
    <t>Media and leisure</t>
  </si>
  <si>
    <t>Metals and mining materials</t>
  </si>
  <si>
    <t>Other financial institutions</t>
  </si>
  <si>
    <t>Other materials (chemical, building materials, etc.)</t>
  </si>
  <si>
    <t>Other, public and organisations</t>
  </si>
  <si>
    <t>Paper and forest materials</t>
  </si>
  <si>
    <t>Real estate management and investment</t>
  </si>
  <si>
    <t>Retail trade</t>
  </si>
  <si>
    <t>Shipping and offshore</t>
  </si>
  <si>
    <t>Telecommunication equipment</t>
  </si>
  <si>
    <t>Telecommunication operators</t>
  </si>
  <si>
    <t>Transportation</t>
  </si>
  <si>
    <t>Utilities (distribution and production)</t>
  </si>
  <si>
    <t>Accumulated write-offs (write-offs not covered by allowances)</t>
  </si>
  <si>
    <t>Credit risk adjustment charges of the period (allowances used to cover write-offs)</t>
  </si>
  <si>
    <t>Net values
(a+b-c)</t>
  </si>
  <si>
    <t>Nordic countries</t>
  </si>
  <si>
    <t xml:space="preserve"> - of which Denmark</t>
  </si>
  <si>
    <t xml:space="preserve"> - of which Finland</t>
  </si>
  <si>
    <t xml:space="preserve"> - of which Norway</t>
  </si>
  <si>
    <t xml:space="preserve"> - of which Sweden</t>
  </si>
  <si>
    <t>Baltic countries</t>
  </si>
  <si>
    <t>United States</t>
  </si>
  <si>
    <t>Poland</t>
  </si>
  <si>
    <t>Russia</t>
  </si>
  <si>
    <t>Exposures before CCF and CRM</t>
  </si>
  <si>
    <t>Exposures post-CCF and CRM</t>
  </si>
  <si>
    <t>Asset classes</t>
  </si>
  <si>
    <t>On-balance sheet amount</t>
  </si>
  <si>
    <t>Off-balance sheet amount</t>
  </si>
  <si>
    <t>REA density</t>
  </si>
  <si>
    <t>Multilateral development banks</t>
  </si>
  <si>
    <t>International organisations</t>
  </si>
  <si>
    <t>Corporate</t>
  </si>
  <si>
    <t>Exposures associated with particularly high risk</t>
  </si>
  <si>
    <t>Other items</t>
  </si>
  <si>
    <t xml:space="preserve">EURm </t>
  </si>
  <si>
    <t>Risk weight</t>
  </si>
  <si>
    <t xml:space="preserve">Exposure classes </t>
  </si>
  <si>
    <t>0%</t>
  </si>
  <si>
    <t>Associated with particularly high risk</t>
  </si>
  <si>
    <t>PD scale</t>
  </si>
  <si>
    <t>Off-balance exposure</t>
  </si>
  <si>
    <t>Average CCF</t>
  </si>
  <si>
    <t xml:space="preserve">EAD </t>
  </si>
  <si>
    <t>Average PD</t>
  </si>
  <si>
    <t>Number of obligors. '000</t>
  </si>
  <si>
    <t>Average LGD</t>
  </si>
  <si>
    <t>Average maturity</t>
  </si>
  <si>
    <t>EL</t>
  </si>
  <si>
    <t>Value adj. and provision</t>
  </si>
  <si>
    <t>Total IRB exposures</t>
  </si>
  <si>
    <t>0.00 to &lt; 0.15</t>
  </si>
  <si>
    <t>0.15 to &lt; 0.25</t>
  </si>
  <si>
    <t>0.25 to &lt; 0.50</t>
  </si>
  <si>
    <t>0.50 to &lt; 0.75</t>
  </si>
  <si>
    <t>0.75 to &lt; 2.50</t>
  </si>
  <si>
    <t>2.50 to &lt; 10.00</t>
  </si>
  <si>
    <t>10.00 to &lt; 100</t>
  </si>
  <si>
    <t xml:space="preserve">100 (Default) </t>
  </si>
  <si>
    <t xml:space="preserve">Sovereigns - FIRB </t>
  </si>
  <si>
    <t xml:space="preserve">Institutions - FIRB </t>
  </si>
  <si>
    <t>Corporate - IRB, Total</t>
  </si>
  <si>
    <t>Corporate - AIRB, Total</t>
  </si>
  <si>
    <t>Corporate - AIRB, Corporates (exluding SMEs and specialised lending)</t>
  </si>
  <si>
    <t>Sub-total</t>
  </si>
  <si>
    <t>Corporate - AIRB, SMEs (excluding specialised lending)</t>
  </si>
  <si>
    <t xml:space="preserve">Corporate - AIRB, Specialised lending </t>
  </si>
  <si>
    <t>Corporate - FIRB, Total</t>
  </si>
  <si>
    <t>Corporate - FIRB, Corporates (excluding SMEs and specialised lending)</t>
  </si>
  <si>
    <t>Corporate - FIRB, SMEs (excluding specialised lending)</t>
  </si>
  <si>
    <t xml:space="preserve">Corporate - FIRB, Specialised Lending </t>
  </si>
  <si>
    <t>Retail - RIRB, total</t>
  </si>
  <si>
    <t>Retail - RIRB, Non-SME (excluding exposures secured by immovable property)</t>
  </si>
  <si>
    <t>Retail - RIRB,  SME (excluding exposures secured by immovable property)</t>
  </si>
  <si>
    <t>Retail - RIRB, SME exposures secured by immovable property</t>
  </si>
  <si>
    <t>Retail - RIRB, Non-SME exposures secured by immovable property</t>
  </si>
  <si>
    <t>Pre-credit derivatives REA</t>
  </si>
  <si>
    <t>Actual REA</t>
  </si>
  <si>
    <t>Exposures under Foundation IRB</t>
  </si>
  <si>
    <t>Central governments and central banks</t>
  </si>
  <si>
    <t>Corporates - SME</t>
  </si>
  <si>
    <t>Corporates - Specialised Lending</t>
  </si>
  <si>
    <t>Corporates - Other</t>
  </si>
  <si>
    <t>Exposures under Advanced IRB</t>
  </si>
  <si>
    <t>Retail - Secured by real estate SME</t>
  </si>
  <si>
    <t>Retail - Secured by real estate non-SME</t>
  </si>
  <si>
    <t>Retail - Other SME</t>
  </si>
  <si>
    <t>Retail - Other non-SME</t>
  </si>
  <si>
    <t>Other non credit-obligation assets</t>
  </si>
  <si>
    <t>Capital 
requirement</t>
  </si>
  <si>
    <t>REA 2017</t>
  </si>
  <si>
    <t>Model updates</t>
  </si>
  <si>
    <t xml:space="preserve">REA 2018 </t>
  </si>
  <si>
    <t>REA 2016</t>
  </si>
  <si>
    <t>Average risk weight</t>
  </si>
  <si>
    <t>IRB exposure classes</t>
  </si>
  <si>
    <t>other</t>
  </si>
  <si>
    <t>Sovereign</t>
  </si>
  <si>
    <t>CR</t>
  </si>
  <si>
    <t>Institution</t>
  </si>
  <si>
    <t>CCR</t>
  </si>
  <si>
    <t>TOTAL IRB</t>
  </si>
  <si>
    <t xml:space="preserve"> - of which advanced</t>
  </si>
  <si>
    <t xml:space="preserve"> - of which mortgage</t>
  </si>
  <si>
    <t xml:space="preserve"> - of which other retail</t>
  </si>
  <si>
    <t xml:space="preserve"> - of which SME</t>
  </si>
  <si>
    <t>TOTAL SA</t>
  </si>
  <si>
    <t>Standardised exposure classes</t>
  </si>
  <si>
    <t>Central government and central banks</t>
  </si>
  <si>
    <t>Regional governments and local authorities</t>
  </si>
  <si>
    <t>Exposure secured by real estate</t>
  </si>
  <si>
    <t>Other¹</t>
  </si>
  <si>
    <t>1)  Includes exposure classes Administrative bodies and non-commercial undertakings, Multilateral development banks, International organisations, Past due items, Items belonging to regulatory high-risk categories, Other items and Equity.</t>
  </si>
  <si>
    <t>Q3 2018, EURm</t>
  </si>
  <si>
    <t>1)  Includes exposure classes Past due items, Items belonging to regulatory high-risk categories, Other items and Equity.</t>
  </si>
  <si>
    <t>On-balance sheet items</t>
  </si>
  <si>
    <t xml:space="preserve">Institution </t>
  </si>
  <si>
    <t>Exposures secured by real estate</t>
  </si>
  <si>
    <t>On-balance
sheet items</t>
  </si>
  <si>
    <t>Off-balance
sheet items</t>
  </si>
  <si>
    <t>YEAR END VALUES</t>
  </si>
  <si>
    <t xml:space="preserve"> - of which Advanced</t>
  </si>
  <si>
    <t>1)  Includes exposures classes Administrative bodies and non-commercial undertakings, Multilateral development banks, International organisations, Past due items, Items belonging to regulatory high-risk categories, Other items and Equity.</t>
  </si>
  <si>
    <t>1) Includes exposure classes Administrative bodies and non-commercial undertakings, Multilateral developments banks, International organisations, Past due items, Items belonging to regulatory high-risk categories, Other items and Equity.</t>
  </si>
  <si>
    <t>- of which secured by guarantees and credit derivatives</t>
  </si>
  <si>
    <t>- of which secured by collateral</t>
  </si>
  <si>
    <t>Average weighted LGD¹</t>
  </si>
  <si>
    <t xml:space="preserve">   - of which Advanced</t>
  </si>
  <si>
    <t xml:space="preserve">   - of which secured by immovable property</t>
  </si>
  <si>
    <t xml:space="preserve">   - of which other retail</t>
  </si>
  <si>
    <t xml:space="preserve">   - of which SME</t>
  </si>
  <si>
    <t>n.a.</t>
  </si>
  <si>
    <t>Other²</t>
  </si>
  <si>
    <t xml:space="preserve">Total  </t>
  </si>
  <si>
    <t>1) IRB total average LGD is excluding other non-credit obligation assets.</t>
  </si>
  <si>
    <t>2) Includes exposures classes past due items, items belonging to regulatory high-risk categories, other items and equity.</t>
  </si>
  <si>
    <t>Financial collateral</t>
  </si>
  <si>
    <t>Receivables</t>
  </si>
  <si>
    <t>Residential real estate</t>
  </si>
  <si>
    <t>Commercial real estate</t>
  </si>
  <si>
    <t>Other physical collateral</t>
  </si>
  <si>
    <t>Original Exposure</t>
  </si>
  <si>
    <t>Credit quality step</t>
  </si>
  <si>
    <t>Standard &amp; Poor's rating</t>
  </si>
  <si>
    <t>31 Dec 2017</t>
  </si>
  <si>
    <t>(a) Central Governments or Central banks</t>
  </si>
  <si>
    <t>AAA to AA-</t>
  </si>
  <si>
    <t>A+ to A-</t>
  </si>
  <si>
    <t>BBB+ to BBB-</t>
  </si>
  <si>
    <t>4 to 6 or blank</t>
  </si>
  <si>
    <t>BB+ and below,</t>
  </si>
  <si>
    <t>100-250%</t>
  </si>
  <si>
    <t>or without rating</t>
  </si>
  <si>
    <t>(b) Regional Governments or local authorities</t>
  </si>
  <si>
    <t>AAA to AA-¹</t>
  </si>
  <si>
    <t>0% - 20%¹</t>
  </si>
  <si>
    <t>3 to 6 or blank</t>
  </si>
  <si>
    <t xml:space="preserve">BBB+ and below, </t>
  </si>
  <si>
    <t>(c) Public sector entites</t>
  </si>
  <si>
    <t>BBB+ and below,</t>
  </si>
  <si>
    <t>(d) Multilateral Developments Banks</t>
  </si>
  <si>
    <t>AAA to AA-²</t>
  </si>
  <si>
    <t>0% - 20%²</t>
  </si>
  <si>
    <t>100-150%</t>
  </si>
  <si>
    <t>(f) Corporates</t>
  </si>
  <si>
    <t>3 to 4</t>
  </si>
  <si>
    <t>BBB+ to BB-</t>
  </si>
  <si>
    <t>5 to 6 or blank</t>
  </si>
  <si>
    <t>without rating</t>
  </si>
  <si>
    <t>2) Includes exposures to specific entities and receives a 0%-risk weight as provisioned by CRR.</t>
  </si>
  <si>
    <t>3) Excludes exposures towards CCPs.</t>
  </si>
  <si>
    <t>Net exposure at the end of the period</t>
  </si>
  <si>
    <t>Average net exposure over the period</t>
  </si>
  <si>
    <t>- of which Specialised Lending</t>
  </si>
  <si>
    <t>- of which Secured by real estate property</t>
  </si>
  <si>
    <t>- of which Non-SME</t>
  </si>
  <si>
    <t>- of which Other Retail</t>
  </si>
  <si>
    <t>2017 EURm</t>
  </si>
  <si>
    <t xml:space="preserve">The table EU CRB-C displays credit risk exposures by exposure class and domicile. Out of total net exposures, 79% were treated under IRB approach compared to 95% in 2017, the decrease is primiarily attributable to the sovereign portfolio reported under the standardised approach in Q4 2018, which holds approximately 64% of the exposure within the Nordic countries. Similarly, under the SA approach, Nordic countries had expansion of exposures during the year 2018.  Corporate and retail portfolio exposures under the IRB approach remained relatively stable in the Nordic regions from 2017 to 2018. 
</t>
  </si>
  <si>
    <t>Net exposures</t>
  </si>
  <si>
    <t>of which Denmark</t>
  </si>
  <si>
    <t>of which Finland</t>
  </si>
  <si>
    <t>of which Norway</t>
  </si>
  <si>
    <t>of which Sweden</t>
  </si>
  <si>
    <t>USA</t>
  </si>
  <si>
    <t>Other geograph-ical areas</t>
  </si>
  <si>
    <t>Central goverments or central banks</t>
  </si>
  <si>
    <t>Other non-credit obligations</t>
  </si>
  <si>
    <t xml:space="preserve">EU CRB-E discloses net exposure values for on-balance sheet exposures. For exposures treated under the IRB approach, about 57% are in the &gt;5 years bucket. For corporate IRB, most exposures are within the one to five year bucket, whereas retail exposures are mostly within the &gt; 5 years maturity. Sovereign exposures are predominantly in the on demand category, mainly explained by accounts at central banks. </t>
  </si>
  <si>
    <t>Net exposure value</t>
  </si>
  <si>
    <t>On demand</t>
  </si>
  <si>
    <t>&gt;= 1 year</t>
  </si>
  <si>
    <t>&gt; 1 year &lt;= 5 years</t>
  </si>
  <si>
    <t>&gt;5 years</t>
  </si>
  <si>
    <t>No stated maturity</t>
  </si>
  <si>
    <t xml:space="preserve"> - of which Specialised Lending</t>
  </si>
  <si>
    <t xml:space="preserve"> - of which Secured by real estate property</t>
  </si>
  <si>
    <t xml:space="preserve"> - of which Non-SME</t>
  </si>
  <si>
    <t xml:space="preserve"> - of which Other Retail</t>
  </si>
  <si>
    <t xml:space="preserve"> - of which SMEs</t>
  </si>
  <si>
    <t>Collective investments  undertakings (CIU)</t>
  </si>
  <si>
    <t>Denmark</t>
  </si>
  <si>
    <t>US</t>
  </si>
  <si>
    <t>Percent (%)</t>
  </si>
  <si>
    <t>PD</t>
  </si>
  <si>
    <t>LGD</t>
  </si>
  <si>
    <t xml:space="preserve">   - of which secured by </t>
  </si>
  <si>
    <t xml:space="preserve">     immovable property</t>
  </si>
  <si>
    <t xml:space="preserve">Other non-credit </t>
  </si>
  <si>
    <t>obligation assets</t>
  </si>
  <si>
    <t>Total 2018</t>
  </si>
  <si>
    <t>Total 2017</t>
  </si>
  <si>
    <t>Credit derivative hedges</t>
  </si>
  <si>
    <t>Protection bought</t>
  </si>
  <si>
    <t>Protection sold</t>
  </si>
  <si>
    <t>Notionals</t>
  </si>
  <si>
    <t>Credit default swaps</t>
  </si>
  <si>
    <t>Credit options</t>
  </si>
  <si>
    <t>Total notionals</t>
  </si>
  <si>
    <t>Fair values</t>
  </si>
  <si>
    <t>Positive fair value (asset)</t>
  </si>
  <si>
    <t>Negative fair value (liability)</t>
  </si>
  <si>
    <t>EAD post CRM and post-CCF</t>
  </si>
  <si>
    <t>Number of obligors</t>
  </si>
  <si>
    <t>Total IRB</t>
  </si>
  <si>
    <t>Sovereigns FIRB</t>
  </si>
  <si>
    <t>Soverigns FIRB</t>
  </si>
  <si>
    <t>Institutions FIRB</t>
  </si>
  <si>
    <t xml:space="preserve">Retail RIRB </t>
  </si>
  <si>
    <t>Corporate FIRB, Total</t>
  </si>
  <si>
    <t>Corporate FIRB, Corporate exposures excluding SMEs and specialised lending</t>
  </si>
  <si>
    <t>Corporate FIRB, SME exposures excluding specialised lending</t>
  </si>
  <si>
    <t>Corporate FIRB,  Specialised lending exposures</t>
  </si>
  <si>
    <t>2017 , EURm</t>
  </si>
  <si>
    <t>Retail - RIRB</t>
  </si>
  <si>
    <t>Exposure classes</t>
  </si>
  <si>
    <r>
      <t>Exposure classes</t>
    </r>
    <r>
      <rPr>
        <vertAlign val="superscript"/>
        <sz val="9"/>
        <rFont val="Nordea Sans Large"/>
        <family val="3"/>
      </rPr>
      <t>1</t>
    </r>
  </si>
  <si>
    <r>
      <rPr>
        <vertAlign val="superscript"/>
        <sz val="9"/>
        <color theme="1"/>
        <rFont val="Nordea Sans Large"/>
        <family val="3"/>
      </rPr>
      <t>1</t>
    </r>
    <r>
      <rPr>
        <sz val="9"/>
        <color theme="1"/>
        <rFont val="Nordea Sans Large"/>
        <family val="3"/>
      </rPr>
      <t>Luminor Bank CCR exposures of EUR 64m are not considered in the table.</t>
    </r>
  </si>
  <si>
    <t>Regional Governments or local authorities</t>
  </si>
  <si>
    <t xml:space="preserve">   of which cleared through CCPs</t>
  </si>
  <si>
    <t>Exposures include derivatives as well as securities financing transactions.</t>
  </si>
  <si>
    <t>Securitisation positions - by capital approach</t>
  </si>
  <si>
    <t>Exposure values</t>
  </si>
  <si>
    <t>Re-
securitisation</t>
  </si>
  <si>
    <t>Supervisory formula method</t>
  </si>
  <si>
    <t>Traditional</t>
  </si>
  <si>
    <t>Synthetic</t>
  </si>
  <si>
    <t>Recognised losses</t>
  </si>
  <si>
    <t>Loans to corporates or SME's</t>
  </si>
  <si>
    <t>Of which past due</t>
  </si>
  <si>
    <t>Of which deducted from own funds or risk-weighted at 1250%</t>
  </si>
  <si>
    <t>Total (originator)</t>
  </si>
  <si>
    <t>Type</t>
  </si>
  <si>
    <t>Duration</t>
  </si>
  <si>
    <t>Accounting treatment</t>
  </si>
  <si>
    <t>Book</t>
  </si>
  <si>
    <t>Nordea's loans to SPEs</t>
  </si>
  <si>
    <t>Total assets of SPEs</t>
  </si>
  <si>
    <t>Viking ABCP Conduit</t>
  </si>
  <si>
    <t>Receivables Securitisation</t>
  </si>
  <si>
    <t>&lt; 5 years</t>
  </si>
  <si>
    <t>Consolidated</t>
  </si>
  <si>
    <t>Banking</t>
  </si>
  <si>
    <t>1) Includes all assets towards SPEs (such as bonds, subordinated loans and drawn credit facilities).</t>
  </si>
  <si>
    <t>Carrying values as reported in published financial statements</t>
  </si>
  <si>
    <r>
      <t xml:space="preserve">Carrying values under scope of regulatory consolidation </t>
    </r>
    <r>
      <rPr>
        <vertAlign val="superscript"/>
        <sz val="8"/>
        <color rgb="FF074EA2"/>
        <rFont val="Nordea Sans Large"/>
        <family val="3"/>
      </rPr>
      <t>1,2</t>
    </r>
  </si>
  <si>
    <t>Carrying values of items</t>
  </si>
  <si>
    <t>Subject to the credit risk framework</t>
  </si>
  <si>
    <t>Subject to the counterparty credit risk framework</t>
  </si>
  <si>
    <t>Subject to the securitisation framework</t>
  </si>
  <si>
    <t>Subject to the market risk framework</t>
  </si>
  <si>
    <r>
      <t>Not subject to capital requirements or subject to deduction from capital</t>
    </r>
    <r>
      <rPr>
        <vertAlign val="superscript"/>
        <sz val="8"/>
        <color rgb="FF074EA2"/>
        <rFont val="Nordea Sans Large"/>
        <family val="3"/>
      </rPr>
      <t>3</t>
    </r>
  </si>
  <si>
    <t>Cash and balances with central banks</t>
  </si>
  <si>
    <t>Loans to central banks</t>
  </si>
  <si>
    <t>Loans to credit institutions</t>
  </si>
  <si>
    <t>Loans to the public</t>
  </si>
  <si>
    <t>Interest bearing securities</t>
  </si>
  <si>
    <t>Financial instruments pledged as collateral</t>
  </si>
  <si>
    <t>Assets in pooled schemes and unit-linked investment contracts</t>
  </si>
  <si>
    <t>Fair value changes of the hedged items in portfolio hedge of interest rate risk</t>
  </si>
  <si>
    <t>Investments in associated undertakings and joint ventures</t>
  </si>
  <si>
    <t>Properties and equipment</t>
  </si>
  <si>
    <t>Current tax assets</t>
  </si>
  <si>
    <t>Retirement benefit assets</t>
  </si>
  <si>
    <t>Prepaid expenses and accrued income</t>
  </si>
  <si>
    <t>Deposits by credit institutions</t>
  </si>
  <si>
    <t>Deposits and borrowings from the public</t>
  </si>
  <si>
    <t>Deposits in pooled schemes and unit-linked investment contracts</t>
  </si>
  <si>
    <t>Liabilities to policyholders</t>
  </si>
  <si>
    <t>Debt securities in issue</t>
  </si>
  <si>
    <t>Fair value changes of  the hedged items in portfolio hedge of interest rate risk</t>
  </si>
  <si>
    <t>Current tax liabilities</t>
  </si>
  <si>
    <t>Accrued expenses and prepaid income</t>
  </si>
  <si>
    <t>Deferred tax liabilites</t>
  </si>
  <si>
    <t>Provisions</t>
  </si>
  <si>
    <t>Retirement benefit obligations</t>
  </si>
  <si>
    <t>Subordinated liabilities</t>
  </si>
  <si>
    <t>Total equity</t>
  </si>
  <si>
    <t>1) The amounts shown in the second column do not always equal the sum of the amounts shown in the remaining columns of the table, since there are items that attract capital charges according to more than one risk framework. These items are derivatives and repurchase agreements which are shown in the market and counterparty credit risk framework.
2) Including Luminor values according to the proportional method.
3) Provisions for loans are shown in the last column as negative values.</t>
  </si>
  <si>
    <t>d</t>
  </si>
  <si>
    <t>Items subject to:</t>
  </si>
  <si>
    <r>
      <t>Total</t>
    </r>
    <r>
      <rPr>
        <vertAlign val="superscript"/>
        <sz val="9"/>
        <color rgb="FF074EA2"/>
        <rFont val="Nordea Sans Large"/>
        <family val="3"/>
      </rPr>
      <t>1</t>
    </r>
  </si>
  <si>
    <t>Credit risk framework</t>
  </si>
  <si>
    <t>Counterparty credit risk framework</t>
  </si>
  <si>
    <r>
      <t xml:space="preserve">Securitisation framework </t>
    </r>
    <r>
      <rPr>
        <vertAlign val="superscript"/>
        <sz val="9"/>
        <color rgb="FF074EA2"/>
        <rFont val="Nordea Sans Large"/>
        <family val="3"/>
      </rPr>
      <t>2,3</t>
    </r>
  </si>
  <si>
    <r>
      <t>Market risk framework</t>
    </r>
    <r>
      <rPr>
        <vertAlign val="superscript"/>
        <sz val="9"/>
        <color rgb="FF074EA2"/>
        <rFont val="Nordea Sans Large"/>
        <family val="3"/>
      </rPr>
      <t>4</t>
    </r>
  </si>
  <si>
    <t xml:space="preserve">Total net amount under the regulatory scope of consolidation </t>
  </si>
  <si>
    <t>Off-balance sheet amounts (pre CRM and CCF)</t>
  </si>
  <si>
    <t>Differences due to different netting rules</t>
  </si>
  <si>
    <t>Differences due to considerations for provisions in Standardised Approach</t>
  </si>
  <si>
    <t>Differences due to regulatory future exposures</t>
  </si>
  <si>
    <t>Differences due to Credit Conversion Factor (CCF)</t>
  </si>
  <si>
    <t>Differences due to the use of financial collateral in Standardised Approach</t>
  </si>
  <si>
    <t>Other differences not stated above</t>
  </si>
  <si>
    <t>Exposure amounts considered for regulatory purposes</t>
  </si>
  <si>
    <t xml:space="preserve">1) Total values in column a may not equal the sum of the remaining columns in this table (b to e) as certain items are treated under both the counterparty credit risk as well as the market risk framework (as per template EU LI 1). </t>
  </si>
  <si>
    <t>2) As Nordea's securitisation position is synthetic, all is classified as on-balance according to the securitisation framework. But as the securitisation is including e.g. loan promises, an off-balance part is deducted, stemming from adjustments related to Credit Conversion Factors (CCFs).</t>
  </si>
  <si>
    <t>3) Sponsor activities are not included in the table above (although are included in the Securitisation chapter).</t>
  </si>
  <si>
    <t>4) Exposure at default is not calculated under the market risk framework, resulting in a difference between carrying values and exposure amounts considered for regulatory purposes. Therefore the total amount of carrying values according to the market risk framework is deducted in the final line Other differences not stated above.</t>
  </si>
  <si>
    <t>(A) Amount at disclosure date</t>
  </si>
  <si>
    <t>(B) regulation (EU) no 575/2013 article reference</t>
  </si>
  <si>
    <t xml:space="preserve">(C) Amounts subject to pre-regulation treatment or prescribed residual amount of regulation, (EU) no 575/2013 </t>
  </si>
  <si>
    <t>Common Equity Tier 1 capital: instruments and reserves</t>
  </si>
  <si>
    <t xml:space="preserve">Capital instruments and the related share premium accounts </t>
  </si>
  <si>
    <t xml:space="preserve">26 (1), 27, 28, 29, EBA list 26 (3) </t>
  </si>
  <si>
    <t xml:space="preserve">of which: Instrument type 1 </t>
  </si>
  <si>
    <t xml:space="preserve">EBA list 26 (3) </t>
  </si>
  <si>
    <t xml:space="preserve">of which: Instrument type 2 </t>
  </si>
  <si>
    <t xml:space="preserve">of which: Instrument type 3 </t>
  </si>
  <si>
    <t xml:space="preserve">Retained earnings </t>
  </si>
  <si>
    <t xml:space="preserve">26 (1) (c) </t>
  </si>
  <si>
    <t xml:space="preserve">Accumulated other comprehensive income (and other reserves, to include unrealised gains and losses under the applicable accounting standards) </t>
  </si>
  <si>
    <t xml:space="preserve">26 (1) </t>
  </si>
  <si>
    <t xml:space="preserve">3a </t>
  </si>
  <si>
    <t xml:space="preserve">Funds for general banking risk </t>
  </si>
  <si>
    <t xml:space="preserve">26 (1) (f) </t>
  </si>
  <si>
    <t xml:space="preserve">Amount of qualifying items referred to in Article 484 (3) and the related share premium accounts subject to phase out </t>
  </si>
  <si>
    <t xml:space="preserve">486 (2) </t>
  </si>
  <si>
    <t xml:space="preserve">from CET1 </t>
  </si>
  <si>
    <t xml:space="preserve">Public sector capital injections grandfathered until 1 January 2018 </t>
  </si>
  <si>
    <t xml:space="preserve">483 (2) </t>
  </si>
  <si>
    <t xml:space="preserve">Minority Interests (amount allowed in consolidated CET1) </t>
  </si>
  <si>
    <t xml:space="preserve">84, 479, 480 </t>
  </si>
  <si>
    <t xml:space="preserve">5a </t>
  </si>
  <si>
    <t xml:space="preserve">Independently reviewed interim profits net of any foreseeable charge or dividend </t>
  </si>
  <si>
    <t xml:space="preserve">26 (2) </t>
  </si>
  <si>
    <t xml:space="preserve">Common Equity Tier 1 (CET1) capital before regulatory adjustments </t>
  </si>
  <si>
    <t xml:space="preserve">Common Equity Tier 1 (CET1) capital: regulatory adjustments </t>
  </si>
  <si>
    <t xml:space="preserve">Additional value adjustments (negative amount) </t>
  </si>
  <si>
    <t xml:space="preserve">34, 105 </t>
  </si>
  <si>
    <t xml:space="preserve">36 (1) (b), 37, 472 (4) </t>
  </si>
  <si>
    <t xml:space="preserve">(negative amount) </t>
  </si>
  <si>
    <t>NA</t>
  </si>
  <si>
    <t xml:space="preserve">Empty Set in the EU </t>
  </si>
  <si>
    <t xml:space="preserve">Deferred tax assets that rely on future profitability excluding those arising from temporary differences (net of related tax liability where the conditions in Article 38 (3) are met) (negative amount) </t>
  </si>
  <si>
    <t xml:space="preserve">36 (1) (c), 38, 472 (5) </t>
  </si>
  <si>
    <t xml:space="preserve">33 (a) </t>
  </si>
  <si>
    <t xml:space="preserve">Negative amounts resulting from the calculation of expected loss amounts </t>
  </si>
  <si>
    <t xml:space="preserve">36 (1) (d), 40, 159, 472 (6) </t>
  </si>
  <si>
    <t xml:space="preserve">Any increase in equity that results from securitised assets (negative amount) </t>
  </si>
  <si>
    <t xml:space="preserve">32 (1) </t>
  </si>
  <si>
    <t xml:space="preserve">Gains or losses on liabilities valued at fair value resulting from changes in own credit standing </t>
  </si>
  <si>
    <t xml:space="preserve">33 (b) </t>
  </si>
  <si>
    <t xml:space="preserve">Defined-benefit pension fund assets (negative amount) </t>
  </si>
  <si>
    <t xml:space="preserve">36 (1) (e) , 41, 472 (7) </t>
  </si>
  <si>
    <t xml:space="preserve">Direct and indirect holdings by an institution of own CET1 instruments (negative amount) </t>
  </si>
  <si>
    <t xml:space="preserve">36 (1) (f), 42, 472 (8) </t>
  </si>
  <si>
    <t xml:space="preserve">Holdings of the CET1 instruments of financial sector entities where those entities have reciprocal cross holdings with the institution designed to inflate artificially the own funds of the institution (negative amount) </t>
  </si>
  <si>
    <t xml:space="preserve">36 (1) (g), 44, 472 (9) </t>
  </si>
  <si>
    <t xml:space="preserve">Direct and indirect holdings by the institution of the CET1 instruments of financial sector entities where the institution does not have a significant investment in those entities (amount above the 10% threshold and net of eligible short positions) (negative amount) </t>
  </si>
  <si>
    <t xml:space="preserve">36 (1) (h), 43, 45, 46, 49 (2) (3), 79, 472 (10) </t>
  </si>
  <si>
    <t xml:space="preserve">Direct, indirect and synthetic holdings by the institution of the CET1 instruments of financial sector entities where the institution has a significant investment in those entities (amount above 10% threshold and net of eligible short positions) (negative amount) </t>
  </si>
  <si>
    <t xml:space="preserve">36 (1) (i), 43, 45, 47, 48 (1) (b), 49 (1) to (3), 79, 470, 472 (11) </t>
  </si>
  <si>
    <t xml:space="preserve">20a </t>
  </si>
  <si>
    <t xml:space="preserve">Exposure amount of the following items which qualify for a RW of 1250%, where the institution opts for the deduction alternative </t>
  </si>
  <si>
    <t xml:space="preserve">36 (1) (k) </t>
  </si>
  <si>
    <t xml:space="preserve">20b </t>
  </si>
  <si>
    <t xml:space="preserve">of which: qualifying holdings outside the financial sector (negative amount) </t>
  </si>
  <si>
    <t xml:space="preserve">36 (1) (k) (i), 89 to 91 </t>
  </si>
  <si>
    <t xml:space="preserve">20c </t>
  </si>
  <si>
    <t xml:space="preserve">of which: securitisation positions (negative amount) </t>
  </si>
  <si>
    <t>36 (1) (k) (ii)
243 (1) (b)
244 (1) (b) 258</t>
  </si>
  <si>
    <t xml:space="preserve">20d </t>
  </si>
  <si>
    <t xml:space="preserve">of which: free deliveries (negative amount) </t>
  </si>
  <si>
    <t xml:space="preserve">36 (1) (k) (iii), 379 (3) </t>
  </si>
  <si>
    <t xml:space="preserve">Deferred tax assets arising from temporary differences (amount above 10% threshold, net of related tax liability where the conditions in 38 (3) are met) (negative amount) </t>
  </si>
  <si>
    <t xml:space="preserve">36 (1) (c), 38, 48 (1) (a), 470, 472 (5) </t>
  </si>
  <si>
    <t xml:space="preserve">Amount exceeding the 15% threshold (negative amount) </t>
  </si>
  <si>
    <t>48 (1)</t>
  </si>
  <si>
    <t xml:space="preserve">of which: direct and indirect holdings by the institution of the CET1 instruments of financial sector entities where the institution has a significant investment in those entities </t>
  </si>
  <si>
    <t xml:space="preserve">36 (1) (i), 48 (1) (b), 470, 472 (11) </t>
  </si>
  <si>
    <t>of which: deferred tax assets arising from temporary differences</t>
  </si>
  <si>
    <t xml:space="preserve">25a </t>
  </si>
  <si>
    <t xml:space="preserve">36 (1) (a), 472 (3) </t>
  </si>
  <si>
    <t xml:space="preserve">25b </t>
  </si>
  <si>
    <t xml:space="preserve">Foreseeable tax charges relating to CET1 items (negative amount) </t>
  </si>
  <si>
    <t xml:space="preserve">36 (1) (l) </t>
  </si>
  <si>
    <t xml:space="preserve">Regulatory adjustments applied to Common Equity Tier 1 in respect of amounts subject to pre-CRR treatment </t>
  </si>
  <si>
    <t xml:space="preserve">26a </t>
  </si>
  <si>
    <t xml:space="preserve">Regulatory adjustments relating to unrealised gains and losses pursuant to Articles 467 and 468 </t>
  </si>
  <si>
    <t>Of which: …filter for unrealised loss on AFS debt instruments</t>
  </si>
  <si>
    <t>Of which: …filter for unrealised loss 2</t>
  </si>
  <si>
    <t>Of which: …filter for unrealised gain on AFS debt instruments</t>
  </si>
  <si>
    <t>Of which: …filter for unrealised gain 2</t>
  </si>
  <si>
    <t xml:space="preserve">26b </t>
  </si>
  <si>
    <t xml:space="preserve">Amount to be deducted from or added to Common Equity Tier 1 capital with regard to additional filters and deductions required pre CRR </t>
  </si>
  <si>
    <t>Of which: …</t>
  </si>
  <si>
    <t xml:space="preserve">Qualifying AT1 deductions that exceed the AT1 capital of the institution (negative amount) </t>
  </si>
  <si>
    <t xml:space="preserve">36 (1) (j) </t>
  </si>
  <si>
    <t xml:space="preserve">Total regulatory adjustments to Common equity Tier 1 (CET1) </t>
  </si>
  <si>
    <t xml:space="preserve">Common Equity Tier 1 (CET1) capital </t>
  </si>
  <si>
    <t xml:space="preserve">Additional Tier 1 (AT1) capital: instruments </t>
  </si>
  <si>
    <t>51, 52</t>
  </si>
  <si>
    <t>of which: classified as equity under applicable accounting standards</t>
  </si>
  <si>
    <t>of which: classified as liabilities under applicable accounting standards</t>
  </si>
  <si>
    <t xml:space="preserve">Amount of qualifying items referred to in Article 484 (4) and the related share premium accounts subject to phase out </t>
  </si>
  <si>
    <t xml:space="preserve">486 (3) </t>
  </si>
  <si>
    <t xml:space="preserve">from AT1 </t>
  </si>
  <si>
    <t xml:space="preserve">483 (3) </t>
  </si>
  <si>
    <t xml:space="preserve">Qualifying Tier 1 capital included in consolidated AT1 capital (including minority interests not included in row 5) issued by subsidiaries and held by third parties </t>
  </si>
  <si>
    <t xml:space="preserve">85, 86, 480 </t>
  </si>
  <si>
    <t>of which: instruments issued by subsidiaries subject to phase out</t>
  </si>
  <si>
    <t xml:space="preserve">Additional Tier 1 (AT1) capital before regulatory adjustments </t>
  </si>
  <si>
    <t xml:space="preserve">Additional Tier 1 (AT1) capital: regulatory adjustments </t>
  </si>
  <si>
    <t xml:space="preserve">Direct and indirect holdings by an institution of own AT1 Instruments (negative amount) </t>
  </si>
  <si>
    <t xml:space="preserve">52 (1) (b), 56 (a), 57, 475 (2) </t>
  </si>
  <si>
    <t xml:space="preserve">Holdings of the AT1 instruments of financial sector entities where those entities have reciprocal cross holdings with the institution designed to inflate artificially the own funds of the institution (negative amount) </t>
  </si>
  <si>
    <t xml:space="preserve">56 (b), 58, 475 (3) </t>
  </si>
  <si>
    <t xml:space="preserve">Direct and indirect holdings of the AT1 instruments of financial sector entities where the institution does not have a significant investment in those entities (amount above the 10% threshold and net of eligible short positions) </t>
  </si>
  <si>
    <t xml:space="preserve">56 (c), 59, 60, 79, 475 (4) </t>
  </si>
  <si>
    <t>Direct and indirect holdings by the institution of the AT1 instruments of financial sector entities where the institution has a significant investment in those entities (amount above the 10% threshold net of eligible short positions)</t>
  </si>
  <si>
    <t xml:space="preserve">56 (d), 59, 79, 475 (4) </t>
  </si>
  <si>
    <t xml:space="preserve">Regulatory adjustments applied to additional tier 1 in respect of amounts subject to pre-CRR treatment and transitional treatments subject to phase out as prescribed in Regulation (EU) No 575/2013 (i.e. CRR residual amounts) </t>
  </si>
  <si>
    <t xml:space="preserve">41a </t>
  </si>
  <si>
    <t xml:space="preserve">Residual amounts deducted from Additional Tier 1 capital with regard to deduction from Common Equity Tier 1 capital during the transitional period pursuant to article 472 of Regulation (EU) No 575/2013 </t>
  </si>
  <si>
    <t xml:space="preserve">472, 472(3)(a), 472 (4), 472 (6), 472 (8) (a), 472 (9), 472 (10) (a), 472 (11) (a) </t>
  </si>
  <si>
    <t>Of which shortfall</t>
  </si>
  <si>
    <t xml:space="preserve">41b </t>
  </si>
  <si>
    <t xml:space="preserve">Residual amounts deducted from Additional Tier 1 capital with regard to deduction from Tier 2 capital during the transitional period pursuant to article 475 of </t>
  </si>
  <si>
    <t xml:space="preserve">477, 477 (3), 477 (4) (a) </t>
  </si>
  <si>
    <t xml:space="preserve">Regulation (EU) No 575/2013 </t>
  </si>
  <si>
    <t>Of which items to be detailed line by line, e.g. Reciprocal cross holdings in Tier 2 instruments, direct holdings of non-significant investments in the capital of other financial sector entities, etc</t>
  </si>
  <si>
    <t xml:space="preserve">41c </t>
  </si>
  <si>
    <t xml:space="preserve">Amount to be deducted from or added to Additional Tier 1 capital with regard to additional filters and deductions required pre- CRR </t>
  </si>
  <si>
    <t xml:space="preserve">467, 468, 481 </t>
  </si>
  <si>
    <t xml:space="preserve">Of which: …possible filter for unrealised losses </t>
  </si>
  <si>
    <t xml:space="preserve">Of which: …possible filter for unrealised gains </t>
  </si>
  <si>
    <t xml:space="preserve">Of which: … </t>
  </si>
  <si>
    <t xml:space="preserve">Qualifying T2 deductions that exceed the T2 capital of the institution (negative amount) </t>
  </si>
  <si>
    <t xml:space="preserve">56 (e) </t>
  </si>
  <si>
    <t xml:space="preserve">Total regulatory adjustments to Additional Tier 1 (AT1) capital </t>
  </si>
  <si>
    <t xml:space="preserve">Additional Tier 1 (AT1) capital </t>
  </si>
  <si>
    <t xml:space="preserve">Tier 1 capital (T1 = CET1 + AT1) </t>
  </si>
  <si>
    <t xml:space="preserve">Tier 2 (T2) capital: instruments and provisions </t>
  </si>
  <si>
    <t xml:space="preserve">62, 63 </t>
  </si>
  <si>
    <t xml:space="preserve">Amount of qualifying items referred to in Article 484 (5) and the related share premium accounts subject to phase out </t>
  </si>
  <si>
    <t xml:space="preserve">486 (4) </t>
  </si>
  <si>
    <t xml:space="preserve">from T2 </t>
  </si>
  <si>
    <t xml:space="preserve">483 (4) </t>
  </si>
  <si>
    <t xml:space="preserve">Qualifying own funds instruments included in consolidated T2 capital (including minority interests and AT1 instruments not included in rows 5 or 34) issued by subsidiaries and held by third parties </t>
  </si>
  <si>
    <t xml:space="preserve">87, 88, 480 </t>
  </si>
  <si>
    <t xml:space="preserve">of which: instruments issued by subsidiaries subject to phase out </t>
  </si>
  <si>
    <t xml:space="preserve">Credit risk adjustments </t>
  </si>
  <si>
    <t xml:space="preserve">62 (c) &amp; (d) </t>
  </si>
  <si>
    <t xml:space="preserve">Tier 2 (T2) capital before regulatory adjustments </t>
  </si>
  <si>
    <t xml:space="preserve">Tier 2 (T2) capital: regulatory adjustments </t>
  </si>
  <si>
    <t xml:space="preserve">Direct and indirect holdings by an institution of own T2 instruments and subordinated loans (negative amount) </t>
  </si>
  <si>
    <t xml:space="preserve">63 (b) (i), 66 (a), 67, 477 (2) </t>
  </si>
  <si>
    <t>Holdings of the T2 instruments and subordinated loans of financial sector entities where those entities have reciprocal cross holdings with the institution designed to inflate artificially the own funds of the institution</t>
  </si>
  <si>
    <t xml:space="preserve">66 (b), 68, 477 (3) </t>
  </si>
  <si>
    <t>Direct and indirect holdings of the T2 instruments and subordinated loans of financial sector entities where the institution does not have a significant investment in those entities (amount above 10% threshold and net of eligible</t>
  </si>
  <si>
    <t xml:space="preserve">66 (c), 69, 70, 79, 477 (4) </t>
  </si>
  <si>
    <t xml:space="preserve">short positions) (negative amount) </t>
  </si>
  <si>
    <t xml:space="preserve">54a </t>
  </si>
  <si>
    <t xml:space="preserve">Of which new holdings not subject to transitional arrangements </t>
  </si>
  <si>
    <t xml:space="preserve">54b </t>
  </si>
  <si>
    <t xml:space="preserve">Of which holdings existing before 1 January 2013 and subject to transitional arrangements </t>
  </si>
  <si>
    <t xml:space="preserve">Direct and indirect holdings by the institution of the T2 instruments and subordinated loans of financial sector entities where the institution has a significant investment in those entities (net of eligible short positions) </t>
  </si>
  <si>
    <t xml:space="preserve">66 (d), 69, 79, 477 (4) </t>
  </si>
  <si>
    <t xml:space="preserve">Regulatory adjustments applied to tier 2 in respect of amounts subject to pre-CRR treatment and transitional treatments subject to phase out as prescribed in Regulation (EU) No 575/2013 (i.e. CRR residual amounts) </t>
  </si>
  <si>
    <t xml:space="preserve">56a </t>
  </si>
  <si>
    <t xml:space="preserve">Residual amounts deducted from Tier 2capital with regard to deduction from Common Equity Tier 1 capital during the transitional period pursuant to article 472 of </t>
  </si>
  <si>
    <t xml:space="preserve">56b </t>
  </si>
  <si>
    <t xml:space="preserve">Residual amounts deducted from Tier 2 capital with regard to deduction from Additional Tier 1 capital during the transitional period pursuant to article 475 of </t>
  </si>
  <si>
    <t xml:space="preserve">475, 475 (2) (a), 475 (3), 475 (4) (a) </t>
  </si>
  <si>
    <t xml:space="preserve">Of which items to be detailed line by line, e.g. reciprocal cross holdings in at1 instruments, direct holdings of non significant investments in the capital of other financial </t>
  </si>
  <si>
    <t xml:space="preserve">sector entities, etc </t>
  </si>
  <si>
    <t xml:space="preserve">56c </t>
  </si>
  <si>
    <t xml:space="preserve">Amount to be deducted from or added to Tier 2 capital with regard to additional filters and deductions required pre CRR </t>
  </si>
  <si>
    <t xml:space="preserve">Total regulatory adjustments to Tier 2 (T2) capital </t>
  </si>
  <si>
    <t xml:space="preserve">Tier 2 (T2) capital </t>
  </si>
  <si>
    <t xml:space="preserve">Total capital (TC = T1 + T2) </t>
  </si>
  <si>
    <t xml:space="preserve">59a </t>
  </si>
  <si>
    <t xml:space="preserve">Risk weighted assets in respect of amounts subject to pre-CRR treatment and transitional treatments subject to phase out as prescribed in Regulation (EU) No 575/2013(i.e. CRR residual amounts) </t>
  </si>
  <si>
    <t xml:space="preserve">Of which: …items not deducted from CET1 (Regulation (EU) No 575/2013residual amounts) 
(items to be detailed line by line, e.g. Deferred tax assets that rely on future profitability net of related tax liablity, indirect holdings of own CET1, etc) 
</t>
  </si>
  <si>
    <t xml:space="preserve">472, 472 (5), 472 (8) (b), 472 (10) (b), 472 (11) (b) </t>
  </si>
  <si>
    <t xml:space="preserve">Of which: …items not deducted from AT1 items (Regulation (EU) No 575/2013residual amounts) 
(items to be detailed line by line, e.g. Reciprocal cross holdings in T2 instruments, direct holdings of non-significant investments in the capital of other financial 
</t>
  </si>
  <si>
    <t xml:space="preserve">475, 475 (2) (b), 475 (2) (c), 475 (4) (b) </t>
  </si>
  <si>
    <t xml:space="preserve">sector entities, etc) </t>
  </si>
  <si>
    <t xml:space="preserve">Items not deducted from T2 items (Regulation (EU) No 575/2013residual amounts) 
(items to be detailed line by line, e.g. Indirect holdings of own t2 instruments, indirect holdings of non significant investments in the capital of other financial sector entities, indirect holdings of significant investments in the capital of other financial sector entities etc) 
</t>
  </si>
  <si>
    <t xml:space="preserve">477, 477 (2) (b), 477 (2) (c), 477 (4) (b) </t>
  </si>
  <si>
    <t xml:space="preserve">Total risk weighted assets </t>
  </si>
  <si>
    <t xml:space="preserve">Capital ratios and buffers </t>
  </si>
  <si>
    <t xml:space="preserve">Common Equity Tier 1 (as a percentage of risk exposure amount) </t>
  </si>
  <si>
    <t xml:space="preserve">92 (2) (a), 465 </t>
  </si>
  <si>
    <t xml:space="preserve">Tier 1 (as a percentage of risk exposure amount) </t>
  </si>
  <si>
    <t xml:space="preserve">92 (2) (b), 465 </t>
  </si>
  <si>
    <t xml:space="preserve">Total capital (as a percentage of risk exposure amount) </t>
  </si>
  <si>
    <t xml:space="preserve">92 (2) (c) </t>
  </si>
  <si>
    <t xml:space="preserve">Institution specific buffer requirement (CET1 requirement in accordance with article 92 (1) (a) plus capital conservation and countercyclical buffer requirements, plus systemic risk buffer, plus the systemically important institution buffer (G-SII or O-SII buffer), expressed as a percentage of </t>
  </si>
  <si>
    <t xml:space="preserve">CRD 128, 129, 130 </t>
  </si>
  <si>
    <t xml:space="preserve">risk exposure amount) </t>
  </si>
  <si>
    <t xml:space="preserve">of which: capital conservation buffer requirement </t>
  </si>
  <si>
    <t xml:space="preserve">of which: countercyclical buffer requirement </t>
  </si>
  <si>
    <t xml:space="preserve">of which: systemic risk buffer requirement </t>
  </si>
  <si>
    <t xml:space="preserve">67a </t>
  </si>
  <si>
    <t xml:space="preserve">of which: Global Systemically Important Institution (G-SII) or Other Systemically Important Institution (O-SII) buffer </t>
  </si>
  <si>
    <t xml:space="preserve">CRD 131 </t>
  </si>
  <si>
    <t xml:space="preserve">Common Equity Tier 1 available to meet buffers (as a percentage of risk exposure amount) </t>
  </si>
  <si>
    <t xml:space="preserve">CRD 128 </t>
  </si>
  <si>
    <t xml:space="preserve">[non relevant in EU regulation] </t>
  </si>
  <si>
    <t xml:space="preserve">Amounts below the thresholds for deduction (before risk weighting) </t>
  </si>
  <si>
    <t xml:space="preserve">Direct and indirect holdings of the capital of financial sector entities where the institution does not have a significant investment in those entities (amount below 10% threshold and net of eligible short positions) </t>
  </si>
  <si>
    <t xml:space="preserve">36 (1) (h), 45, 46, 472 (10) 
56 (c), 59, 60, 475 (4) 
66 (c), 69, 70, 477 (4) </t>
  </si>
  <si>
    <t xml:space="preserve">Direct and indirect holdings by the institution of the CET 1 instruments of financial sector entities where the institution has a significant investment in those entities (amount below 10% threshold and net of eligible short positions) </t>
  </si>
  <si>
    <t xml:space="preserve">36 (1) (i), 45, 48, 470, 472 (11) </t>
  </si>
  <si>
    <t xml:space="preserve">Deferred tax assets arising from temporary differences (amount below 10% threshold, net of related tax liability where the conditions in Article 38 (3) are met) </t>
  </si>
  <si>
    <t xml:space="preserve">36 (1) (c), 38, 48, 470, 472 (5) </t>
  </si>
  <si>
    <t xml:space="preserve">Applicable caps on the inclusion of provisions in Tier 2 </t>
  </si>
  <si>
    <t xml:space="preserve">Credit risk adjustments included in T2 in respect of exposures subject to standardized approach (prior to the application of the cap) </t>
  </si>
  <si>
    <t xml:space="preserve">Cap on inclusion of credit risk adjustments in T2 under standardised approach </t>
  </si>
  <si>
    <t xml:space="preserve">Credit risk adjustments included in T2 in respect of exposures subject to internal ratings-based approach (prior to the application of the cap) </t>
  </si>
  <si>
    <t xml:space="preserve">Cap for inclusion of credit risk adjustments in T2 under internal ratings-based approach </t>
  </si>
  <si>
    <t xml:space="preserve">Capital instruments subject to phase-out arrangements (only applicable between 1 Jan 2013 and 1 Jan 2022) </t>
  </si>
  <si>
    <t xml:space="preserve">Current cap on CET1 instruments subject to phase out arrangements </t>
  </si>
  <si>
    <t xml:space="preserve">484 (3), 486 (2) &amp; (5) </t>
  </si>
  <si>
    <t xml:space="preserve">Amount excluded from CET1 due to cap (excess over cap after redemptions and maturities) </t>
  </si>
  <si>
    <t xml:space="preserve">Current cap on AT1 instruments subject to phase out arrangements </t>
  </si>
  <si>
    <t xml:space="preserve">484 (4), 486 (3) &amp; (5) </t>
  </si>
  <si>
    <t xml:space="preserve">Amount excluded from AT1 due to cap (excess over cap after redemptions and maturities) </t>
  </si>
  <si>
    <t xml:space="preserve">Current cap on T2 instruments subject to phase out arrangements </t>
  </si>
  <si>
    <t xml:space="preserve">484 (5), 486 (4) &amp; (5) </t>
  </si>
  <si>
    <t xml:space="preserve">Amount excluded from T2 due to cap (excess over cap after redemptions and maturities) </t>
  </si>
  <si>
    <t>Table LRSum: Summary reconciliation of accounting assets and leverage ratio exposures</t>
  </si>
  <si>
    <t>Applicable Amounts</t>
  </si>
  <si>
    <t>Total assets as per published financial statements</t>
  </si>
  <si>
    <t>Adjustment for entities which are consolidated for accounting</t>
  </si>
  <si>
    <t>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</si>
  <si>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</si>
  <si>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t>
  </si>
  <si>
    <t>Adjustments for securities financing transactions "SFTs"</t>
  </si>
  <si>
    <t xml:space="preserve">Adjustment for off-balance sheet items (ie conversion to credit </t>
  </si>
  <si>
    <t>equivalent amounts of off-balance sheet exposures)</t>
  </si>
  <si>
    <t>EU-6a</t>
  </si>
  <si>
    <t>(Adjustment for intragroup exposures excluded from the leverage ratio exposure measure in accordance with Article 429 (7) of Regulation (EU) No 575/2013)</t>
  </si>
  <si>
    <t>EU-6b</t>
  </si>
  <si>
    <t>(Adjustment for exposures excluded from the leverage ratio exposure measure in accordance with Article 429 (14) of  Regulation (EU) No 575/2013)</t>
  </si>
  <si>
    <t>Total leverage ratio exposure</t>
  </si>
  <si>
    <t>Table LRCom: Leverage ratio common disclosure</t>
  </si>
  <si>
    <t>CRR leverage ratio exposures</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</si>
  <si>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</si>
  <si>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</si>
  <si>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</si>
  <si>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 (sum of lines 1 and 2)</t>
  </si>
  <si>
    <t>Derivative exposures</t>
  </si>
  <si>
    <t>Replacement cost associated with all derivatives transactions (ie net of eligible cash variation margin)</t>
  </si>
  <si>
    <t>Add-on amounts for PFE associated with all derivatives transactions (mark-to-market method)</t>
  </si>
  <si>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</si>
  <si>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</si>
  <si>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</si>
  <si>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</si>
  <si>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</si>
  <si>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</si>
  <si>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</si>
  <si>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</si>
  <si>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</si>
  <si>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</si>
  <si>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</si>
  <si>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</si>
  <si>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</si>
  <si>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</si>
  <si>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</si>
  <si>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</si>
  <si>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</si>
  <si>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</si>
  <si>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</si>
  <si>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</si>
  <si>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</si>
  <si>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</si>
  <si>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</si>
  <si>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</si>
  <si>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</si>
  <si>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</si>
  <si>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t>Capital and total exposures</t>
  </si>
  <si>
    <t>Total leverage ratio exposures (sum of lines 3, 11, 16, 19, EU-19a and EU-19b)</t>
  </si>
  <si>
    <t>Choice on transitional arrangements and amount of derecognised fiduciary items</t>
  </si>
  <si>
    <t>EU-23</t>
  </si>
  <si>
    <t>Choice on transitional arrangements for the definition of the capital measure</t>
  </si>
  <si>
    <t>Transitional</t>
  </si>
  <si>
    <t>EU-24</t>
  </si>
  <si>
    <t>Amount of derecognised fiduciary items in accordance with Article 429(11) of Regulation (EU) NO 575/2013</t>
  </si>
  <si>
    <t xml:space="preserve">LRSpl: Split-up of on balance sheet exposures (excluding derivatives, SFTs and exempted exposures) </t>
  </si>
  <si>
    <t>EU-1</t>
  </si>
  <si>
    <t>Total on-balance sheet exposures (excluding derivatives, SFTs, and exempted exposures), of which:</t>
  </si>
  <si>
    <t>EU-2</t>
  </si>
  <si>
    <t>Trading book exposures</t>
  </si>
  <si>
    <t>EU-3</t>
  </si>
  <si>
    <t>Banking book exposures, of which:</t>
  </si>
  <si>
    <t>EU-4</t>
  </si>
  <si>
    <t xml:space="preserve">  Covered bonds</t>
  </si>
  <si>
    <t>EU-5</t>
  </si>
  <si>
    <t xml:space="preserve">  Exposures treated as sovereigns</t>
  </si>
  <si>
    <t>EU-6</t>
  </si>
  <si>
    <t xml:space="preserve">  Exposures to regional governments, MDB, international organisations and PSE NOT treated as sovereigns</t>
  </si>
  <si>
    <t>EU-7</t>
  </si>
  <si>
    <t xml:space="preserve">  Institutions</t>
  </si>
  <si>
    <t>EU-8</t>
  </si>
  <si>
    <t xml:space="preserve">  Secured by mortgages of immovable properties</t>
  </si>
  <si>
    <t>EU-9</t>
  </si>
  <si>
    <t xml:space="preserve">  Retail exposures</t>
  </si>
  <si>
    <t>EU-10</t>
  </si>
  <si>
    <t xml:space="preserve">  Corporate</t>
  </si>
  <si>
    <t>EU-11</t>
  </si>
  <si>
    <t xml:space="preserve">  Exposures in default</t>
  </si>
  <si>
    <t>EU-12</t>
  </si>
  <si>
    <t xml:space="preserve">  Other exposures (eg equity, securitisations, and other non-credit obligation assets)</t>
  </si>
  <si>
    <t xml:space="preserve">LRQua: Free format text boxes for disclosure on qualitative items </t>
  </si>
  <si>
    <t>Description of the processes used to manage the risk of excessive leverage</t>
  </si>
  <si>
    <t xml:space="preserve">The risk of excessive leverage is included in the Group’s planning, monitoring and resource allocation processes, and is monitored by the Group Board and CEO. The leverage ratio as defined in the CRD IV/CRR is further an integrated part of the Risk Appetite framework and the Capital management framework for which internal limits and targets are set. </t>
  </si>
  <si>
    <t>Description of the factors that had an impact on the leverage Ratio during the period to which the disclosed leverage Ratio refers</t>
  </si>
  <si>
    <t>&lt;50%</t>
  </si>
  <si>
    <t>50-70%</t>
  </si>
  <si>
    <t>70-80%</t>
  </si>
  <si>
    <t>80-90%</t>
  </si>
  <si>
    <t>&gt;90%</t>
  </si>
  <si>
    <t xml:space="preserve">The exposure is continuously distributed by LTV buckets. For example, an exposure of 540 with an LTV of 54% is distributed 500 to the &lt;50% bucket and 40 to the 50-70% bucket. </t>
  </si>
  <si>
    <t>General credit risk exposures</t>
  </si>
  <si>
    <t>Own funds requirement</t>
  </si>
  <si>
    <t>Internal models approach</t>
  </si>
  <si>
    <t>General credit exposures</t>
  </si>
  <si>
    <t>Securitisation exposures</t>
  </si>
  <si>
    <t xml:space="preserve">Own funds requirement weight </t>
  </si>
  <si>
    <t>Counter-cyclical buffer rate</t>
  </si>
  <si>
    <t>Countries with existing CCyB rate</t>
  </si>
  <si>
    <t>Czech Republic</t>
  </si>
  <si>
    <t>United Kingdom</t>
  </si>
  <si>
    <t>Hong Kong</t>
  </si>
  <si>
    <t>Iceland</t>
  </si>
  <si>
    <t>Lithuania</t>
  </si>
  <si>
    <t>Slovakia</t>
  </si>
  <si>
    <t>Countries with own funds requirements weight 1% or above and no existing CCyB rate</t>
  </si>
  <si>
    <t>Bermuda</t>
  </si>
  <si>
    <t>Estonia</t>
  </si>
  <si>
    <t>Latvia</t>
  </si>
  <si>
    <t>Marshall Islands</t>
  </si>
  <si>
    <t>Countries with own funds requirement below 1% and no existing CCyB rate</t>
  </si>
  <si>
    <t>Total unweighted value (average)</t>
  </si>
  <si>
    <t>Total weighted value (average)</t>
  </si>
  <si>
    <t>Number of data points used in the calculation of averages</t>
  </si>
  <si>
    <t>High-quality liquid assets</t>
  </si>
  <si>
    <t>Total high-quality liquid assets (HQLA)</t>
  </si>
  <si>
    <t>Cash-outflows</t>
  </si>
  <si>
    <t>Retail deposits &amp; deposits from small business customers</t>
  </si>
  <si>
    <t>- Of which stable deposits</t>
  </si>
  <si>
    <t>- Of which less stable deposits</t>
  </si>
  <si>
    <t>Unsecured wholesale funding</t>
  </si>
  <si>
    <t>- Of which Operational deposits (all counterparties) and deposits in networks of cooperative banks</t>
  </si>
  <si>
    <t>- Of which Non-operational deposits (all counterparties)</t>
  </si>
  <si>
    <t>- Of which unsecured debt</t>
  </si>
  <si>
    <t>Secured wholesale funding</t>
  </si>
  <si>
    <t>Additional requirements</t>
  </si>
  <si>
    <t>- Of which outflows related to derivative exposures and other collateral requirements</t>
  </si>
  <si>
    <t>- Of which 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</si>
  <si>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</si>
  <si>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</si>
  <si>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</si>
  <si>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</si>
  <si>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</si>
  <si>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</si>
  <si>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</si>
  <si>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</si>
  <si>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Inflows subject to 75% cap</t>
  </si>
  <si>
    <t>Liquidity buffer</t>
  </si>
  <si>
    <t>Total net cash outflows</t>
  </si>
  <si>
    <t>Liquidity coverage ratio (%)</t>
  </si>
  <si>
    <t>Carrying amount of encumbered assets</t>
  </si>
  <si>
    <t>Fair value of encumbered assets</t>
  </si>
  <si>
    <t>Carrying amount of unencumbered assets</t>
  </si>
  <si>
    <t>Fair value of unencumbered assets</t>
  </si>
  <si>
    <t>of which EHQLA and HQLA</t>
  </si>
  <si>
    <t>Assets of the reporting institution</t>
  </si>
  <si>
    <t>Equity instruments</t>
  </si>
  <si>
    <t>Debt securities</t>
  </si>
  <si>
    <t>of which: covered bonds</t>
  </si>
  <si>
    <t>of which: asset-backed securities</t>
  </si>
  <si>
    <t>of which: issued by general governments</t>
  </si>
  <si>
    <t>of which: issued by financial corporations</t>
  </si>
  <si>
    <t>of which: issued by non-financial corporations</t>
  </si>
  <si>
    <t>Collateral received</t>
  </si>
  <si>
    <t>Encumbered</t>
  </si>
  <si>
    <t>Unencumbered</t>
  </si>
  <si>
    <t>Fair value of encumbered collateral received or own debt securities issued</t>
  </si>
  <si>
    <t>of which notionally eligible EHQLA and HQLA</t>
  </si>
  <si>
    <t>Collateral received by the reporting institution</t>
  </si>
  <si>
    <t>Loans on demand</t>
  </si>
  <si>
    <t>Loans and advances other than loans on demand</t>
  </si>
  <si>
    <t>Other collateral received</t>
  </si>
  <si>
    <t>Own debt securities issued other than own covered bonds or asset-backed securities</t>
  </si>
  <si>
    <t>Own covered bonds and asset-backed securities issued and not yet pledged</t>
  </si>
  <si>
    <t xml:space="preserve">Total assets, collateral received and own debt securities issued </t>
  </si>
  <si>
    <t>Sources of encumbrance</t>
  </si>
  <si>
    <t>Matching liabilities, contingent liabilities or securities lent</t>
  </si>
  <si>
    <t>Assets, collateral received and own debt securities issued other than covered bonds and ABSs encumbered</t>
  </si>
  <si>
    <t>Carrying amount of selected financial liabilities</t>
  </si>
  <si>
    <t>of which: covered bonds issued</t>
  </si>
  <si>
    <t>Combined</t>
  </si>
  <si>
    <t>Unweighted value</t>
  </si>
  <si>
    <t>Weighted value</t>
  </si>
  <si>
    <t>Liquid assets level 1</t>
  </si>
  <si>
    <t>Liquid assets level 2</t>
  </si>
  <si>
    <t>Cap on level 2</t>
  </si>
  <si>
    <t>A. Liquid assets total</t>
  </si>
  <si>
    <t>Other funding obligations</t>
  </si>
  <si>
    <t xml:space="preserve">B. Cash outflows total </t>
  </si>
  <si>
    <t>Limit on inflows</t>
  </si>
  <si>
    <t>C. Cash inflows total</t>
  </si>
  <si>
    <t>Liquidity coverage ratio [A/(B-C)]</t>
  </si>
  <si>
    <t>Liquidity Coverage Ratio (LCR) according to EBA Delegated Regulation (EU) 2015/61</t>
  </si>
  <si>
    <t>Customer deposits</t>
  </si>
  <si>
    <t>Other cash outflows</t>
  </si>
  <si>
    <t>Lending to non-financial customers</t>
  </si>
  <si>
    <t>Currency distribution, market values in EURbn</t>
  </si>
  <si>
    <t>Type of asset</t>
  </si>
  <si>
    <t>Other CCY</t>
  </si>
  <si>
    <t>Level 1 Assets*</t>
  </si>
  <si>
    <t>Securities issued or guaranteed by sovereigns, central banks or multilateral development banks</t>
  </si>
  <si>
    <t>Securities issued or guaranteed by municipalities or other public sector entities</t>
  </si>
  <si>
    <t>Level 2 Assets*</t>
  </si>
  <si>
    <t>Other level 2 assets</t>
  </si>
  <si>
    <t>Total (according to Nordea definition)</t>
  </si>
  <si>
    <t>Balances with other banks</t>
  </si>
  <si>
    <t>Covered bonds issued by the own bank or related unit</t>
  </si>
  <si>
    <t>All other securities**</t>
  </si>
  <si>
    <t>Total (including other liquid assets)</t>
  </si>
  <si>
    <t>*Level 1 &amp; Level 2 assets according to EBA LCR Delegated Act</t>
  </si>
  <si>
    <t>**All other unencumbered securities held by Treasury</t>
  </si>
  <si>
    <t>Adjustments to Nordeas official buffer: Eligible but encumbered securities (+), cash and balances with other banks/central banks (-), central banks haircuts (-)</t>
  </si>
  <si>
    <t>Total liquidity buffer (Nordea definition)</t>
  </si>
  <si>
    <t>Q4/2018</t>
  </si>
  <si>
    <t>Q3/2018</t>
  </si>
  <si>
    <t>Q2/2018</t>
  </si>
  <si>
    <t>Q1/2018</t>
  </si>
  <si>
    <t>Q4/2017</t>
  </si>
  <si>
    <t>Stable liabilities and equity</t>
  </si>
  <si>
    <t>Tier 1 and tier 2 capital</t>
  </si>
  <si>
    <t>Secured/unsecured borrowing  &gt; 1y</t>
  </si>
  <si>
    <t>Stable retail deposits</t>
  </si>
  <si>
    <t>Less stable retail deposits</t>
  </si>
  <si>
    <t>Wholesale deposits  &lt; 1y</t>
  </si>
  <si>
    <t>Stable assets</t>
  </si>
  <si>
    <t>Wholesale and retail loans &gt; 1y</t>
  </si>
  <si>
    <t>Long-term lending to banks and financial companies</t>
  </si>
  <si>
    <t>Other illiquid assets</t>
  </si>
  <si>
    <t>Net balance of stable funding (NBSF)</t>
  </si>
  <si>
    <t>Liability type</t>
  </si>
  <si>
    <t>Interest rate base</t>
  </si>
  <si>
    <t>Average maturity (years)</t>
  </si>
  <si>
    <t xml:space="preserve">   - shorter than 3 months </t>
  </si>
  <si>
    <t>Euribor, etc.</t>
  </si>
  <si>
    <t xml:space="preserve">   - longer than 3 months</t>
  </si>
  <si>
    <t xml:space="preserve">   - Deposits on demand</t>
  </si>
  <si>
    <t>Administrative</t>
  </si>
  <si>
    <t xml:space="preserve">   - Other deposits</t>
  </si>
  <si>
    <t xml:space="preserve">   - Certificates of deposits</t>
  </si>
  <si>
    <t xml:space="preserve">   - Commercial papers</t>
  </si>
  <si>
    <t xml:space="preserve">   - Mortgage covered bond loans</t>
  </si>
  <si>
    <t>Fixed rate, market-based</t>
  </si>
  <si>
    <t xml:space="preserve">   - Other bond loans</t>
  </si>
  <si>
    <t>Other non-interest bearing items</t>
  </si>
  <si>
    <t>Subordinated debentures</t>
  </si>
  <si>
    <t xml:space="preserve">   - Dated subordinated debenture loans</t>
  </si>
  <si>
    <t xml:space="preserve">   - Undated and other subordinated debenture loans</t>
  </si>
  <si>
    <t>Total, including life insurance operations</t>
  </si>
  <si>
    <t>2018, EURbn</t>
  </si>
  <si>
    <t>Not distributed</t>
  </si>
  <si>
    <t xml:space="preserve">Cash balances with central banks </t>
  </si>
  <si>
    <t>Interest-bearing securities including treasury bills</t>
  </si>
  <si>
    <t>- of which CD &amp; CPs with original maturity less than 1 year</t>
  </si>
  <si>
    <t>- of which CDs with original maturity over 1 year</t>
  </si>
  <si>
    <t>- of which covered bonds</t>
  </si>
  <si>
    <t>- of which other bonds</t>
  </si>
  <si>
    <t>Position not reported on the balance sheet</t>
  </si>
  <si>
    <t>Net position, currencies</t>
  </si>
  <si>
    <t xml:space="preserve">                                                                                                                                         -  </t>
  </si>
  <si>
    <t>&lt;1 months</t>
  </si>
  <si>
    <t>1-3 months</t>
  </si>
  <si>
    <t>3-12 months</t>
  </si>
  <si>
    <t>1-2 years</t>
  </si>
  <si>
    <t>2-5 years</t>
  </si>
  <si>
    <t>5-10 years</t>
  </si>
  <si>
    <t>&gt;10 years</t>
  </si>
  <si>
    <t>Not specified</t>
  </si>
  <si>
    <t xml:space="preserve">  - of which repos</t>
  </si>
  <si>
    <t xml:space="preserve"> -of which covered bonds</t>
  </si>
  <si>
    <t xml:space="preserve"> -of which other bonds</t>
  </si>
  <si>
    <t>Maturity analysis is based on both contractual and behavioural information of remaining maturity of items.</t>
  </si>
  <si>
    <t>Amortisation are included in time bucket corresponding the estimated cash flow date.</t>
  </si>
  <si>
    <t>Time bucket ‘Not specified’ includes items which are lacking specific timing of cash flows.</t>
  </si>
  <si>
    <t>2017, EURbn</t>
  </si>
  <si>
    <t>Interest-bearing securities incl. Treasury bills</t>
  </si>
  <si>
    <t>Issued CDs&amp;CPs</t>
  </si>
  <si>
    <t>Issued covered bonds</t>
  </si>
  <si>
    <t>Issued other bonds</t>
  </si>
  <si>
    <t>Derivatives, net inflows/outflows</t>
  </si>
  <si>
    <t xml:space="preserve">NOK </t>
  </si>
  <si>
    <t>Other currencies</t>
  </si>
  <si>
    <t>LUMINOR</t>
  </si>
  <si>
    <t>NORDEA</t>
  </si>
  <si>
    <t>Gross carrying values</t>
  </si>
  <si>
    <t>≤ 30 days</t>
  </si>
  <si>
    <t>&gt; 30 days ≤ 60 days</t>
  </si>
  <si>
    <t>&gt; 60 days ≤ 90 days</t>
  </si>
  <si>
    <t>&gt; 90 days ≤ 180 days</t>
  </si>
  <si>
    <t>&gt; 180 days ≤ 1 year</t>
  </si>
  <si>
    <t>&gt; 1 year</t>
  </si>
  <si>
    <t>Loans</t>
  </si>
  <si>
    <t>including  4026, &gt;90 days 70m</t>
  </si>
  <si>
    <t>including Public and credit</t>
  </si>
  <si>
    <t>2018 LUMINOR</t>
  </si>
  <si>
    <t>2018 NORDEA</t>
  </si>
  <si>
    <t>Accumulated Specific credit risk adjustment</t>
  </si>
  <si>
    <t xml:space="preserve">Closing balance according to IAS 39 </t>
  </si>
  <si>
    <t>Opening balance acccording IFRS 9</t>
  </si>
  <si>
    <t>Increases due to amounts set aside for estimated loan losses during the period</t>
  </si>
  <si>
    <t>Decreases due to amounts reversed for estimated loan losses during the period</t>
  </si>
  <si>
    <t>Net model losses (stage 1&amp;2)</t>
  </si>
  <si>
    <t>Net model losses (stage 3, model based)</t>
  </si>
  <si>
    <t>Decreases due to amounts taken against accumulated credit risk adjustments</t>
  </si>
  <si>
    <t>Transfers betwen credit risk adjustments</t>
  </si>
  <si>
    <t>Impact of exchange rate differences</t>
  </si>
  <si>
    <r>
      <t>Business combinations, including acquisitions and disposals of subsidiaries</t>
    </r>
    <r>
      <rPr>
        <sz val="9"/>
        <color rgb="FFFF0000"/>
        <rFont val="Nordea Sans Large"/>
        <family val="3"/>
      </rPr>
      <t xml:space="preserve"> </t>
    </r>
  </si>
  <si>
    <t>Closing balance</t>
  </si>
  <si>
    <t>Recoveries on credit risk adjustments recorded directly to the statement of profit or loss</t>
  </si>
  <si>
    <t>Specific credit risk adjustments recorded directly to the statement of profit or loss</t>
  </si>
  <si>
    <t>Opening balance</t>
  </si>
  <si>
    <t>Business combinations, including acquisitions and disposals of subsidiaries</t>
  </si>
  <si>
    <t>Gross carrying value impaired exposures</t>
  </si>
  <si>
    <t>Loans and debt securities that have defaulted or impaired since the last reporting period</t>
  </si>
  <si>
    <t>Returned to non-defaulted (and non-impaired) status</t>
  </si>
  <si>
    <t>Amount written off</t>
  </si>
  <si>
    <t>Other changes</t>
  </si>
  <si>
    <r>
      <t xml:space="preserve">Specific credit risk adjustments charges </t>
    </r>
    <r>
      <rPr>
        <sz val="9"/>
        <color theme="4"/>
        <rFont val="Nordea Sans Large"/>
        <family val="3"/>
      </rPr>
      <t>(on balance)</t>
    </r>
  </si>
  <si>
    <t>Individually calculated</t>
  </si>
  <si>
    <t>Collectively calculated</t>
  </si>
  <si>
    <t>Reversals</t>
  </si>
  <si>
    <t>To central banks and credit institutions</t>
  </si>
  <si>
    <t>- of which central banks</t>
  </si>
  <si>
    <t>- of which credit institutions</t>
  </si>
  <si>
    <t>To the public</t>
  </si>
  <si>
    <t>- of which corporate</t>
  </si>
  <si>
    <t xml:space="preserve">Construction and engineering  </t>
  </si>
  <si>
    <t>Consumer staples (food, agriculture, etc.)</t>
  </si>
  <si>
    <t>Financial institutions</t>
  </si>
  <si>
    <t>Industrial commercial services, etc.</t>
  </si>
  <si>
    <t xml:space="preserve">Media and leisure  </t>
  </si>
  <si>
    <t xml:space="preserve">Metals and mining materials  </t>
  </si>
  <si>
    <t xml:space="preserve">Other, public and organisations </t>
  </si>
  <si>
    <t>Reversed repurchase agreements</t>
  </si>
  <si>
    <t xml:space="preserve">Shipping and offshore </t>
  </si>
  <si>
    <t xml:space="preserve">Telecommunication equipment </t>
  </si>
  <si>
    <t xml:space="preserve">Telecommunication operators </t>
  </si>
  <si>
    <t xml:space="preserve">Transportation </t>
  </si>
  <si>
    <t xml:space="preserve">Utilities (distribution and production) </t>
  </si>
  <si>
    <t>- of which household</t>
  </si>
  <si>
    <t>Mortgage financing</t>
  </si>
  <si>
    <t>Consumer financing</t>
  </si>
  <si>
    <t>- of which public sector</t>
  </si>
  <si>
    <t xml:space="preserve">Total loans </t>
  </si>
  <si>
    <t>Specific credit risk adjustments charges</t>
  </si>
  <si>
    <t>Individually
 assessed</t>
  </si>
  <si>
    <t>Collectively
assessed</t>
  </si>
  <si>
    <t>- of which in the life insurance operations</t>
  </si>
  <si>
    <t>Loans after allowances 2017</t>
  </si>
  <si>
    <t>Loans after allowances 2018</t>
  </si>
  <si>
    <t>Impaired loans before allowances</t>
  </si>
  <si>
    <t>Impaired loans in % of loans</t>
  </si>
  <si>
    <t>Allowances on balance stage 1&amp;2</t>
  </si>
  <si>
    <t>Allowances on balance stage 3</t>
  </si>
  <si>
    <t>Allowances in relation to impaired loans (stage 3)</t>
  </si>
  <si>
    <t>EURm LUMINOR</t>
  </si>
  <si>
    <t>EURm NORDEA</t>
  </si>
  <si>
    <t>Provisions for off-balance sheet items for 2018 were EUR 121m.</t>
  </si>
  <si>
    <t>Outside Nordic</t>
  </si>
  <si>
    <t>Total allowances on balance</t>
  </si>
  <si>
    <t>Past due gross carrying amounts</t>
  </si>
  <si>
    <t xml:space="preserve">Other materials (chemical, </t>
  </si>
  <si>
    <t>building materials, etc.)</t>
  </si>
  <si>
    <t>Total impaired loans</t>
  </si>
  <si>
    <t>Past due loans</t>
  </si>
  <si>
    <t>Allowances</t>
  </si>
  <si>
    <t>Specific credit risk adjustments</t>
  </si>
  <si>
    <t>Individually assessed (stage 3)</t>
  </si>
  <si>
    <t>Collectively assessed (stage 1&amp;2)</t>
  </si>
  <si>
    <t>Changes through the income statement</t>
  </si>
  <si>
    <t xml:space="preserve">  - Of which Provisions </t>
  </si>
  <si>
    <t xml:space="preserve">  - Of which Reversals</t>
  </si>
  <si>
    <t xml:space="preserve">  - Net model losses </t>
  </si>
  <si>
    <t xml:space="preserve">Allowances used to cover write-offs </t>
  </si>
  <si>
    <t>Allowances used to cover write-offs</t>
  </si>
  <si>
    <t>Reclassificaitons</t>
  </si>
  <si>
    <t>Currency translation differences</t>
  </si>
  <si>
    <t xml:space="preserve">For loan losses directly recognised through the income statement (not affecting the allowance accounts), refer to the note ”Net loan losses” in the Annual Report.
</t>
  </si>
  <si>
    <t>Individually
assessed</t>
  </si>
  <si>
    <t xml:space="preserve">  - Of which Provisions</t>
  </si>
  <si>
    <t>New provisions and write-offs (stage 3, individually calculated)</t>
  </si>
  <si>
    <t>Reversals and recoveries (stage 3 individually calculated)</t>
  </si>
  <si>
    <t>Net model losses (stage 1&amp;2, stage 3 model based)</t>
  </si>
  <si>
    <t>Net losses, Total</t>
  </si>
  <si>
    <t>Loan loss ratio bps</t>
  </si>
  <si>
    <t>checked</t>
  </si>
  <si>
    <t>includes cc 4026</t>
  </si>
  <si>
    <t>Bulk carriers</t>
  </si>
  <si>
    <t>Product tankers</t>
  </si>
  <si>
    <t>Crude tankers</t>
  </si>
  <si>
    <t>Chemical tankers</t>
  </si>
  <si>
    <t>Gas Tankers</t>
  </si>
  <si>
    <t>Other shipping</t>
  </si>
  <si>
    <t>Offshore and oil services</t>
  </si>
  <si>
    <t>Check</t>
  </si>
  <si>
    <t>includes 4026</t>
  </si>
  <si>
    <t>Loan size, EURm</t>
  </si>
  <si>
    <t>Loan size, EURm LUMINOR</t>
  </si>
  <si>
    <t>Loan size, EURm NORDEA</t>
  </si>
  <si>
    <t>0-10</t>
  </si>
  <si>
    <t>10-50</t>
  </si>
  <si>
    <t>50-100</t>
  </si>
  <si>
    <t>100-250</t>
  </si>
  <si>
    <t>250-500</t>
  </si>
  <si>
    <t>500-</t>
  </si>
  <si>
    <t>4026 included</t>
  </si>
  <si>
    <t>cc 4026 Corporate lending</t>
  </si>
  <si>
    <t>Nordea Group ex cc 4026</t>
  </si>
  <si>
    <r>
      <rPr>
        <sz val="9"/>
        <color rgb="FF074EA2"/>
        <rFont val="Nordea Sans Large"/>
        <family val="3"/>
      </rPr>
      <t>EU CR1-E: Non-performing and forborne exposures</t>
    </r>
    <r>
      <rPr>
        <sz val="9"/>
        <color rgb="FF0000A0"/>
        <rFont val="Nordea Sans Large"/>
        <family val="3"/>
      </rPr>
      <t xml:space="preserve"> 
</t>
    </r>
    <r>
      <rPr>
        <sz val="9"/>
        <rFont val="Nordea Sans Large"/>
        <family val="3"/>
      </rPr>
      <t>Comment on half-year development</t>
    </r>
  </si>
  <si>
    <t xml:space="preserve">Gross carrying amount of performing and non-performing exposures </t>
  </si>
  <si>
    <t>Accumulated impairment and provisions and negative fair value adjustments due to credit risk</t>
  </si>
  <si>
    <t>Collaterals and financial guarantees received</t>
  </si>
  <si>
    <t xml:space="preserve">Of which non-performing </t>
  </si>
  <si>
    <t>On performing exposures</t>
  </si>
  <si>
    <t>On non-performing exposures</t>
  </si>
  <si>
    <t xml:space="preserve">Of which performing but past due &gt; 30 days and &lt;= 90 days </t>
  </si>
  <si>
    <t>Of which performing forborne</t>
  </si>
  <si>
    <t>Of which: defaulted</t>
  </si>
  <si>
    <t>Of which: impaired</t>
  </si>
  <si>
    <t>Of which: forborne</t>
  </si>
  <si>
    <t xml:space="preserve">Of which: forborne </t>
  </si>
  <si>
    <t>Of which non-performing forborne</t>
  </si>
  <si>
    <t>Loans and advances</t>
  </si>
  <si>
    <t>Off-balance sheet exposures</t>
  </si>
  <si>
    <t>2018 Q2</t>
  </si>
  <si>
    <t>including 4026</t>
  </si>
  <si>
    <t>email from Fredrik Bourn to Tian 29 Jan</t>
  </si>
  <si>
    <t>I think that is for the P3 responsible to decide. For he notes where you refer to provisions (19, 37, 38, 39, 40, 41), I think they should be excluded as we do not recognize any provisions for cc 4026.</t>
  </si>
  <si>
    <t xml:space="preserve"> I see that note 18 includes also the fair value adjustments on fair value loans, so there they should be included. The problem is that the information is not available, we only have the stage 3 effect, not the effect for performing loans. </t>
  </si>
  <si>
    <t>Fredrik</t>
  </si>
  <si>
    <t xml:space="preserve">Owner </t>
  </si>
  <si>
    <t xml:space="preserve">Voting power of holding % </t>
  </si>
  <si>
    <t>Method of consolidation</t>
  </si>
  <si>
    <t xml:space="preserve">Description of entity </t>
  </si>
  <si>
    <t>Domicile</t>
  </si>
  <si>
    <t>Company Name</t>
  </si>
  <si>
    <t>Accounting consolidation</t>
  </si>
  <si>
    <t xml:space="preserve">Regulatory consolidation </t>
  </si>
  <si>
    <t>Neither consoli-dated nor deducted</t>
  </si>
  <si>
    <t>Ded-ucted</t>
  </si>
  <si>
    <t>Nordea Bank Abp</t>
  </si>
  <si>
    <t>Nordea Finance Finland Ltd</t>
  </si>
  <si>
    <t>Acquisition method</t>
  </si>
  <si>
    <t xml:space="preserve">Full consolidation </t>
  </si>
  <si>
    <t xml:space="preserve">Credit institution </t>
  </si>
  <si>
    <t>Nordea Mortgage Bank Plc</t>
  </si>
  <si>
    <t xml:space="preserve">Nordea Funds Ltd </t>
  </si>
  <si>
    <t xml:space="preserve">Financial institution </t>
  </si>
  <si>
    <t>Automatia Pankkiautomaatit Oy</t>
  </si>
  <si>
    <t>Equity method</t>
  </si>
  <si>
    <t>Financial institution</t>
  </si>
  <si>
    <t>Tukirahoitus Oy</t>
  </si>
  <si>
    <t>Nordea Eiendomskreditt AS</t>
  </si>
  <si>
    <t>Nordea Finans Norge AS</t>
  </si>
  <si>
    <t>Eksportfinans ASA</t>
  </si>
  <si>
    <t>Nordea Utvikling AS</t>
  </si>
  <si>
    <t>Nordea Finans Danmark A/S</t>
  </si>
  <si>
    <t>Nordea Kredit Realkreditaktieselskab</t>
  </si>
  <si>
    <t>LR-Realkredit A/S</t>
  </si>
  <si>
    <t>Fionia Asset Company A/S</t>
  </si>
  <si>
    <t>BH Finance K/S</t>
  </si>
  <si>
    <t>NAMIT 10 K/S</t>
  </si>
  <si>
    <t xml:space="preserve">UL Transfer Aps </t>
  </si>
  <si>
    <t>DT Finance K/S</t>
  </si>
  <si>
    <t>BAAS 2012 K/S</t>
  </si>
  <si>
    <t>Ejendomsselskabet Vestre Stationsvej 7, Odense A/S</t>
  </si>
  <si>
    <t>Ancillary services undertaking</t>
  </si>
  <si>
    <t>LLC Promyshlennaya Kompaniya Vestkon</t>
  </si>
  <si>
    <t>Promyshlennaya Companiya Vestkon / Nordea Bank Abp</t>
  </si>
  <si>
    <t>Joint Stock Company Nordea Bank</t>
  </si>
  <si>
    <t>Nordea Leasing LLC</t>
  </si>
  <si>
    <t>Nordea Hypotek AB (publ)</t>
  </si>
  <si>
    <t>Nordea Finans Sverige AB (publ)</t>
  </si>
  <si>
    <t>Nordea Asset Management Holding AB</t>
  </si>
  <si>
    <t>Bankomat AB</t>
  </si>
  <si>
    <t>Getswish AB</t>
  </si>
  <si>
    <t>Luminor Group AB</t>
  </si>
  <si>
    <t xml:space="preserve">Proportional consolidation </t>
  </si>
  <si>
    <t>Nordea Markets Holding Company INC</t>
  </si>
  <si>
    <t>Nordea Markets Holding Company LLC</t>
  </si>
  <si>
    <t>Nordea Markets LLC</t>
  </si>
  <si>
    <t>Nordea Investment Management AB</t>
  </si>
  <si>
    <t>Nordea Investment Funds S.A.</t>
  </si>
  <si>
    <t>Luxembourg</t>
  </si>
  <si>
    <t>Madrague Capital Partners AB</t>
  </si>
  <si>
    <t>NAM Alternative Investment AB</t>
  </si>
  <si>
    <t>Nordea Investment Management North America Inc</t>
  </si>
  <si>
    <t>Nordea Investment Management AG</t>
  </si>
  <si>
    <t>Germany</t>
  </si>
  <si>
    <t>UK</t>
  </si>
  <si>
    <t>Nordea Bank S.A.</t>
  </si>
  <si>
    <t>Entities not included in the consolidation</t>
  </si>
  <si>
    <t>Nordea Life Holding AB including related subsidiaries and participations</t>
  </si>
  <si>
    <t>Insurance entity</t>
  </si>
  <si>
    <t>Bohemian Wrappsody</t>
  </si>
  <si>
    <t>X</t>
  </si>
  <si>
    <t>Non CRR</t>
  </si>
  <si>
    <t>Danbolig A/S</t>
  </si>
  <si>
    <t>Eiendomsverdi AS</t>
  </si>
  <si>
    <t>First Card AS</t>
  </si>
  <si>
    <t>Kiinteistö Oy Kaarenritva</t>
  </si>
  <si>
    <t>Kiinteistö Oy Kellokosken Tehtaat</t>
  </si>
  <si>
    <t>Myyrmäen Autopaikoitus Oy</t>
  </si>
  <si>
    <t>Nordea Essendropsgate Eiendomsforvaltning AS</t>
  </si>
  <si>
    <t>Nordea Global Trade Services Limited</t>
  </si>
  <si>
    <t>Nordea Hästen Fastighetsförvaltning AB</t>
  </si>
  <si>
    <t>Nordea Limited</t>
  </si>
  <si>
    <t>Great Britain</t>
  </si>
  <si>
    <t>Nordea Putten Fastighetsförvaltning AB</t>
  </si>
  <si>
    <t>Nordea Vallila Fastighetsförvaltning Ab</t>
  </si>
  <si>
    <t>Nordic Baltic Holding (NBH) AB</t>
  </si>
  <si>
    <t>PFC Technology AB</t>
  </si>
  <si>
    <t>Immaterial financial institution, article 19</t>
  </si>
  <si>
    <t>Privatmegleren AS</t>
  </si>
  <si>
    <t>Relacom Management AB</t>
  </si>
  <si>
    <t>Securus Oy</t>
  </si>
  <si>
    <t>Structured Finance Servicer A/S</t>
  </si>
  <si>
    <t>Suomen Luotto-osuuskunta</t>
  </si>
  <si>
    <t>Suomen Sviittiasunnot Oy</t>
  </si>
  <si>
    <t>Svenska e-fakturabolaget AB</t>
  </si>
  <si>
    <t>Swipp Holding APS</t>
  </si>
  <si>
    <t>Tordarius AB</t>
  </si>
  <si>
    <t>E-nettet Holding A/S</t>
  </si>
  <si>
    <t>Fleggaard Busleasing</t>
  </si>
  <si>
    <t>Koy Levytie 6</t>
  </si>
  <si>
    <t>Koy Raahen Tiiranpesä</t>
  </si>
  <si>
    <t>Koy Tulppatie 7</t>
  </si>
  <si>
    <t>Porin Sokos Koy</t>
  </si>
  <si>
    <t>NF Fleet Oy</t>
  </si>
  <si>
    <t>Join Stock Company Nordea Bank</t>
  </si>
  <si>
    <t>Lanvin</t>
  </si>
  <si>
    <t>Matis</t>
  </si>
  <si>
    <t>NF Fleet AB</t>
  </si>
  <si>
    <t>NF Fleet AS</t>
  </si>
  <si>
    <t>NF Fleet A/S</t>
  </si>
  <si>
    <t>Nordea Bank Abp /                   Nordic Baltic Holding (NBH) AB</t>
  </si>
  <si>
    <t>Nordea Do Brasil Representações LTDA</t>
  </si>
  <si>
    <t>Brazil</t>
  </si>
  <si>
    <t>Nordea Investment Funds S.A</t>
  </si>
  <si>
    <t>Nordea Funds Service Germany Gmbh</t>
  </si>
  <si>
    <t>NAM Chile SpA</t>
  </si>
  <si>
    <t>Chile</t>
  </si>
  <si>
    <t>Nordea Asset Management Schweiz GmbH</t>
  </si>
  <si>
    <t>Switzer-land</t>
  </si>
  <si>
    <t>Nordea Private Equity Holding A/S</t>
  </si>
  <si>
    <t>Nordea Private Equity I A/S</t>
  </si>
  <si>
    <t>Nordea Private Equity II - EU Mezz A/S</t>
  </si>
  <si>
    <t>Nordea Private Equity II - EU MM Buyout A/S</t>
  </si>
  <si>
    <t>Nordea Private Equity II - Global A/S</t>
  </si>
  <si>
    <t>Nordea Private Equity III - GLOBAL A/S</t>
  </si>
  <si>
    <t>PWM Global PE III ApS</t>
  </si>
  <si>
    <t>OTH</t>
  </si>
  <si>
    <t>Figure: Development of key capital adequacy ratios</t>
  </si>
  <si>
    <t>Figure: Development of own funds</t>
  </si>
  <si>
    <t>Reference</t>
  </si>
  <si>
    <t>www.nordea.com</t>
  </si>
  <si>
    <t>Quantification</t>
  </si>
  <si>
    <t>End of year results</t>
  </si>
  <si>
    <t>Minimum capital requirements</t>
  </si>
  <si>
    <t>Business area results</t>
  </si>
  <si>
    <t xml:space="preserve">Nordea.com &gt; Latest interim results &gt; Factbook </t>
  </si>
  <si>
    <t>Development of REA</t>
  </si>
  <si>
    <t>Development of Own funds</t>
  </si>
  <si>
    <t>Capital requirements parameters</t>
  </si>
  <si>
    <t>Credit Risk</t>
  </si>
  <si>
    <t>Counterparty Credit Risk</t>
  </si>
  <si>
    <t>Market Risk</t>
  </si>
  <si>
    <t>Operational Risk</t>
  </si>
  <si>
    <t>Securitisations</t>
  </si>
  <si>
    <t>Liquidity Risk</t>
  </si>
  <si>
    <t>Frameworks</t>
  </si>
  <si>
    <t>Governance, measurement, management and mitigation of risks</t>
  </si>
  <si>
    <t>Nordea.com &gt; About Nordea &gt; Corporate Governance &gt;</t>
  </si>
  <si>
    <t>Compliance Risk</t>
  </si>
  <si>
    <t>Life and pensions operation</t>
  </si>
  <si>
    <t>Indicators of global systemic importance</t>
  </si>
  <si>
    <t>Capital instruments</t>
  </si>
  <si>
    <t>Nordea.com &gt; Investor relations &gt; Reports and presentations &gt; Capital instruments</t>
  </si>
  <si>
    <t>New regulations</t>
  </si>
  <si>
    <t>Remuneration</t>
  </si>
  <si>
    <t>nordea.com &gt; About Nordea &gt; Corporate Governance &gt; Remuneration &gt; Nordea's Remuneration Policy</t>
  </si>
  <si>
    <t>CRR ref.</t>
  </si>
  <si>
    <t>High level summary</t>
  </si>
  <si>
    <t>Title I: General Principles</t>
  </si>
  <si>
    <t>Article 431</t>
  </si>
  <si>
    <t>Scope of disclosure requirement</t>
  </si>
  <si>
    <t>General disclosure requirements.</t>
  </si>
  <si>
    <t>This report and disclosures at nordea.com addresses the requirement.</t>
  </si>
  <si>
    <t>Requirement to disclose operational risk information.</t>
  </si>
  <si>
    <t xml:space="preserve">Requirement to have a formal policy to comply with the disclosure requirements. </t>
  </si>
  <si>
    <t>On request, an explanation of rating decisions to the loan applicants.</t>
  </si>
  <si>
    <t>Could be provided upon request.</t>
  </si>
  <si>
    <t>Article 432</t>
  </si>
  <si>
    <t>Non-material, proprietary or confidential information</t>
  </si>
  <si>
    <t>(1) - (4)</t>
  </si>
  <si>
    <t>Institutions may, under certain conditions, omit information that is not material, proprietary or confidential.</t>
  </si>
  <si>
    <t>Article 433</t>
  </si>
  <si>
    <t>Frequency of disclosure</t>
  </si>
  <si>
    <t>Requirements on frequency of Pillar 3 disclosures.</t>
  </si>
  <si>
    <t>The disclosures are made annually in conjunction with the date of publication of Nordea Group’s financial statements. For items where more frequent disclosures are assessed  needed, information is given in the interim financial reports or on the Investor Relations pages on www.nordea.com.</t>
  </si>
  <si>
    <t>Article 434</t>
  </si>
  <si>
    <t>Means of disclosures</t>
  </si>
  <si>
    <t>Medium for Pillar 3 disclosures and cross-reference for synonymous information.</t>
  </si>
  <si>
    <t>Indicate location of equivalent dislosures that could satisfy both CRR and accounting or similar requirements.</t>
  </si>
  <si>
    <t>Title II: Technical criteria on transparency and disclosure</t>
  </si>
  <si>
    <t>Article 435</t>
  </si>
  <si>
    <t>Risk management objectives and policies</t>
  </si>
  <si>
    <t>(1) (a)</t>
  </si>
  <si>
    <t>Risk management strategies.</t>
  </si>
  <si>
    <t>(1) (b)</t>
  </si>
  <si>
    <t>Organisation and governance.</t>
  </si>
  <si>
    <t>(1) (c)</t>
  </si>
  <si>
    <t>Reporting systems.</t>
  </si>
  <si>
    <t>(1) (d)</t>
  </si>
  <si>
    <t>Hedging policies</t>
  </si>
  <si>
    <t>(1) (e)</t>
  </si>
  <si>
    <t>(1) (f)</t>
  </si>
  <si>
    <t>Risk profile.</t>
  </si>
  <si>
    <t>(2) (a) - (e)</t>
  </si>
  <si>
    <t>Disclosures regarding governance arrangements.</t>
  </si>
  <si>
    <t>Nordea.com &gt; About Nordea &gt; Corporate Governance</t>
  </si>
  <si>
    <t>Article 436</t>
  </si>
  <si>
    <t>Scope of application</t>
  </si>
  <si>
    <t>(a)</t>
  </si>
  <si>
    <t>Name of the institution.</t>
  </si>
  <si>
    <t>Part 1, Executive Summary - footer in the end.</t>
  </si>
  <si>
    <t>(b) (i)-(iv)</t>
  </si>
  <si>
    <t>(c)</t>
  </si>
  <si>
    <t>Practical or legal impediments to transfer funds between parent and subsidiaries.</t>
  </si>
  <si>
    <t>(d)</t>
  </si>
  <si>
    <t>Capital shortfalls in subsidiaries outside the scope of consolidation.</t>
  </si>
  <si>
    <t>(e)</t>
  </si>
  <si>
    <t>Making use of articles on derogations from a) prudential requirements (Article 7) and b) liquidity requirements for individual subsidiaries/entities (Article 9).</t>
  </si>
  <si>
    <t>Article 437</t>
  </si>
  <si>
    <t>General disclosure requirements regarding own funds.</t>
  </si>
  <si>
    <t>(1) (d) (i)-(iii)</t>
  </si>
  <si>
    <t>Article 438</t>
  </si>
  <si>
    <t>Summary of the approach to assessing adequacy of capital to its activities.</t>
  </si>
  <si>
    <t>(b)</t>
  </si>
  <si>
    <t>Upon demand from the authorities, result of the  ICAAP.</t>
  </si>
  <si>
    <t>(c) - (f)</t>
  </si>
  <si>
    <t>Own funds requirements for credit risk (Standardised and IRB approach), market and operational risk.</t>
  </si>
  <si>
    <t>Methodology for credit limits and internal capital allocation for counterparty credit risk.</t>
  </si>
  <si>
    <t>Policies for securing collateral and establishing credit reserves.</t>
  </si>
  <si>
    <t>Policies for wrong-way risk exposures.</t>
  </si>
  <si>
    <t>Impact of any collateral postings upon credit rating downgrade.</t>
  </si>
  <si>
    <t>Net derivative credit exposure built-up.</t>
  </si>
  <si>
    <t>(f)</t>
  </si>
  <si>
    <t>Methods for exposure value measurement.</t>
  </si>
  <si>
    <t>(g)</t>
  </si>
  <si>
    <t>Notional value of credit derivatives hedges and distribution of current credit exposure by type of exposure.</t>
  </si>
  <si>
    <t>(h)</t>
  </si>
  <si>
    <t>Notional amounts of credit derivatie transactions and distribution of credit derivatives products.</t>
  </si>
  <si>
    <t>(i)</t>
  </si>
  <si>
    <t xml:space="preserve">Estimate of alfa if the institution has received permission of the competent authorities to estimate alfa. </t>
  </si>
  <si>
    <t>Article 440</t>
  </si>
  <si>
    <t>Capital buffers</t>
  </si>
  <si>
    <t>(1) - (2)</t>
  </si>
  <si>
    <t>Geographical distribution and amount of institution-specific countercyclical capital buffer.</t>
  </si>
  <si>
    <t>Article 441</t>
  </si>
  <si>
    <t>Indicator values used for determing the score of the institution.</t>
  </si>
  <si>
    <t>Article 442</t>
  </si>
  <si>
    <t>Credit risk adjustments</t>
  </si>
  <si>
    <t>Definitions of 'past due' and 'impaired'.</t>
  </si>
  <si>
    <t>Methodology used for determining specific and general credit risk adjustments.</t>
  </si>
  <si>
    <t>The total amount of original exposures and the average amount of the exposures over the period per exposure class.</t>
  </si>
  <si>
    <t>Exposures distributed by exposure class and geography.</t>
  </si>
  <si>
    <t>Distribution of exposures by industry broken down by exposure classes.</t>
  </si>
  <si>
    <t>The residual maturity breakdown of all the exposures, broken down by exposure classes.</t>
  </si>
  <si>
    <t>(g) (i) - (iii)</t>
  </si>
  <si>
    <t>Impaired and past due exposures broken down by geographical areas.</t>
  </si>
  <si>
    <t>(i) (i) - (v)</t>
  </si>
  <si>
    <t>Reconciliation of changes in the specific and general credit risk adjustments for impaired exposures covering description of the type of adjusments, the opening balances, the amounts taken against the credit risk adjustments and the amounts that have ben set aside for estimated probable losses on the exposures.</t>
  </si>
  <si>
    <t>Article 443</t>
  </si>
  <si>
    <t>Unencumbered assets</t>
  </si>
  <si>
    <t>Disclosure on unencumbered assets according to EBA Guidelines EBA/GL/2014/03</t>
  </si>
  <si>
    <t>Article 444</t>
  </si>
  <si>
    <t>Use of ECAIs</t>
  </si>
  <si>
    <t>Names of nominated ECAIs.</t>
  </si>
  <si>
    <t>The Exposure classes for which each ECAI is used.</t>
  </si>
  <si>
    <t>Description of the process for translating external ratings into credit quality steps.</t>
  </si>
  <si>
    <t>Mapping of external ratings from each nominated ECAI to the credit quality steps.</t>
  </si>
  <si>
    <t>The exposure values before and after credit risk mitigation associated with each credit quality step.</t>
  </si>
  <si>
    <t>Article 445</t>
  </si>
  <si>
    <t>Exposure to market risk</t>
  </si>
  <si>
    <t>Own Funds requirements for market risk.</t>
  </si>
  <si>
    <t>Article 446</t>
  </si>
  <si>
    <t>Approach used to calculate Own Funds requirements for operational risk.</t>
  </si>
  <si>
    <t>Article 447</t>
  </si>
  <si>
    <t>Exposures in equities not included in the trading book</t>
  </si>
  <si>
    <t>Differentiation between exposures based on their objectives.</t>
  </si>
  <si>
    <t>The balance sheet value, the fair value and, for those exchange-traded, a comparison to the market price where it is materially different from the fair value.</t>
  </si>
  <si>
    <t>The types, nature and amounts of equity exposures.</t>
  </si>
  <si>
    <t>Cumulative realised gains or losses arising from sales and liquidations in the period.</t>
  </si>
  <si>
    <t>Total unrealised gains or losses.</t>
  </si>
  <si>
    <t>Article 448</t>
  </si>
  <si>
    <t>Exposure to interest rate risk on positions not included in the trading book</t>
  </si>
  <si>
    <t>Nature, key assumptions and frequency of measurement of the interest rate risk.</t>
  </si>
  <si>
    <t>The variation in earnings, economic value or other relevant measure used by the management for upward and downward rate shocks, broken down by currency.</t>
  </si>
  <si>
    <t>Article 449</t>
  </si>
  <si>
    <t>Exposure to securitisation positions</t>
  </si>
  <si>
    <t>Objectives in relation to securitisation activity.</t>
  </si>
  <si>
    <t>Nature of other risks including liquidity risk inherent in securitised assets.</t>
  </si>
  <si>
    <t>(d) -(e )</t>
  </si>
  <si>
    <t>Description of the processes in place to monitor changes in the credit and market risk of securitisation exposures.</t>
  </si>
  <si>
    <t>Description of the institution's policy governing the use of hedging and unfunded protection to mitigate the risks of retained securitisation and re-securitisation exposures.</t>
  </si>
  <si>
    <t>Approaches used to calculate REA for its securitisation activities.</t>
  </si>
  <si>
    <t>Types of SSPE that the institution, as sponsor, uses to securitise third-party exposures.</t>
  </si>
  <si>
    <t>(j) (i) - (vi)</t>
  </si>
  <si>
    <t>Summary of the institutions accounting policies for securitisations activities.</t>
  </si>
  <si>
    <t>(k)</t>
  </si>
  <si>
    <t>Names of ECAIs used for securitisations.</t>
  </si>
  <si>
    <t>(l)</t>
  </si>
  <si>
    <t>Description of Internal Assessment Approach.</t>
  </si>
  <si>
    <t>(m)</t>
  </si>
  <si>
    <t>Explanation of changes to any of the quantitative disclosures.</t>
  </si>
  <si>
    <t>(n) (i) - (vi)</t>
  </si>
  <si>
    <t>Information on banking and trading book securitisation exposures broken down by exposure type.</t>
  </si>
  <si>
    <t>(o) (i) - (ii)</t>
  </si>
  <si>
    <t>Additional information on banking book and trading book securitisation exposures.</t>
  </si>
  <si>
    <t>(p)</t>
  </si>
  <si>
    <t>Amount of impaired/past due assets securitised and the losses recognised related to banking book securitisations, by exposure type.</t>
  </si>
  <si>
    <t>(q)</t>
  </si>
  <si>
    <t>Outstanding exposures securitised by the institution and subject to a capital requirement for market risk, broken down into traditional/synthetic and by exposure type.</t>
  </si>
  <si>
    <t>(r)</t>
  </si>
  <si>
    <t>Whether the institution has provided support to securitisation vehicles and the impact on own funds.</t>
  </si>
  <si>
    <t>Article 450</t>
  </si>
  <si>
    <t>Remuneration policy</t>
  </si>
  <si>
    <t>Remuneration policy and practices:</t>
  </si>
  <si>
    <t>- decision making of remuneration committee</t>
  </si>
  <si>
    <t>See references above</t>
  </si>
  <si>
    <t>- link between pay and performance</t>
  </si>
  <si>
    <t>(1) (c) - (f)</t>
  </si>
  <si>
    <t>- criteria for performance measurement, variable components parameters</t>
  </si>
  <si>
    <t>(1) (g) - (i)</t>
  </si>
  <si>
    <t>- aggregate quantitative information including necessary splits</t>
  </si>
  <si>
    <t xml:space="preserve">See references above </t>
  </si>
  <si>
    <t>(1) (j)</t>
  </si>
  <si>
    <t>- total remuneration for each member of the management body, upon request</t>
  </si>
  <si>
    <t>- quantitative information per member of the management body for significant institutions</t>
  </si>
  <si>
    <t>Article 451</t>
  </si>
  <si>
    <t>Leverage</t>
  </si>
  <si>
    <t>(1) (a) - (e)</t>
  </si>
  <si>
    <t>Leverage ratio and its components</t>
  </si>
  <si>
    <t>Title III: Qualifying requirements for the use of particular instruments or methodologies</t>
  </si>
  <si>
    <t>Article 452</t>
  </si>
  <si>
    <t>Use of the IRB Approach to credit risk</t>
  </si>
  <si>
    <t>Permission from the authority to use IRB approach.</t>
  </si>
  <si>
    <t>An explanation of:</t>
  </si>
  <si>
    <t>(b) (i)</t>
  </si>
  <si>
    <t>Internal ratings and relation to external ratings.</t>
  </si>
  <si>
    <t>(b) (ii)</t>
  </si>
  <si>
    <t>Use of internal ratings other than for calculating</t>
  </si>
  <si>
    <t>REA.</t>
  </si>
  <si>
    <t>(b) (iii)</t>
  </si>
  <si>
    <t>The process for managing and recognising credit risk mitigation.</t>
  </si>
  <si>
    <t>(b) (iv)</t>
  </si>
  <si>
    <t>Control mechanisms for rating systems.</t>
  </si>
  <si>
    <t>(c) (i) - (v)</t>
  </si>
  <si>
    <t>Description of the internal ratings process, separately for each IRB exposure class.</t>
  </si>
  <si>
    <t>Exposure values, separately for each IRB exposure class.</t>
  </si>
  <si>
    <t>(e) (i) - (iii)</t>
  </si>
  <si>
    <t>For exposures towards IRB corporate and institutions, split of total exposure, 'Exposure-weighted average risk weight and  Undrawn commitments per risk grade.</t>
  </si>
  <si>
    <t>Information on Retail exposures under the IRB approach.</t>
  </si>
  <si>
    <t>Actual specific credit risk adjustments during the period.</t>
  </si>
  <si>
    <t>The factors that impacted on the loan losses during the period.</t>
  </si>
  <si>
    <t>Historical comparison of parameter estimates against the realised outcomes.</t>
  </si>
  <si>
    <t>(j) (i) - (ii)</t>
  </si>
  <si>
    <t>PD and LGD for all IRB exposure classes, split down on relevant geographical locations.</t>
  </si>
  <si>
    <t>Article 453</t>
  </si>
  <si>
    <t>Use of credit risk mitigation techniques</t>
  </si>
  <si>
    <t>Policies and processes for the use of on- and off-balance sheet netting.</t>
  </si>
  <si>
    <t>Policies and processes for collateral valuation and management.</t>
  </si>
  <si>
    <t>Main types of collateral.</t>
  </si>
  <si>
    <t>Types of guarantor and credit derivative counterparty and their creditworthiness.</t>
  </si>
  <si>
    <t>Information about market or credit risk concentrations within the credit mitigation taken.</t>
  </si>
  <si>
    <t>The exposure value covered by eligible collateral for exposures under the Standardised or Foundation IRB approach.</t>
  </si>
  <si>
    <t>Exposures covered by guarantees or credit derivatives.</t>
  </si>
  <si>
    <t>Article 454</t>
  </si>
  <si>
    <t>Use of the Advanced Measurement Approaches to operational risk</t>
  </si>
  <si>
    <t>Description of the use of risk transfer mechanisms for the purpose of mitigation of operational risk.</t>
  </si>
  <si>
    <t>Article 455</t>
  </si>
  <si>
    <t>Use of Internal Market Risk Models</t>
  </si>
  <si>
    <t>(a) (i)</t>
  </si>
  <si>
    <t>Characteristics of the models used.</t>
  </si>
  <si>
    <t>(a) (ii)</t>
  </si>
  <si>
    <t>The methodologies used for the internal models for incremental default and migration risk and for correlation trading.</t>
  </si>
  <si>
    <t>(a) (iii)</t>
  </si>
  <si>
    <t>Description of stress testing applied to the sub-portfolio.</t>
  </si>
  <si>
    <t>(a) (iv)</t>
  </si>
  <si>
    <t>Approaches used for back-testing and validating the accuracy and consistency of the internal models.</t>
  </si>
  <si>
    <t>Scope of permission by the competent authority.</t>
  </si>
  <si>
    <t>Description of the extent and methodologies for inclusion in the trading book, comply with prudential valuation requirements.</t>
  </si>
  <si>
    <t>(d) (i) - (iii)</t>
  </si>
  <si>
    <t>The highest, lowest and average of VaR, sVaR, Incremental risk charge and Comprehensive Risk Charge.</t>
  </si>
  <si>
    <t>The elements of the own fund requirements for market risk.</t>
  </si>
  <si>
    <t>Weighted average liquidity horizon for each sub-portfolio covered by the internal models.</t>
  </si>
  <si>
    <t>Comparison of the daily end-of-day VaR measures to the one-day changes of the portfolio's value.</t>
  </si>
  <si>
    <t>Regulatory reference</t>
  </si>
  <si>
    <t>Reason for not including</t>
  </si>
  <si>
    <t>Detailed reason for not including</t>
  </si>
  <si>
    <t>Reference to information provided</t>
  </si>
  <si>
    <t xml:space="preserve">EU GL OVA CRR 435 (1)(B) The approved limits to which the institutions is exposed to </t>
  </si>
  <si>
    <t>Risk appetite limits are strictly confidential</t>
  </si>
  <si>
    <t xml:space="preserve">Thresholds for risk appetite limits are not disclosed, they are of confidential strategic nature. The relevant supervisory authorities have access to the full report including limits. </t>
  </si>
  <si>
    <t xml:space="preserve">The information is immaterial </t>
  </si>
  <si>
    <t>EBA RTS on CCB</t>
  </si>
  <si>
    <t>Detailed information on domicile with 0 countercyclical buffer and less than 1% of Nordeas own fund contribution is not material countribition to the calculation of the Nordea CCyB rate.</t>
  </si>
  <si>
    <t>EU CRB-D: Concentraion of exposures by industry</t>
  </si>
  <si>
    <t>Economic value sensitivity for the banking book, 6 scenarios from BCBS</t>
  </si>
  <si>
    <t>Net interest income sensitivities for the banking book over 1 year horizon (SIIR), 6 scenarios from BCBS</t>
  </si>
  <si>
    <t>h</t>
  </si>
  <si>
    <t>i</t>
  </si>
  <si>
    <t>Exposure class</t>
  </si>
  <si>
    <t>PD range</t>
  </si>
  <si>
    <t>Defaulted obligors in the year</t>
  </si>
  <si>
    <t>Of which new obligors</t>
  </si>
  <si>
    <t>Average historical annual default rate</t>
  </si>
  <si>
    <t>Retail RIRB</t>
  </si>
  <si>
    <t>Of which secured by</t>
  </si>
  <si>
    <t>immovable property</t>
  </si>
  <si>
    <t>Of which other retail</t>
  </si>
  <si>
    <t>Corporate FIRB</t>
  </si>
  <si>
    <t>Corporate AIRB</t>
  </si>
  <si>
    <t>Institution FIRB</t>
  </si>
  <si>
    <t>Expected loss</t>
  </si>
  <si>
    <t>CCF</t>
  </si>
  <si>
    <t>Estimated</t>
  </si>
  <si>
    <t>Actual</t>
  </si>
  <si>
    <t>Realised</t>
  </si>
  <si>
    <t>Of which secured by immovable property</t>
  </si>
  <si>
    <r>
      <t>Corporate</t>
    </r>
    <r>
      <rPr>
        <vertAlign val="superscript"/>
        <sz val="9"/>
        <rFont val="Nordea Sans Large"/>
        <family val="3"/>
      </rPr>
      <t>1</t>
    </r>
  </si>
  <si>
    <t>n/a</t>
  </si>
  <si>
    <t>Government</t>
  </si>
  <si>
    <t>1) Includes SME Retail</t>
  </si>
  <si>
    <t>Exposures unsecured - carrying amount</t>
  </si>
  <si>
    <t>Exposures to be secured</t>
  </si>
  <si>
    <t>Exposures secured by collateral</t>
  </si>
  <si>
    <t xml:space="preserve">Exposures secured by financial guarantees </t>
  </si>
  <si>
    <t>Exposures secured by credit derivatives</t>
  </si>
  <si>
    <t>Total debt securities</t>
  </si>
  <si>
    <t>Total exposures</t>
  </si>
  <si>
    <t>- of which defaulted</t>
  </si>
  <si>
    <t xml:space="preserve">   - of which by other retail</t>
  </si>
  <si>
    <r>
      <t>AR Finance</t>
    </r>
    <r>
      <rPr>
        <vertAlign val="superscript"/>
        <sz val="8"/>
        <color theme="1"/>
        <rFont val="Nordea Sans Large"/>
        <family val="3"/>
      </rPr>
      <t>1</t>
    </r>
  </si>
  <si>
    <t>Assets carrying value amount under the scope of regulatory consolidation (as per template EU LI 1)</t>
  </si>
  <si>
    <t>Differences due to credit mitigation techniques (CRMs), with substitution effects on the exposure</t>
  </si>
  <si>
    <t>Liabilities carrying amount under the regulatory scope of consolidation (as per template EU LI1)</t>
  </si>
  <si>
    <r>
      <rPr>
        <sz val="9"/>
        <color rgb="FF074EA2"/>
        <rFont val="Nordea Sans Large"/>
        <family val="3"/>
      </rPr>
      <t>CET 1 requirement build-up (%)</t>
    </r>
    <r>
      <rPr>
        <sz val="9"/>
        <color rgb="FF0000A0"/>
        <rFont val="Nordea Sans Large"/>
        <family val="3"/>
      </rPr>
      <t xml:space="preserve">
</t>
    </r>
  </si>
  <si>
    <r>
      <rPr>
        <sz val="9"/>
        <color rgb="FF074EA2"/>
        <rFont val="Nordea Sans Large"/>
        <family val="3"/>
      </rPr>
      <t>Capital requirements vs capital position</t>
    </r>
    <r>
      <rPr>
        <sz val="9"/>
        <rFont val="Nordea Sans Large"/>
        <family val="3"/>
      </rPr>
      <t xml:space="preserve">
</t>
    </r>
  </si>
  <si>
    <t xml:space="preserve">This table is not covering all net loan losses. The difference is recoveries,  write-offs and allowances used to cover write-offs. These are not included in this table. </t>
  </si>
  <si>
    <t xml:space="preserve">Total VaR </t>
  </si>
  <si>
    <t>Total Stressed VaR</t>
  </si>
  <si>
    <t>Incremental Risk Charge</t>
  </si>
  <si>
    <t>Comprehensive Risk Charge</t>
  </si>
  <si>
    <r>
      <t xml:space="preserve"> Maturity analysis of assets and liabilities, split by currency
</t>
    </r>
    <r>
      <rPr>
        <sz val="9"/>
        <color theme="0"/>
        <rFont val="Nordea Sans Large"/>
        <family val="3"/>
      </rPr>
      <t xml:space="preserve">
</t>
    </r>
  </si>
  <si>
    <t>The metrics, to which risk appetite limits apply, are stated in Part 2 Governance</t>
  </si>
  <si>
    <t>Part 1 &amp; part 2, Operational risk</t>
  </si>
  <si>
    <t>Nordea Bank Abp and its subsidiaries have adopted formal policies for complying with the disclosure requirements and has established policies for assessing the appropriateness of these disclosures, including their verification and frequency.</t>
  </si>
  <si>
    <t>Introduction, Board risk statement</t>
  </si>
  <si>
    <t>Throughout Part 2</t>
  </si>
  <si>
    <t>Part 2, Credit risk</t>
  </si>
  <si>
    <t>Management declaration on risk management adequacy.</t>
  </si>
  <si>
    <t>Outline of the differences in the basis of consolidation for accounting and prudential purposes</t>
  </si>
  <si>
    <t>Development of CET requirements between Q318 and Q418</t>
  </si>
  <si>
    <t>Clients, Products and Business Practices</t>
  </si>
  <si>
    <t>Employee Practices and Workplace Safety</t>
  </si>
  <si>
    <t>Execution, Delivery and Process Management</t>
  </si>
  <si>
    <t>External Fraud</t>
  </si>
  <si>
    <t>Internal Fraud</t>
  </si>
  <si>
    <t>Damage to Physical Assets</t>
  </si>
  <si>
    <t>Business Disruption and System Failures</t>
  </si>
  <si>
    <t>Clients, Products and Business Practices - 7%</t>
  </si>
  <si>
    <t>Employee Practices and Workplace Safety -0%</t>
  </si>
  <si>
    <t>Execution, Delivery and Process Management -32%</t>
  </si>
  <si>
    <t>External Fraud - 59%</t>
  </si>
  <si>
    <t>Internal Fraud- 0%</t>
  </si>
  <si>
    <t>Damage to Physical Assets -0%</t>
  </si>
  <si>
    <t>Business Disruption and System Failures -2%</t>
  </si>
  <si>
    <t>Clients, Products and Business Practices -5%</t>
  </si>
  <si>
    <t>Execution, Delivery and Process Management -16%</t>
  </si>
  <si>
    <t>External Fraud -74%</t>
  </si>
  <si>
    <t>Internal Fraud -0%</t>
  </si>
  <si>
    <t>Business Disruption and System Failures -4%</t>
  </si>
  <si>
    <t>Operational Risk Losses by Event Type in EURm</t>
  </si>
  <si>
    <t>Total requirement</t>
  </si>
  <si>
    <t>Table</t>
  </si>
  <si>
    <t>2018 Q4</t>
  </si>
  <si>
    <r>
      <rPr>
        <sz val="9"/>
        <color rgb="FF074EA2"/>
        <rFont val="Nordea Sans Large"/>
        <family val="3"/>
      </rPr>
      <t>Nordea as originator - asset value and impairment charges</t>
    </r>
    <r>
      <rPr>
        <sz val="9"/>
        <color rgb="FF0000A0"/>
        <rFont val="Nordea Sans Large"/>
        <family val="3"/>
      </rPr>
      <t xml:space="preserve">
</t>
    </r>
    <r>
      <rPr>
        <sz val="9"/>
        <rFont val="Nordea Sans Large"/>
        <family val="3"/>
      </rPr>
      <t xml:space="preserve">The total amount of outstanding securitisation exposures where Nordea stands as an originator, measured as exposure at default after concentration adjustment, amounted to EUR 8.3bn at year-end 2018. The amount risk-weighted at 1,250% was EUR 27m and recognised losses amounted to EUR 17m. </t>
    </r>
  </si>
  <si>
    <t>2) Of which listed equity holdings, book value 25m</t>
  </si>
  <si>
    <t>The loan-to-value (LTV) ratio is considered a useful measure to evaluate collateral's quality,  i.e. the credit extended divided by the market value of the collateral pledged. In the table, IRB retail mortgage exposures are distributed by LTV buckets based on the LTV ratio. The loan-to-value distribution remained stable from 2017 to 2018.</t>
  </si>
  <si>
    <r>
      <t>VaR</t>
    </r>
    <r>
      <rPr>
        <vertAlign val="superscript"/>
        <sz val="9"/>
        <rFont val="Nordea Sans Large"/>
        <family val="3"/>
      </rPr>
      <t>1</t>
    </r>
    <r>
      <rPr>
        <sz val="9"/>
        <rFont val="Nordea Sans Large"/>
        <family val="3"/>
      </rPr>
      <t xml:space="preserve"> (higher of values a and b)</t>
    </r>
  </si>
  <si>
    <r>
      <t>Q2 2018</t>
    </r>
    <r>
      <rPr>
        <vertAlign val="superscript"/>
        <sz val="9"/>
        <rFont val="Nordea Sans Large"/>
        <family val="3"/>
      </rPr>
      <t>1</t>
    </r>
  </si>
  <si>
    <t>Securities financing Transactions</t>
  </si>
  <si>
    <t xml:space="preserve">  </t>
  </si>
  <si>
    <t>Additional capital commitment</t>
  </si>
  <si>
    <t>Total Nordea capital commitment</t>
  </si>
  <si>
    <t>2018 Avg</t>
  </si>
  <si>
    <r>
      <rPr>
        <vertAlign val="superscript"/>
        <sz val="8"/>
        <color theme="1"/>
        <rFont val="Nordea Sans Large"/>
        <family val="3"/>
      </rPr>
      <t>1</t>
    </r>
    <r>
      <rPr>
        <sz val="8"/>
        <color theme="1"/>
        <rFont val="Nordea Sans Large"/>
        <family val="3"/>
      </rPr>
      <t>Changed 2017 number of incidents due to subsequent capture of losses.</t>
    </r>
  </si>
  <si>
    <t>- Of which Outflows related to loss Of funding on debt products</t>
  </si>
  <si>
    <t>Profit attributable to owners of the parent</t>
  </si>
  <si>
    <t>1) 2018 Q2 table was restated to reflect the change in the interpretation of the regulation, i.e. to exclude securitisation.</t>
  </si>
  <si>
    <t>1) Includes exposures treated as exposures to the central government, regional government or local authority as provisioned by CRR and that receives a 0%-risk weight.</t>
  </si>
  <si>
    <t xml:space="preserve"> - Of which securities Financing Transactions</t>
  </si>
  <si>
    <t xml:space="preserve"> - Of which derivatives &amp; Long Settlement Transactions</t>
  </si>
  <si>
    <t xml:space="preserve"> - Of which from Contractual Cross Product Netting</t>
  </si>
  <si>
    <r>
      <rPr>
        <sz val="9"/>
        <color rgb="FF074EA2"/>
        <rFont val="Nordea Sans Large"/>
        <family val="3"/>
      </rPr>
      <t>Special purpose entities where Nordea is the sponsor</t>
    </r>
    <r>
      <rPr>
        <sz val="9"/>
        <color rgb="FF0000A0"/>
        <rFont val="Nordea Sans Large"/>
        <family val="3"/>
      </rPr>
      <t xml:space="preserve">
</t>
    </r>
    <r>
      <rPr>
        <sz val="9"/>
        <rFont val="Nordea Sans Large"/>
        <family val="3"/>
      </rPr>
      <t xml:space="preserve">The Special purpose Vehicles (SPVs) are not consolidated for capital adequacy purposes. Instead, loans and loan commitments to the SPVs are included in the banking book and capital requirements are calculated accordingly. Bonds and notes issued by the SPV and held by Nordea as well as credit derivative transactions between Nordea and the SPV are reported in the trading book. Nordea has been approved to calculate the general and specific market risk of these transactions under the VaR model. The counterparty credit risk of credit derivative transactions is calculated in accordance with the mark to marked method. </t>
    </r>
  </si>
  <si>
    <t>1) Data for both years are excluding Velliv Pension &amp; Livsforsikringsselskab A/S, Denmark (formerly Nordea Liv &amp; Pension, livsforsikringsselskab A/S, Denmark).</t>
  </si>
  <si>
    <t xml:space="preserve">Fair value reserves related to gains or losses on cash flow hedges </t>
  </si>
  <si>
    <t xml:space="preserve">Intangible assets (net of related tax liability) (negative amount) </t>
  </si>
  <si>
    <t>REA, EURm</t>
  </si>
  <si>
    <t>Minimum capital requirements, EURm</t>
  </si>
  <si>
    <t>Securities issued or guaranteed by sovereigns, central banks or multilateral development banks1)</t>
  </si>
  <si>
    <t>Securities issued or guaranteed by municipalities or other public sector entities 1)</t>
  </si>
  <si>
    <t>Covered bonds issued by other bank or financial institute 1)</t>
  </si>
  <si>
    <t>Covered bonds issued by the own bank or related unit 1)</t>
  </si>
  <si>
    <t>Securities issued by non-financial corporates 1)</t>
  </si>
  <si>
    <t>Securities issued by financial corporates, excluding covered bonds2)</t>
  </si>
  <si>
    <t>All other eligible and unencumbered securities 2)</t>
  </si>
  <si>
    <t>Total liquidity buffer3)</t>
  </si>
  <si>
    <t>24,134</t>
  </si>
  <si>
    <t>26,984</t>
  </si>
  <si>
    <t>31,028</t>
  </si>
  <si>
    <t>Nordea Bank Abp with Finnish corporate registration number 2858394-9 provides these public disclosures according to Part Eight of Regulation (EU) No 575/2013, commonly referred to as the Capital Requirements Regulation (CRR), on the basis of its consolidated situation (hereinafter referred to as simply "Nordea"). This disclosure constitutes a comprehensive disclosure on risks, risk management and capital management. It includes disclosures, or references to other disclosures, required according to Part Eight of the CRR and by EBA guidelines and standards on disclosure requirements. Information exempted from disclosure due to being non-material, proprietary or confidential can be found in Part 1, Other tables. Accompanying this report are the required disclosures for the subsidiaries Nordea Kredit Realkreditaktieselskab, Nordea Hypotek AB, Nordea Mortgage Bank Plc, Nordea Eiendomskreditt AS and Nordea Finans AS. The subsidiaries' disclosures are included as apprentices and will be released on www.nordea.com after the publication date of each subsidiary's Annual Report.</t>
  </si>
  <si>
    <r>
      <t>Table 1 Su</t>
    </r>
    <r>
      <rPr>
        <sz val="9"/>
        <color rgb="FF074EA2"/>
        <rFont val="Nordea Sans Large"/>
        <family val="3"/>
      </rPr>
      <t xml:space="preserve">mmary of items included in own funds
</t>
    </r>
    <r>
      <rPr>
        <sz val="9"/>
        <color theme="1"/>
        <rFont val="Nordea Sans Large"/>
        <family val="3"/>
      </rPr>
      <t>During the year 2018, the total own funds decreased by EUR 719m, mainly attributable to the decrease in Tier 1 capital by EUR 1,025m partly offset by Tier 2 capital which increased by EUR 306m. Main item that contributed to the Tier 1 capital dec</t>
    </r>
    <r>
      <rPr>
        <sz val="9"/>
        <rFont val="Nordea Sans Large"/>
        <family val="3"/>
      </rPr>
      <t xml:space="preserve">rease was the redemption of AT1 instruments of EUR 722m and </t>
    </r>
    <r>
      <rPr>
        <sz val="9"/>
        <color theme="1"/>
        <rFont val="Nordea Sans Large"/>
        <family val="3"/>
      </rPr>
      <t xml:space="preserve">increased amount of deductions in other intangible assets. Tier 2 capital increase is primarily stemming from the newly issued T2 instruments. </t>
    </r>
  </si>
  <si>
    <t>Table 8 EU CRB-B: Total and average net amount of exposures</t>
  </si>
  <si>
    <t>Table 9 EU CRB-C: Geographical breakdown of exposures</t>
  </si>
  <si>
    <t>Table 11 EU CRB-E: Maturity of exposures</t>
  </si>
  <si>
    <r>
      <rPr>
        <sz val="9"/>
        <color rgb="FF074EA2"/>
        <rFont val="Nordea Sans Large"/>
        <family val="3"/>
      </rPr>
      <t>Table 21 EU CR5: Standardised approach - credit risk exposures by regulatory portfolio and risk</t>
    </r>
    <r>
      <rPr>
        <b/>
        <sz val="9"/>
        <color rgb="FF0000A0"/>
        <rFont val="Nordea Sans Large"/>
        <family val="3"/>
      </rPr>
      <t xml:space="preserve">
</t>
    </r>
    <r>
      <rPr>
        <sz val="9"/>
        <rFont val="Nordea Sans Large"/>
        <family val="3"/>
      </rPr>
      <t>Exposures shown are on- and off-balance sheet exposures post conversion factor and post risk mitigation techniques. At the end of Q4 2018, the total exposure amount was EUR 99.8bn, up EUR 83.6bn from Q2 2018. The largest increase took place in the 0% risk weight bucket, which increased from EUR2.3bn to EUR 84.7 bn. This increase is stemming from the sovereign portfolio reported under standardised approach from Q4 2018. In the retail portfolio secured by immovable property,  reduction was mainly caused by the repayment of major loan exposure during 2018. Other than the 0% risk bucket, the remaining exposures are mainly held in retail and corporate portfolios, within 75% and 100% risk weights.</t>
    </r>
  </si>
  <si>
    <r>
      <rPr>
        <sz val="9"/>
        <color rgb="FF074EA2"/>
        <rFont val="Nordea Sans Large"/>
        <family val="3"/>
      </rPr>
      <t>Table 24 EU CR6 FIRB Institutions: Credit risk exposures by PD scale</t>
    </r>
    <r>
      <rPr>
        <b/>
        <sz val="9"/>
        <color rgb="FF074EA2"/>
        <rFont val="Nordea Sans Large"/>
        <family val="3"/>
      </rPr>
      <t xml:space="preserve"> </t>
    </r>
    <r>
      <rPr>
        <b/>
        <sz val="9"/>
        <color rgb="FF0000A0"/>
        <rFont val="Nordea Sans Large"/>
        <family val="3"/>
      </rPr>
      <t xml:space="preserve">
</t>
    </r>
  </si>
  <si>
    <r>
      <rPr>
        <sz val="9"/>
        <color rgb="FF074EA2"/>
        <rFont val="Nordea Sans Large"/>
        <family val="3"/>
      </rPr>
      <t>Table 25 EU CR6: IRB Corporates: Credit risk exposures by PD scale</t>
    </r>
    <r>
      <rPr>
        <b/>
        <sz val="9"/>
        <color rgb="FF0000A0"/>
        <rFont val="Nordea Sans Large"/>
        <family val="3"/>
      </rPr>
      <t xml:space="preserve">
</t>
    </r>
  </si>
  <si>
    <r>
      <rPr>
        <sz val="9"/>
        <color rgb="FF074EA2"/>
        <rFont val="Nordea Sans Large"/>
        <family val="3"/>
      </rPr>
      <t xml:space="preserve">Table 26 EU CR6: IRB Retail: Credit risk exposures by PD scale </t>
    </r>
    <r>
      <rPr>
        <sz val="9"/>
        <color rgb="FF0000A0"/>
        <rFont val="Nordea Sans Large"/>
        <family val="3"/>
      </rPr>
      <t xml:space="preserve">
</t>
    </r>
  </si>
  <si>
    <r>
      <rPr>
        <sz val="9"/>
        <color rgb="FF074EA2"/>
        <rFont val="Nordea Sans Large"/>
        <family val="3"/>
      </rPr>
      <t>Table 29 EU CR9: IRB approach - Backtesting of PD per exposure class</t>
    </r>
    <r>
      <rPr>
        <sz val="9"/>
        <color theme="1"/>
        <rFont val="Nordea Sans Large"/>
        <family val="3"/>
      </rPr>
      <t xml:space="preserve">
The table  shows a backtesting of the probability of default (PD) by comparing the regulatory PD with the actual default frequency (ADF). PD and ADF are calculated per exposure class and sub-exposure class as well as approach in Corporate (FIRB vs AIRB). The percentages of Risk Exposure Amount (REA) that Institution, Corporate and Retail IRB portfolio stand for are 5%, 59% and 21%, respectively. The exposure class and PD range are specified in column a and b. Column d and e contain, the exposure-weighted average PD per exposure class and the simple arithmetic average PD at the end of reporting period </t>
    </r>
    <r>
      <rPr>
        <vertAlign val="superscript"/>
        <sz val="9"/>
        <color theme="1"/>
        <rFont val="Nordea Sans Large"/>
        <family val="3"/>
      </rPr>
      <t>1</t>
    </r>
    <r>
      <rPr>
        <sz val="9"/>
        <color theme="1"/>
        <rFont val="Nordea Sans Large"/>
        <family val="3"/>
      </rPr>
      <t>. Column f illustrates the distribution of obligors between PD buckets during the reporting period by showing the number of obligors at the end of previous and the reporting period per PD range. Column g shows the number of obligors who defaulted in the year including obligors with no exposure at the beginning of period and defaulted during the reporting period (column h). Obligors already in default at the beginning of the reporting period are not included in column g. Column i displays the five-year historical average ADF per PD bucket. Comparing i and e indicates the performance of our current regulatory PD in the medium term (five years). Since the Advanced Internal-Ratings Based (AIRB) approach was first approved and implemented on part of the Corporate exposure class in 2014, the existing available historical reporting data gives a mere four-year average in column i.</t>
    </r>
  </si>
  <si>
    <r>
      <t xml:space="preserve">Table 31 Original Exposure split by exposure class and exposure type
</t>
    </r>
    <r>
      <rPr>
        <sz val="9"/>
        <rFont val="Nordea Sans Large"/>
        <family val="3"/>
      </rPr>
      <t>The table shows a comprehensive overview of original exposures split by exposure class and exposure type. By year-end 2018, 79% of total credit risk exposures were calculated using the IRB approach, compared to 95% in year-end 2017. This is mainly related to sovereign exposures reported under the standardised approach. Compared to year-end 2017, total original exposure decreased by EUR 2.8bn, mainly driven by a decrease in the corporate exposure class by EUR 6.3bn.</t>
    </r>
  </si>
  <si>
    <r>
      <t xml:space="preserve">Table 32 Average quarterly original exposure, split by exposure class and exposure type
</t>
    </r>
    <r>
      <rPr>
        <sz val="9"/>
        <rFont val="Nordea Sans Large"/>
        <family val="3"/>
      </rPr>
      <t xml:space="preserve">The table shows average quarterly exposures by exposure class and type, providing a comprehensive picture of the average original exposures during the year. Average numbers are broadly in line with year-end numbers, where the sovereign exposures reported under the standardised approach contributed to the largest change during the period. This mainly explains the difference between the average quarterly values and the year-end values reported under both SA and IRB approaches . </t>
    </r>
  </si>
  <si>
    <r>
      <rPr>
        <sz val="9"/>
        <color rgb="FF074EA2"/>
        <rFont val="Nordea Sans Large"/>
        <family val="3"/>
      </rPr>
      <t>Table 33 Exposure secured by collaterals, guarantees and credit derivatives, split by exposure class</t>
    </r>
    <r>
      <rPr>
        <sz val="9"/>
        <color rgb="FF0000A0"/>
        <rFont val="Nordea Sans Large"/>
        <family val="3"/>
      </rPr>
      <t xml:space="preserve">
</t>
    </r>
    <r>
      <rPr>
        <sz val="9"/>
        <rFont val="Nordea Sans Large"/>
        <family val="3"/>
      </rPr>
      <t xml:space="preserve">In Q4 2018, the share of total exposure secured by eligible collateral remained relatively stable, 44% compared to 45% in Q4 2017. The corresponding figure for the IRB portfolio was 57% (45%), and for SA portfolio was 0% (26%) which increased due to the sovereign portfolio reported in standardised approach instead of IRB in Q42018. </t>
    </r>
  </si>
  <si>
    <t>Table 35 Credit risk adjustments by customer</t>
  </si>
  <si>
    <t>Table 36 Loans, impaired loans, allowances and provisioning ratios, split by customer type</t>
  </si>
  <si>
    <r>
      <t>Table 37 Impaired loans to the public: gross, allowances and</t>
    </r>
    <r>
      <rPr>
        <sz val="9"/>
        <color theme="4"/>
        <rFont val="Nordea Sans Large"/>
        <family val="3"/>
      </rPr>
      <t xml:space="preserve"> past due gross loans</t>
    </r>
    <r>
      <rPr>
        <sz val="9"/>
        <color rgb="FFFF0000"/>
        <rFont val="Nordea Sans Large"/>
        <family val="3"/>
      </rPr>
      <t xml:space="preserve"> </t>
    </r>
    <r>
      <rPr>
        <sz val="9"/>
        <color rgb="FF074EA2"/>
        <rFont val="Nordea Sans Large"/>
        <family val="3"/>
      </rPr>
      <t xml:space="preserve">split by geography and industry
</t>
    </r>
    <r>
      <rPr>
        <sz val="9"/>
        <rFont val="Nordea Sans Large"/>
        <family val="3"/>
      </rPr>
      <t>Impaired loans decreased significantly by EUR 1.3bn to EUR 5.1bn, primarily driven by the exclusion of the fair value portfolio. The decrease is primarily related to the corporate portfolio which decrease by EUR 0.9bn, while the household portfolio decreased by EUR 0.5bn</t>
    </r>
  </si>
  <si>
    <t>Table 39 Loan losses, split by customer type</t>
  </si>
  <si>
    <r>
      <rPr>
        <sz val="9"/>
        <color rgb="FF074EA2"/>
        <rFont val="Nordea Sans Large"/>
        <family val="3"/>
      </rPr>
      <t>Table 40 Standardised exposure classes, distributed by credit quality step</t>
    </r>
    <r>
      <rPr>
        <sz val="9"/>
        <color rgb="FF0000A0"/>
        <rFont val="Nordea Sans Large"/>
        <family val="3"/>
      </rPr>
      <t xml:space="preserve">
</t>
    </r>
    <r>
      <rPr>
        <sz val="9"/>
        <rFont val="Nordea Sans Large"/>
        <family val="3"/>
      </rPr>
      <t>The table presents the exposures and the equivalent S&amp;P ratings. Nordea reports sovereign exposures under standardised approach from Q4 2018, which triggered the significant increase in the original exposure in central governments and central banks, regional governments or local authorities as well as multilateral development banks. Almost all of the exposures in the sovereign portfolio fall under the highest credit quality step. The lowest credit quality step includes Deferred Tax Assets (DTAs), subject to a risk weight of 100% or 250%, depending on the nature of the tax asset. Furthermore, exposures towards institutions all fall under the highest credit quality step. The largest exposure class is the corporate portfolio with most of the exposures fall under 100% risk weight for both 2018 and 2017.</t>
    </r>
  </si>
  <si>
    <r>
      <rPr>
        <sz val="9"/>
        <color rgb="FF074EA2"/>
        <rFont val="Nordea Sans Large"/>
        <family val="3"/>
      </rPr>
      <t>Table 43 EU CCR1 Analysis of counterparty credit risk by approach</t>
    </r>
    <r>
      <rPr>
        <sz val="9"/>
        <color rgb="FF0000A0"/>
        <rFont val="Nordea Sans Large"/>
        <family val="3"/>
      </rPr>
      <t xml:space="preserve">
</t>
    </r>
    <r>
      <rPr>
        <sz val="9"/>
        <rFont val="Nordea Sans Large"/>
        <family val="3"/>
      </rPr>
      <t>Nordea is using two methodologies when calculating the counterparty credit risk amounts. These methodologies are the Mark to Market Method and Internal Model Method (IMM). For Securities Financing Transactions (SFT) Nordea is using the financial collateral comprehensive method. During Q4 REA increased by approximately EUR 1bn mostly driven by the implementation of the ECB decision for continued use of internal models. Exposure amounts decreased during the quarter mainly driven by reduced SFT volumes as of year end.</t>
    </r>
  </si>
  <si>
    <r>
      <rPr>
        <sz val="9"/>
        <color rgb="FF074EA2"/>
        <rFont val="Nordea Sans Large"/>
        <family val="3"/>
      </rPr>
      <t xml:space="preserve">Table 44 EU CCR2 Credit valuation adjustment (CVA) capital charge </t>
    </r>
    <r>
      <rPr>
        <sz val="9"/>
        <color rgb="FF0000A0"/>
        <rFont val="Nordea Sans Large"/>
        <family val="3"/>
      </rPr>
      <t xml:space="preserve">
</t>
    </r>
    <r>
      <rPr>
        <sz val="9"/>
        <rFont val="Nordea Sans Large"/>
        <family val="3"/>
      </rPr>
      <t>The CVA risk capital charge computes the amount required to cover the potential losses arising from marking to market the counterparty credit risk of the OTC derivative portfolio. It is calculated using either an advanced approach or a standardised approach where the advanced approach is based on a VaR model and calculated as a 60 day average. Increase in ACVA REA numbers since last reporting period is driven by the implementation of a new stressed period for stressed VaR in Q3-2018.</t>
    </r>
  </si>
  <si>
    <r>
      <rPr>
        <sz val="9"/>
        <color rgb="FF074EA2"/>
        <rFont val="Nordea Sans Large"/>
        <family val="3"/>
      </rPr>
      <t>Table 48 EU CCR5-B: Composition of collateral for exposures to CCR</t>
    </r>
    <r>
      <rPr>
        <sz val="9"/>
        <color rgb="FF0000A0"/>
        <rFont val="Nordea Sans Large"/>
        <family val="3"/>
      </rPr>
      <t xml:space="preserve">
</t>
    </r>
    <r>
      <rPr>
        <sz val="9"/>
        <rFont val="Nordea Sans Large"/>
        <family val="3"/>
      </rPr>
      <t>Collateral used in derivative transactions reflect the total amounts of posted and received collateral on the day of reporting. For the SFT's the trade collateral (the counterparties obligation in the transaction) is included as collateral. Most significant development since last reporting date is lower SFT volumes experienced during the last quarter of 2018.</t>
    </r>
  </si>
  <si>
    <r>
      <rPr>
        <sz val="9"/>
        <color rgb="FF074EA2"/>
        <rFont val="Nordea Sans Large"/>
        <family val="3"/>
      </rPr>
      <t>Table 49 EU CCR6: Credit derivatives exposures</t>
    </r>
    <r>
      <rPr>
        <sz val="9"/>
        <color rgb="FF0000A0"/>
        <rFont val="Nordea Sans Large"/>
        <family val="3"/>
      </rPr>
      <t xml:space="preserve">
</t>
    </r>
    <r>
      <rPr>
        <sz val="9"/>
        <rFont val="Nordea Sans Large"/>
        <family val="3"/>
      </rPr>
      <t xml:space="preserve">Contracts that existed in Q2 have decreased value in Q4, countered by new agreements to offset the decrease. </t>
    </r>
  </si>
  <si>
    <r>
      <rPr>
        <sz val="9"/>
        <color rgb="FF074EA2"/>
        <rFont val="Nordea Sans Large"/>
        <family val="3"/>
      </rPr>
      <t>Table 51 EU CCR8 Exposures to central counterparties</t>
    </r>
    <r>
      <rPr>
        <sz val="9"/>
        <color rgb="FF0000A0"/>
        <rFont val="Nordea Sans Large"/>
        <family val="3"/>
      </rPr>
      <t xml:space="preserve">
</t>
    </r>
    <r>
      <rPr>
        <sz val="9"/>
        <rFont val="Nordea Sans Large"/>
        <family val="3"/>
      </rPr>
      <t>Exposure towards QCCPs decreased mainly as a consequence of lower repo volumes since last reporting period. On the other hand, total REA increased due to a change in the method used for calculating REA for one of Nordea's major CCPs. The change in method gives a higher REA contribution from trade exposure and reduces REA derived from default fund contribution for the same CCP.</t>
    </r>
  </si>
  <si>
    <t>Table 52 Counterparty credit risk exposures and REA split by exposure class</t>
  </si>
  <si>
    <r>
      <rPr>
        <sz val="9"/>
        <color rgb="FF074EA2"/>
        <rFont val="Nordea Sans Large"/>
        <family val="3"/>
      </rPr>
      <t>Table 55 EU MR2-A: Market risk under the internal models approach</t>
    </r>
    <r>
      <rPr>
        <b/>
        <sz val="9"/>
        <color rgb="FF0000A0"/>
        <rFont val="Nordea Sans Large"/>
        <family val="3"/>
      </rPr>
      <t xml:space="preserve">
</t>
    </r>
    <r>
      <rPr>
        <sz val="9"/>
        <rFont val="Nordea Sans Large"/>
        <family val="3"/>
      </rPr>
      <t>By the end of the Q4 period, the Value-at-Risk (VaR) REA amounts to EUR 724m which corresponds to an increase of EUR 204m from Q2 2018. The increase in VaR is mainly driven by higher levels of interest rate risk. The total stressed Value-at-Risk (sVaR) increased with EUR 925m driven by increased interest rate risk and methodology changes. Furthermore, the Incremental Risk Charge (IRC) increased with EUR 795m predominantly due to ECB methodology changes. Lastly, the Comprehensive Risk Method (CRM) decreased with 259 EURm driven by position changes.</t>
    </r>
  </si>
  <si>
    <r>
      <rPr>
        <sz val="9"/>
        <color rgb="FF074EA2"/>
        <rFont val="Nordea Sans Large"/>
        <family val="3"/>
      </rPr>
      <t>Table 58 EU MR4: Comparison of VaR estimates with gains/losses</t>
    </r>
    <r>
      <rPr>
        <sz val="9"/>
        <color rgb="FF0000A0"/>
        <rFont val="Nordea Sans Large"/>
        <family val="3"/>
      </rPr>
      <t xml:space="preserve">
</t>
    </r>
    <r>
      <rPr>
        <sz val="9"/>
        <rFont val="Nordea Sans Large"/>
        <family val="3"/>
      </rPr>
      <t>Figure below shows the VaR backtest of the trading book for 2018. The VaR models are considered being of a satisfactory quality if less than five exceptions are recorded within the last 250 banking days. By the end of Q4 2018, both backtests based on actual profit/loss (APL) and hypothetical profit/loss (SPL) were in the green zone,  with zero APL exceptions and four SPL exceptions during the last business 250 days. The backtest deciding the capital multiplier is the one with the highest number of exceptions based on hypothetical profit/loss or actual profit/loss.</t>
    </r>
  </si>
  <si>
    <r>
      <rPr>
        <sz val="9"/>
        <color theme="4" tint="-0.249977111117893"/>
        <rFont val="Nordea Sans Large"/>
        <family val="3"/>
      </rPr>
      <t xml:space="preserve">Table 60 Market risk figures for the banking book </t>
    </r>
    <r>
      <rPr>
        <b/>
        <sz val="9"/>
        <color theme="4" tint="-0.249977111117893"/>
        <rFont val="Nordea Sans Large"/>
        <family val="3"/>
      </rPr>
      <t xml:space="preserve">
</t>
    </r>
    <r>
      <rPr>
        <sz val="9"/>
        <rFont val="Nordea Sans Large"/>
        <family val="3"/>
      </rPr>
      <t>The total VaR in the banking book was EUR 38m at the end of 2018 (EUR 46m at the end of 2017). The VaR reduction was driven by reduced government positions in the Liquidity Buffer.</t>
    </r>
  </si>
  <si>
    <r>
      <t>Table 61 Economic value sentitivity for the banking book</t>
    </r>
    <r>
      <rPr>
        <vertAlign val="superscript"/>
        <sz val="9"/>
        <color theme="4" tint="-0.249977111117893"/>
        <rFont val="Nordea Sans Large"/>
        <family val="3"/>
      </rPr>
      <t>1</t>
    </r>
    <r>
      <rPr>
        <sz val="9"/>
        <color theme="4" tint="-0.249977111117893"/>
        <rFont val="Nordea Sans Large"/>
        <family val="3"/>
      </rPr>
      <t xml:space="preserve">, 6 scenarios from Basel Committee on Banking Supervision 
</t>
    </r>
  </si>
  <si>
    <r>
      <rPr>
        <sz val="9"/>
        <color rgb="FF074EA2"/>
        <rFont val="Nordea Sans Large"/>
        <family val="3"/>
      </rPr>
      <t>Table 63 Equity holdings in the banking book</t>
    </r>
    <r>
      <rPr>
        <sz val="9"/>
        <color rgb="FF0000A0"/>
        <rFont val="Nordea Sans Large"/>
        <family val="3"/>
      </rPr>
      <t xml:space="preserve">
</t>
    </r>
    <r>
      <rPr>
        <sz val="9"/>
        <rFont val="Nordea Sans Large"/>
        <family val="3"/>
      </rPr>
      <t>The increase was driven by increased value in investments from Denmark and new investments.</t>
    </r>
  </si>
  <si>
    <r>
      <rPr>
        <sz val="9"/>
        <color rgb="FF074EA2"/>
        <rFont val="Nordea Sans Large"/>
        <family val="3"/>
      </rPr>
      <t>Table 66 LIQ 1: LCR Disclosures</t>
    </r>
    <r>
      <rPr>
        <b/>
        <sz val="9"/>
        <color rgb="FF0000A0"/>
        <rFont val="Nordea Sans Large"/>
        <family val="3"/>
      </rPr>
      <t xml:space="preserve">
</t>
    </r>
    <r>
      <rPr>
        <sz val="9"/>
        <rFont val="Nordea Sans Large"/>
        <family val="3"/>
      </rPr>
      <t xml:space="preserve">Nordea Group's short liquidity risk exposure measured by Liquidity Coverage Ratio (LCR) according to EBA Delegated act remained on good and stable level throughout 2018, yearly average being at 182%.
</t>
    </r>
  </si>
  <si>
    <r>
      <rPr>
        <sz val="9"/>
        <color rgb="FF074EA2"/>
        <rFont val="Nordea Sans Large"/>
        <family val="3"/>
      </rPr>
      <t>Table 74 Maturity analysis for assets and liabilities</t>
    </r>
    <r>
      <rPr>
        <sz val="9"/>
        <color rgb="FF0000A0"/>
        <rFont val="Nordea Sans Large"/>
        <family val="3"/>
      </rPr>
      <t xml:space="preserve">
</t>
    </r>
    <r>
      <rPr>
        <sz val="9"/>
        <rFont val="Nordea Sans Large"/>
        <family val="3"/>
      </rPr>
      <t xml:space="preserve">Maturity mismatch remained on good level throughout 2018.
</t>
    </r>
    <r>
      <rPr>
        <sz val="9"/>
        <color rgb="FF0000A0"/>
        <rFont val="Nordea Sans Large"/>
        <family val="3"/>
      </rPr>
      <t xml:space="preserve">
</t>
    </r>
  </si>
  <si>
    <r>
      <rPr>
        <sz val="9"/>
        <color rgb="FF0000A0"/>
        <rFont val="Nordea Sans Large"/>
        <family val="3"/>
      </rPr>
      <t xml:space="preserve">Table 75 Maturity analysis of assets and liabilities, split by currency </t>
    </r>
    <r>
      <rPr>
        <b/>
        <sz val="9"/>
        <color rgb="FF0000A0"/>
        <rFont val="Nordea Sans Large"/>
        <family val="3"/>
      </rPr>
      <t xml:space="preserve">
</t>
    </r>
    <r>
      <rPr>
        <sz val="9"/>
        <rFont val="Nordea Sans Large"/>
        <family val="3"/>
      </rPr>
      <t>During 2018, Nordea continued to benefit from its prudent liquidity risk management, in terms of maintaining a diversified and strong funding base and a diversified liquidity buffer in all of the main currencies.</t>
    </r>
  </si>
  <si>
    <t xml:space="preserve">Table 76 EU LI 1: Differences between accounting and regulatory scopes of consolidation and the mapping of financial statement categories with regulatory risk categories
</t>
  </si>
  <si>
    <r>
      <t xml:space="preserve">Table 77 EU LI 2: Main sources of differences between regulatory exposure amounts and carrying values in financial statements
</t>
    </r>
    <r>
      <rPr>
        <sz val="9"/>
        <rFont val="Nordea Sans Large"/>
        <family val="3"/>
      </rPr>
      <t xml:space="preserve">The following table provides information regarding the main sources of differences between the accounting carrying values and regulatory exposures. Additionally, off-balance sheet amounts are included in the exposure amounts considered for regulatory purposes, while the items are subject to deductions from capital are not risk weighted and are thus excluded from the table below. </t>
    </r>
  </si>
  <si>
    <t>Table 78 Transitional own funds disclosure template</t>
  </si>
  <si>
    <t>Table 79 Leverage ratio disclosure  templates</t>
  </si>
  <si>
    <t>Table 80 Loans to the real estate management industry, split by geography</t>
  </si>
  <si>
    <t>Table 81 Loans to the shipping and offshore industry, split by segment</t>
  </si>
  <si>
    <t>Table 82 Loans to corporate customers, split by size of loans</t>
  </si>
  <si>
    <t xml:space="preserve">Table 83 Loan-to-value distribution, retail mortgage exposure, on-balance
</t>
  </si>
  <si>
    <t>Table 84. Countercyclical capital buffer</t>
  </si>
  <si>
    <t xml:space="preserve">Table 85. LI3 Specification of undertakings </t>
  </si>
  <si>
    <t>Table 86 Capital and risk information guide</t>
  </si>
  <si>
    <t>Table 87 Table of reference to Part Eight of Regulation (EU) No 575/2013</t>
  </si>
  <si>
    <t>Table 88 Information not disclosed due to non-materiality, proprietary or confidential nature</t>
  </si>
  <si>
    <r>
      <rPr>
        <sz val="9"/>
        <color rgb="FF074EA2"/>
        <rFont val="Nordea Sans Large"/>
        <family val="3"/>
      </rPr>
      <t>Table 89 Assets and liabilities of NLP</t>
    </r>
    <r>
      <rPr>
        <sz val="9"/>
        <color rgb="FF0000A0"/>
        <rFont val="Nordea Sans Large"/>
        <family val="3"/>
      </rPr>
      <t xml:space="preserve">
</t>
    </r>
    <r>
      <rPr>
        <sz val="9"/>
        <rFont val="Nordea Sans Large"/>
        <family val="3"/>
      </rPr>
      <t xml:space="preserve">The table shows NLP assets and liabilities at 31 December 2018 on an IFRS basis. The development of assets and liabilities is determined predominantly by in- and outflows of insurance premiums, claims, investment returns and holding of capital in NLP. </t>
    </r>
  </si>
  <si>
    <t xml:space="preserve">Table 90 Effects of market risk on NLP
</t>
  </si>
  <si>
    <r>
      <rPr>
        <sz val="9"/>
        <color rgb="FF074EA2"/>
        <rFont val="Nordea Sans Large"/>
        <family val="3"/>
      </rPr>
      <t>Table 91 Effects of life and insurance risks</t>
    </r>
    <r>
      <rPr>
        <sz val="9"/>
        <color rgb="FF0000A0"/>
        <rFont val="Nordea Sans Large"/>
        <family val="3"/>
      </rPr>
      <t xml:space="preserve">
</t>
    </r>
    <r>
      <rPr>
        <sz val="9"/>
        <rFont val="Nordea Sans Large"/>
        <family val="3"/>
      </rPr>
      <t>The table shows the sensitivity of the financial accounts to changes in life insurance risk. The impact is split between the effect on policyholders and Nordea Group's own account. Increases in mortality and disability rates have a small negative impact on Nordea Group's own account due to the contract type and buffer.</t>
    </r>
  </si>
  <si>
    <t>Table 92 Investment return, traditional life insurance</t>
  </si>
  <si>
    <t>Table 93 Insurance provisions (technical provisions) and provisions on investment contracts divided into guarantee levels (technical interest rates)</t>
  </si>
  <si>
    <t xml:space="preserve">Table 94 Financial buffers
</t>
  </si>
  <si>
    <t>Table 95 Solvency sensitivity</t>
  </si>
  <si>
    <t>Table 96 Solvency position</t>
  </si>
  <si>
    <r>
      <t xml:space="preserve">Table 97 Financial buffers compared to insurance provisions, rolling 12 months
</t>
    </r>
    <r>
      <rPr>
        <sz val="9"/>
        <rFont val="Nordea Sans Large"/>
        <family val="3"/>
      </rPr>
      <t>The figure shows the development of the financial buffers during 2018.</t>
    </r>
  </si>
  <si>
    <t>Part 1, table 88</t>
  </si>
  <si>
    <t>This table, table 86 and throughout the text where applicable.</t>
  </si>
  <si>
    <t>Table 86</t>
  </si>
  <si>
    <t>Part 2, ICAAP, stress testing and capital requirement</t>
  </si>
  <si>
    <t>Part 1, table 78</t>
  </si>
  <si>
    <t>Part 1, table 1,2</t>
  </si>
  <si>
    <t>Part 1, table 6</t>
  </si>
  <si>
    <t xml:space="preserve">         Article 439 Exposure to counterparty credit risk</t>
  </si>
  <si>
    <t>Part 2, Counterparty credit risk</t>
  </si>
  <si>
    <t>Part 1, table 84</t>
  </si>
  <si>
    <t>Part 1, table 10</t>
  </si>
  <si>
    <t>Part 1, table 11</t>
  </si>
  <si>
    <t>Part 1, table 37</t>
  </si>
  <si>
    <t>Breakdown of impaired exposures and past due exposures, specific and general credit risk adjustments, charges for the period, by industry or counterparty type.</t>
  </si>
  <si>
    <t>Part 1, table 38, Nordea has no general credit risk adjustments</t>
  </si>
  <si>
    <t xml:space="preserve">Nordea Bank Abp and its subsidiaries have adopted a formal policy to assure compliance with the disclosure requirements and has established policies for assessing the appropriateness of these disclosures, including the verification and frequency. Nordea is part of the Sampo conglomerate in accordance to the Act on the Supervision of Financial and Insurance Conglomerates (2004/699), based on Directive 2002/87/EC. Nordea's Board of Directors, by attesting this report, approve of the formal statement of key risks in Board Risk Statement and formally declare the adequacy of risk management arrangements given statement and the declaration are made in accordance with CRR Article 435(1). </t>
  </si>
  <si>
    <r>
      <t xml:space="preserve">Market borrowing </t>
    </r>
    <r>
      <rPr>
        <vertAlign val="superscript"/>
        <sz val="9"/>
        <color theme="1"/>
        <rFont val="Nordea Sans Large"/>
        <family val="3"/>
      </rPr>
      <t>2,3</t>
    </r>
  </si>
  <si>
    <r>
      <t xml:space="preserve">Liquid assets level 1 </t>
    </r>
    <r>
      <rPr>
        <vertAlign val="superscript"/>
        <sz val="9"/>
        <rFont val="Nordea Sans Large"/>
        <family val="3"/>
      </rPr>
      <t>1</t>
    </r>
  </si>
  <si>
    <r>
      <rPr>
        <sz val="8"/>
        <color theme="1"/>
        <rFont val="Nordea Sans Large"/>
        <family val="3"/>
      </rPr>
      <t>2)</t>
    </r>
    <r>
      <rPr>
        <vertAlign val="superscript"/>
        <sz val="8"/>
        <color theme="1"/>
        <rFont val="Nordea Sans Large"/>
        <family val="3"/>
      </rPr>
      <t xml:space="preserve"> </t>
    </r>
    <r>
      <rPr>
        <sz val="8"/>
        <color theme="1"/>
        <rFont val="Nordea Sans Large"/>
        <family val="3"/>
      </rPr>
      <t>Corresponds to chapter 4, articles 10-13 in the Swedish LCR regulation, containing e.g. portion of corporate deposits, market funding, repos and other secured funding</t>
    </r>
  </si>
  <si>
    <r>
      <rPr>
        <sz val="8"/>
        <color theme="1"/>
        <rFont val="Nordea Sans Large"/>
        <family val="3"/>
      </rPr>
      <t>3)</t>
    </r>
    <r>
      <rPr>
        <vertAlign val="superscript"/>
        <sz val="8"/>
        <color theme="1"/>
        <rFont val="Nordea Sans Large"/>
        <family val="3"/>
      </rPr>
      <t xml:space="preserve"> </t>
    </r>
    <r>
      <rPr>
        <sz val="8"/>
        <color theme="1"/>
        <rFont val="Nordea Sans Large"/>
        <family val="3"/>
      </rPr>
      <t xml:space="preserve">Corresponds to chapter 4, articles 14-25 in the Swedish LCR regulation, containing unutilised credit and liquidity facilities, collateral need for derivatives and derivative outflows. </t>
    </r>
  </si>
  <si>
    <t xml:space="preserve">1) Level 1&amp;2 were based on the old Swedish LCR calibration. </t>
  </si>
  <si>
    <t xml:space="preserve">The leverage ratio has increased slightly from 5.0% in Q2 2018 to 5.1% in Q4 2018.
During the period, total leverage ratio exposure decreased mainly as a result of the decline in the loans to the public and derivatives assets. This is partially offset by the decrease in the Tier 1 capital, mainly due to higher dividend in Q4 2018.
</t>
  </si>
  <si>
    <t>Part 1, table 36</t>
  </si>
  <si>
    <t>Part 1, table 67</t>
  </si>
  <si>
    <t>Part 1, table 64</t>
  </si>
  <si>
    <t>Part 1, table 6, Part 2, Operational and compliance risk</t>
  </si>
  <si>
    <t>Part 1, table 63</t>
  </si>
  <si>
    <t xml:space="preserve">Part 1, table 67 </t>
  </si>
  <si>
    <t>Part 2, Non traded market risk measurement</t>
  </si>
  <si>
    <t>Part 2, Securitisation</t>
  </si>
  <si>
    <t>Part 1, tables 53</t>
  </si>
  <si>
    <t>Type of risks in terms of seniority of underlying securitisation positions and in terms of assets underlying those latter securitisation positions assumed and retained with re-securitisation activity.</t>
  </si>
  <si>
    <t>Part 1, tables 53, Part 2, Securitisation</t>
  </si>
  <si>
    <t>Part 1, table 7</t>
  </si>
  <si>
    <t>Part 1, Credit risk</t>
  </si>
  <si>
    <t>Part 1, Market risk</t>
  </si>
  <si>
    <t>Part 1, Securitisations</t>
  </si>
  <si>
    <t>Part 1, Liquidity risk</t>
  </si>
  <si>
    <t>Part 2, Market risk</t>
  </si>
  <si>
    <t>Part 2, Liquidity risk</t>
  </si>
  <si>
    <t>Part 2, Securitisations</t>
  </si>
  <si>
    <t>Part 2, NLP</t>
  </si>
  <si>
    <t>Annual rePort</t>
  </si>
  <si>
    <t>Page 56</t>
  </si>
  <si>
    <t>Part 1, Counterparty credit risk</t>
  </si>
  <si>
    <t>Part 1, Operational risk</t>
  </si>
  <si>
    <t>Part 2, Operational and compliance risk</t>
  </si>
  <si>
    <t>Regulatory developments</t>
  </si>
  <si>
    <t>Capital requirements and position</t>
  </si>
  <si>
    <t>Part 1, table 79</t>
  </si>
  <si>
    <t>Part 2, Credit risk &amp; Market risk</t>
  </si>
  <si>
    <t>Part 1, table 53 and Part 2, Securitisation</t>
  </si>
  <si>
    <t xml:space="preserve">Part 1, table 53. Nordea does not have any securitisation exposures in the trading book </t>
  </si>
  <si>
    <t>Different roles played by the institution in the securitisation process and the extent of its involvement.</t>
  </si>
  <si>
    <t>Summary of these countries countribution to the CCyB calculation is included in table 84</t>
  </si>
  <si>
    <t>Part 1, table 33</t>
  </si>
  <si>
    <t>Part 1, table 34</t>
  </si>
  <si>
    <t>Part 2, Credit risk and Market risk</t>
  </si>
  <si>
    <t xml:space="preserve">Part 2, Credit risk </t>
  </si>
  <si>
    <t>Part 1, table 42</t>
  </si>
  <si>
    <t>Part 1, table 41</t>
  </si>
  <si>
    <t>Executive Summary &amp; Part 1, table 39</t>
  </si>
  <si>
    <t>Part 1, tables 17, table 35</t>
  </si>
  <si>
    <t>Part 1, table 26</t>
  </si>
  <si>
    <t>Part 1, table 24, table 25</t>
  </si>
  <si>
    <t>Part 2. Credit risk</t>
  </si>
  <si>
    <t>Part 1, table 22-26</t>
  </si>
  <si>
    <t>Part 1, table 20, table 33</t>
  </si>
  <si>
    <t>Table number</t>
  </si>
  <si>
    <t>Securitisation exposures in banking book</t>
  </si>
  <si>
    <t>Credit quality</t>
  </si>
  <si>
    <r>
      <t>Key metrics</t>
    </r>
    <r>
      <rPr>
        <sz val="9"/>
        <rFont val="Nordea Sans Large"/>
        <family val="3"/>
      </rPr>
      <t xml:space="preserve">
Overall decrease in available capital driven by lower retained and net profit of the year, directly decreasing CET1 capital by EUR 0.4bn. REA increased by EUR 30.1bn year-on-year as a result of Swedish risk weight floor moving from Pillar 2 to Pillar 1 as well as ECB's  decision on allowing for continued use of the internal models in Q4 2018. Ultimately, the latter effect is the main reason for a generalised decrease in capital ratios. In particular, the CET1 ratio decreased by 400bp in comparison with year-end 2017, with no decrease in nominal capital held. 
Reduction of the leverage ratio exposure measure from 5.20% to 5.11% during the year, primarily a result of the reduction in Tier 1 capital by EUR 1.0bn. 
Nordea had an overall strengthening of the LCR from 147% by year-end 2017 to 185% at the end of 2018 , mainly driven by the significant decrease in total net cash outflow by EUR 11.3bn accompanied by an increase in HQLA by EUR 3.9bn.
</t>
    </r>
  </si>
  <si>
    <r>
      <t xml:space="preserve">Table 14 EU CR1-C: Credit quality of exposures by geography
</t>
    </r>
    <r>
      <rPr>
        <sz val="9"/>
        <rFont val="Nordea Sans Large"/>
        <family val="3"/>
      </rPr>
      <t xml:space="preserve">Out of the total net exposure value of EUR 493.8bn by year-end 2018, a total of EUR 420.2bn (85.1%, in comparison with 82.4% in Q2 2018) corresponds to exposure in Nordic countries. The main increase is seen in Finland, where the increase is stemming from increase in exposures for checking accounts. Defaulted exposures decreased by EUR 0.638bn from Q2 2018 as a result of overall improved credit quality. </t>
    </r>
  </si>
  <si>
    <t>Weighted average PD 2018</t>
  </si>
  <si>
    <t>Arithmetic averaged PD by obligors 2018</t>
  </si>
  <si>
    <r>
      <t xml:space="preserve">
</t>
    </r>
    <r>
      <rPr>
        <vertAlign val="superscript"/>
        <sz val="8"/>
        <rFont val="Nordea Sans Large"/>
        <family val="3"/>
      </rPr>
      <t xml:space="preserve">1 </t>
    </r>
    <r>
      <rPr>
        <sz val="8"/>
        <rFont val="Nordea Sans Large"/>
        <family val="3"/>
      </rPr>
      <t xml:space="preserve">For corporate exposure class the bucket 4 is empty, since no regulatory PD in the range 0,5% - 0,75% after implementation of a new PD scale. </t>
    </r>
  </si>
  <si>
    <r>
      <t xml:space="preserve">Table 38 Reconciliation of allowance accounts 
</t>
    </r>
    <r>
      <rPr>
        <sz val="9"/>
        <rFont val="Nordea Sans Large"/>
        <family val="3"/>
      </rPr>
      <t>Accumulated allowances had an opening balance of EUR 2.5bn, and a closing balance of EUR 2.2bn at the end of 2018. The reduced allowance level for loans in stages 1&amp;2 was mainly related to reversals in the net model losses while the change in individually assessed allowances are primarily driven by write-offs covered by allowances.</t>
    </r>
  </si>
  <si>
    <r>
      <rPr>
        <sz val="9"/>
        <color rgb="FF074EA2"/>
        <rFont val="Nordea Sans Large"/>
        <family val="3"/>
      </rPr>
      <t>Table 41 Comparison on parameter estimates against actual outcomes</t>
    </r>
    <r>
      <rPr>
        <sz val="9"/>
        <rFont val="Nordea Sans Large"/>
        <family val="3"/>
      </rPr>
      <t xml:space="preserve">
The table shows the comparison between estimated expected losses (EL) and actual losses and between exposure-weighted estimated and realised LGD and CCF for IRB exposures. Estimated EL follows the calculation rules defined in the CRR. Actual losses is defined as the full year net loss. LGD estimates measure the net present value of the nominal loss including costs caused by a customer’s default. CCF is a statistical multiplier used to predict the EAD by predicting the drawdown of the off-balance exposure. The estimates are based on internal data regarding drawings prior to default. Realised LGD and CCF values for the retail portfolio are based on a minimum of seven default years and a three years’ work-out period. For the corporate portfolio the averages are also based on at least seven years of data. The estimated LGD and CCF displayed are the available reporting data at the date in question. The estimated values include a downturn add-on and a safety margin, hence the difference between estimated and realised values. The development in actual losses in the corporate portfolio was mainly driven by lower loan losses during 2018 in the Oil and Offshore sector. Furthermore, reversals for Real Estate Management and Investment as well as for Other, Public and Organisations drove down actual losses during 2018. </t>
    </r>
  </si>
  <si>
    <r>
      <rPr>
        <sz val="9"/>
        <color rgb="FF074EA2"/>
        <rFont val="Nordea Sans Large"/>
        <family val="3"/>
      </rPr>
      <t>Table 47 EU CCR5-A: Impact of netting and collateral held on exposure values</t>
    </r>
    <r>
      <rPr>
        <sz val="9"/>
        <color rgb="FF0000A0"/>
        <rFont val="Nordea Sans Large"/>
        <family val="3"/>
      </rPr>
      <t xml:space="preserve">
</t>
    </r>
    <r>
      <rPr>
        <sz val="9"/>
        <rFont val="Nordea Sans Large"/>
        <family val="3"/>
      </rPr>
      <t>Lower SFT  and cleared-derivatives volumes for year end had driven gross and netted exposures down during the last quarter of 2018 which translated into lower netting benefits as well as lower called collateral. Note that collateral held (d) is the residual between (c) and (e) why excess collateral received was not recognised. This reflected the actual risk mitigation coming from held collateral. At the end of the year the current exposure net (after close-out netting and collateral reduction) was EUR 6.8bn.</t>
    </r>
  </si>
  <si>
    <r>
      <t xml:space="preserve">Table 50 EU CCR7: REA flow statements of CCR exposures under the IMM 
</t>
    </r>
    <r>
      <rPr>
        <sz val="9"/>
        <rFont val="Nordea Sans Large"/>
        <family val="3"/>
      </rPr>
      <t xml:space="preserve">The breakdown of REA movements into the components shown in the table is done on a best effort basis. Only exposures calculated under IMM are included in this breakdown. Methodology and policy was the main factor driving IMM REA up for the quarter which was driven by the impact from ECB's permission on continued use of IRB model. </t>
    </r>
  </si>
  <si>
    <t>IRC</t>
  </si>
  <si>
    <t>CRC</t>
  </si>
  <si>
    <r>
      <t>VaR</t>
    </r>
    <r>
      <rPr>
        <vertAlign val="superscript"/>
        <sz val="9"/>
        <color theme="4" tint="-0.249977111117893"/>
        <rFont val="Nordea Sans Large"/>
        <family val="3"/>
      </rPr>
      <t>1</t>
    </r>
  </si>
  <si>
    <t>1) Economic value is a new internal IRRBB measure from October 2018</t>
  </si>
  <si>
    <r>
      <rPr>
        <sz val="9"/>
        <color rgb="FF074EA2"/>
        <rFont val="Nordea Sans Large"/>
        <family val="3"/>
      </rPr>
      <t>Table 69 Liquidity buffer split by type of asset and currency</t>
    </r>
    <r>
      <rPr>
        <sz val="9"/>
        <color rgb="FF0000A0"/>
        <rFont val="Nordea Sans Large"/>
        <family val="3"/>
      </rPr>
      <t xml:space="preserve">
</t>
    </r>
    <r>
      <rPr>
        <sz val="9"/>
        <color theme="1"/>
        <rFont val="Nordea Sans Large"/>
        <family val="3"/>
      </rPr>
      <t>Liquidity buffer remained on strong level throughout 2018. The exposure is focused on Nordic and core (EUR &amp; USD) central bank cash, government bonds and Nordic covered bonds.</t>
    </r>
    <r>
      <rPr>
        <sz val="9"/>
        <color rgb="FF0000A0"/>
        <rFont val="Nordea Sans Large"/>
        <family val="3"/>
      </rPr>
      <t xml:space="preserve">
</t>
    </r>
  </si>
  <si>
    <r>
      <t>Level 1 Assets</t>
    </r>
    <r>
      <rPr>
        <vertAlign val="superscript"/>
        <sz val="9"/>
        <color rgb="FF000000"/>
        <rFont val="Nordea Sans Large"/>
        <family val="3"/>
      </rPr>
      <t>1</t>
    </r>
  </si>
  <si>
    <r>
      <t>All other securities</t>
    </r>
    <r>
      <rPr>
        <vertAlign val="superscript"/>
        <sz val="9"/>
        <color theme="1"/>
        <rFont val="Nordea Sans Large"/>
        <family val="3"/>
      </rPr>
      <t>2</t>
    </r>
  </si>
  <si>
    <t>1) Level 1 &amp; Level 2 assets according to EBA LCR Delegated Act</t>
  </si>
  <si>
    <t>2) All other unencumbered securities held by Treasury</t>
  </si>
  <si>
    <t>1) 0-20 % risk weight.</t>
  </si>
  <si>
    <t>2) All other eligible and unencumbered securites held by Group Treasury.</t>
  </si>
  <si>
    <t>3)  According to Swedish Bankers´ Association's definition 2011-10-07.</t>
  </si>
  <si>
    <r>
      <rPr>
        <sz val="9"/>
        <color rgb="FF074EA2"/>
        <rFont val="Nordea Sans Large"/>
        <family val="3"/>
      </rPr>
      <t>Table 73 Assets and liabilities split by currency</t>
    </r>
    <r>
      <rPr>
        <b/>
        <sz val="9"/>
        <color rgb="FF0000A0"/>
        <rFont val="Nordea Sans Large"/>
        <family val="3"/>
      </rPr>
      <t xml:space="preserve">
</t>
    </r>
    <r>
      <rPr>
        <sz val="9"/>
        <rFont val="Nordea Sans Large"/>
        <family val="3"/>
      </rPr>
      <t>Nordea Group's loan portfolio remained focused on four Nordic markets. A strong and diversified funding base was maintained across all main currencies throughout 2018.</t>
    </r>
  </si>
  <si>
    <r>
      <rPr>
        <sz val="9"/>
        <color rgb="FF074EA2"/>
        <rFont val="Nordea Sans Large"/>
        <family val="3"/>
      </rPr>
      <t>Table 72 Funding sources</t>
    </r>
    <r>
      <rPr>
        <sz val="9"/>
        <color rgb="FF0000A0"/>
        <rFont val="Nordea Sans Large"/>
        <family val="3"/>
      </rPr>
      <t xml:space="preserve">
</t>
    </r>
    <r>
      <rPr>
        <sz val="9"/>
        <rFont val="Nordea Sans Large"/>
        <family val="3"/>
      </rPr>
      <t xml:space="preserve">During 2018, Nordea continued to benefit from its prudent liquidity risk management, in terms of maintaining a diversified and strong funding base and a diversified liquidity buffer. As of year-end 2018, the total volume utilised under short-term programmes was EUR 46.8bn with an average maturity of 0.3 years. The total volume under long-term programmes was EUR 152.8bn with an average maturity of 6.0 years, largely stable comparing to 2017 both in volume and maturity. 
</t>
    </r>
  </si>
  <si>
    <t xml:space="preserve">1) Equity Event Risk, which equalled EUR 0.3m at end of 2018, is an official IMA measure from Q3 2018. Its not in the table due to immateriality. </t>
  </si>
  <si>
    <r>
      <t>0.50 to &lt; 0.75</t>
    </r>
    <r>
      <rPr>
        <vertAlign val="superscript"/>
        <sz val="8"/>
        <color theme="1"/>
        <rFont val="Nordea Sans Large"/>
        <family val="3"/>
      </rPr>
      <t>1</t>
    </r>
  </si>
  <si>
    <r>
      <rPr>
        <b/>
        <sz val="8"/>
        <rFont val="Nordea Sans Large"/>
        <family val="3"/>
      </rPr>
      <t xml:space="preserve">
</t>
    </r>
    <r>
      <rPr>
        <sz val="8"/>
        <rFont val="Nordea Sans Large"/>
        <family val="3"/>
      </rPr>
      <t>1)</t>
    </r>
    <r>
      <rPr>
        <vertAlign val="superscript"/>
        <sz val="8"/>
        <rFont val="Nordea Sans Large"/>
        <family val="3"/>
      </rPr>
      <t xml:space="preserve"> </t>
    </r>
    <r>
      <rPr>
        <sz val="8"/>
        <rFont val="Nordea Sans Large"/>
        <family val="3"/>
      </rPr>
      <t>For corporate exposure class the bucket 4 is empty, since no regulatory PD in the range 0,5% - 0,75%.</t>
    </r>
  </si>
  <si>
    <t>2018 EURm</t>
  </si>
  <si>
    <t>Capital and Risk Management report</t>
  </si>
  <si>
    <t>Pages 62, 265</t>
  </si>
  <si>
    <t>Page 46-47</t>
  </si>
  <si>
    <t>Page 63, 265</t>
  </si>
  <si>
    <t>Page 64</t>
  </si>
  <si>
    <t>Page 266</t>
  </si>
  <si>
    <t>Page 56, G1</t>
  </si>
  <si>
    <t>Page 79-81</t>
  </si>
  <si>
    <t>Page 65-67</t>
  </si>
  <si>
    <t>Page 60</t>
  </si>
  <si>
    <t>Page 63, note G46</t>
  </si>
  <si>
    <t>Page 61-62</t>
  </si>
  <si>
    <t>Page 59</t>
  </si>
  <si>
    <t>Page 57</t>
  </si>
  <si>
    <t>Page 49-55</t>
  </si>
  <si>
    <t>Page 64, 263</t>
  </si>
  <si>
    <t>Page 49-55, note G1, G46, page 265</t>
  </si>
  <si>
    <t>Page 56-57, page 265</t>
  </si>
  <si>
    <t>Page 57-58, page 265</t>
  </si>
  <si>
    <t>Part 2, Credit risk &amp; Part 1, table 40</t>
  </si>
  <si>
    <t>Part 1, table 20, table 45</t>
  </si>
  <si>
    <t>Nordea annual report and Nordea.com &gt; About Nordea &gt; Corporate Governance &gt; Remuneration &gt; Nordea's Remuneration Policy</t>
  </si>
  <si>
    <t>Annual report</t>
  </si>
  <si>
    <t>Part 1, table 59</t>
  </si>
  <si>
    <t>Part 1, table 69</t>
  </si>
  <si>
    <t>EU MR2-B REA flow statements of market risk exposures under the IMA</t>
  </si>
  <si>
    <t>Part 1, table 58</t>
  </si>
  <si>
    <r>
      <rPr>
        <sz val="9"/>
        <color rgb="FF074EA2"/>
        <rFont val="Nordea Sans Large"/>
        <family val="3"/>
      </rPr>
      <t>Table 4 Bridge between IFRS equity and CET1 capital</t>
    </r>
    <r>
      <rPr>
        <b/>
        <sz val="9"/>
        <color rgb="FF0000A0"/>
        <rFont val="Nordea Sans Large"/>
        <family val="3"/>
      </rPr>
      <t xml:space="preserve">
</t>
    </r>
    <r>
      <rPr>
        <sz val="9"/>
        <rFont val="Nordea Sans Large"/>
        <family val="3"/>
      </rPr>
      <t>A bridge between IFRS equity and CET1 capital is provided in the table below. Nordea's CET1 capital has decreased over the period which was foremost driven by decreased balance sheet equity, together with higher proposed dividend, intangible assets and prudential deductions, partly offset by lower shortfall, pension deductions.</t>
    </r>
  </si>
  <si>
    <r>
      <rPr>
        <sz val="9"/>
        <color theme="4"/>
        <rFont val="Nordea Sans Large"/>
        <family val="3"/>
      </rPr>
      <t>Table 22 EU CR6 Total IRB: Credit risk exposures by portfolio and PD scale</t>
    </r>
    <r>
      <rPr>
        <sz val="9"/>
        <color theme="1"/>
        <rFont val="Nordea Sans Large"/>
        <family val="3"/>
      </rPr>
      <t xml:space="preserve">
For the exposure classes under the IRB approach, the following tables show a comprehensive overview of exposures as well as statistics on the inputs used for their computation, such as EAD, average PD and average LGD. The amounts are broken down by exposure class and obligor grade. The movements during 2018 were mainly explained by the "IRB floors", the roll-back of Sovereign exposures from IRB to SA and improved credit quality.</t>
    </r>
  </si>
  <si>
    <r>
      <rPr>
        <sz val="9"/>
        <color rgb="FF074EA2"/>
        <rFont val="Nordea Sans Large"/>
        <family val="3"/>
      </rPr>
      <t>Table 28 EU CR8: REA flow statements of credit risk exposures under IRB</t>
    </r>
    <r>
      <rPr>
        <b/>
        <sz val="9"/>
        <color rgb="FF0000A0"/>
        <rFont val="Nordea Sans Large"/>
        <family val="3"/>
      </rPr>
      <t xml:space="preserve">
</t>
    </r>
    <r>
      <rPr>
        <sz val="9"/>
        <rFont val="Nordea Sans Large"/>
        <family val="3"/>
      </rPr>
      <t>Over the year credit risk REA increased EUR 17.5bn, driven by the IRB floors, increased portfolio size and other model updates, such as LGD &amp; CCF validations and PD alignment. This was somewhat countered by improved credit quality, mainly in the corporate portfolio.</t>
    </r>
  </si>
  <si>
    <r>
      <rPr>
        <sz val="9"/>
        <color theme="4" tint="-0.249977111117893"/>
        <rFont val="Nordea Sans Large"/>
        <family val="3"/>
      </rPr>
      <t>Table 5 Capital ratios</t>
    </r>
    <r>
      <rPr>
        <sz val="9"/>
        <rFont val="Nordea Sans Large"/>
        <family val="3"/>
      </rPr>
      <t xml:space="preserve">
The CET1 capital ratio (including profit) decreased with 4.8 percentage points during the last quarter of 2018. The change is mainly driven by an increase in Basel III REA, stemming from the implementation of the Swedish mortgage floor in Pillar 1 and IRB floors</t>
    </r>
    <r>
      <rPr>
        <sz val="9"/>
        <rFont val="Nordea Sans Large"/>
        <family val="3"/>
      </rPr>
      <t xml:space="preserve">. </t>
    </r>
  </si>
  <si>
    <t>1) Figures include profit of the period.</t>
  </si>
  <si>
    <r>
      <t>Tier 1 capital, EURm</t>
    </r>
    <r>
      <rPr>
        <vertAlign val="superscript"/>
        <sz val="9"/>
        <rFont val="Nordea Sans Large"/>
        <family val="3"/>
      </rPr>
      <t>1</t>
    </r>
  </si>
  <si>
    <r>
      <t>Tier 1 capital, transitional definition, EURm</t>
    </r>
    <r>
      <rPr>
        <vertAlign val="superscript"/>
        <sz val="9"/>
        <rFont val="Nordea Sans Large"/>
        <family val="3"/>
      </rPr>
      <t>1</t>
    </r>
  </si>
  <si>
    <r>
      <rPr>
        <sz val="9"/>
        <color rgb="FF074EA2"/>
        <rFont val="Nordea Sans Large"/>
        <family val="3"/>
      </rPr>
      <t>Table 7 Flow Statement of REA</t>
    </r>
    <r>
      <rPr>
        <b/>
        <sz val="9"/>
        <color rgb="FF0000A0"/>
        <rFont val="Nordea Sans Large"/>
        <family val="3"/>
      </rPr>
      <t xml:space="preserve">
</t>
    </r>
    <r>
      <rPr>
        <sz val="9"/>
        <rFont val="Nordea Sans Large"/>
        <family val="3"/>
      </rPr>
      <t xml:space="preserve">REA increased by EUR 30.1bn from Q4 2017 to Q4 2018. Credit risk factors increased REA by EUR 27.9bn, market risk factors increased REA by EUR 2.5bn and operational risk factors decreased REA by EUR 0.3bn. Within credit risk the main driver was the ECB's permission for continued use of the internal models. The main offsetting effect was improved credit quality, mainly seen in the corporate portfolio. Furthermore, decreased REA within the standardised approach, mainly related to the sale of Luxembourg private banking business, as well as decrease in the Article 3 buffer were slightly offsetting the REA increase. Within market risk the REA increase was driven by increased interest rate risk and IRB floors. </t>
    </r>
  </si>
  <si>
    <r>
      <rPr>
        <sz val="9"/>
        <color rgb="FF0000A0"/>
        <rFont val="Nordea Sans Large"/>
        <family val="3"/>
      </rPr>
      <t xml:space="preserve">Table 10 </t>
    </r>
    <r>
      <rPr>
        <sz val="9"/>
        <color theme="4" tint="-0.249977111117893"/>
        <rFont val="Nordea Sans Large"/>
        <family val="3"/>
      </rPr>
      <t>EU CRB-D: Concentration of exposures by industry</t>
    </r>
    <r>
      <rPr>
        <b/>
        <sz val="9"/>
        <color rgb="FF0000A0"/>
        <rFont val="Nordea Sans Large"/>
        <family val="3"/>
      </rPr>
      <t xml:space="preserve">
</t>
    </r>
    <r>
      <rPr>
        <sz val="9"/>
        <color theme="1"/>
        <rFont val="Nordea Sans Large"/>
        <family val="3"/>
      </rPr>
      <t xml:space="preserve">Table CRB-D shows exposure split by industry group and by the main exposure classes. The industry breakdown mainly follows the Global Industries Classification Standard (GICS) and is based on NACE codes (statistical classification codes of economic activities in the European community). The corporate portfolio was well diversified between industry groups, Real estate management and investment and Other financial institutions contributed to the largest share of total corporate exposures. The retail portfolio consists mainly of residential mortgages classified under Other, public and organisations, which accounts for 98% of total retail IRB exposure. During 2018, sovereign exposures were reported under the standardised approach, and was mainly allocated to the industry group Other, public and organisations. </t>
    </r>
  </si>
  <si>
    <r>
      <rPr>
        <sz val="9"/>
        <color rgb="FF074EA2"/>
        <rFont val="Nordea Sans Large"/>
        <family val="3"/>
      </rPr>
      <t>Table 27 EU CR7: Effect on REA of credit derivatives used as CRM techniques</t>
    </r>
    <r>
      <rPr>
        <b/>
        <sz val="9"/>
        <color rgb="FF0000A0"/>
        <rFont val="Nordea Sans Large"/>
        <family val="3"/>
      </rPr>
      <t xml:space="preserve">
</t>
    </r>
    <r>
      <rPr>
        <sz val="9"/>
        <rFont val="Nordea Sans Large"/>
        <family val="3"/>
      </rPr>
      <t>Outside of the synthetic securitisation of certain corporate exposures, Nordea does not use credit derivatives as a credit risk mitigation technique in the banking book. The REA increase during the year for FIRB and AIRB are mainly driven by IRB floors.</t>
    </r>
  </si>
  <si>
    <r>
      <t xml:space="preserve">Table 30 Minimum capital requirements for credit risk, split by exposure class
</t>
    </r>
    <r>
      <rPr>
        <sz val="9"/>
        <rFont val="Nordea Sans Large"/>
        <family val="3"/>
      </rPr>
      <t xml:space="preserve">The table shows a comprehensive overview of regulatory exposures and capital requirements for credit risk split by exposure class. IRB exposures remain the largest component of REA, comprising EUR 106.0bn (89%) of a EUR 119.3bn total (compared to EUR 86.0bn of EUR 98.2bn Q3 2018). The movements in Q4 2018 are explained by IRB floors as well as changes in credit quality. </t>
    </r>
  </si>
  <si>
    <r>
      <rPr>
        <sz val="9"/>
        <color rgb="FF074EA2"/>
        <rFont val="Nordea Sans Large"/>
        <family val="3"/>
      </rPr>
      <t>Table 46 EU CCR4: Counterparty credit risk exposures by portfolio and PD scale</t>
    </r>
    <r>
      <rPr>
        <sz val="9"/>
        <color rgb="FF0000A0"/>
        <rFont val="Nordea Sans Large"/>
        <family val="3"/>
      </rPr>
      <t xml:space="preserve">
</t>
    </r>
    <r>
      <rPr>
        <sz val="9"/>
        <rFont val="Nordea Sans Large"/>
        <family val="3"/>
      </rPr>
      <t xml:space="preserve">EU CCR4 tables show EAD for counterparty credit risk (CCR) according to the IRB approach broken down by exposure class and obligor grade, providing a comprehensive overview of original and regulatory exposures as well as statistics on the inputs used for their computation, such as EAD, average PD and average LGD. During 2018, EAD decreased by EUR 7.3bn and REA increased by EUR 0.6bn, which translates into an increase in average risk weight from 28% to 48%. EAD's variation is mostly explained by the sovereign exposures reported under the standardised approach and REA's variation is mostly explained by the introduction of IRB floors. </t>
    </r>
  </si>
  <si>
    <r>
      <rPr>
        <sz val="9"/>
        <color rgb="FF074EA2"/>
        <rFont val="Nordea Sans Large"/>
        <family val="3"/>
      </rPr>
      <t xml:space="preserve">Table 53 Securitisation </t>
    </r>
    <r>
      <rPr>
        <sz val="9"/>
        <color rgb="FF0000A0"/>
        <rFont val="Nordea Sans Large"/>
        <family val="3"/>
      </rPr>
      <t xml:space="preserve">
</t>
    </r>
    <r>
      <rPr>
        <sz val="9"/>
        <rFont val="Nordea Sans Large"/>
        <family val="3"/>
      </rPr>
      <t xml:space="preserve">The REA of Nordea’s securitisation position is fully calculated using the IRB approach, where a supervisory formula method is applied. Based on the estimated exposure value of EUR 8.3bn, the REA of the securitisation position was EUR 1,65m at year-end 2018. The increase in REA relative year-end 2017 is a consequence of the introduction of IRB floors. in accordance with the supervisory formula method, the increased averaged risk-weight of the underlying portfolio results in higher risk-weights being applied when calculating securitisation REA. </t>
    </r>
  </si>
  <si>
    <t>At the end of 2018, in comparison with year-end 2017, the CET1 ratio decreased by 400bp, the T1 ratio decreased by 5 percentage points and the Total capital ratio decreased by 5.3 percentage points, with most of the variation occurring in the last quarter of 2018. This overall decrease in capital ratios is mainly motivated by an increase in REA by EUR 30.1bn driven by moving Swedish risk weight floor from Pillar 2 to Pillar 1 and ECB's permission to continuously using internal models.</t>
  </si>
  <si>
    <r>
      <t xml:space="preserve">Table 2 Flow statements of movements in Own funds
</t>
    </r>
    <r>
      <rPr>
        <sz val="9"/>
        <rFont val="Nordea Sans Large"/>
        <family val="3"/>
      </rPr>
      <t xml:space="preserve">Own funds as of year-end 2018 was EUR 31.0bn (31.7bn in 2017), of which CET1 capital constituted EUR 24.1bn (24.5bn); additional Tier 1 capital EUR 2.8bn (3.5bn) and Tier 2 capital EUR 4.0bn (3.7bn). Nordea’s own funds decrease in 2018 was mainly due to redemption of AT1 instruments that amounted to EUR 722m, which was partially offset by favorable FX effect in Tier 1 capital. The CET1 decrease was mainly due to FX movements in retained earnings and effects in other comprehensive income.  Tier 2 capital increase during the year was primarily driven by the newly issued T2 instruments of approximately EUR 974m. The increase was offset by the redemption of loans of EUR 241m and the decrease of cap value applied on securities with less than 5 years of maturity. Amortisation is only a regulatory prudential adjustment, the loans are still included in the balance sheet to the full amount. </t>
    </r>
  </si>
  <si>
    <r>
      <rPr>
        <sz val="9"/>
        <color theme="4"/>
        <rFont val="Nordea Sans Large"/>
        <family val="3"/>
      </rPr>
      <t xml:space="preserve">Table 6 </t>
    </r>
    <r>
      <rPr>
        <sz val="9"/>
        <color rgb="FF074EA2"/>
        <rFont val="Nordea Sans Large"/>
        <family val="3"/>
      </rPr>
      <t>EU OV1: Overview of REA</t>
    </r>
    <r>
      <rPr>
        <sz val="9"/>
        <color rgb="FF0000A0"/>
        <rFont val="Nordea Sans Large"/>
        <family val="3"/>
      </rPr>
      <t xml:space="preserve"> 
</t>
    </r>
    <r>
      <rPr>
        <sz val="9"/>
        <rFont val="Nordea Sans Large"/>
        <family val="3"/>
      </rPr>
      <t>The table provides an overview of total REA and it also shows that credit risk (excluding counterparty credit risk) accounts for the largest risk type with approximately 71% of Pillar I REA at year end 2018. Operational risk and counterparty credit risk (including CVA) account for the second and third largest risk types respectively. REA increased EUR 35.1 bn in the last quarter of 2018. The increase is mainly stemming from the implementation of the Swedish mortgage floor in Pillar 1 and IRB floors.</t>
    </r>
  </si>
  <si>
    <t>IRB exposure decreased by EUR 80.0bn mainly due to the sovereign portfolio reported in standardised approach from Q4 2018. The average IRB exposure declined by EUR 20bn, which was lower than the change of the exposure at the end of the period since the change of approach for sovereign exposures occurred in the last quarter of 2018. The corporates asset class decreased compared to the year end 2017, mainly due to the decrease in the Denmark exposure, across various industry sectors. Retails asset class net exposure had an increase compared to 2017 and the change was primarily driven by the increase of exposures in Swedish real estate management portfolio.</t>
  </si>
  <si>
    <r>
      <rPr>
        <sz val="9"/>
        <color theme="4"/>
        <rFont val="Nordea Sans Large"/>
        <family val="3"/>
      </rPr>
      <t>Table 3 Drivers behind the development of the CET1 capital ratio</t>
    </r>
    <r>
      <rPr>
        <sz val="9"/>
        <color rgb="FF0000A0"/>
        <rFont val="Nordea Sans Large"/>
        <family val="3"/>
      </rPr>
      <t xml:space="preserve">
</t>
    </r>
    <r>
      <rPr>
        <sz val="9"/>
        <rFont val="Nordea Sans Large"/>
        <family val="3"/>
      </rPr>
      <t>The CET1 ratio has decreased from 19.5% in Q4 2017 to 15.5% in Q4 2018. Credit quality increased the ratio by 0.5 percentage points, meanwhile the volume remained rather stable during the period. The main drivers were ECB's permission for continued use of the internal models (IRB floors) and the move of the SE mortgage floor from Pillar 2 to Pillar 1.</t>
    </r>
  </si>
  <si>
    <r>
      <rPr>
        <sz val="9"/>
        <color theme="4"/>
        <rFont val="Nordea Sans Large"/>
        <family val="3"/>
      </rPr>
      <t>Table 12 EU CR1-A: Credit quality of exposures by exposure class and instrument</t>
    </r>
    <r>
      <rPr>
        <sz val="9"/>
        <color rgb="FF0000A0"/>
        <rFont val="Nordea Sans Large"/>
        <family val="3"/>
      </rPr>
      <t xml:space="preserve">
</t>
    </r>
    <r>
      <rPr>
        <sz val="9"/>
        <rFont val="Nordea Sans Large"/>
        <family val="3"/>
      </rPr>
      <t xml:space="preserve">The total net exposure value by year-end 218 was EUR 493.8bn (in comparison with EUR 489.6bn in Q2 218), out of which EUR 39.3bn (79.%, in comparison with 95.7% in Q2 218) were treated under the IRB approach and EUR 13.5bn (21.%, in comparison with 4.7% at the end of 218) under the Standardised approach. Most of this variation is explained by sovereign exposure, which are reported under the Standardised approach from Q4 218. Defaulted exposures decreased by EUR 0.6bn as a result of overall improved credit quality, and by year-end 218 mainly in the Corporate portfolio, particularly in the SME subportfolio. </t>
    </r>
  </si>
  <si>
    <r>
      <rPr>
        <sz val="9"/>
        <color theme="4"/>
        <rFont val="Nordea Sans Large"/>
        <family val="3"/>
      </rPr>
      <t>Table 13 EU CR1-B: Credit quality of exposures by industry or counterparty types</t>
    </r>
    <r>
      <rPr>
        <sz val="9"/>
        <color rgb="FF0000A0"/>
        <rFont val="Nordea Sans Large"/>
        <family val="3"/>
      </rPr>
      <t xml:space="preserve">
</t>
    </r>
    <r>
      <rPr>
        <sz val="9"/>
        <rFont val="Nordea Sans Large"/>
        <family val="3"/>
      </rPr>
      <t>The industries with the highest total net exposure values were, by year-end 2018, "other, public and organisations", "other financial institutions" and "real estate management" with EUR 282.5bn (57.3%), EUR 58.7bn (11.9%) and EUR 45.4bn (9.2%), respectively. The industries with the highest defaulted exposures were, by year-end 2018, "other, public and organisations", "consumer staples" and "energy" with EUR 2.2bn (31.2%), EUR 0.9bn (12.2%) and EUR 0.8bn (11.7%), respectively.</t>
    </r>
  </si>
  <si>
    <r>
      <rPr>
        <sz val="9"/>
        <color theme="4"/>
        <rFont val="Nordea Sans Large"/>
        <family val="3"/>
      </rPr>
      <t>Table 15 EU</t>
    </r>
    <r>
      <rPr>
        <sz val="9"/>
        <color rgb="FF074EA2"/>
        <rFont val="Nordea Sans Large"/>
        <family val="3"/>
      </rPr>
      <t xml:space="preserve"> CR1-D: Ageing of past-due exposure</t>
    </r>
    <r>
      <rPr>
        <sz val="9"/>
        <color rgb="FF0000A0"/>
        <rFont val="Nordea Sans Large"/>
        <family val="3"/>
      </rPr>
      <t xml:space="preserve">s
</t>
    </r>
    <r>
      <rPr>
        <sz val="9"/>
        <rFont val="Nordea Sans Large"/>
        <family val="3"/>
      </rPr>
      <t>Past due is defined as a loan payment that has not been made as of its due date. Past due 6 days or more amounted to EUR 3.3bn at the end of 2018. 48 % of total past due loans are within the interval 6-30 days. Compared to 2017, the loan amount is reduced by EUR 0.3bn, with the major part of the reduction related to past due amounts overdue between 180-360 days.</t>
    </r>
  </si>
  <si>
    <r>
      <rPr>
        <sz val="9"/>
        <color theme="4"/>
        <rFont val="Nordea Sans Large"/>
        <family val="3"/>
      </rPr>
      <t xml:space="preserve">Table 16 EU </t>
    </r>
    <r>
      <rPr>
        <sz val="9"/>
        <color rgb="FF074EA2"/>
        <rFont val="Nordea Sans Large"/>
        <family val="3"/>
      </rPr>
      <t>CR1-E: Non-performing and forborne exposures</t>
    </r>
    <r>
      <rPr>
        <sz val="9"/>
        <color rgb="FF0000A0"/>
        <rFont val="Nordea Sans Large"/>
        <family val="3"/>
      </rPr>
      <t xml:space="preserve"> 
</t>
    </r>
    <r>
      <rPr>
        <sz val="9"/>
        <rFont val="Nordea Sans Large"/>
        <family val="3"/>
      </rPr>
      <t xml:space="preserve">Total gross carrying amount of exposures has increased by 3% during the second half of 2018 while non-performing loans decreased significantly compared to Q2 2018. At the end of 2018 non-performing loans amounted to EUR 6.4bn. This was mostly explained by improved credit quality and customers after write-offs. The improved credit quality has resulted in a lower level of accumulated impairments and provisions on both the performing and non performing portfolios. </t>
    </r>
  </si>
  <si>
    <r>
      <rPr>
        <sz val="9"/>
        <color rgb="FF074EA2"/>
        <rFont val="Nordea Sans Large"/>
        <family val="3"/>
      </rPr>
      <t>Table 17 EU CR2-A: Changes in stock of general and specific credit risk adjustments</t>
    </r>
    <r>
      <rPr>
        <b/>
        <sz val="9"/>
        <color rgb="FF0000A0"/>
        <rFont val="Nordea Sans Large"/>
        <family val="3"/>
      </rPr>
      <t xml:space="preserve">
</t>
    </r>
    <r>
      <rPr>
        <sz val="9"/>
        <rFont val="Nordea Sans Large"/>
        <family val="3"/>
      </rPr>
      <t>Accumulated specific credit risk adjustment had an opening balance of EUR 2.5bn, and a closing balance of EUR 2.2bn at the end of 2018. Loan loss increase and reversals mostly cancelled each other out. The overall change was mostly driven by decreases due to amounts taken against accumulated credit risk adjustments in connection with write-off.</t>
    </r>
  </si>
  <si>
    <r>
      <rPr>
        <sz val="9"/>
        <color rgb="FF074EA2"/>
        <rFont val="Nordea Sans Large"/>
        <family val="3"/>
      </rPr>
      <t xml:space="preserve">Table 18 EU CR2-B: Changes in the stock of defaulted and impaired loans and debt securities                                                                                                                                                                                                                                                       </t>
    </r>
    <r>
      <rPr>
        <sz val="9"/>
        <color theme="1"/>
        <rFont val="Nordea Sans Large"/>
        <family val="3"/>
      </rPr>
      <t>Impaired loans gross in the Group amounted to EUR 5.1bn end of 2018. Due to changed definitions under IFRS9 the level has decreased significantly  from end 2017. The change in definition is shown under other changes in the table. Then main reason is that fair value lending is no longer reported under Impaired loans. During the year impaired exposures have increased by EUR 0.8bn while exposures returning to non-defaulted status and write-offs have decreased impaired loans by EUR 0.8bn in total.</t>
    </r>
    <r>
      <rPr>
        <b/>
        <sz val="9"/>
        <color rgb="FF0000A0"/>
        <rFont val="Nordea Sans Large"/>
        <family val="3"/>
      </rPr>
      <t xml:space="preserve">
</t>
    </r>
  </si>
  <si>
    <r>
      <rPr>
        <sz val="9"/>
        <color theme="4"/>
        <rFont val="Nordea Sans Large"/>
        <family val="3"/>
      </rPr>
      <t xml:space="preserve">Table 19 EU </t>
    </r>
    <r>
      <rPr>
        <sz val="9"/>
        <color rgb="FF074EA2"/>
        <rFont val="Nordea Sans Large"/>
        <family val="3"/>
      </rPr>
      <t xml:space="preserve">CR3: Credit risk mitigation techniques – overview </t>
    </r>
    <r>
      <rPr>
        <sz val="9"/>
        <color rgb="FF0000A0"/>
        <rFont val="Nordea Sans Large"/>
        <family val="3"/>
      </rPr>
      <t xml:space="preserve">
</t>
    </r>
    <r>
      <rPr>
        <sz val="9"/>
        <rFont val="Nordea Sans Large"/>
        <family val="3"/>
      </rPr>
      <t xml:space="preserve">Nordea’s share of exposures (namely 53% of total) have at least one Credit Risk Mitigation (CRM) mechanism (collateral, financial guarantees, credit derivatives) at year end 2018. The majority of those are secured by real estate collaterals. </t>
    </r>
  </si>
  <si>
    <r>
      <rPr>
        <sz val="9"/>
        <color rgb="FF074EA2"/>
        <rFont val="Nordea Sans Large"/>
        <family val="3"/>
      </rPr>
      <t>Table 20 EU CR4: Standardised approach – credit risk exposure and Credit Risk Mitigation (CRM) effects</t>
    </r>
    <r>
      <rPr>
        <b/>
        <sz val="9"/>
        <color rgb="FF0000A0"/>
        <rFont val="Nordea Sans Large"/>
        <family val="3"/>
      </rPr>
      <t xml:space="preserve">
</t>
    </r>
    <r>
      <rPr>
        <sz val="9"/>
        <rFont val="Nordea Sans Large"/>
        <family val="3"/>
      </rPr>
      <t xml:space="preserve">Total exposure amount before CCF and CRM was EUR 103.5bn.The on-balance sheet exposure in Q4 amounted to EUR 94.4 bn of the exposure (compared to 12.7 in Q2 2018). The increase in on-balance exposure was mainly contributed by the sovereign asset class reported in standardised approach in Q4 2018, which also triggered a significant decrease in the REA density from 76% to 13%. The post-CRM on-balance exposure is higher than the pre-CRM exposure due to the sovereign guarantee of the Finnish retail portfolio, which increased the exposure value under the standardised approach for sovereign exposures. Amortisation of a major loan portfolio during the year 2018 also triggered a decrease of EUR 1.3 bn of the exposure value in the retail portfolio. </t>
    </r>
  </si>
  <si>
    <r>
      <rPr>
        <sz val="9"/>
        <color rgb="FF074EA2"/>
        <rFont val="Nordea Sans Large"/>
        <family val="3"/>
      </rPr>
      <t>Table 23 EU CR6 FIRB Sovereign: Credit risk exposures by PD scale</t>
    </r>
    <r>
      <rPr>
        <sz val="9"/>
        <color rgb="FF0000A0"/>
        <rFont val="Nordea Sans Large"/>
        <family val="3"/>
      </rPr>
      <t xml:space="preserve">
</t>
    </r>
    <r>
      <rPr>
        <sz val="9"/>
        <color theme="1"/>
        <rFont val="Nordea Sans Large"/>
        <family val="3"/>
      </rPr>
      <t>Sovereign exposure was reported under the standardised approach from Q4 2018, hence no data for the period.</t>
    </r>
  </si>
  <si>
    <r>
      <rPr>
        <sz val="9"/>
        <color rgb="FF074EA2"/>
        <rFont val="Nordea Sans Large"/>
        <family val="3"/>
      </rPr>
      <t>Table 34 Distribution of collateral</t>
    </r>
    <r>
      <rPr>
        <sz val="9"/>
        <color rgb="FF0000A0"/>
        <rFont val="Nordea Sans Large"/>
        <family val="3"/>
      </rPr>
      <t xml:space="preserve">
</t>
    </r>
    <r>
      <rPr>
        <sz val="9"/>
        <rFont val="Nordea Sans Large"/>
        <family val="3"/>
      </rPr>
      <t xml:space="preserve">The table shows that residential real estate accounts for 73% of total eligible collateral, a slight decrease from 74% in 2017. Commercial real estate increased from 17% in 2017 to 18% in 2018. For the other collateral categories, the proportions remained relatively stable in 2018.  </t>
    </r>
  </si>
  <si>
    <r>
      <rPr>
        <sz val="9"/>
        <color theme="4"/>
        <rFont val="Nordea Sans Large"/>
        <family val="3"/>
      </rPr>
      <t>Table 45 EU CCR3 Standardised approach - Counterparty credit risk exposures by regulatory portfolio and risk</t>
    </r>
    <r>
      <rPr>
        <sz val="9"/>
        <color rgb="FF0000A0"/>
        <rFont val="Nordea Sans Large"/>
        <family val="3"/>
      </rPr>
      <t xml:space="preserve">
</t>
    </r>
    <r>
      <rPr>
        <sz val="9"/>
        <rFont val="Nordea Sans Large"/>
        <family val="3"/>
      </rPr>
      <t>EU CCR3 shows EAD for counterparty credit risk (CCR) according to the standardised approach broken down by exposure class and risk weight. The total amount of EAD for this approach increased from EUR 2.9bn in Q2 2018 to EUR 6.5bn in Q4 2018, mostly explained by the the sovereign exposures reported under the standardised approach in Q4 2018. Naturally, most of these exposures had 0% risk-weight. The second most significant EAD was from the Institutional exposures, with a total of EUR 2.2bn at the end of 2018. Most of these exposures were classified within 2% risk weight.</t>
    </r>
  </si>
  <si>
    <t xml:space="preserve">During 2018, total CCR EAD has decreased by EUR 3.1bn, and total CCR REA has increased by EUR 0.6bn. This represents an increase in total risk weight to 33.8% by year-end 2018 from 26.7% at the end of 2017. The EAD variation under the IRB is mostly explained by the sovereign exposures reported under the standardised approach in Q4 2018, which is also reflected in the standardised approach, where the EAD increased from EUR 2.2bn in 2017 to EUR 6.5bn in 2018. The deviation in REA is mostly explained by the introduction of IRB floors under the ECB supervision, and since sovereign exposures have majority of the exposure in 0% risk weight, the REA does not show the same increase in EAD.  </t>
  </si>
  <si>
    <r>
      <rPr>
        <sz val="9"/>
        <color rgb="FF074EA2"/>
        <rFont val="Nordea Sans Large"/>
        <family val="3"/>
      </rPr>
      <t>Table 57 EU MR3: IMA values for trading portfoli</t>
    </r>
    <r>
      <rPr>
        <sz val="9"/>
        <color theme="4" tint="-0.249977111117893"/>
        <rFont val="Nordea Sans Large"/>
        <family val="3"/>
      </rPr>
      <t>os</t>
    </r>
    <r>
      <rPr>
        <vertAlign val="superscript"/>
        <sz val="9"/>
        <color theme="4" tint="-0.249977111117893"/>
        <rFont val="Nordea Sans Large"/>
        <family val="3"/>
      </rPr>
      <t>1</t>
    </r>
    <r>
      <rPr>
        <sz val="9"/>
        <color rgb="FF0000A0"/>
        <rFont val="Nordea Sans Large"/>
        <family val="3"/>
      </rPr>
      <t xml:space="preserve">
</t>
    </r>
    <r>
      <rPr>
        <sz val="9"/>
        <rFont val="Nordea Sans Large"/>
        <family val="3"/>
      </rPr>
      <t xml:space="preserve">Market risk measured by VaR showed an average utilisation of EUR 14m in the second half of 2018 and was primarily driven by interest rate VaR. Stressed VaR showed an average utilisation of EUR 38m which is higher compared to first half of 2018, and was primarily driven by interest rate exposure with additional contributions from credit spreads. The highs in VaR and stressed VaR were reached in Q4 2018. Average IRC increased by EUR 4m, stemming from increased default and migration risk. During second half of 2018 the CRC was stable around average of EUR 26m. The reduction in average CRC compared to first half of 2018 was mainly driven by increased short index positions.
</t>
    </r>
  </si>
  <si>
    <r>
      <rPr>
        <sz val="9"/>
        <color rgb="FF074EA2"/>
        <rFont val="Nordea Sans Large"/>
        <family val="3"/>
      </rPr>
      <t>Table 54 EU MR1: Market risk under standardised approach</t>
    </r>
    <r>
      <rPr>
        <sz val="9"/>
        <color rgb="FF0000A0"/>
        <rFont val="Nordea Sans Large"/>
        <family val="3"/>
      </rPr>
      <t xml:space="preserve">
</t>
    </r>
    <r>
      <rPr>
        <sz val="9"/>
        <rFont val="Nordea Sans Large"/>
        <family val="3"/>
      </rPr>
      <t>Compared to Q2 2018, the Market risk under the standardised approach increased due to increased REA related to structural FX risk. The Interest rate risk REA decreased with 321 EURm mainly driven by position changes in mortgage bonds. The Equity risk REA amounted to 279 EURm by the end of Q4 2018, which corresponded to an increase of 213 EURm from Q2 2018. The increase was driven by inclusion of contingent convertible bonds previously capitalised under Pillar II. The Foreign exchange risk was only required to be capitalised if the corresponding own fund is above the 2% of the total funds as per Article 351 of the Captial Requirements Regulation (CRR). Q4 2018 it amounted to 606 EURm which was above the 2% threshold compared to for Q2 2018 when the corresponding REA was zero.</t>
    </r>
  </si>
  <si>
    <r>
      <rPr>
        <sz val="9"/>
        <color rgb="FF074EA2"/>
        <rFont val="Nordea Sans Large"/>
        <family val="3"/>
      </rPr>
      <t>Table 56 EU MR2-B: REA flow statements of market risk exposures under the IMA</t>
    </r>
    <r>
      <rPr>
        <sz val="9"/>
        <color rgb="FF0000A0"/>
        <rFont val="Nordea Sans Large"/>
        <family val="3"/>
      </rPr>
      <t xml:space="preserve">
</t>
    </r>
    <r>
      <rPr>
        <sz val="9"/>
        <rFont val="Nordea Sans Large"/>
        <family val="3"/>
      </rPr>
      <t xml:space="preserve">By the end of the Q4 period, the IMA REA amounts to EUR 4,388m which corresponds to an increase of EUR 1,669m from Q3 2018, whereof EUR 671m stems from methodology changes going into effect Q4 2018. Furthermore, the increase in the Value-at-Risk (VaR) REA is primarily driven by higher levels of interest rate risk. The increase in stressed Value-at-Risk (sVaR) is mainly driven by higher levels of interest rate risk and from methodology changes. The Incremental Risk Charge increased predominantly due to ECB methodology changes implemented in Q4 2018. Lastly, the slight increase in Comprehensive Risk Charge (CRC) was mainly driven by CRC floor. </t>
    </r>
  </si>
  <si>
    <r>
      <rPr>
        <sz val="9"/>
        <color theme="4"/>
        <rFont val="Nordea Sans Large"/>
        <family val="3"/>
      </rPr>
      <t>Table 59 Market risk figures fo</t>
    </r>
    <r>
      <rPr>
        <sz val="9"/>
        <color rgb="FF0000A0"/>
        <rFont val="Nordea Sans Large"/>
        <family val="3"/>
      </rPr>
      <t>r th</t>
    </r>
    <r>
      <rPr>
        <sz val="9"/>
        <color theme="4" tint="-0.249977111117893"/>
        <rFont val="Nordea Sans Large"/>
        <family val="3"/>
      </rPr>
      <t>e trading book</t>
    </r>
    <r>
      <rPr>
        <vertAlign val="superscript"/>
        <sz val="9"/>
        <color theme="4" tint="-0.249977111117893"/>
        <rFont val="Nordea Sans Large"/>
        <family val="3"/>
      </rPr>
      <t>1</t>
    </r>
    <r>
      <rPr>
        <sz val="9"/>
        <color theme="4" tint="-0.249977111117893"/>
        <rFont val="Nordea Sans Large"/>
        <family val="3"/>
      </rPr>
      <t xml:space="preserve"> </t>
    </r>
    <r>
      <rPr>
        <sz val="9"/>
        <color rgb="FF0000A0"/>
        <rFont val="Nordea Sans Large"/>
        <family val="3"/>
      </rPr>
      <t xml:space="preserve">
</t>
    </r>
    <r>
      <rPr>
        <sz val="9"/>
        <rFont val="Nordea Sans Large"/>
        <family val="3"/>
      </rPr>
      <t xml:space="preserve">Market risk measured by VaR showed an average utilisation of EUR 13m in 2018 (in line with 2017 levels) and was driven primarily by interest rate VaR. Stressed VaR showed an average utilisation of EUR 33m which is higher compared to 2017 and is primarily driven by interest rate exposure with additional contributions from credit spreads. The peaks in VaR and stressed VaR were reached in Q4 2018. Market risk is primarily concentrated in Europe and Nordics. 
The IRC at the end of 2018 was slightly lower compared to the end of 2017 driven by reduced default exposure. The lowest exposure occurred during Q2 2018, while IRC peaked in Q4 2018. The average IRC increased by EUR 6.4 m compared to the previous year, especially driven by a consistently higher IRC in the second half of 2018.
CRC in 2018 was higher than end of 2017 driven by increased default exposure. The lowest exposure occurred during Q2 2018, while CRC peaked during Q4 2018. Average CRC for 2018 dropped by 7.4 m EUR compared to 2017 driven by increased short index positions.
</t>
    </r>
  </si>
  <si>
    <t xml:space="preserve">The main driver of the worst loss were short term DKK covered bonds. </t>
  </si>
  <si>
    <r>
      <rPr>
        <sz val="9"/>
        <color theme="4"/>
        <rFont val="Nordea Sans Large"/>
        <family val="3"/>
      </rPr>
      <t xml:space="preserve">Table 62 Net interest income sensitivities for the banking book over a one-year horizon (SIIR), 6 scenarios from Basel Committee on Banking Supervision </t>
    </r>
    <r>
      <rPr>
        <sz val="9"/>
        <rFont val="Nordea Sans Large"/>
        <family val="3"/>
      </rPr>
      <t xml:space="preserve">
At the end of the year, the worst loss out of the 6 Basel scenarios for SIIR was driven by the Steepener Basel scenario, where the loss was of EUR 1,176m (against the worst loss in 2017 of EUR 1,132m taken from the Steepener shock scenario). These figures imply that net interest income would decrease if short term interest rates fall while long rates rise.</t>
    </r>
    <r>
      <rPr>
        <b/>
        <sz val="9"/>
        <rFont val="Nordea Sans Large"/>
        <family val="3"/>
      </rPr>
      <t xml:space="preserve">
</t>
    </r>
  </si>
  <si>
    <r>
      <rPr>
        <sz val="9"/>
        <color theme="4"/>
        <rFont val="Nordea Sans Large"/>
        <family val="3"/>
      </rPr>
      <t>Table 64 REA and minimum capital requirements for market risk</t>
    </r>
    <r>
      <rPr>
        <b/>
        <sz val="9"/>
        <rFont val="Nordea Sans Large"/>
        <family val="3"/>
      </rPr>
      <t xml:space="preserve">
</t>
    </r>
    <r>
      <rPr>
        <sz val="9"/>
        <rFont val="Nordea Sans Large"/>
        <family val="3"/>
      </rPr>
      <t>By the end of 2018, REA for market risk was 6 048 EURm, an increase of 2 528 EURm compared to the end of 2017. The increase in Trading Book REA is mainly explained by the Q3 approval of additional risk factors in the Value-at-Risk model as well as the Q4 ECB methodology changes for IRC. Additionally, interest rate risk has contributed to an increase in VaR and Stressed VaR for the Trading Book while foreign exchange risk have been the main driver of the stardardised approach for the Banking Book.</t>
    </r>
  </si>
  <si>
    <r>
      <t xml:space="preserve">Table 65 Operational risk incidents
</t>
    </r>
    <r>
      <rPr>
        <sz val="9"/>
        <rFont val="Nordea Sans Large"/>
        <family val="3"/>
      </rPr>
      <t>As of December 31, 2018, operational loss decreased by 10.7% or EURm 3.7 compare to year-end 2017. The decrease was mainly driven by the event type ”Clients, Products and Business Practices”, where the incident losses reduced significantly during the year 2018. ”External Fraud” continues to be the event type that has the largest amount of operational losses, due to the high number of card fraud incidents. 
The total number of incidents amounted to 28,142 in 2018 and 28,167</t>
    </r>
    <r>
      <rPr>
        <vertAlign val="superscript"/>
        <sz val="9"/>
        <rFont val="Nordea Sans Large"/>
        <family val="3"/>
      </rPr>
      <t>1</t>
    </r>
    <r>
      <rPr>
        <sz val="9"/>
        <rFont val="Nordea Sans Large"/>
        <family val="3"/>
      </rPr>
      <t xml:space="preserve"> in 2017, corresponding to a 0.9% decrease.
</t>
    </r>
  </si>
  <si>
    <r>
      <rPr>
        <sz val="9"/>
        <color rgb="FF074EA2"/>
        <rFont val="Nordea Sans Large"/>
        <family val="3"/>
      </rPr>
      <t>Table 67 Encumbered and unemcumbered assets</t>
    </r>
    <r>
      <rPr>
        <sz val="9"/>
        <rFont val="Nordea Sans Large"/>
        <family val="3"/>
      </rPr>
      <t xml:space="preserve">
The main source of encumbrance for Nordea is covered bond issuance programs where the required overcollateralisation levels are defined according to the relevant statutory regimes. Other contributors to encumbrance are derivatives and repos where the activity is concentrated to Finland. Historically, the evolution of asset encumbrance for Nordea has been stable over time which illustrates the fact that the asset encumbrance for Nordea is a reflection of a structural phenomenon of the Scandinavian financial markets and savings behaviour. Major part of the unencumbered assets are loans and the rest are equity instruments, debt securities and other assets.</t>
    </r>
  </si>
  <si>
    <r>
      <rPr>
        <sz val="9"/>
        <color theme="4"/>
        <rFont val="Nordea Sans Large"/>
        <family val="3"/>
      </rPr>
      <t>Table 68 LCR sub-components</t>
    </r>
    <r>
      <rPr>
        <sz val="9"/>
        <color rgb="FF0000A0"/>
        <rFont val="Nordea Sans Large"/>
        <family val="3"/>
      </rPr>
      <t xml:space="preserve">
</t>
    </r>
    <r>
      <rPr>
        <sz val="9"/>
        <rFont val="Nordea Sans Large"/>
        <family val="3"/>
      </rPr>
      <t>On 1 October 2018, Nordea completed a re-domiciling of the parent company of the Nordea Group from Sweden to Finland and the European Banking Union . The re-domiciliation was an important strategic step in positioning Nordea on a par with its European peers. As part of the preparation for the re-domiciliation, Nordea enhanced its liquidity prior to October cut-over and liquidity remained very strong for the rest of 2018. Consequently, LCR in combined currencies was 185% at end of 2018,w which was clear higher level than at the end of 2017 (147%)</t>
    </r>
  </si>
  <si>
    <r>
      <rPr>
        <sz val="9"/>
        <color theme="4"/>
        <rFont val="Nordea Sans Large"/>
        <family val="3"/>
      </rPr>
      <t>Table 70 Historical quarterly development of the liquidity buffer</t>
    </r>
    <r>
      <rPr>
        <b/>
        <sz val="9"/>
        <color rgb="FF0000A0"/>
        <rFont val="Nordea Sans Large"/>
        <family val="3"/>
      </rPr>
      <t xml:space="preserve">
</t>
    </r>
    <r>
      <rPr>
        <sz val="9"/>
        <rFont val="Nordea Sans Large"/>
        <family val="3"/>
      </rPr>
      <t>Liquidity buffer remained on strong level throughout 2018. The exposure is focused on Nordic and core (EUR &amp; USD) central bank cash, government bonds and Nordic covered bonds.</t>
    </r>
    <r>
      <rPr>
        <sz val="9"/>
        <color rgb="FF0000A0"/>
        <rFont val="Nordea Sans Large"/>
        <family val="3"/>
      </rPr>
      <t xml:space="preserve">
</t>
    </r>
  </si>
  <si>
    <r>
      <rPr>
        <sz val="9"/>
        <color rgb="FF074EA2"/>
        <rFont val="Nordea Sans Large"/>
        <family val="3"/>
      </rPr>
      <t xml:space="preserve">Table 71 Net balance of stable funding </t>
    </r>
    <r>
      <rPr>
        <sz val="9"/>
        <color rgb="FF0000A0"/>
        <rFont val="Nordea Sans Large"/>
        <family val="3"/>
      </rPr>
      <t xml:space="preserve">
</t>
    </r>
    <r>
      <rPr>
        <sz val="9"/>
        <rFont val="Nordea Sans Large"/>
        <family val="3"/>
      </rPr>
      <t>The aim of always maintaining a positive NBSF was comfortably achieved throughout 2018, totalling to 42.6bn in 2018.</t>
    </r>
  </si>
  <si>
    <t>Part1, table 85</t>
  </si>
  <si>
    <t>Part 1, tables 43, 44, 47, 48, 51</t>
  </si>
  <si>
    <t>Part 1, table 49</t>
  </si>
  <si>
    <t>Part 1, tables 44, 51, 52</t>
  </si>
  <si>
    <t>Part 1, table 31, 32</t>
  </si>
  <si>
    <t>Part 1, table 9, table 22-26</t>
  </si>
  <si>
    <r>
      <t>Level 2 Assets</t>
    </r>
    <r>
      <rPr>
        <vertAlign val="superscript"/>
        <sz val="9"/>
        <color rgb="FF000000"/>
        <rFont val="Nordea Sans Large"/>
        <family val="3"/>
      </rPr>
      <t>1</t>
    </r>
  </si>
  <si>
    <r>
      <rPr>
        <sz val="9"/>
        <color theme="4"/>
        <rFont val="Nordea Sans Large"/>
        <family val="3"/>
      </rPr>
      <t xml:space="preserve">Table 42 Exposure weighted </t>
    </r>
    <r>
      <rPr>
        <sz val="9"/>
        <color rgb="FF074EA2"/>
        <rFont val="Nordea Sans Large"/>
        <family val="3"/>
      </rPr>
      <t xml:space="preserve">average PD and LGD, IRB exposure classes </t>
    </r>
    <r>
      <rPr>
        <sz val="9"/>
        <color rgb="FF0000A0"/>
        <rFont val="Nordea Sans Large"/>
        <family val="3"/>
      </rPr>
      <t xml:space="preserve">
</t>
    </r>
    <r>
      <rPr>
        <sz val="9"/>
        <rFont val="Nordea Sans Large"/>
        <family val="3"/>
      </rPr>
      <t>Parameters are calculated excluding defaulted exposures. During 2018, sovereign exposures were moved from IRB to SA which had an significant impact on exposure weighted PD and LGD, as PD was significantly lower for the sovereign portfolio while LGD has been higher as exposures are typically unsecured. In Russia average PD has decreased as part of the de-risking strategy.</t>
    </r>
  </si>
  <si>
    <t>Q4 18</t>
  </si>
  <si>
    <t>Q3 18</t>
  </si>
  <si>
    <t>Q2 18</t>
  </si>
  <si>
    <t>Q1 18</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</si>
  <si>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</si>
  <si>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</si>
  <si>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Fully exempt inflows</t>
  </si>
  <si>
    <t>Inflows Subject to 90% Cap</t>
  </si>
  <si>
    <t>EU-20a</t>
  </si>
  <si>
    <t>EU-20b</t>
  </si>
  <si>
    <t>EU-20c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</si>
</sst>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 _k_r_-;\-* #,##0.00\ _k_r_-;_-* &quot;-&quot;??\ _k_r_-;_-@_-"/>
    <numFmt numFmtId="164" formatCode="[$-F400]h:mm:ss\ AM/PM"/>
    <numFmt numFmtId="165" formatCode="0.0%"/>
    <numFmt numFmtId="166" formatCode="#,##0.0"/>
    <numFmt numFmtId="167" formatCode="0.0"/>
    <numFmt numFmtId="168" formatCode="##,##0;\ \-##,##0;\ ;@"/>
    <numFmt numFmtId="169" formatCode="_(* #,##0.00_);_(* \(#,##0.00\);_(* &quot;-&quot;??_);_(@_)"/>
    <numFmt numFmtId="170" formatCode="#,##0.0;\-#,##0.0;"/>
    <numFmt numFmtId="171" formatCode="[$-C09]d\ mmmm\ yyyy;@"/>
    <numFmt numFmtId="172" formatCode="0.00;\-0.00;;@"/>
    <numFmt numFmtId="173" formatCode="_(* #,##0_);_(* \(#,##0\);_(* &quot;-&quot;??_);_(@_)"/>
    <numFmt numFmtId="174" formatCode="_(* #,##0.000_);_(* \(#,##0.000\);_(* &quot;-&quot;??_);_(@_)"/>
    <numFmt numFmtId="175" formatCode="#,##0.000"/>
    <numFmt numFmtId="176" formatCode="#,##0;\-#,##0;"/>
    <numFmt numFmtId="177" formatCode="#,##0.0000"/>
    <numFmt numFmtId="178" formatCode="#,##0.0000000000000"/>
    <numFmt numFmtId="179" formatCode="_-* #,##0\ _k_r_-;\-* #,##0\ _k_r_-;_-* &quot;-&quot;??\ _k_r_-;_-@_-"/>
    <numFmt numFmtId="180" formatCode="#,##0.0000000000"/>
    <numFmt numFmtId="181" formatCode="#,##0.00000000000"/>
    <numFmt numFmtId="182" formatCode="_(&quot;$&quot;* #,##0.00_);_(&quot;$&quot;* \(#,##0.00\);_(&quot;$&quot;* &quot;-&quot;??_);_(@_)"/>
    <numFmt numFmtId="183" formatCode="0.00%;\-0.00%;"/>
    <numFmt numFmtId="184" formatCode="0.0%;\-0.0%;"/>
    <numFmt numFmtId="185" formatCode="0%;\-0%;"/>
    <numFmt numFmtId="186" formatCode="_-* #,##0.00_-;\-* #,##0.00_-;_-* &quot;-&quot;??_-;_-@_-"/>
    <numFmt numFmtId="187" formatCode="_-* #,##0_-;\-* #,##0_-;_-* &quot;-&quot;??_-;_-@_-"/>
    <numFmt numFmtId="188" formatCode="0.000%"/>
    <numFmt numFmtId="189" formatCode="_-* #,##0.0_-;\-* #,##0.0_-;_-* &quot;-&quot;??_-;_-@_-"/>
    <numFmt numFmtId="190" formatCode="0.00000%"/>
    <numFmt numFmtId="191" formatCode="###,000"/>
    <numFmt numFmtId="192" formatCode="#,##0\ &quot;kr&quot;"/>
    <numFmt numFmtId="193" formatCode="#,##0_ ;\-#,##0\ "/>
  </numFmts>
  <fonts count="184">
    <font>
      <sz val="11"/>
      <color theme="1"/>
      <name val="Calibri"/>
      <family val="2"/>
      <scheme val="minor"/>
    </font>
    <font>
      <sz val="9"/>
      <color rgb="FF074EA2"/>
      <name val="Nordea Sans Large"/>
      <family val="3"/>
    </font>
    <font>
      <sz val="9"/>
      <color theme="1"/>
      <name val="Nordea Sans Large"/>
      <family val="3"/>
    </font>
    <font>
      <sz val="9"/>
      <color theme="1"/>
      <name val="Calibri"/>
      <family val="2"/>
    </font>
    <font>
      <sz val="9"/>
      <name val="Nordea Sans Large"/>
      <family val="3"/>
    </font>
    <font>
      <sz val="11"/>
      <color rgb="FF000000"/>
      <name val="Calibri"/>
      <family val="2"/>
      <scheme val="minor"/>
    </font>
    <font>
      <sz val="9"/>
      <color rgb="FF000000"/>
      <name val="Nordea Sans Large"/>
      <family val="3"/>
    </font>
    <font>
      <b/>
      <sz val="9"/>
      <name val="Nordea Sans Large"/>
      <family val="3"/>
    </font>
    <font>
      <vertAlign val="superscript"/>
      <sz val="9"/>
      <color theme="1"/>
      <name val="Nordea Sans Large"/>
      <family val="3"/>
    </font>
    <font>
      <sz val="11"/>
      <color theme="1"/>
      <name val="Nordea Sans Large"/>
      <family val="3"/>
    </font>
    <font>
      <sz val="11"/>
      <color theme="1"/>
      <name val="Calibri"/>
      <family val="2"/>
      <scheme val="minor"/>
    </font>
    <font>
      <sz val="10"/>
      <name val="Arial"/>
      <family val="2"/>
    </font>
    <font>
      <sz val="9"/>
      <color rgb="FF0000A0"/>
      <name val="Nordea Sans Large"/>
      <family val="3"/>
    </font>
    <font>
      <sz val="8"/>
      <color rgb="FF074EA2"/>
      <name val="Nordea Sans Large"/>
      <family val="3"/>
    </font>
    <font>
      <sz val="8"/>
      <name val="Nordea Sans Large"/>
      <family val="3"/>
    </font>
    <font>
      <vertAlign val="superscript"/>
      <sz val="9"/>
      <color rgb="FF074EA2"/>
      <name val="Nordea Sans Large"/>
      <family val="3"/>
    </font>
    <font>
      <vertAlign val="superscript"/>
      <sz val="9"/>
      <name val="Nordea Sans Large"/>
      <family val="3"/>
    </font>
    <font>
      <sz val="8"/>
      <color theme="1"/>
      <name val="Nordea Sans Large"/>
      <family val="3"/>
    </font>
    <font>
      <sz val="11"/>
      <color rgb="FF074EA2"/>
      <name val="Nordea Sans Large"/>
      <family val="3"/>
    </font>
    <font>
      <sz val="9"/>
      <name val="Nordea Sans Large"/>
      <family val="3"/>
    </font>
    <font>
      <sz val="11"/>
      <name val="Nordea Sans Large"/>
      <family val="3"/>
    </font>
    <font>
      <sz val="8"/>
      <color rgb="FF0000A0"/>
      <name val="Nordea Sans Large"/>
      <family val="3"/>
    </font>
    <font>
      <b/>
      <sz val="9"/>
      <color rgb="FF074EA2"/>
      <name val="Nordea Sans Large"/>
      <family val="3"/>
    </font>
    <font>
      <b/>
      <sz val="9"/>
      <color rgb="FF0000A0"/>
      <name val="Nordea Sans Large"/>
      <family val="3"/>
    </font>
    <font>
      <b/>
      <sz val="8"/>
      <color rgb="FF0000A0"/>
      <name val="Nordea Sans Large"/>
      <family val="3"/>
    </font>
    <font>
      <b/>
      <sz val="8"/>
      <name val="Nordea Sans Large"/>
      <family val="3"/>
    </font>
    <font>
      <sz val="6"/>
      <color theme="1"/>
      <name val="Nordea Sans Large"/>
      <family val="3"/>
    </font>
    <font>
      <sz val="9"/>
      <color rgb="FFFF0000"/>
      <name val="Nordea Sans Large"/>
      <family val="3"/>
    </font>
    <font>
      <sz val="9"/>
      <color rgb="FF833C0C"/>
      <name val="Nordea Sans Large"/>
      <family val="3"/>
    </font>
    <font>
      <sz val="9"/>
      <color theme="1"/>
      <name val="Palatino Linotype"/>
      <family val="1"/>
    </font>
    <font>
      <sz val="9"/>
      <color rgb="FF000000"/>
      <name val="Palatino Linotype"/>
      <family val="1"/>
    </font>
    <font>
      <sz val="14"/>
      <color rgb="FFC00000"/>
      <name val="Nordea Sans Large"/>
      <family val="3"/>
    </font>
    <font>
      <sz val="10"/>
      <color rgb="FFFF0000"/>
      <name val="Nordea Sans Large"/>
      <family val="3"/>
    </font>
    <font>
      <b/>
      <sz val="9"/>
      <color theme="4" tint="-0.249977111117893"/>
      <name val="Nordea Sans Large"/>
      <family val="3"/>
    </font>
    <font>
      <sz val="9"/>
      <color theme="4" tint="-0.249977111117893"/>
      <name val="Nordea Sans Large"/>
      <family val="3"/>
    </font>
    <font>
      <sz val="10"/>
      <name val="Nordea Sans Large"/>
      <family val="3"/>
    </font>
    <font>
      <b/>
      <sz val="9"/>
      <color rgb="FF000000"/>
      <name val="Nordea Sans Large"/>
      <family val="3"/>
    </font>
    <font>
      <vertAlign val="superscript"/>
      <sz val="9"/>
      <color rgb="FF000000"/>
      <name val="Nordea Sans Large"/>
      <family val="3"/>
    </font>
    <font>
      <vertAlign val="superscript"/>
      <sz val="10"/>
      <color rgb="FF000000"/>
      <name val="Nordea Sans Large"/>
      <family val="3"/>
    </font>
    <font>
      <b/>
      <sz val="9"/>
      <color theme="1"/>
      <name val="Nordea Sans Large"/>
      <family val="3"/>
    </font>
    <font>
      <sz val="11"/>
      <color rgb="FF000000"/>
      <name val="Nordea Sans Large"/>
      <family val="3"/>
    </font>
    <font>
      <sz val="9"/>
      <color theme="1"/>
      <name val="Calibri"/>
      <family val="2"/>
      <scheme val="minor"/>
    </font>
    <font>
      <sz val="12"/>
      <name val="Times New Roman"/>
      <family val="1"/>
    </font>
    <font>
      <sz val="9"/>
      <color rgb="FF0000A0"/>
      <name val="Palatino Linotype"/>
      <family val="1"/>
    </font>
    <font>
      <sz val="10"/>
      <name val="Georgia"/>
      <family val="1"/>
    </font>
    <font>
      <sz val="10"/>
      <color rgb="FF000000"/>
      <name val="Times New Roman"/>
      <family val="1"/>
    </font>
    <font>
      <sz val="10"/>
      <color rgb="FF000000"/>
      <name val="Nordea Sans Large"/>
      <family val="3"/>
    </font>
    <font>
      <b/>
      <sz val="11"/>
      <color rgb="FFFF0000"/>
      <name val="Nordea Sans Large"/>
      <family val="3"/>
    </font>
    <font>
      <sz val="10"/>
      <color theme="1"/>
      <name val="Nordea Sans Large"/>
      <family val="3"/>
    </font>
    <font>
      <b/>
      <sz val="9"/>
      <color rgb="FFFF0000"/>
      <name val="Nordea Sans Large"/>
      <family val="3"/>
    </font>
    <font>
      <sz val="9"/>
      <color theme="2"/>
      <name val="Nordea Sans Large"/>
      <family val="3"/>
    </font>
    <font>
      <sz val="7"/>
      <color theme="1"/>
      <name val="Nordea Sans Large"/>
      <family val="3"/>
    </font>
    <font>
      <sz val="8"/>
      <color rgb="FF000000"/>
      <name val="Nordea Sans Large"/>
      <family val="3"/>
    </font>
    <font>
      <sz val="9"/>
      <color theme="1"/>
      <name val="Nordea sans"/>
    </font>
    <font>
      <sz val="9"/>
      <color rgb="FF074EA2"/>
      <name val="Nordea sans"/>
    </font>
    <font>
      <sz val="8"/>
      <color rgb="FF074EA2"/>
      <name val="Nordea sans"/>
    </font>
    <font>
      <sz val="7"/>
      <color rgb="FF074EA2"/>
      <name val="Nordea sans"/>
    </font>
    <font>
      <sz val="8"/>
      <color theme="1"/>
      <name val="Nordea sans"/>
    </font>
    <font>
      <sz val="8"/>
      <color rgb="FFFF0000"/>
      <name val="Nordea sans"/>
    </font>
    <font>
      <sz val="9"/>
      <color rgb="FFFF0000"/>
      <name val="Nordea sans"/>
    </font>
    <font>
      <sz val="8"/>
      <color rgb="FF000000"/>
      <name val="Nordea sans"/>
    </font>
    <font>
      <sz val="9"/>
      <name val="Nordea sans"/>
    </font>
    <font>
      <sz val="7"/>
      <name val="Nordea sans"/>
    </font>
    <font>
      <sz val="8"/>
      <name val="Nordea sans"/>
    </font>
    <font>
      <sz val="11"/>
      <color theme="1"/>
      <name val="Nordea sans"/>
    </font>
    <font>
      <sz val="9"/>
      <color rgb="FF000000"/>
      <name val="Nordea sans"/>
    </font>
    <font>
      <sz val="7"/>
      <color rgb="FF074EA2"/>
      <name val="Nordea Sans Large"/>
      <family val="3"/>
    </font>
    <font>
      <sz val="7"/>
      <name val="Nordea Sans Large"/>
      <family val="3"/>
    </font>
    <font>
      <i/>
      <sz val="8"/>
      <color rgb="FF074EA2"/>
      <name val="Nordea Sans Large"/>
      <family val="3"/>
    </font>
    <font>
      <i/>
      <sz val="8"/>
      <name val="Nordea Sans Large"/>
      <family val="3"/>
    </font>
    <font>
      <sz val="11"/>
      <color rgb="FFFF0000"/>
      <name val="Nordea Sans Large"/>
      <family val="3"/>
    </font>
    <font>
      <b/>
      <sz val="8"/>
      <color rgb="FFFF0000"/>
      <name val="Nordea Sans Large"/>
      <family val="3"/>
    </font>
    <font>
      <sz val="8"/>
      <color theme="2"/>
      <name val="Nordea Sans Large"/>
      <family val="3"/>
    </font>
    <font>
      <sz val="9"/>
      <color rgb="FF000000"/>
      <name val="Nordea Sans Small"/>
      <family val="3"/>
    </font>
    <font>
      <b/>
      <sz val="9"/>
      <color rgb="FF0000A0"/>
      <name val="Palatino Linotype"/>
      <family val="1"/>
    </font>
    <font>
      <sz val="9"/>
      <name val="Nordea Sans Small"/>
      <family val="3"/>
    </font>
    <font>
      <sz val="7"/>
      <color rgb="FF0000A0"/>
      <name val="Nordea Sans Large"/>
      <family val="3"/>
    </font>
    <font>
      <sz val="8"/>
      <color rgb="FF0000A0"/>
      <name val="Palatino Linotype"/>
      <family val="1"/>
    </font>
    <font>
      <sz val="8"/>
      <color theme="1"/>
      <name val="Palatino Linotype"/>
      <family val="1"/>
    </font>
    <font>
      <sz val="11"/>
      <name val="Calibri"/>
      <family val="2"/>
      <scheme val="minor"/>
    </font>
    <font>
      <b/>
      <sz val="8"/>
      <color rgb="FF0000A0"/>
      <name val="Palatino Linotype"/>
      <family val="1"/>
    </font>
    <font>
      <sz val="9"/>
      <color theme="4"/>
      <name val="Nordea Sans Large"/>
      <family val="3"/>
    </font>
    <font>
      <b/>
      <sz val="9"/>
      <color rgb="FFFF0000"/>
      <name val="Palatino Linotype"/>
      <family val="1"/>
    </font>
    <font>
      <i/>
      <sz val="9"/>
      <color rgb="FF000000"/>
      <name val="Nordea Sans Large"/>
      <family val="3"/>
    </font>
    <font>
      <i/>
      <sz val="9"/>
      <color rgb="FF074EA2"/>
      <name val="Nordea Sans Large"/>
      <family val="3"/>
    </font>
    <font>
      <i/>
      <sz val="9"/>
      <name val="Nordea Sans Large"/>
      <family val="3"/>
    </font>
    <font>
      <b/>
      <sz val="9"/>
      <color rgb="FFFF0000"/>
      <name val="Calibri Light"/>
      <family val="2"/>
      <scheme val="major"/>
    </font>
    <font>
      <sz val="9"/>
      <color rgb="FFFF0000"/>
      <name val="Calibri Light"/>
      <family val="2"/>
      <scheme val="major"/>
    </font>
    <font>
      <vertAlign val="superscript"/>
      <sz val="8"/>
      <color rgb="FF074EA2"/>
      <name val="Nordea Sans Large"/>
      <family val="3"/>
    </font>
    <font>
      <sz val="7"/>
      <color rgb="FF000000"/>
      <name val="Nordea Sans Large"/>
      <family val="3"/>
    </font>
    <font>
      <sz val="8"/>
      <color rgb="FFFF0000"/>
      <name val="Nordea Sans Large"/>
      <family val="3"/>
    </font>
    <font>
      <sz val="11"/>
      <color rgb="FF0000A0"/>
      <name val="Nordea Sans Large"/>
      <family val="3"/>
    </font>
    <font>
      <b/>
      <sz val="11"/>
      <color rgb="FF000000"/>
      <name val="Calibri"/>
      <family val="2"/>
      <scheme val="minor"/>
    </font>
    <font>
      <vertAlign val="superscript"/>
      <sz val="8"/>
      <color theme="1"/>
      <name val="Nordea Sans Large"/>
      <family val="3"/>
    </font>
    <font>
      <sz val="10"/>
      <color theme="1"/>
      <name val="Arial"/>
      <family val="2"/>
    </font>
    <font>
      <sz val="10"/>
      <color rgb="FF000000"/>
      <name val="Segoe UI"/>
      <family val="2"/>
    </font>
    <font>
      <sz val="12"/>
      <color theme="1"/>
      <name val="Times New Roman"/>
      <family val="1"/>
    </font>
    <font>
      <sz val="8"/>
      <color rgb="FF4E586A"/>
      <name val="Segoe UI"/>
      <family val="2"/>
    </font>
    <font>
      <u/>
      <sz val="9"/>
      <color theme="1"/>
      <name val="Nordea Sans Large"/>
      <family val="3"/>
    </font>
    <font>
      <sz val="8"/>
      <color rgb="FFFF0000"/>
      <name val="Segoe UI"/>
      <family val="2"/>
    </font>
    <font>
      <sz val="8"/>
      <name val="Verdana"/>
      <family val="2"/>
    </font>
    <font>
      <u/>
      <sz val="9"/>
      <name val="Nordea Sans Large"/>
      <family val="3"/>
    </font>
    <font>
      <sz val="9"/>
      <color theme="0"/>
      <name val="Nordea Sans Large"/>
      <family val="3"/>
    </font>
    <font>
      <sz val="9"/>
      <color theme="1" tint="0.249977111117893"/>
      <name val="Nordea Sans Large"/>
      <family val="3"/>
    </font>
    <font>
      <sz val="9"/>
      <color theme="2" tint="-0.499984740745262"/>
      <name val="Calibri"/>
      <family val="2"/>
      <scheme val="minor"/>
    </font>
    <font>
      <sz val="11"/>
      <color theme="2" tint="-0.499984740745262"/>
      <name val="Calibri"/>
      <family val="2"/>
      <scheme val="minor"/>
    </font>
    <font>
      <b/>
      <sz val="11"/>
      <color rgb="FF074EA2"/>
      <name val="Nordea Sans Large"/>
      <family val="3"/>
    </font>
    <font>
      <sz val="11"/>
      <color theme="2"/>
      <name val="Nordea Sans Large"/>
      <family val="3"/>
    </font>
    <font>
      <b/>
      <sz val="10"/>
      <color rgb="FF074EA2"/>
      <name val="Nordea Sans Large"/>
      <family val="3"/>
    </font>
    <font>
      <sz val="12"/>
      <name val="Nordea Sans Large"/>
      <family val="3"/>
    </font>
    <font>
      <sz val="10"/>
      <color rgb="FF074EA2"/>
      <name val="Nordea Sans Large"/>
      <family val="3"/>
    </font>
    <font>
      <b/>
      <sz val="7"/>
      <color rgb="FF0000A0"/>
      <name val="Nordea Sans Large"/>
      <family val="3"/>
    </font>
    <font>
      <sz val="8"/>
      <color rgb="FFFF0000"/>
      <name val="Calibri"/>
      <family val="2"/>
      <scheme val="minor"/>
    </font>
    <font>
      <sz val="8"/>
      <color theme="8" tint="-0.249977111117893"/>
      <name val="Nordea Sans Large"/>
      <family val="3"/>
    </font>
    <font>
      <sz val="8"/>
      <color rgb="FF000000"/>
      <name val="Calibri"/>
      <family val="2"/>
      <scheme val="minor"/>
    </font>
    <font>
      <sz val="11"/>
      <color theme="0"/>
      <name val="Calibri"/>
      <family val="2"/>
      <scheme val="minor"/>
    </font>
    <font>
      <sz val="8"/>
      <color theme="0"/>
      <name val="Nordea Sans Large"/>
      <family val="3"/>
    </font>
    <font>
      <sz val="6"/>
      <color rgb="FF074EA2"/>
      <name val="Nordea Sans Large"/>
      <family val="3"/>
    </font>
    <font>
      <sz val="6"/>
      <name val="Nordea Sans Large"/>
      <family val="3"/>
    </font>
    <font>
      <sz val="6"/>
      <color theme="0"/>
      <name val="Nordea Sans Large"/>
      <family val="3"/>
    </font>
    <font>
      <b/>
      <sz val="6"/>
      <color theme="1"/>
      <name val="Nordea Sans Large"/>
      <family val="3"/>
    </font>
    <font>
      <sz val="6"/>
      <color rgb="FF00B050"/>
      <name val="Nordea Sans Large"/>
      <family val="3"/>
    </font>
    <font>
      <sz val="6.5"/>
      <color rgb="FF074EA2"/>
      <name val="Nordea Sans Large"/>
      <family val="3"/>
    </font>
    <font>
      <vertAlign val="superscript"/>
      <sz val="9"/>
      <color theme="4" tint="-0.249977111117893"/>
      <name val="Nordea Sans Large"/>
      <family val="3"/>
    </font>
    <font>
      <sz val="11"/>
      <color theme="0"/>
      <name val="Nordea Sans Large"/>
      <family val="3"/>
    </font>
    <font>
      <sz val="9"/>
      <color theme="0"/>
      <name val="Palatino Linotype"/>
      <family val="1"/>
    </font>
    <font>
      <b/>
      <sz val="9"/>
      <color theme="0"/>
      <name val="Nordea Sans Large"/>
      <family val="3"/>
    </font>
    <font>
      <sz val="11"/>
      <color theme="4" tint="-0.249977111117893"/>
      <name val="Nordea Sans Large"/>
      <family val="3"/>
    </font>
    <font>
      <sz val="14"/>
      <color rgb="FF074EA2"/>
      <name val="Nordea Sans Large"/>
      <family val="3"/>
    </font>
    <font>
      <sz val="8"/>
      <color theme="4" tint="-0.249977111117893"/>
      <name val="Nordea Sans Large"/>
      <family val="3"/>
    </font>
    <font>
      <sz val="9"/>
      <color theme="0"/>
      <name val="Arial"/>
      <family val="2"/>
    </font>
    <font>
      <sz val="7"/>
      <color theme="4" tint="-0.249977111117893"/>
      <name val="Nordea Sans Large"/>
      <family val="3"/>
    </font>
    <font>
      <sz val="8"/>
      <color theme="4" tint="-0.249977111117893"/>
      <name val="Palatino Linotype"/>
      <family val="1"/>
    </font>
    <font>
      <sz val="9"/>
      <color theme="4" tint="-0.249977111117893"/>
      <name val="Palatino Linotype"/>
      <family val="1"/>
    </font>
    <font>
      <sz val="10"/>
      <color theme="4" tint="-0.249977111117893"/>
      <name val="Nordea Sans Large"/>
      <family val="3"/>
    </font>
    <font>
      <sz val="16"/>
      <color rgb="FF074EA2"/>
      <name val="Nordea Sans Large"/>
      <family val="3"/>
    </font>
    <font>
      <b/>
      <sz val="9"/>
      <color theme="4" tint="-0.249977111117893"/>
      <name val="Nordea Sans Small"/>
      <family val="3"/>
    </font>
    <font>
      <b/>
      <sz val="9"/>
      <color theme="4" tint="-0.249977111117893"/>
      <name val="Palatino Linotype"/>
      <family val="1"/>
    </font>
    <font>
      <sz val="5"/>
      <color theme="1"/>
      <name val="Nordea Sans Large"/>
      <family val="3"/>
    </font>
    <font>
      <sz val="5"/>
      <color theme="4" tint="-0.249977111117893"/>
      <name val="Nordea Sans Large"/>
      <family val="3"/>
    </font>
    <font>
      <b/>
      <sz val="5"/>
      <color theme="4" tint="-0.249977111117893"/>
      <name val="Nordea Sans Large"/>
      <family val="3"/>
    </font>
    <font>
      <sz val="5"/>
      <color rgb="FF0000A0"/>
      <name val="Nordea Sans Large"/>
      <family val="3"/>
    </font>
    <font>
      <sz val="5"/>
      <color rgb="FF000000"/>
      <name val="Nordea Sans Large"/>
      <family val="3"/>
    </font>
    <font>
      <sz val="5"/>
      <color theme="1"/>
      <name val="Palatino Linotype"/>
      <family val="1"/>
    </font>
    <font>
      <b/>
      <sz val="16"/>
      <color theme="4" tint="-0.249977111117893"/>
      <name val="Nordea Sans Large"/>
      <family val="3"/>
    </font>
    <font>
      <b/>
      <sz val="20"/>
      <color theme="4" tint="-0.249977111117893"/>
      <name val="Nordea Sans Large"/>
      <family val="3"/>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vertAlign val="superscript"/>
      <sz val="8"/>
      <name val="Nordea Sans Large"/>
      <family val="3"/>
    </font>
    <font>
      <sz val="6"/>
      <color rgb="FF0000A0"/>
      <name val="Nordea Sans Large"/>
      <family val="3"/>
    </font>
    <font>
      <i/>
      <sz val="8"/>
      <color theme="1"/>
      <name val="Nordea Sans Large"/>
      <family val="3"/>
    </font>
    <font>
      <sz val="7"/>
      <color rgb="FFFF0000"/>
      <name val="Nordea Sans Large"/>
      <family val="3"/>
    </font>
    <font>
      <sz val="8"/>
      <color theme="1"/>
      <name val="Calibri"/>
      <family val="2"/>
      <scheme val="minor"/>
    </font>
    <font>
      <u/>
      <sz val="11"/>
      <color theme="10"/>
      <name val="Calibri"/>
      <family val="2"/>
      <scheme val="minor"/>
    </font>
    <font>
      <sz val="9"/>
      <color rgb="FF074EA2"/>
      <name val="Nordea Sans Large"/>
      <family val="3"/>
    </font>
    <font>
      <sz val="9"/>
      <color theme="1"/>
      <name val="Nordea Sans Large"/>
      <family val="3"/>
    </font>
    <font>
      <sz val="9"/>
      <name val="Nordea Sans Large"/>
      <family val="3"/>
    </font>
    <font>
      <sz val="9"/>
      <color rgb="FF000000"/>
      <name val="Nordea Sans Large"/>
      <family val="3"/>
    </font>
    <font>
      <b/>
      <sz val="9"/>
      <name val="Nordea Sans Large"/>
      <family val="3"/>
    </font>
    <font>
      <vertAlign val="superscript"/>
      <sz val="9"/>
      <color theme="1"/>
      <name val="Nordea Sans Large"/>
      <family val="3"/>
    </font>
    <font>
      <sz val="4"/>
      <color rgb="FF000000"/>
      <name val="Nordea Sans Large"/>
      <family val="3"/>
    </font>
    <font>
      <sz val="7.5"/>
      <color rgb="FF074EA2"/>
      <name val="Nordea Sans Large"/>
      <family val="3"/>
    </font>
    <font>
      <sz val="7.5"/>
      <color theme="1"/>
      <name val="Nordea Sans Large"/>
      <family val="3"/>
    </font>
    <font>
      <sz val="7.5"/>
      <name val="Nordea Sans Large"/>
      <family val="3"/>
    </font>
    <font>
      <b/>
      <sz val="7.5"/>
      <name val="Nordea Sans Large"/>
      <family val="3"/>
    </font>
    <font>
      <sz val="7.5"/>
      <color rgb="FF000000"/>
      <name val="Nordea Sans Large"/>
      <family val="3"/>
    </font>
    <font>
      <sz val="8"/>
      <color theme="1"/>
      <name val="Arial"/>
      <family val="2"/>
    </font>
    <font>
      <b/>
      <sz val="9"/>
      <name val="Palatino Linotype"/>
      <family val="1"/>
    </font>
    <font>
      <b/>
      <sz val="7"/>
      <name val="Nordea Sans Large"/>
      <family val="3"/>
    </font>
    <font>
      <sz val="5"/>
      <name val="Nordea Sans Large"/>
      <family val="3"/>
    </font>
    <font>
      <sz val="4"/>
      <name val="Nordea Sans Large"/>
      <family val="3"/>
    </font>
    <font>
      <b/>
      <sz val="5"/>
      <name val="Nordea Sans Large"/>
      <family val="3"/>
    </font>
    <font>
      <sz val="7"/>
      <color rgb="FF833C0C"/>
      <name val="Nordea Sans Large"/>
      <family val="3"/>
    </font>
    <font>
      <sz val="7.5"/>
      <color rgb="FF0000A0"/>
      <name val="Nordea Sans Large"/>
      <family val="3"/>
    </font>
  </fonts>
  <fills count="27">
    <fill>
      <patternFill patternType="none"/>
    </fill>
    <fill>
      <patternFill patternType="gray125"/>
    </fill>
    <fill>
      <patternFill patternType="solid">
        <fgColor rgb="FF99CCFF"/>
        <bgColor indexed="64"/>
      </patternFill>
    </fill>
    <fill>
      <patternFill patternType="solid">
        <fgColor rgb="FFFDECE4"/>
        <bgColor indexed="64"/>
      </patternFill>
    </fill>
    <fill>
      <patternFill patternType="solid">
        <fgColor theme="0"/>
        <bgColor indexed="64"/>
      </patternFill>
    </fill>
    <fill>
      <patternFill patternType="solid">
        <fgColor rgb="FFE6E4E3"/>
        <bgColor indexed="64"/>
      </patternFill>
    </fill>
    <fill>
      <patternFill patternType="solid">
        <fgColor rgb="FFEAF4FF"/>
        <bgColor indexed="64"/>
      </patternFill>
    </fill>
    <fill>
      <patternFill patternType="solid">
        <fgColor rgb="FFFFFF00"/>
        <bgColor indexed="64"/>
      </patternFill>
    </fill>
    <fill>
      <patternFill patternType="solid">
        <fgColor rgb="FFFFF4EA"/>
        <bgColor indexed="64"/>
      </patternFill>
    </fill>
    <fill>
      <patternFill patternType="solid">
        <fgColor theme="0" tint="-0.14999847407452621"/>
        <bgColor indexed="64"/>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23">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theme="0"/>
      </right>
      <top/>
      <bottom/>
      <diagonal/>
    </border>
    <border>
      <left/>
      <right style="thin">
        <color theme="0"/>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auto="1"/>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s>
  <cellStyleXfs count="79">
    <xf numFmtId="0" fontId="0" fillId="0" borderId="0"/>
    <xf numFmtId="0" fontId="3" fillId="0" borderId="0"/>
    <xf numFmtId="0" fontId="5" fillId="0" borderId="0"/>
    <xf numFmtId="9" fontId="10" fillId="0" borderId="0" applyFont="0" applyFill="0" applyBorder="0" applyAlignment="0" applyProtection="0"/>
    <xf numFmtId="0" fontId="11" fillId="0" borderId="0">
      <alignment vertical="top"/>
    </xf>
    <xf numFmtId="9" fontId="3" fillId="0" borderId="0" applyFont="0" applyFill="0" applyBorder="0" applyAlignment="0" applyProtection="0"/>
    <xf numFmtId="0" fontId="10" fillId="0" borderId="0"/>
    <xf numFmtId="0" fontId="10" fillId="0" borderId="0"/>
    <xf numFmtId="0" fontId="5" fillId="0" borderId="0"/>
    <xf numFmtId="169" fontId="10" fillId="0" borderId="0" applyFont="0" applyFill="0" applyBorder="0" applyAlignment="0" applyProtection="0"/>
    <xf numFmtId="0" fontId="42" fillId="0" borderId="0">
      <alignment vertical="top"/>
    </xf>
    <xf numFmtId="9" fontId="44" fillId="0" borderId="0" applyFont="0" applyFill="0" applyBorder="0" applyAlignment="0" applyProtection="0"/>
    <xf numFmtId="0" fontId="45" fillId="0" borderId="0"/>
    <xf numFmtId="169" fontId="10" fillId="0" borderId="0" applyFont="0" applyFill="0" applyBorder="0" applyAlignment="0" applyProtection="0"/>
    <xf numFmtId="9" fontId="11" fillId="0" borderId="0" applyFont="0" applyFill="0" applyBorder="0" applyAlignment="0" applyProtection="0"/>
    <xf numFmtId="0" fontId="11" fillId="0" borderId="0">
      <alignment vertical="top"/>
    </xf>
    <xf numFmtId="0" fontId="10" fillId="0" borderId="0"/>
    <xf numFmtId="9" fontId="10" fillId="0" borderId="0" applyFont="0" applyFill="0" applyBorder="0" applyAlignment="0" applyProtection="0"/>
    <xf numFmtId="9" fontId="44"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82" fontId="10" fillId="0" borderId="0" applyFont="0" applyFill="0" applyBorder="0" applyAlignment="0" applyProtection="0"/>
    <xf numFmtId="0" fontId="11" fillId="0" borderId="0">
      <alignment vertical="top"/>
    </xf>
    <xf numFmtId="43" fontId="44" fillId="0" borderId="0" applyFont="0" applyFill="0" applyBorder="0" applyAlignment="0" applyProtection="0"/>
    <xf numFmtId="186" fontId="10" fillId="0" borderId="0" applyFont="0" applyFill="0" applyBorder="0" applyAlignment="0" applyProtection="0"/>
    <xf numFmtId="169" fontId="10" fillId="0" borderId="0" applyFont="0" applyFill="0" applyBorder="0" applyAlignment="0" applyProtection="0"/>
    <xf numFmtId="0" fontId="10" fillId="0" borderId="0"/>
    <xf numFmtId="0" fontId="11" fillId="0" borderId="0"/>
    <xf numFmtId="169" fontId="11" fillId="0" borderId="0" applyFont="0" applyFill="0" applyBorder="0" applyAlignment="0" applyProtection="0"/>
    <xf numFmtId="9" fontId="10" fillId="0" borderId="0" applyFont="0" applyFill="0" applyBorder="0" applyAlignment="0" applyProtection="0"/>
    <xf numFmtId="0" fontId="11" fillId="0" borderId="0"/>
    <xf numFmtId="0" fontId="42" fillId="0" borderId="0">
      <alignment vertical="top"/>
    </xf>
    <xf numFmtId="0" fontId="146" fillId="10" borderId="17" applyNumberFormat="0" applyAlignment="0" applyProtection="0">
      <alignment horizontal="left" vertical="center" indent="1"/>
    </xf>
    <xf numFmtId="191" fontId="147" fillId="0" borderId="18" applyNumberFormat="0" applyProtection="0">
      <alignment horizontal="right" vertical="center"/>
    </xf>
    <xf numFmtId="191" fontId="146" fillId="0" borderId="19" applyNumberFormat="0" applyProtection="0">
      <alignment horizontal="right" vertical="center"/>
    </xf>
    <xf numFmtId="0" fontId="148" fillId="11" borderId="19" applyNumberFormat="0" applyAlignment="0">
      <alignment horizontal="left" vertical="center" indent="1"/>
      <protection locked="0"/>
    </xf>
    <xf numFmtId="0" fontId="148" fillId="12" borderId="19" applyNumberFormat="0" applyAlignment="0" applyProtection="0">
      <alignment horizontal="left" vertical="center" indent="1"/>
    </xf>
    <xf numFmtId="191" fontId="147" fillId="13" borderId="18" applyNumberFormat="0" applyBorder="0">
      <alignment horizontal="right" vertical="center"/>
      <protection locked="0"/>
    </xf>
    <xf numFmtId="0" fontId="148" fillId="11" borderId="19" applyNumberFormat="0" applyAlignment="0">
      <alignment horizontal="left" vertical="center" indent="1"/>
      <protection locked="0"/>
    </xf>
    <xf numFmtId="191" fontId="146" fillId="12" borderId="19" applyNumberFormat="0" applyProtection="0">
      <alignment horizontal="right" vertical="center"/>
    </xf>
    <xf numFmtId="191" fontId="146" fillId="13" borderId="19" applyNumberFormat="0" applyBorder="0">
      <alignment horizontal="right" vertical="center"/>
      <protection locked="0"/>
    </xf>
    <xf numFmtId="191" fontId="149" fillId="14" borderId="20" applyNumberFormat="0" applyBorder="0" applyAlignment="0" applyProtection="0">
      <alignment horizontal="right" vertical="center" indent="1"/>
    </xf>
    <xf numFmtId="191" fontId="150" fillId="15" borderId="20" applyNumberFormat="0" applyBorder="0" applyAlignment="0" applyProtection="0">
      <alignment horizontal="right" vertical="center" indent="1"/>
    </xf>
    <xf numFmtId="191" fontId="150" fillId="16" borderId="20" applyNumberFormat="0" applyBorder="0" applyAlignment="0" applyProtection="0">
      <alignment horizontal="right" vertical="center" indent="1"/>
    </xf>
    <xf numFmtId="191" fontId="151" fillId="17" borderId="20" applyNumberFormat="0" applyBorder="0" applyAlignment="0" applyProtection="0">
      <alignment horizontal="right" vertical="center" indent="1"/>
    </xf>
    <xf numFmtId="191" fontId="151" fillId="18" borderId="20" applyNumberFormat="0" applyBorder="0" applyAlignment="0" applyProtection="0">
      <alignment horizontal="right" vertical="center" indent="1"/>
    </xf>
    <xf numFmtId="191" fontId="151" fillId="19" borderId="20" applyNumberFormat="0" applyBorder="0" applyAlignment="0" applyProtection="0">
      <alignment horizontal="right" vertical="center" indent="1"/>
    </xf>
    <xf numFmtId="191" fontId="152" fillId="20" borderId="20" applyNumberFormat="0" applyBorder="0" applyAlignment="0" applyProtection="0">
      <alignment horizontal="right" vertical="center" indent="1"/>
    </xf>
    <xf numFmtId="191" fontId="152" fillId="21" borderId="20" applyNumberFormat="0" applyBorder="0" applyAlignment="0" applyProtection="0">
      <alignment horizontal="right" vertical="center" indent="1"/>
    </xf>
    <xf numFmtId="191" fontId="152" fillId="22" borderId="20" applyNumberFormat="0" applyBorder="0" applyAlignment="0" applyProtection="0">
      <alignment horizontal="right" vertical="center" indent="1"/>
    </xf>
    <xf numFmtId="0" fontId="153" fillId="0" borderId="17" applyNumberFormat="0" applyFont="0" applyFill="0" applyAlignment="0" applyProtection="0"/>
    <xf numFmtId="191" fontId="147" fillId="23" borderId="17" applyNumberFormat="0" applyAlignment="0" applyProtection="0">
      <alignment horizontal="left" vertical="center" indent="1"/>
    </xf>
    <xf numFmtId="0" fontId="146" fillId="10" borderId="19" applyNumberFormat="0" applyAlignment="0" applyProtection="0">
      <alignment horizontal="left" vertical="center" indent="1"/>
    </xf>
    <xf numFmtId="0" fontId="148" fillId="24" borderId="17" applyNumberFormat="0" applyAlignment="0" applyProtection="0">
      <alignment horizontal="left" vertical="center" indent="1"/>
    </xf>
    <xf numFmtId="0" fontId="148" fillId="25" borderId="17" applyNumberFormat="0" applyAlignment="0" applyProtection="0">
      <alignment horizontal="left" vertical="center" indent="1"/>
    </xf>
    <xf numFmtId="0" fontId="148" fillId="26" borderId="17" applyNumberFormat="0" applyAlignment="0" applyProtection="0">
      <alignment horizontal="left" vertical="center" indent="1"/>
    </xf>
    <xf numFmtId="0" fontId="148" fillId="13" borderId="17" applyNumberFormat="0" applyAlignment="0" applyProtection="0">
      <alignment horizontal="left" vertical="center" indent="1"/>
    </xf>
    <xf numFmtId="0" fontId="148" fillId="12" borderId="19" applyNumberFormat="0" applyAlignment="0" applyProtection="0">
      <alignment horizontal="left" vertical="center" indent="1"/>
    </xf>
    <xf numFmtId="0" fontId="154" fillId="0" borderId="21" applyNumberFormat="0" applyFill="0" applyBorder="0" applyAlignment="0" applyProtection="0"/>
    <xf numFmtId="0" fontId="155" fillId="0" borderId="21" applyNumberFormat="0" applyBorder="0" applyAlignment="0" applyProtection="0"/>
    <xf numFmtId="0" fontId="154" fillId="11" borderId="19" applyNumberFormat="0" applyAlignment="0">
      <alignment horizontal="left" vertical="center" indent="1"/>
      <protection locked="0"/>
    </xf>
    <xf numFmtId="0" fontId="154" fillId="11" borderId="19" applyNumberFormat="0" applyAlignment="0">
      <alignment horizontal="left" vertical="center" indent="1"/>
      <protection locked="0"/>
    </xf>
    <xf numFmtId="0" fontId="154" fillId="12" borderId="19" applyNumberFormat="0" applyAlignment="0" applyProtection="0">
      <alignment horizontal="left" vertical="center" indent="1"/>
    </xf>
    <xf numFmtId="191" fontId="156" fillId="12" borderId="19" applyNumberFormat="0" applyProtection="0">
      <alignment horizontal="right" vertical="center"/>
    </xf>
    <xf numFmtId="191" fontId="157" fillId="13" borderId="18" applyNumberFormat="0" applyBorder="0">
      <alignment horizontal="right" vertical="center"/>
      <protection locked="0"/>
    </xf>
    <xf numFmtId="191" fontId="156" fillId="13" borderId="19" applyNumberFormat="0" applyBorder="0">
      <alignment horizontal="right" vertical="center"/>
      <protection locked="0"/>
    </xf>
    <xf numFmtId="191" fontId="147" fillId="0" borderId="18" applyNumberFormat="0" applyFill="0" applyBorder="0" applyAlignment="0" applyProtection="0">
      <alignment horizontal="right" vertical="center"/>
    </xf>
    <xf numFmtId="191" fontId="147" fillId="0" borderId="18" applyNumberFormat="0" applyFill="0" applyBorder="0" applyAlignment="0" applyProtection="0">
      <alignment horizontal="right" vertical="center"/>
    </xf>
    <xf numFmtId="0" fontId="153" fillId="0" borderId="22" applyNumberFormat="0" applyFont="0" applyFill="0" applyAlignment="0" applyProtection="0"/>
    <xf numFmtId="186" fontId="10" fillId="0" borderId="0" applyFont="0" applyFill="0" applyBorder="0" applyAlignment="0" applyProtection="0"/>
    <xf numFmtId="0" fontId="163"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4"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44" fillId="0" borderId="0" applyFont="0" applyFill="0" applyBorder="0" applyAlignment="0" applyProtection="0"/>
  </cellStyleXfs>
  <cellXfs count="3025">
    <xf numFmtId="0" fontId="0" fillId="0" borderId="0" xfId="0"/>
    <xf numFmtId="0" fontId="2" fillId="0" borderId="0" xfId="0" applyFont="1" applyBorder="1" applyAlignment="1">
      <alignment vertical="top"/>
    </xf>
    <xf numFmtId="0" fontId="2" fillId="0" borderId="0" xfId="0" applyFont="1" applyBorder="1" applyAlignment="1">
      <alignment horizontal="center" vertical="top" wrapText="1"/>
    </xf>
    <xf numFmtId="0" fontId="2" fillId="0" borderId="0" xfId="0" applyFont="1" applyBorder="1" applyAlignment="1">
      <alignment vertical="top" wrapText="1"/>
    </xf>
    <xf numFmtId="0" fontId="2" fillId="0" borderId="0" xfId="0" applyFont="1" applyAlignment="1">
      <alignment vertical="top" wrapText="1"/>
    </xf>
    <xf numFmtId="0" fontId="2" fillId="0" borderId="0" xfId="0" applyFont="1" applyAlignment="1"/>
    <xf numFmtId="3" fontId="2" fillId="0" borderId="0" xfId="0" applyNumberFormat="1" applyFont="1"/>
    <xf numFmtId="3" fontId="13" fillId="0" borderId="3" xfId="0" applyNumberFormat="1" applyFont="1" applyBorder="1" applyAlignment="1">
      <alignment horizontal="left" wrapText="1"/>
    </xf>
    <xf numFmtId="1" fontId="13" fillId="0" borderId="3" xfId="0" quotePrefix="1" applyNumberFormat="1" applyFont="1" applyBorder="1" applyAlignment="1">
      <alignment horizontal="right" wrapText="1"/>
    </xf>
    <xf numFmtId="1" fontId="14" fillId="0" borderId="3" xfId="0" quotePrefix="1" applyNumberFormat="1" applyFont="1" applyBorder="1" applyAlignment="1">
      <alignment horizontal="right" wrapText="1"/>
    </xf>
    <xf numFmtId="3" fontId="1" fillId="0" borderId="0" xfId="0" applyNumberFormat="1" applyFont="1" applyBorder="1" applyAlignment="1">
      <alignment horizontal="left"/>
    </xf>
    <xf numFmtId="3" fontId="13" fillId="0" borderId="2" xfId="0" applyNumberFormat="1" applyFont="1" applyBorder="1" applyAlignment="1">
      <alignment horizontal="right" wrapText="1"/>
    </xf>
    <xf numFmtId="3" fontId="2" fillId="0" borderId="0" xfId="0" applyNumberFormat="1" applyFont="1" applyAlignment="1"/>
    <xf numFmtId="3" fontId="2" fillId="0" borderId="0" xfId="0" applyNumberFormat="1" applyFont="1" applyBorder="1" applyAlignment="1">
      <alignment vertical="top" wrapText="1"/>
    </xf>
    <xf numFmtId="3" fontId="4" fillId="0" borderId="0" xfId="0" applyNumberFormat="1" applyFont="1" applyBorder="1" applyAlignment="1">
      <alignment vertical="top"/>
    </xf>
    <xf numFmtId="3" fontId="4" fillId="0" borderId="0" xfId="0" applyNumberFormat="1" applyFont="1" applyBorder="1" applyAlignment="1">
      <alignment vertical="top" wrapText="1"/>
    </xf>
    <xf numFmtId="3" fontId="4" fillId="0" borderId="0" xfId="0" applyNumberFormat="1" applyFont="1" applyFill="1"/>
    <xf numFmtId="3" fontId="2" fillId="0" borderId="0" xfId="0" applyNumberFormat="1" applyFont="1" applyAlignment="1">
      <alignment wrapText="1"/>
    </xf>
    <xf numFmtId="3" fontId="4" fillId="0" borderId="0" xfId="0" applyNumberFormat="1" applyFont="1" applyFill="1" applyAlignment="1">
      <alignment wrapText="1"/>
    </xf>
    <xf numFmtId="3" fontId="4" fillId="0" borderId="0" xfId="0" applyNumberFormat="1" applyFont="1" applyFill="1" applyAlignment="1">
      <alignment horizontal="left" vertical="top" wrapText="1"/>
    </xf>
    <xf numFmtId="3" fontId="2" fillId="0" borderId="0" xfId="0" quotePrefix="1" applyNumberFormat="1" applyFont="1" applyAlignment="1">
      <alignment wrapText="1"/>
    </xf>
    <xf numFmtId="3" fontId="6" fillId="2" borderId="0" xfId="0" applyNumberFormat="1" applyFont="1" applyFill="1" applyAlignment="1">
      <alignment wrapText="1"/>
    </xf>
    <xf numFmtId="3" fontId="1" fillId="0" borderId="0" xfId="0" applyNumberFormat="1" applyFont="1" applyBorder="1" applyAlignment="1">
      <alignment horizontal="left" wrapText="1"/>
    </xf>
    <xf numFmtId="3" fontId="2" fillId="0" borderId="0" xfId="0" applyNumberFormat="1" applyFont="1" applyFill="1" applyAlignment="1">
      <alignment wrapText="1"/>
    </xf>
    <xf numFmtId="3" fontId="2" fillId="0" borderId="0" xfId="0" applyNumberFormat="1" applyFont="1" applyAlignment="1">
      <alignment horizontal="right"/>
    </xf>
    <xf numFmtId="3" fontId="9" fillId="0" borderId="0" xfId="0" applyNumberFormat="1" applyFont="1"/>
    <xf numFmtId="0" fontId="1" fillId="0" borderId="0" xfId="0" applyFont="1" applyAlignment="1">
      <alignment horizontal="left" wrapText="1"/>
    </xf>
    <xf numFmtId="3" fontId="1" fillId="0" borderId="3" xfId="0" applyNumberFormat="1" applyFont="1" applyBorder="1" applyAlignment="1">
      <alignment horizontal="left" wrapText="1"/>
    </xf>
    <xf numFmtId="3" fontId="1" fillId="0" borderId="3" xfId="0" applyNumberFormat="1" applyFont="1" applyBorder="1" applyAlignment="1">
      <alignment horizontal="center" wrapText="1"/>
    </xf>
    <xf numFmtId="3" fontId="4" fillId="0" borderId="3" xfId="0" applyNumberFormat="1" applyFont="1" applyBorder="1" applyAlignment="1">
      <alignment horizontal="center" wrapText="1"/>
    </xf>
    <xf numFmtId="164" fontId="2" fillId="0" borderId="0" xfId="0" applyNumberFormat="1" applyFont="1"/>
    <xf numFmtId="165" fontId="2" fillId="0" borderId="0" xfId="3" applyNumberFormat="1" applyFont="1"/>
    <xf numFmtId="3" fontId="4" fillId="0" borderId="2" xfId="0" applyNumberFormat="1" applyFont="1" applyBorder="1" applyAlignment="1">
      <alignment vertical="top" wrapText="1"/>
    </xf>
    <xf numFmtId="166" fontId="4" fillId="0" borderId="0" xfId="0" applyNumberFormat="1" applyFont="1" applyBorder="1" applyAlignment="1">
      <alignment vertical="top"/>
    </xf>
    <xf numFmtId="166" fontId="2" fillId="0" borderId="0" xfId="0" applyNumberFormat="1" applyFont="1" applyBorder="1" applyAlignment="1">
      <alignment vertical="top"/>
    </xf>
    <xf numFmtId="166" fontId="2" fillId="0" borderId="0" xfId="0" applyNumberFormat="1" applyFont="1"/>
    <xf numFmtId="3" fontId="17" fillId="0" borderId="0" xfId="0" applyNumberFormat="1" applyFont="1" applyAlignment="1">
      <alignment wrapText="1"/>
    </xf>
    <xf numFmtId="0" fontId="18" fillId="0" borderId="0" xfId="0" applyFont="1" applyAlignment="1">
      <alignment horizontal="left" wrapText="1"/>
    </xf>
    <xf numFmtId="3" fontId="1" fillId="0" borderId="3" xfId="0" applyNumberFormat="1" applyFont="1" applyBorder="1" applyAlignment="1">
      <alignment horizontal="right" wrapText="1"/>
    </xf>
    <xf numFmtId="3" fontId="4" fillId="0" borderId="3" xfId="0" applyNumberFormat="1" applyFont="1" applyBorder="1" applyAlignment="1">
      <alignment horizontal="right" wrapText="1"/>
    </xf>
    <xf numFmtId="3" fontId="2" fillId="0" borderId="0" xfId="0" applyNumberFormat="1" applyFont="1" applyAlignment="1">
      <alignment vertical="top"/>
    </xf>
    <xf numFmtId="165" fontId="2" fillId="0" borderId="0" xfId="3" applyNumberFormat="1" applyFont="1" applyBorder="1" applyAlignment="1">
      <alignment vertical="top"/>
    </xf>
    <xf numFmtId="165" fontId="6" fillId="2" borderId="0" xfId="3" applyNumberFormat="1" applyFont="1" applyFill="1" applyAlignment="1">
      <alignment wrapText="1"/>
    </xf>
    <xf numFmtId="3" fontId="12" fillId="0" borderId="0" xfId="0" applyNumberFormat="1" applyFont="1" applyFill="1" applyAlignment="1">
      <alignment wrapText="1"/>
    </xf>
    <xf numFmtId="165" fontId="12" fillId="0" borderId="0" xfId="3" applyNumberFormat="1" applyFont="1" applyFill="1" applyAlignment="1">
      <alignment wrapText="1"/>
    </xf>
    <xf numFmtId="0" fontId="18" fillId="0" borderId="0" xfId="0" applyFont="1" applyAlignment="1">
      <alignment horizontal="left" wrapText="1"/>
    </xf>
    <xf numFmtId="0" fontId="18" fillId="0" borderId="0" xfId="0" applyFont="1" applyAlignment="1">
      <alignment wrapText="1"/>
    </xf>
    <xf numFmtId="3" fontId="1" fillId="0" borderId="0" xfId="0" applyNumberFormat="1" applyFont="1"/>
    <xf numFmtId="3" fontId="13" fillId="0" borderId="3" xfId="0" quotePrefix="1" applyNumberFormat="1" applyFont="1" applyBorder="1" applyAlignment="1">
      <alignment horizontal="right" wrapText="1"/>
    </xf>
    <xf numFmtId="9" fontId="13" fillId="0" borderId="3" xfId="3" quotePrefix="1" applyFont="1" applyBorder="1" applyAlignment="1">
      <alignment horizontal="right" wrapText="1"/>
    </xf>
    <xf numFmtId="3" fontId="1" fillId="0" borderId="0" xfId="0" quotePrefix="1" applyNumberFormat="1" applyFont="1" applyBorder="1" applyAlignment="1">
      <alignment horizontal="left" wrapText="1"/>
    </xf>
    <xf numFmtId="3" fontId="6" fillId="2" borderId="0" xfId="0" applyNumberFormat="1" applyFont="1" applyFill="1" applyBorder="1" applyAlignment="1">
      <alignment horizontal="right" wrapText="1"/>
    </xf>
    <xf numFmtId="3" fontId="6" fillId="2" borderId="0" xfId="0" applyNumberFormat="1" applyFont="1" applyFill="1"/>
    <xf numFmtId="3" fontId="4" fillId="0" borderId="0" xfId="0" quotePrefix="1" applyNumberFormat="1" applyFont="1" applyBorder="1" applyAlignment="1">
      <alignment horizontal="left" wrapText="1"/>
    </xf>
    <xf numFmtId="3" fontId="6" fillId="3" borderId="0" xfId="0" applyNumberFormat="1" applyFont="1" applyFill="1" applyAlignment="1">
      <alignment wrapText="1"/>
    </xf>
    <xf numFmtId="3" fontId="6" fillId="3" borderId="0" xfId="0" applyNumberFormat="1" applyFont="1" applyFill="1"/>
    <xf numFmtId="0" fontId="20" fillId="0" borderId="0" xfId="0" applyFont="1" applyAlignment="1">
      <alignment horizontal="left" wrapText="1"/>
    </xf>
    <xf numFmtId="0" fontId="18" fillId="0" borderId="0" xfId="0" applyFont="1" applyBorder="1" applyAlignment="1">
      <alignment horizontal="left" wrapText="1"/>
    </xf>
    <xf numFmtId="3" fontId="1" fillId="0" borderId="1" xfId="0" quotePrefix="1" applyNumberFormat="1" applyFont="1" applyBorder="1" applyAlignment="1">
      <alignment horizontal="right" wrapText="1"/>
    </xf>
    <xf numFmtId="9" fontId="4" fillId="0" borderId="1" xfId="3" quotePrefix="1" applyFont="1" applyBorder="1" applyAlignment="1">
      <alignment horizontal="right" wrapText="1"/>
    </xf>
    <xf numFmtId="3" fontId="14" fillId="0" borderId="0" xfId="0" applyNumberFormat="1" applyFont="1" applyBorder="1" applyAlignment="1">
      <alignment horizontal="right" wrapText="1"/>
    </xf>
    <xf numFmtId="165" fontId="4" fillId="0" borderId="0" xfId="0" applyNumberFormat="1" applyFont="1"/>
    <xf numFmtId="165" fontId="6" fillId="2" borderId="0" xfId="0" applyNumberFormat="1" applyFont="1" applyFill="1"/>
    <xf numFmtId="3" fontId="12" fillId="0" borderId="0" xfId="0" applyNumberFormat="1" applyFont="1" applyFill="1"/>
    <xf numFmtId="165" fontId="12" fillId="0" borderId="0" xfId="0" applyNumberFormat="1" applyFont="1" applyFill="1"/>
    <xf numFmtId="0" fontId="1" fillId="0" borderId="0" xfId="0" applyFont="1" applyAlignment="1">
      <alignment horizontal="left" wrapText="1"/>
    </xf>
    <xf numFmtId="0" fontId="1" fillId="0" borderId="0" xfId="0" applyFont="1" applyAlignment="1">
      <alignment wrapText="1"/>
    </xf>
    <xf numFmtId="0" fontId="1" fillId="0" borderId="0" xfId="0" applyFont="1" applyBorder="1" applyAlignment="1">
      <alignment horizontal="left" wrapText="1"/>
    </xf>
    <xf numFmtId="0" fontId="1" fillId="0" borderId="0" xfId="0" applyFont="1" applyBorder="1" applyAlignment="1">
      <alignment wrapText="1"/>
    </xf>
    <xf numFmtId="3" fontId="1" fillId="0" borderId="3" xfId="0" quotePrefix="1" applyNumberFormat="1" applyFont="1" applyBorder="1" applyAlignment="1">
      <alignment horizontal="center" wrapText="1"/>
    </xf>
    <xf numFmtId="9" fontId="1" fillId="0" borderId="3" xfId="3" quotePrefix="1" applyFont="1" applyBorder="1" applyAlignment="1">
      <alignment horizontal="center" wrapText="1"/>
    </xf>
    <xf numFmtId="3" fontId="1" fillId="0" borderId="3" xfId="0" quotePrefix="1" applyNumberFormat="1" applyFont="1" applyBorder="1" applyAlignment="1">
      <alignment horizontal="right" wrapText="1"/>
    </xf>
    <xf numFmtId="9" fontId="4" fillId="0" borderId="3" xfId="3" quotePrefix="1" applyFont="1" applyBorder="1" applyAlignment="1">
      <alignment horizontal="right" wrapText="1"/>
    </xf>
    <xf numFmtId="3" fontId="21" fillId="0" borderId="0" xfId="0" applyNumberFormat="1" applyFont="1" applyBorder="1" applyAlignment="1">
      <alignment horizontal="right" wrapText="1"/>
    </xf>
    <xf numFmtId="9" fontId="2" fillId="0" borderId="0" xfId="3" applyFont="1"/>
    <xf numFmtId="3" fontId="4" fillId="0" borderId="0" xfId="0" applyNumberFormat="1" applyFont="1" applyFill="1" applyBorder="1" applyAlignment="1">
      <alignment wrapText="1"/>
    </xf>
    <xf numFmtId="9" fontId="2" fillId="0" borderId="0" xfId="3" applyFont="1" applyBorder="1"/>
    <xf numFmtId="3" fontId="2" fillId="0" borderId="0" xfId="0" applyNumberFormat="1" applyFont="1" applyBorder="1"/>
    <xf numFmtId="0" fontId="9" fillId="0" borderId="0" xfId="0" applyFont="1" applyAlignment="1">
      <alignment wrapText="1"/>
    </xf>
    <xf numFmtId="0" fontId="2" fillId="0" borderId="0" xfId="0" applyFont="1"/>
    <xf numFmtId="0" fontId="1" fillId="0" borderId="1" xfId="1" applyFont="1" applyBorder="1" applyAlignment="1">
      <alignment horizontal="left" vertical="top" wrapText="1"/>
    </xf>
    <xf numFmtId="0" fontId="22" fillId="0" borderId="1" xfId="1" applyFont="1" applyBorder="1" applyAlignment="1">
      <alignment horizontal="right" vertical="top" wrapText="1"/>
    </xf>
    <xf numFmtId="9" fontId="22" fillId="0" borderId="1" xfId="5" applyFont="1" applyBorder="1" applyAlignment="1">
      <alignment horizontal="right" vertical="top" wrapText="1"/>
    </xf>
    <xf numFmtId="10" fontId="22" fillId="0" borderId="1" xfId="5" applyNumberFormat="1" applyFont="1" applyBorder="1" applyAlignment="1">
      <alignment horizontal="right" vertical="top" wrapText="1"/>
    </xf>
    <xf numFmtId="165" fontId="22" fillId="0" borderId="1" xfId="5" applyNumberFormat="1" applyFont="1" applyBorder="1" applyAlignment="1">
      <alignment horizontal="right" vertical="top" wrapText="1"/>
    </xf>
    <xf numFmtId="167" fontId="23" fillId="0" borderId="0" xfId="1" applyNumberFormat="1" applyFont="1" applyBorder="1" applyAlignment="1">
      <alignment horizontal="right" vertical="top" wrapText="1"/>
    </xf>
    <xf numFmtId="0" fontId="23" fillId="0" borderId="0" xfId="1" applyFont="1" applyBorder="1" applyAlignment="1">
      <alignment horizontal="right" vertical="top" wrapText="1"/>
    </xf>
    <xf numFmtId="9" fontId="23" fillId="0" borderId="0" xfId="5" applyFont="1" applyBorder="1" applyAlignment="1">
      <alignment horizontal="right" vertical="top" wrapText="1"/>
    </xf>
    <xf numFmtId="0" fontId="6" fillId="0" borderId="0" xfId="2" applyFont="1"/>
    <xf numFmtId="0" fontId="1" fillId="0" borderId="3" xfId="0" applyFont="1" applyBorder="1" applyAlignment="1">
      <alignment wrapText="1"/>
    </xf>
    <xf numFmtId="0" fontId="1" fillId="0" borderId="3" xfId="0" applyFont="1" applyBorder="1" applyAlignment="1">
      <alignment horizontal="right" wrapText="1"/>
    </xf>
    <xf numFmtId="3" fontId="2" fillId="0" borderId="0" xfId="0" applyNumberFormat="1" applyFont="1" applyAlignment="1" applyProtection="1">
      <alignment horizontal="right" vertical="top"/>
      <protection locked="0"/>
    </xf>
    <xf numFmtId="3" fontId="2" fillId="0" borderId="0" xfId="0" applyNumberFormat="1" applyFont="1" applyBorder="1" applyAlignment="1" applyProtection="1">
      <alignment horizontal="right" vertical="top"/>
      <protection locked="0"/>
    </xf>
    <xf numFmtId="0" fontId="6" fillId="2" borderId="0" xfId="0" applyFont="1" applyFill="1" applyBorder="1" applyAlignment="1">
      <alignment wrapText="1"/>
    </xf>
    <xf numFmtId="3" fontId="6" fillId="2" borderId="0" xfId="0" applyNumberFormat="1" applyFont="1" applyFill="1" applyBorder="1" applyAlignment="1" applyProtection="1">
      <alignment horizontal="right"/>
      <protection locked="0"/>
    </xf>
    <xf numFmtId="0" fontId="17" fillId="0" borderId="0" xfId="2" applyFont="1" applyProtection="1">
      <protection locked="0"/>
    </xf>
    <xf numFmtId="0" fontId="17" fillId="0" borderId="0" xfId="2" applyFont="1"/>
    <xf numFmtId="0" fontId="4" fillId="0" borderId="1" xfId="1" applyFont="1" applyBorder="1" applyAlignment="1">
      <alignment horizontal="left" vertical="top" wrapText="1"/>
    </xf>
    <xf numFmtId="0" fontId="4" fillId="0" borderId="1" xfId="1" applyFont="1" applyBorder="1" applyAlignment="1">
      <alignment horizontal="right" vertical="top" wrapText="1"/>
    </xf>
    <xf numFmtId="9" fontId="4" fillId="0" borderId="1" xfId="5" applyFont="1" applyBorder="1" applyAlignment="1">
      <alignment horizontal="right" vertical="top" wrapText="1"/>
    </xf>
    <xf numFmtId="0" fontId="4" fillId="0" borderId="1" xfId="0" applyFont="1" applyBorder="1"/>
    <xf numFmtId="0" fontId="4" fillId="0" borderId="3" xfId="0" applyFont="1" applyBorder="1" applyAlignment="1">
      <alignment wrapText="1"/>
    </xf>
    <xf numFmtId="0" fontId="4" fillId="0" borderId="3" xfId="0" applyFont="1" applyBorder="1" applyAlignment="1">
      <alignment horizontal="right" wrapText="1"/>
    </xf>
    <xf numFmtId="3" fontId="2" fillId="0" borderId="0" xfId="0" applyNumberFormat="1" applyFont="1" applyAlignment="1">
      <alignment horizontal="right" vertical="top"/>
    </xf>
    <xf numFmtId="3" fontId="2" fillId="0" borderId="0" xfId="0" applyNumberFormat="1" applyFont="1" applyBorder="1" applyAlignment="1">
      <alignment horizontal="right" vertical="top"/>
    </xf>
    <xf numFmtId="0" fontId="6" fillId="3" borderId="0" xfId="0" applyFont="1" applyFill="1" applyBorder="1" applyAlignment="1">
      <alignment wrapText="1"/>
    </xf>
    <xf numFmtId="3" fontId="6" fillId="3" borderId="0" xfId="0" applyNumberFormat="1" applyFont="1" applyFill="1" applyBorder="1" applyAlignment="1">
      <alignment horizontal="right"/>
    </xf>
    <xf numFmtId="0" fontId="9" fillId="0" borderId="0" xfId="0" applyFont="1"/>
    <xf numFmtId="0" fontId="24" fillId="0" borderId="0" xfId="1" applyFont="1" applyBorder="1" applyAlignment="1">
      <alignment horizontal="right" vertical="top" wrapText="1"/>
    </xf>
    <xf numFmtId="10" fontId="24" fillId="0" borderId="0" xfId="5" applyNumberFormat="1" applyFont="1" applyBorder="1" applyAlignment="1">
      <alignment horizontal="right" vertical="top" wrapText="1"/>
    </xf>
    <xf numFmtId="165" fontId="24" fillId="0" borderId="0" xfId="5" applyNumberFormat="1" applyFont="1" applyBorder="1" applyAlignment="1">
      <alignment horizontal="right" vertical="top" wrapText="1"/>
    </xf>
    <xf numFmtId="3" fontId="2" fillId="0" borderId="0" xfId="0" applyNumberFormat="1" applyFont="1" applyAlignment="1" applyProtection="1">
      <alignment vertical="top"/>
      <protection locked="0"/>
    </xf>
    <xf numFmtId="3" fontId="6" fillId="2" borderId="0" xfId="0" applyNumberFormat="1" applyFont="1" applyFill="1" applyBorder="1"/>
    <xf numFmtId="3" fontId="6" fillId="2" borderId="0" xfId="0" applyNumberFormat="1" applyFont="1" applyFill="1" applyBorder="1" applyProtection="1">
      <protection locked="0"/>
    </xf>
    <xf numFmtId="0" fontId="25" fillId="0" borderId="1" xfId="1" applyFont="1" applyBorder="1" applyAlignment="1">
      <alignment horizontal="right" vertical="top" wrapText="1"/>
    </xf>
    <xf numFmtId="9" fontId="25" fillId="0" borderId="1" xfId="5" applyFont="1" applyBorder="1" applyAlignment="1">
      <alignment horizontal="right" vertical="top" wrapText="1"/>
    </xf>
    <xf numFmtId="0" fontId="2" fillId="0" borderId="0" xfId="0" applyFont="1" applyBorder="1"/>
    <xf numFmtId="3" fontId="6" fillId="3" borderId="0" xfId="0" applyNumberFormat="1" applyFont="1" applyFill="1" applyBorder="1"/>
    <xf numFmtId="0" fontId="1" fillId="0" borderId="1" xfId="0" applyFont="1" applyBorder="1" applyAlignment="1">
      <alignment wrapText="1"/>
    </xf>
    <xf numFmtId="3" fontId="2" fillId="0" borderId="0" xfId="0" applyNumberFormat="1" applyFont="1" applyProtection="1">
      <protection locked="0"/>
    </xf>
    <xf numFmtId="3" fontId="6" fillId="2" borderId="0" xfId="0" applyNumberFormat="1" applyFont="1" applyFill="1" applyProtection="1">
      <protection locked="0"/>
    </xf>
    <xf numFmtId="0" fontId="7" fillId="0" borderId="1" xfId="1" applyFont="1" applyBorder="1" applyAlignment="1">
      <alignment horizontal="right" vertical="top" wrapText="1"/>
    </xf>
    <xf numFmtId="9" fontId="7" fillId="0" borderId="1" xfId="5" applyFont="1" applyBorder="1" applyAlignment="1">
      <alignment horizontal="right" vertical="top" wrapText="1"/>
    </xf>
    <xf numFmtId="0" fontId="4" fillId="0" borderId="1" xfId="0" applyFont="1" applyBorder="1" applyAlignment="1">
      <alignment wrapText="1"/>
    </xf>
    <xf numFmtId="3" fontId="4" fillId="0" borderId="3" xfId="0" applyNumberFormat="1" applyFont="1" applyBorder="1" applyAlignment="1">
      <alignment horizontal="left" wrapText="1"/>
    </xf>
    <xf numFmtId="3" fontId="1" fillId="0" borderId="1" xfId="4" applyNumberFormat="1" applyFont="1" applyFill="1" applyBorder="1" applyAlignment="1">
      <alignment vertical="top" wrapText="1"/>
    </xf>
    <xf numFmtId="3" fontId="1" fillId="0" borderId="2" xfId="0" applyNumberFormat="1" applyFont="1" applyBorder="1"/>
    <xf numFmtId="3" fontId="1" fillId="0" borderId="3" xfId="0" applyNumberFormat="1" applyFont="1" applyBorder="1" applyAlignment="1">
      <alignment horizontal="right" wrapText="1"/>
    </xf>
    <xf numFmtId="0" fontId="1" fillId="0" borderId="3" xfId="0" applyFont="1" applyBorder="1" applyAlignment="1">
      <alignment horizontal="right" wrapText="1"/>
    </xf>
    <xf numFmtId="3" fontId="1" fillId="0" borderId="3" xfId="0" applyNumberFormat="1" applyFont="1" applyBorder="1"/>
    <xf numFmtId="3" fontId="1" fillId="0" borderId="3" xfId="0" applyNumberFormat="1" applyFont="1" applyBorder="1" applyAlignment="1">
      <alignment wrapText="1"/>
    </xf>
    <xf numFmtId="3" fontId="13" fillId="0" borderId="3" xfId="0" applyNumberFormat="1" applyFont="1" applyBorder="1" applyAlignment="1">
      <alignment horizontal="right" wrapText="1"/>
    </xf>
    <xf numFmtId="3" fontId="4" fillId="4" borderId="0" xfId="0" applyNumberFormat="1" applyFont="1" applyFill="1"/>
    <xf numFmtId="3" fontId="4" fillId="4" borderId="0" xfId="0" applyNumberFormat="1" applyFont="1" applyFill="1" applyProtection="1">
      <protection locked="0"/>
    </xf>
    <xf numFmtId="3" fontId="4" fillId="0" borderId="2" xfId="0" applyNumberFormat="1" applyFont="1" applyBorder="1"/>
    <xf numFmtId="3" fontId="4" fillId="0" borderId="3" xfId="0" applyNumberFormat="1" applyFont="1" applyBorder="1" applyAlignment="1">
      <alignment horizontal="right" wrapText="1"/>
    </xf>
    <xf numFmtId="0" fontId="4" fillId="0" borderId="3" xfId="0" applyFont="1" applyBorder="1" applyAlignment="1">
      <alignment horizontal="right" wrapText="1"/>
    </xf>
    <xf numFmtId="3" fontId="4" fillId="0" borderId="3" xfId="0" applyNumberFormat="1" applyFont="1" applyBorder="1"/>
    <xf numFmtId="3" fontId="4" fillId="0" borderId="3" xfId="0" applyNumberFormat="1" applyFont="1" applyBorder="1" applyAlignment="1">
      <alignment wrapText="1"/>
    </xf>
    <xf numFmtId="3" fontId="14" fillId="0" borderId="3" xfId="0" applyNumberFormat="1" applyFont="1" applyBorder="1" applyAlignment="1">
      <alignment horizontal="right" wrapText="1"/>
    </xf>
    <xf numFmtId="3" fontId="2" fillId="0" borderId="0" xfId="0" applyNumberFormat="1" applyFont="1" applyProtection="1"/>
    <xf numFmtId="3" fontId="1" fillId="0" borderId="0" xfId="0" applyNumberFormat="1" applyFont="1" applyBorder="1" applyAlignment="1" applyProtection="1">
      <alignment wrapText="1"/>
    </xf>
    <xf numFmtId="3" fontId="1" fillId="0" borderId="3" xfId="0" applyNumberFormat="1" applyFont="1" applyBorder="1" applyAlignment="1" applyProtection="1">
      <alignment horizontal="right" wrapText="1"/>
    </xf>
    <xf numFmtId="3" fontId="6" fillId="2" borderId="2" xfId="0" applyNumberFormat="1" applyFont="1" applyFill="1" applyBorder="1" applyProtection="1"/>
    <xf numFmtId="3" fontId="2" fillId="0" borderId="0" xfId="0" applyNumberFormat="1" applyFont="1" applyFill="1" applyBorder="1" applyProtection="1"/>
    <xf numFmtId="3" fontId="6" fillId="2" borderId="0" xfId="0" applyNumberFormat="1" applyFont="1" applyFill="1" applyBorder="1" applyProtection="1"/>
    <xf numFmtId="3" fontId="12" fillId="0" borderId="0" xfId="0" applyNumberFormat="1" applyFont="1" applyFill="1" applyBorder="1" applyProtection="1"/>
    <xf numFmtId="3" fontId="12" fillId="0" borderId="0" xfId="0" applyNumberFormat="1" applyFont="1" applyFill="1" applyBorder="1" applyAlignment="1" applyProtection="1">
      <alignment horizontal="right" indent="1"/>
    </xf>
    <xf numFmtId="3" fontId="2" fillId="0" borderId="0" xfId="0" applyNumberFormat="1" applyFont="1" applyFill="1" applyProtection="1"/>
    <xf numFmtId="3" fontId="4" fillId="0" borderId="0" xfId="0" applyNumberFormat="1" applyFont="1" applyBorder="1" applyAlignment="1" applyProtection="1">
      <alignment wrapText="1"/>
    </xf>
    <xf numFmtId="3" fontId="4" fillId="0" borderId="0" xfId="0" applyNumberFormat="1" applyFont="1" applyBorder="1" applyAlignment="1" applyProtection="1">
      <alignment horizontal="right" wrapText="1"/>
    </xf>
    <xf numFmtId="3" fontId="6" fillId="3" borderId="2" xfId="0" applyNumberFormat="1" applyFont="1" applyFill="1" applyBorder="1" applyProtection="1"/>
    <xf numFmtId="3" fontId="6" fillId="3" borderId="2" xfId="0" applyNumberFormat="1" applyFont="1" applyFill="1" applyBorder="1" applyAlignment="1" applyProtection="1">
      <alignment horizontal="right" indent="1"/>
    </xf>
    <xf numFmtId="3" fontId="2" fillId="0" borderId="0" xfId="0" applyNumberFormat="1" applyFont="1" applyFill="1" applyBorder="1" applyAlignment="1" applyProtection="1">
      <alignment horizontal="right" indent="1"/>
    </xf>
    <xf numFmtId="3" fontId="6" fillId="3" borderId="0" xfId="0" applyNumberFormat="1" applyFont="1" applyFill="1" applyBorder="1" applyProtection="1"/>
    <xf numFmtId="3" fontId="6" fillId="3" borderId="0" xfId="0" applyNumberFormat="1" applyFont="1" applyFill="1" applyBorder="1" applyAlignment="1" applyProtection="1">
      <alignment horizontal="right" indent="1"/>
    </xf>
    <xf numFmtId="3" fontId="9" fillId="0" borderId="0" xfId="0" applyNumberFormat="1" applyFont="1" applyProtection="1"/>
    <xf numFmtId="3" fontId="22" fillId="0" borderId="1" xfId="4" applyNumberFormat="1" applyFont="1" applyFill="1" applyBorder="1" applyAlignment="1">
      <alignment vertical="top" wrapText="1"/>
    </xf>
    <xf numFmtId="3" fontId="6" fillId="2" borderId="0" xfId="0" applyNumberFormat="1" applyFont="1" applyFill="1" applyAlignment="1">
      <alignment vertical="top" wrapText="1"/>
    </xf>
    <xf numFmtId="3" fontId="6" fillId="2" borderId="0" xfId="0" applyNumberFormat="1" applyFont="1" applyFill="1" applyAlignment="1" applyProtection="1">
      <alignment wrapText="1"/>
      <protection locked="0"/>
    </xf>
    <xf numFmtId="3" fontId="2" fillId="0" borderId="0" xfId="0" applyNumberFormat="1" applyFont="1" applyAlignment="1" applyProtection="1">
      <alignment wrapText="1"/>
      <protection locked="0"/>
    </xf>
    <xf numFmtId="3" fontId="2" fillId="0" borderId="0" xfId="0" applyNumberFormat="1" applyFont="1" applyAlignment="1">
      <alignment vertical="top" wrapText="1"/>
    </xf>
    <xf numFmtId="3" fontId="4" fillId="0" borderId="1" xfId="4" applyNumberFormat="1" applyFont="1" applyFill="1" applyBorder="1" applyAlignment="1">
      <alignment vertical="top" wrapText="1"/>
    </xf>
    <xf numFmtId="3" fontId="6" fillId="3" borderId="0" xfId="0" applyNumberFormat="1" applyFont="1" applyFill="1" applyAlignment="1">
      <alignment vertical="top" wrapText="1"/>
    </xf>
    <xf numFmtId="3" fontId="9" fillId="0" borderId="0" xfId="0" applyNumberFormat="1" applyFont="1" applyAlignment="1">
      <alignment wrapText="1"/>
    </xf>
    <xf numFmtId="14" fontId="1" fillId="0" borderId="3" xfId="0" quotePrefix="1" applyNumberFormat="1" applyFont="1" applyBorder="1" applyAlignment="1">
      <alignment horizontal="right" wrapText="1"/>
    </xf>
    <xf numFmtId="3" fontId="6" fillId="2" borderId="0" xfId="0" applyNumberFormat="1" applyFont="1" applyFill="1" applyAlignment="1">
      <alignment vertical="top"/>
    </xf>
    <xf numFmtId="3" fontId="23" fillId="0" borderId="0" xfId="0" applyNumberFormat="1" applyFont="1" applyFill="1" applyAlignment="1">
      <alignment vertical="top"/>
    </xf>
    <xf numFmtId="3" fontId="2" fillId="0" borderId="0" xfId="0" applyNumberFormat="1" applyFont="1" applyFill="1"/>
    <xf numFmtId="3" fontId="17" fillId="0" borderId="0" xfId="0" applyNumberFormat="1" applyFont="1" applyBorder="1" applyAlignment="1">
      <alignment vertical="top"/>
    </xf>
    <xf numFmtId="3" fontId="26" fillId="0" borderId="0" xfId="0" applyNumberFormat="1" applyFont="1" applyBorder="1" applyAlignment="1">
      <alignment vertical="top"/>
    </xf>
    <xf numFmtId="3" fontId="17" fillId="0" borderId="0" xfId="0" applyNumberFormat="1" applyFont="1" applyAlignment="1">
      <alignment vertical="top"/>
    </xf>
    <xf numFmtId="3" fontId="26" fillId="0" borderId="0" xfId="0" applyNumberFormat="1" applyFont="1" applyAlignment="1">
      <alignment vertical="top"/>
    </xf>
    <xf numFmtId="14" fontId="4" fillId="0" borderId="3" xfId="0" quotePrefix="1" applyNumberFormat="1" applyFont="1" applyBorder="1" applyAlignment="1">
      <alignment horizontal="right" wrapText="1"/>
    </xf>
    <xf numFmtId="3" fontId="6" fillId="3" borderId="0" xfId="0" applyNumberFormat="1" applyFont="1" applyFill="1" applyAlignment="1">
      <alignment vertical="top"/>
    </xf>
    <xf numFmtId="0" fontId="17" fillId="0" borderId="0" xfId="0" applyFont="1"/>
    <xf numFmtId="165" fontId="17" fillId="0" borderId="0" xfId="3" applyNumberFormat="1" applyFont="1"/>
    <xf numFmtId="0" fontId="2" fillId="0" borderId="0" xfId="6" applyFont="1" applyAlignment="1" applyProtection="1">
      <alignment vertical="center"/>
    </xf>
    <xf numFmtId="3" fontId="2" fillId="0" borderId="0" xfId="6" applyNumberFormat="1" applyFont="1" applyProtection="1"/>
    <xf numFmtId="0" fontId="1" fillId="0" borderId="0" xfId="6" applyFont="1" applyProtection="1"/>
    <xf numFmtId="49" fontId="1" fillId="4" borderId="0" xfId="0" applyNumberFormat="1" applyFont="1" applyFill="1" applyBorder="1" applyAlignment="1">
      <alignment horizontal="right" wrapText="1"/>
    </xf>
    <xf numFmtId="0" fontId="2" fillId="0" borderId="0" xfId="6" applyFont="1" applyProtection="1"/>
    <xf numFmtId="1" fontId="1" fillId="0" borderId="3" xfId="6" applyNumberFormat="1" applyFont="1" applyBorder="1" applyAlignment="1" applyProtection="1">
      <alignment horizontal="left"/>
    </xf>
    <xf numFmtId="49" fontId="1" fillId="4" borderId="3" xfId="0" applyNumberFormat="1" applyFont="1" applyFill="1" applyBorder="1" applyAlignment="1">
      <alignment horizontal="right" wrapText="1"/>
    </xf>
    <xf numFmtId="49" fontId="4" fillId="4" borderId="0" xfId="0" applyNumberFormat="1" applyFont="1" applyFill="1" applyBorder="1" applyAlignment="1">
      <alignment horizontal="left" wrapText="1"/>
    </xf>
    <xf numFmtId="165" fontId="2" fillId="0" borderId="0" xfId="6" applyNumberFormat="1" applyFont="1" applyProtection="1"/>
    <xf numFmtId="165" fontId="2" fillId="0" borderId="0" xfId="3" applyNumberFormat="1" applyFont="1" applyProtection="1"/>
    <xf numFmtId="49" fontId="6" fillId="2" borderId="0" xfId="0" applyNumberFormat="1" applyFont="1" applyFill="1" applyBorder="1" applyAlignment="1">
      <alignment horizontal="left" wrapText="1"/>
    </xf>
    <xf numFmtId="165" fontId="6" fillId="2" borderId="0" xfId="3" applyNumberFormat="1" applyFont="1" applyFill="1" applyProtection="1"/>
    <xf numFmtId="165" fontId="2" fillId="0" borderId="0" xfId="3" applyNumberFormat="1" applyFont="1" applyFill="1" applyAlignment="1" applyProtection="1">
      <alignment horizontal="right"/>
    </xf>
    <xf numFmtId="3" fontId="6" fillId="2" borderId="0" xfId="6" applyNumberFormat="1" applyFont="1" applyFill="1" applyProtection="1"/>
    <xf numFmtId="3" fontId="27" fillId="0" borderId="0" xfId="6" applyNumberFormat="1" applyFont="1" applyProtection="1"/>
    <xf numFmtId="3" fontId="4" fillId="0" borderId="0" xfId="6" applyNumberFormat="1" applyFont="1" applyProtection="1"/>
    <xf numFmtId="0" fontId="4" fillId="0" borderId="0" xfId="6" applyFont="1" applyProtection="1"/>
    <xf numFmtId="49" fontId="4" fillId="4" borderId="0" xfId="0" applyNumberFormat="1" applyFont="1" applyFill="1" applyBorder="1" applyAlignment="1">
      <alignment horizontal="right" wrapText="1"/>
    </xf>
    <xf numFmtId="1" fontId="4" fillId="0" borderId="3" xfId="6" applyNumberFormat="1" applyFont="1" applyBorder="1" applyAlignment="1" applyProtection="1">
      <alignment horizontal="left"/>
    </xf>
    <xf numFmtId="49" fontId="4" fillId="4" borderId="3" xfId="0" applyNumberFormat="1" applyFont="1" applyFill="1" applyBorder="1" applyAlignment="1">
      <alignment horizontal="right" wrapText="1"/>
    </xf>
    <xf numFmtId="49" fontId="6" fillId="5" borderId="0" xfId="0" applyNumberFormat="1" applyFont="1" applyFill="1" applyBorder="1" applyAlignment="1">
      <alignment horizontal="left" wrapText="1"/>
    </xf>
    <xf numFmtId="165" fontId="6" fillId="5" borderId="0" xfId="3" applyNumberFormat="1" applyFont="1" applyFill="1" applyProtection="1"/>
    <xf numFmtId="3" fontId="6" fillId="5" borderId="0" xfId="3" applyNumberFormat="1" applyFont="1" applyFill="1" applyProtection="1"/>
    <xf numFmtId="0" fontId="9" fillId="0" borderId="0" xfId="6" applyFont="1" applyProtection="1"/>
    <xf numFmtId="3" fontId="23" fillId="0" borderId="0" xfId="4" applyNumberFormat="1" applyFont="1" applyFill="1" applyAlignment="1">
      <alignment horizontal="left" vertical="top" wrapText="1"/>
    </xf>
    <xf numFmtId="3" fontId="2" fillId="0" borderId="0" xfId="7" applyNumberFormat="1" applyFont="1"/>
    <xf numFmtId="3" fontId="1" fillId="0" borderId="1" xfId="4" applyNumberFormat="1" applyFont="1" applyFill="1" applyBorder="1" applyAlignment="1">
      <alignment horizontal="left" vertical="top" wrapText="1"/>
    </xf>
    <xf numFmtId="0" fontId="18" fillId="0" borderId="1" xfId="0" applyFont="1" applyBorder="1" applyAlignment="1">
      <alignment horizontal="left" vertical="top" wrapText="1"/>
    </xf>
    <xf numFmtId="3" fontId="1" fillId="0" borderId="3" xfId="7" applyNumberFormat="1" applyFont="1" applyBorder="1" applyAlignment="1">
      <alignment horizontal="left" wrapText="1"/>
    </xf>
    <xf numFmtId="3" fontId="1" fillId="0" borderId="0" xfId="7" applyNumberFormat="1" applyFont="1" applyAlignment="1">
      <alignment horizontal="right"/>
    </xf>
    <xf numFmtId="3" fontId="1" fillId="0" borderId="0" xfId="7" applyNumberFormat="1" applyFont="1" applyAlignment="1">
      <alignment horizontal="right" wrapText="1"/>
    </xf>
    <xf numFmtId="3" fontId="1" fillId="0" borderId="3" xfId="7" applyNumberFormat="1" applyFont="1" applyBorder="1" applyAlignment="1">
      <alignment horizontal="right" wrapText="1"/>
    </xf>
    <xf numFmtId="3" fontId="1" fillId="0" borderId="2" xfId="7" applyNumberFormat="1" applyFont="1" applyBorder="1" applyAlignment="1">
      <alignment vertical="top"/>
    </xf>
    <xf numFmtId="3" fontId="2" fillId="0" borderId="2" xfId="7" applyNumberFormat="1" applyFont="1" applyBorder="1" applyAlignment="1">
      <alignment vertical="top"/>
    </xf>
    <xf numFmtId="3" fontId="12" fillId="0" borderId="2" xfId="7" applyNumberFormat="1" applyFont="1" applyBorder="1" applyAlignment="1" applyProtection="1">
      <alignment vertical="top"/>
      <protection locked="0"/>
    </xf>
    <xf numFmtId="3" fontId="12" fillId="0" borderId="0" xfId="7" applyNumberFormat="1" applyFont="1" applyAlignment="1" applyProtection="1">
      <alignment vertical="top"/>
      <protection locked="0"/>
    </xf>
    <xf numFmtId="3" fontId="2" fillId="0" borderId="0" xfId="7" applyNumberFormat="1" applyFont="1" applyAlignment="1">
      <alignment vertical="top"/>
    </xf>
    <xf numFmtId="3" fontId="2" fillId="0" borderId="0" xfId="7" applyNumberFormat="1" applyFont="1" applyAlignment="1" applyProtection="1">
      <alignment vertical="top"/>
      <protection locked="0"/>
    </xf>
    <xf numFmtId="3" fontId="1" fillId="0" borderId="0" xfId="7" applyNumberFormat="1" applyFont="1" applyAlignment="1">
      <alignment vertical="top"/>
    </xf>
    <xf numFmtId="3" fontId="6" fillId="2" borderId="0" xfId="7" applyNumberFormat="1" applyFont="1" applyFill="1" applyAlignment="1">
      <alignment vertical="top"/>
    </xf>
    <xf numFmtId="3" fontId="6" fillId="2" borderId="0" xfId="7" applyNumberFormat="1" applyFont="1" applyFill="1" applyAlignment="1" applyProtection="1">
      <alignment vertical="top"/>
      <protection locked="0"/>
    </xf>
    <xf numFmtId="3" fontId="17" fillId="0" borderId="0" xfId="7" applyNumberFormat="1" applyFont="1"/>
    <xf numFmtId="3" fontId="4" fillId="0" borderId="1" xfId="4" applyNumberFormat="1" applyFont="1" applyFill="1" applyBorder="1" applyAlignment="1">
      <alignment horizontal="left" vertical="top" wrapText="1"/>
    </xf>
    <xf numFmtId="0" fontId="20" fillId="0" borderId="1" xfId="0" applyFont="1" applyBorder="1" applyAlignment="1">
      <alignment horizontal="left" vertical="top" wrapText="1"/>
    </xf>
    <xf numFmtId="3" fontId="4" fillId="0" borderId="3" xfId="7" applyNumberFormat="1" applyFont="1" applyBorder="1" applyAlignment="1">
      <alignment horizontal="left" wrapText="1"/>
    </xf>
    <xf numFmtId="3" fontId="4" fillId="0" borderId="0" xfId="7" applyNumberFormat="1" applyFont="1" applyAlignment="1">
      <alignment horizontal="right"/>
    </xf>
    <xf numFmtId="3" fontId="4" fillId="0" borderId="0" xfId="7" applyNumberFormat="1" applyFont="1" applyAlignment="1">
      <alignment horizontal="right" wrapText="1"/>
    </xf>
    <xf numFmtId="3" fontId="4" fillId="0" borderId="3" xfId="7" applyNumberFormat="1" applyFont="1" applyBorder="1" applyAlignment="1">
      <alignment horizontal="right" wrapText="1"/>
    </xf>
    <xf numFmtId="3" fontId="4" fillId="0" borderId="2" xfId="7" applyNumberFormat="1" applyFont="1" applyBorder="1" applyAlignment="1">
      <alignment vertical="top"/>
    </xf>
    <xf numFmtId="3" fontId="4" fillId="0" borderId="0" xfId="7" applyNumberFormat="1" applyFont="1" applyAlignment="1">
      <alignment vertical="top"/>
    </xf>
    <xf numFmtId="3" fontId="28" fillId="0" borderId="0" xfId="7" applyNumberFormat="1" applyFont="1" applyAlignment="1">
      <alignment vertical="top"/>
    </xf>
    <xf numFmtId="3" fontId="6" fillId="3" borderId="0" xfId="7" applyNumberFormat="1" applyFont="1" applyFill="1" applyAlignment="1">
      <alignment vertical="top"/>
    </xf>
    <xf numFmtId="3" fontId="9" fillId="0" borderId="0" xfId="7" applyNumberFormat="1" applyFont="1"/>
    <xf numFmtId="3" fontId="1" fillId="0" borderId="0" xfId="7" applyNumberFormat="1" applyFont="1" applyAlignment="1">
      <alignment horizontal="left" wrapText="1"/>
    </xf>
    <xf numFmtId="3" fontId="2" fillId="0" borderId="2" xfId="7" applyNumberFormat="1" applyFont="1" applyBorder="1" applyAlignment="1">
      <alignment vertical="top" wrapText="1"/>
    </xf>
    <xf numFmtId="3" fontId="2" fillId="0" borderId="2" xfId="7" applyNumberFormat="1" applyFont="1" applyBorder="1" applyAlignment="1" applyProtection="1">
      <alignment vertical="top"/>
      <protection locked="0"/>
    </xf>
    <xf numFmtId="3" fontId="2" fillId="0" borderId="0" xfId="7" applyNumberFormat="1" applyFont="1" applyBorder="1" applyAlignment="1">
      <alignment vertical="top" wrapText="1"/>
    </xf>
    <xf numFmtId="3" fontId="2" fillId="0" borderId="0" xfId="7" applyNumberFormat="1" applyFont="1" applyBorder="1" applyAlignment="1" applyProtection="1">
      <alignment vertical="top"/>
      <protection locked="0"/>
    </xf>
    <xf numFmtId="3" fontId="2" fillId="0" borderId="0" xfId="7" applyNumberFormat="1" applyFont="1" applyAlignment="1">
      <alignment vertical="top" wrapText="1"/>
    </xf>
    <xf numFmtId="3" fontId="6" fillId="2" borderId="0" xfId="7" applyNumberFormat="1" applyFont="1" applyFill="1" applyAlignment="1">
      <alignment vertical="top" wrapText="1"/>
    </xf>
    <xf numFmtId="3" fontId="2" fillId="2" borderId="0" xfId="7" applyNumberFormat="1" applyFont="1" applyFill="1" applyAlignment="1">
      <alignment vertical="top" wrapText="1"/>
    </xf>
    <xf numFmtId="3" fontId="4" fillId="0" borderId="0" xfId="7" applyNumberFormat="1" applyFont="1" applyAlignment="1">
      <alignment horizontal="left" wrapText="1"/>
    </xf>
    <xf numFmtId="3" fontId="2" fillId="0" borderId="0" xfId="7" applyNumberFormat="1" applyFont="1" applyBorder="1" applyAlignment="1">
      <alignment vertical="top"/>
    </xf>
    <xf numFmtId="3" fontId="6" fillId="3" borderId="0" xfId="7" applyNumberFormat="1" applyFont="1" applyFill="1" applyAlignment="1">
      <alignment vertical="top" wrapText="1"/>
    </xf>
    <xf numFmtId="3" fontId="6" fillId="2" borderId="2" xfId="7" applyNumberFormat="1" applyFont="1" applyFill="1" applyBorder="1" applyAlignment="1">
      <alignment vertical="top" wrapText="1"/>
    </xf>
    <xf numFmtId="3" fontId="6" fillId="2" borderId="2" xfId="7" applyNumberFormat="1" applyFont="1" applyFill="1" applyBorder="1" applyAlignment="1">
      <alignment vertical="top"/>
    </xf>
    <xf numFmtId="3" fontId="2" fillId="0" borderId="0" xfId="7" applyNumberFormat="1" applyFont="1" applyFill="1" applyAlignment="1" applyProtection="1">
      <alignment vertical="top"/>
      <protection locked="0"/>
    </xf>
    <xf numFmtId="3" fontId="12" fillId="0" borderId="0" xfId="7" applyNumberFormat="1" applyFont="1" applyFill="1" applyAlignment="1">
      <alignment vertical="top" wrapText="1"/>
    </xf>
    <xf numFmtId="3" fontId="2" fillId="0" borderId="0" xfId="7" applyNumberFormat="1" applyFont="1" applyFill="1"/>
    <xf numFmtId="3" fontId="6" fillId="3" borderId="2" xfId="7" applyNumberFormat="1" applyFont="1" applyFill="1" applyBorder="1" applyAlignment="1">
      <alignment vertical="top" wrapText="1"/>
    </xf>
    <xf numFmtId="3" fontId="6" fillId="3" borderId="2" xfId="7" applyNumberFormat="1" applyFont="1" applyFill="1" applyBorder="1" applyAlignment="1">
      <alignment vertical="top"/>
    </xf>
    <xf numFmtId="3" fontId="6" fillId="3" borderId="0" xfId="7" applyNumberFormat="1" applyFont="1" applyFill="1" applyBorder="1" applyAlignment="1">
      <alignment vertical="top" wrapText="1"/>
    </xf>
    <xf numFmtId="3" fontId="6" fillId="3" borderId="0" xfId="7" applyNumberFormat="1" applyFont="1" applyFill="1" applyBorder="1" applyAlignment="1">
      <alignment vertical="top"/>
    </xf>
    <xf numFmtId="3" fontId="12" fillId="0" borderId="0" xfId="7" applyNumberFormat="1" applyFont="1"/>
    <xf numFmtId="3" fontId="12" fillId="0" borderId="0" xfId="7" applyNumberFormat="1" applyFont="1" applyFill="1" applyAlignment="1">
      <alignment vertical="top"/>
    </xf>
    <xf numFmtId="3" fontId="2" fillId="0" borderId="0" xfId="7" applyNumberFormat="1" applyFont="1" applyProtection="1"/>
    <xf numFmtId="3" fontId="1" fillId="0" borderId="1" xfId="4" applyNumberFormat="1" applyFont="1" applyFill="1" applyBorder="1" applyAlignment="1" applyProtection="1">
      <alignment vertical="top" wrapText="1"/>
    </xf>
    <xf numFmtId="0" fontId="1" fillId="0" borderId="1" xfId="0" applyFont="1" applyBorder="1" applyAlignment="1" applyProtection="1">
      <alignment wrapText="1"/>
    </xf>
    <xf numFmtId="3" fontId="1" fillId="0" borderId="3" xfId="7" applyNumberFormat="1" applyFont="1" applyBorder="1" applyAlignment="1" applyProtection="1">
      <alignment horizontal="left" wrapText="1"/>
    </xf>
    <xf numFmtId="3" fontId="1" fillId="0" borderId="3" xfId="7" applyNumberFormat="1" applyFont="1" applyBorder="1" applyAlignment="1" applyProtection="1"/>
    <xf numFmtId="3" fontId="1" fillId="0" borderId="3" xfId="7" applyNumberFormat="1" applyFont="1" applyBorder="1" applyAlignment="1" applyProtection="1">
      <alignment horizontal="right" wrapText="1"/>
    </xf>
    <xf numFmtId="3" fontId="1" fillId="0" borderId="0" xfId="7" applyNumberFormat="1" applyFont="1" applyAlignment="1" applyProtection="1">
      <alignment vertical="top" wrapText="1"/>
    </xf>
    <xf numFmtId="3" fontId="2" fillId="0" borderId="0" xfId="7" applyNumberFormat="1" applyFont="1" applyAlignment="1" applyProtection="1">
      <alignment vertical="top"/>
    </xf>
    <xf numFmtId="3" fontId="2" fillId="0" borderId="0" xfId="7" applyNumberFormat="1" applyFont="1" applyBorder="1" applyAlignment="1" applyProtection="1">
      <alignment vertical="top" wrapText="1"/>
    </xf>
    <xf numFmtId="3" fontId="2" fillId="0" borderId="0" xfId="7" applyNumberFormat="1" applyFont="1" applyBorder="1" applyAlignment="1" applyProtection="1">
      <alignment vertical="top"/>
    </xf>
    <xf numFmtId="3" fontId="2" fillId="0" borderId="0" xfId="7" applyNumberFormat="1" applyFont="1" applyAlignment="1" applyProtection="1">
      <alignment vertical="top" wrapText="1"/>
    </xf>
    <xf numFmtId="3" fontId="6" fillId="2" borderId="0" xfId="7" applyNumberFormat="1" applyFont="1" applyFill="1" applyBorder="1" applyAlignment="1" applyProtection="1">
      <alignment vertical="top" wrapText="1"/>
    </xf>
    <xf numFmtId="3" fontId="6" fillId="2" borderId="0" xfId="7" applyNumberFormat="1" applyFont="1" applyFill="1" applyBorder="1" applyAlignment="1" applyProtection="1">
      <alignment vertical="top"/>
    </xf>
    <xf numFmtId="3" fontId="6" fillId="2" borderId="0" xfId="7" applyNumberFormat="1" applyFont="1" applyFill="1" applyBorder="1" applyAlignment="1" applyProtection="1">
      <alignment vertical="top"/>
      <protection locked="0"/>
    </xf>
    <xf numFmtId="3" fontId="2" fillId="0" borderId="0" xfId="7" applyNumberFormat="1" applyFont="1" applyBorder="1" applyProtection="1"/>
    <xf numFmtId="3" fontId="12" fillId="0" borderId="0" xfId="7" applyNumberFormat="1" applyFont="1" applyFill="1" applyBorder="1" applyAlignment="1" applyProtection="1">
      <alignment vertical="top" wrapText="1"/>
    </xf>
    <xf numFmtId="3" fontId="12" fillId="0" borderId="0" xfId="7" applyNumberFormat="1" applyFont="1" applyFill="1" applyBorder="1" applyAlignment="1" applyProtection="1">
      <alignment vertical="top"/>
    </xf>
    <xf numFmtId="3" fontId="12" fillId="0" borderId="0" xfId="7" applyNumberFormat="1" applyFont="1" applyFill="1" applyBorder="1" applyAlignment="1" applyProtection="1">
      <alignment vertical="top"/>
      <protection locked="0"/>
    </xf>
    <xf numFmtId="3" fontId="2" fillId="0" borderId="0" xfId="7" applyNumberFormat="1" applyFont="1" applyFill="1" applyBorder="1" applyProtection="1"/>
    <xf numFmtId="3" fontId="2" fillId="0" borderId="0" xfId="7" applyNumberFormat="1" applyFont="1" applyAlignment="1" applyProtection="1"/>
    <xf numFmtId="3" fontId="2" fillId="0" borderId="0" xfId="7" applyNumberFormat="1" applyFont="1" applyProtection="1">
      <protection locked="0"/>
    </xf>
    <xf numFmtId="3" fontId="2" fillId="0" borderId="0" xfId="7" applyNumberFormat="1" applyFont="1" applyFill="1" applyProtection="1"/>
    <xf numFmtId="3" fontId="12" fillId="0" borderId="0" xfId="7" applyNumberFormat="1" applyFont="1" applyFill="1" applyAlignment="1" applyProtection="1">
      <alignment vertical="top"/>
    </xf>
    <xf numFmtId="3" fontId="12" fillId="0" borderId="0" xfId="7" applyNumberFormat="1" applyFont="1" applyFill="1" applyAlignment="1" applyProtection="1">
      <alignment vertical="top"/>
      <protection locked="0"/>
    </xf>
    <xf numFmtId="3" fontId="1" fillId="0" borderId="0" xfId="7" applyNumberFormat="1" applyFont="1" applyAlignment="1" applyProtection="1">
      <alignment vertical="top"/>
    </xf>
    <xf numFmtId="3" fontId="4" fillId="0" borderId="1" xfId="4" applyNumberFormat="1" applyFont="1" applyFill="1" applyBorder="1" applyAlignment="1" applyProtection="1">
      <alignment vertical="top" wrapText="1"/>
    </xf>
    <xf numFmtId="0" fontId="4" fillId="0" borderId="1" xfId="0" applyFont="1" applyBorder="1" applyAlignment="1" applyProtection="1">
      <alignment wrapText="1"/>
    </xf>
    <xf numFmtId="3" fontId="4" fillId="0" borderId="3" xfId="7" applyNumberFormat="1" applyFont="1" applyBorder="1" applyAlignment="1" applyProtection="1">
      <alignment horizontal="left" wrapText="1"/>
    </xf>
    <xf numFmtId="3" fontId="4" fillId="0" borderId="3" xfId="7" applyNumberFormat="1" applyFont="1" applyBorder="1" applyAlignment="1" applyProtection="1"/>
    <xf numFmtId="3" fontId="4" fillId="0" borderId="3" xfId="7" applyNumberFormat="1" applyFont="1" applyBorder="1" applyAlignment="1" applyProtection="1">
      <alignment horizontal="right" wrapText="1"/>
    </xf>
    <xf numFmtId="3" fontId="4" fillId="0" borderId="0" xfId="7" applyNumberFormat="1" applyFont="1" applyAlignment="1" applyProtection="1">
      <alignment vertical="top" wrapText="1"/>
    </xf>
    <xf numFmtId="3" fontId="4" fillId="0" borderId="0" xfId="7" applyNumberFormat="1" applyFont="1" applyAlignment="1" applyProtection="1">
      <alignment vertical="top"/>
    </xf>
    <xf numFmtId="3" fontId="4" fillId="0" borderId="0" xfId="7" applyNumberFormat="1" applyFont="1" applyBorder="1" applyAlignment="1" applyProtection="1">
      <alignment vertical="top" wrapText="1"/>
    </xf>
    <xf numFmtId="3" fontId="4" fillId="0" borderId="0" xfId="7" applyNumberFormat="1" applyFont="1" applyBorder="1" applyAlignment="1" applyProtection="1">
      <alignment vertical="top"/>
    </xf>
    <xf numFmtId="3" fontId="6" fillId="3" borderId="0" xfId="7" applyNumberFormat="1" applyFont="1" applyFill="1" applyBorder="1" applyAlignment="1" applyProtection="1">
      <alignment vertical="top" wrapText="1"/>
    </xf>
    <xf numFmtId="3" fontId="6" fillId="3" borderId="0" xfId="7" applyNumberFormat="1" applyFont="1" applyFill="1" applyBorder="1" applyAlignment="1" applyProtection="1">
      <alignment vertical="top"/>
    </xf>
    <xf numFmtId="3" fontId="4" fillId="0" borderId="0" xfId="7" applyNumberFormat="1" applyFont="1" applyFill="1" applyBorder="1" applyAlignment="1" applyProtection="1">
      <alignment vertical="top" wrapText="1"/>
    </xf>
    <xf numFmtId="3" fontId="4" fillId="0" borderId="0" xfId="7" applyNumberFormat="1" applyFont="1" applyFill="1" applyBorder="1" applyAlignment="1" applyProtection="1">
      <alignment vertical="top"/>
    </xf>
    <xf numFmtId="3" fontId="4" fillId="0" borderId="0" xfId="7" applyNumberFormat="1" applyFont="1" applyAlignment="1" applyProtection="1"/>
    <xf numFmtId="3" fontId="4" fillId="0" borderId="0" xfId="7" applyNumberFormat="1" applyFont="1" applyProtection="1"/>
    <xf numFmtId="3" fontId="4" fillId="0" borderId="0" xfId="7" applyNumberFormat="1" applyFont="1" applyFill="1" applyAlignment="1" applyProtection="1">
      <alignment vertical="top"/>
    </xf>
    <xf numFmtId="3" fontId="9" fillId="0" borderId="0" xfId="7" applyNumberFormat="1" applyFont="1" applyProtection="1"/>
    <xf numFmtId="49" fontId="0" fillId="0" borderId="0" xfId="0" applyNumberFormat="1"/>
    <xf numFmtId="0" fontId="31" fillId="0" borderId="0" xfId="0" applyFont="1"/>
    <xf numFmtId="3" fontId="1" fillId="0" borderId="0" xfId="0" applyNumberFormat="1" applyFont="1" applyAlignment="1">
      <alignment horizontal="right" wrapText="1"/>
    </xf>
    <xf numFmtId="14" fontId="1" fillId="0" borderId="0" xfId="0" quotePrefix="1" applyNumberFormat="1" applyFont="1" applyAlignment="1">
      <alignment horizontal="right" wrapText="1"/>
    </xf>
    <xf numFmtId="14" fontId="4" fillId="0" borderId="0" xfId="0" quotePrefix="1" applyNumberFormat="1" applyFont="1" applyAlignment="1">
      <alignment horizontal="right" wrapText="1"/>
    </xf>
    <xf numFmtId="3" fontId="6" fillId="2" borderId="2" xfId="0" applyNumberFormat="1" applyFont="1" applyFill="1" applyBorder="1" applyAlignment="1">
      <alignment vertical="top"/>
    </xf>
    <xf numFmtId="3" fontId="6" fillId="3" borderId="2" xfId="0" applyNumberFormat="1" applyFont="1" applyFill="1" applyBorder="1" applyAlignment="1">
      <alignment vertical="top"/>
    </xf>
    <xf numFmtId="3" fontId="2" fillId="0" borderId="0" xfId="7" applyNumberFormat="1" applyFont="1" applyAlignment="1">
      <alignment horizontal="left" vertical="top" indent="1"/>
    </xf>
    <xf numFmtId="0" fontId="5" fillId="0" borderId="0" xfId="2"/>
    <xf numFmtId="0" fontId="1" fillId="0" borderId="0" xfId="7" applyFont="1" applyAlignment="1">
      <alignment horizontal="center" wrapText="1"/>
    </xf>
    <xf numFmtId="3" fontId="1" fillId="0" borderId="1" xfId="7" applyNumberFormat="1" applyFont="1" applyBorder="1" applyAlignment="1">
      <alignment horizontal="right"/>
    </xf>
    <xf numFmtId="3" fontId="1" fillId="0" borderId="1" xfId="7" applyNumberFormat="1" applyFont="1" applyBorder="1" applyAlignment="1">
      <alignment horizontal="right" wrapText="1"/>
    </xf>
    <xf numFmtId="168" fontId="2" fillId="0" borderId="0" xfId="7" applyNumberFormat="1" applyFont="1" applyAlignment="1">
      <alignment vertical="top"/>
    </xf>
    <xf numFmtId="168" fontId="2" fillId="0" borderId="2" xfId="7" applyNumberFormat="1" applyFont="1" applyBorder="1" applyAlignment="1">
      <alignment vertical="top"/>
    </xf>
    <xf numFmtId="168" fontId="2" fillId="0" borderId="0" xfId="7" applyNumberFormat="1" applyFont="1" applyBorder="1" applyAlignment="1">
      <alignment vertical="top"/>
    </xf>
    <xf numFmtId="168" fontId="5" fillId="0" borderId="0" xfId="2" applyNumberFormat="1"/>
    <xf numFmtId="168" fontId="6" fillId="2" borderId="0" xfId="7" applyNumberFormat="1" applyFont="1" applyFill="1" applyAlignment="1">
      <alignment vertical="top"/>
    </xf>
    <xf numFmtId="3" fontId="2" fillId="0" borderId="2" xfId="0" applyNumberFormat="1" applyFont="1" applyBorder="1" applyAlignment="1">
      <alignment vertical="top"/>
    </xf>
    <xf numFmtId="3" fontId="26" fillId="0" borderId="0" xfId="0" applyNumberFormat="1" applyFont="1"/>
    <xf numFmtId="3" fontId="4" fillId="0" borderId="0" xfId="0" applyNumberFormat="1" applyFont="1" applyBorder="1" applyAlignment="1">
      <alignment horizontal="left" wrapText="1"/>
    </xf>
    <xf numFmtId="3" fontId="4" fillId="0" borderId="0" xfId="0" quotePrefix="1" applyNumberFormat="1" applyFont="1" applyAlignment="1">
      <alignment horizontal="right" wrapText="1"/>
    </xf>
    <xf numFmtId="3" fontId="4" fillId="2" borderId="2" xfId="0" applyNumberFormat="1" applyFont="1" applyFill="1" applyBorder="1" applyAlignment="1">
      <alignment vertical="top"/>
    </xf>
    <xf numFmtId="0" fontId="9" fillId="0" borderId="0" xfId="0" applyFont="1" applyFill="1"/>
    <xf numFmtId="0" fontId="2" fillId="4" borderId="0" xfId="0" applyFont="1" applyFill="1"/>
    <xf numFmtId="0" fontId="1" fillId="4" borderId="0" xfId="0" applyFont="1" applyFill="1" applyBorder="1"/>
    <xf numFmtId="0" fontId="1" fillId="4" borderId="0" xfId="0" applyFont="1" applyFill="1" applyBorder="1" applyAlignment="1">
      <alignment horizontal="right"/>
    </xf>
    <xf numFmtId="0" fontId="6" fillId="0" borderId="2" xfId="0" applyFont="1" applyFill="1" applyBorder="1"/>
    <xf numFmtId="166" fontId="6" fillId="0" borderId="2" xfId="0" applyNumberFormat="1" applyFont="1" applyFill="1" applyBorder="1"/>
    <xf numFmtId="9" fontId="6" fillId="0" borderId="2" xfId="0" applyNumberFormat="1" applyFont="1" applyFill="1" applyBorder="1"/>
    <xf numFmtId="0" fontId="6" fillId="0" borderId="0" xfId="0" applyFont="1" applyFill="1" applyBorder="1"/>
    <xf numFmtId="166" fontId="6" fillId="0" borderId="0" xfId="0" applyNumberFormat="1" applyFont="1" applyFill="1" applyBorder="1"/>
    <xf numFmtId="9" fontId="6" fillId="0" borderId="0" xfId="0" applyNumberFormat="1" applyFont="1" applyFill="1" applyBorder="1"/>
    <xf numFmtId="9" fontId="6" fillId="0" borderId="4" xfId="0" applyNumberFormat="1" applyFont="1" applyFill="1" applyBorder="1"/>
    <xf numFmtId="0" fontId="9" fillId="0" borderId="0" xfId="0" applyFont="1" applyBorder="1" applyAlignment="1">
      <alignment horizontal="left" vertical="center" wrapText="1"/>
    </xf>
    <xf numFmtId="0" fontId="4" fillId="2" borderId="1" xfId="0" applyFont="1" applyFill="1" applyBorder="1"/>
    <xf numFmtId="167" fontId="4" fillId="2" borderId="1" xfId="0" applyNumberFormat="1" applyFont="1" applyFill="1" applyBorder="1"/>
    <xf numFmtId="9" fontId="4" fillId="2" borderId="1" xfId="0" applyNumberFormat="1" applyFont="1" applyFill="1" applyBorder="1"/>
    <xf numFmtId="9" fontId="4" fillId="2" borderId="5" xfId="0" applyNumberFormat="1" applyFont="1" applyFill="1" applyBorder="1"/>
    <xf numFmtId="9" fontId="2" fillId="0" borderId="0" xfId="0" applyNumberFormat="1" applyFont="1"/>
    <xf numFmtId="0" fontId="7" fillId="2" borderId="0" xfId="0" applyFont="1" applyFill="1" applyBorder="1"/>
    <xf numFmtId="0" fontId="6" fillId="2" borderId="0" xfId="0" applyFont="1" applyFill="1" applyBorder="1"/>
    <xf numFmtId="167" fontId="6" fillId="2" borderId="0" xfId="0" applyNumberFormat="1" applyFont="1" applyFill="1" applyBorder="1"/>
    <xf numFmtId="9" fontId="6" fillId="2" borderId="0" xfId="0" applyNumberFormat="1" applyFont="1" applyFill="1" applyBorder="1"/>
    <xf numFmtId="0" fontId="9" fillId="0" borderId="0" xfId="0" applyFont="1" applyFill="1" applyBorder="1" applyAlignment="1">
      <alignment horizontal="left" vertical="center" wrapText="1"/>
    </xf>
    <xf numFmtId="166" fontId="6" fillId="2" borderId="0" xfId="0" applyNumberFormat="1" applyFont="1" applyFill="1" applyBorder="1"/>
    <xf numFmtId="0" fontId="2" fillId="0" borderId="0" xfId="0" applyFont="1" applyAlignment="1">
      <alignment horizontal="right"/>
    </xf>
    <xf numFmtId="167" fontId="2" fillId="0" borderId="0" xfId="0" applyNumberFormat="1" applyFont="1"/>
    <xf numFmtId="169" fontId="2" fillId="0" borderId="0" xfId="9" applyFont="1"/>
    <xf numFmtId="0" fontId="40" fillId="0" borderId="0" xfId="4" applyFont="1" applyFill="1" applyBorder="1" applyAlignment="1" applyProtection="1">
      <alignment vertical="top"/>
    </xf>
    <xf numFmtId="0" fontId="5" fillId="0" borderId="0" xfId="0" applyFont="1" applyFill="1" applyBorder="1"/>
    <xf numFmtId="0" fontId="29" fillId="0" borderId="0" xfId="0" applyFont="1"/>
    <xf numFmtId="0" fontId="46" fillId="0" borderId="0" xfId="12" applyFont="1" applyFill="1" applyBorder="1" applyAlignment="1">
      <alignment horizontal="left" vertical="top"/>
    </xf>
    <xf numFmtId="0" fontId="27" fillId="0" borderId="0" xfId="12" applyFont="1" applyFill="1" applyBorder="1" applyAlignment="1">
      <alignment horizontal="left" vertical="top" wrapText="1"/>
    </xf>
    <xf numFmtId="0" fontId="46" fillId="0" borderId="0" xfId="12" applyFont="1" applyFill="1" applyBorder="1" applyAlignment="1">
      <alignment horizontal="left" vertical="top" wrapText="1"/>
    </xf>
    <xf numFmtId="0" fontId="47" fillId="0" borderId="0" xfId="0" applyFont="1"/>
    <xf numFmtId="0" fontId="1" fillId="0" borderId="3" xfId="12" applyFont="1" applyFill="1" applyBorder="1" applyAlignment="1">
      <alignment horizontal="left" vertical="top" wrapText="1"/>
    </xf>
    <xf numFmtId="0" fontId="1" fillId="0" borderId="3" xfId="12" applyFont="1" applyFill="1" applyBorder="1" applyAlignment="1">
      <alignment horizontal="right" vertical="top" wrapText="1"/>
    </xf>
    <xf numFmtId="0" fontId="32" fillId="0" borderId="0" xfId="12" quotePrefix="1" applyFont="1" applyFill="1" applyBorder="1" applyAlignment="1">
      <alignment horizontal="left" vertical="top"/>
    </xf>
    <xf numFmtId="0" fontId="4" fillId="0" borderId="0" xfId="12" applyFont="1" applyFill="1" applyBorder="1" applyAlignment="1">
      <alignment horizontal="left" vertical="top" wrapText="1"/>
    </xf>
    <xf numFmtId="3" fontId="46" fillId="0" borderId="0" xfId="12" applyNumberFormat="1" applyFont="1" applyFill="1" applyBorder="1" applyAlignment="1">
      <alignment horizontal="right" vertical="top" wrapText="1"/>
    </xf>
    <xf numFmtId="0" fontId="4" fillId="0" borderId="3" xfId="12" applyFont="1" applyFill="1" applyBorder="1" applyAlignment="1">
      <alignment horizontal="left" vertical="top" wrapText="1"/>
    </xf>
    <xf numFmtId="3" fontId="46" fillId="0" borderId="3" xfId="12" applyNumberFormat="1" applyFont="1" applyFill="1" applyBorder="1" applyAlignment="1">
      <alignment horizontal="right" vertical="top" wrapText="1"/>
    </xf>
    <xf numFmtId="3" fontId="46" fillId="0" borderId="0" xfId="12" applyNumberFormat="1" applyFont="1" applyFill="1" applyBorder="1" applyAlignment="1">
      <alignment horizontal="left" vertical="top" wrapText="1"/>
    </xf>
    <xf numFmtId="0" fontId="1" fillId="0" borderId="0" xfId="12" applyFont="1" applyFill="1" applyBorder="1" applyAlignment="1">
      <alignment vertical="top" wrapText="1"/>
    </xf>
    <xf numFmtId="0" fontId="4" fillId="0" borderId="1" xfId="12" applyFont="1" applyFill="1" applyBorder="1" applyAlignment="1">
      <alignment horizontal="left" vertical="top" wrapText="1"/>
    </xf>
    <xf numFmtId="3" fontId="46" fillId="0" borderId="1" xfId="12" applyNumberFormat="1" applyFont="1" applyFill="1" applyBorder="1" applyAlignment="1">
      <alignment horizontal="right" vertical="top" wrapText="1"/>
    </xf>
    <xf numFmtId="165" fontId="1" fillId="0" borderId="0" xfId="12" applyNumberFormat="1" applyFont="1" applyFill="1" applyBorder="1" applyAlignment="1">
      <alignment vertical="top" wrapText="1"/>
    </xf>
    <xf numFmtId="0" fontId="4" fillId="0" borderId="2" xfId="12" applyFont="1" applyFill="1" applyBorder="1" applyAlignment="1">
      <alignment horizontal="left" vertical="top" wrapText="1"/>
    </xf>
    <xf numFmtId="165" fontId="46" fillId="0" borderId="2" xfId="12" applyNumberFormat="1" applyFont="1" applyFill="1" applyBorder="1" applyAlignment="1">
      <alignment horizontal="right" vertical="top" wrapText="1"/>
    </xf>
    <xf numFmtId="165" fontId="46" fillId="0" borderId="0" xfId="12" applyNumberFormat="1" applyFont="1" applyFill="1" applyBorder="1" applyAlignment="1">
      <alignment horizontal="right" vertical="top" wrapText="1"/>
    </xf>
    <xf numFmtId="165" fontId="46" fillId="0" borderId="3" xfId="12" applyNumberFormat="1" applyFont="1" applyFill="1" applyBorder="1" applyAlignment="1">
      <alignment horizontal="right" vertical="top" wrapText="1"/>
    </xf>
    <xf numFmtId="165" fontId="46" fillId="0" borderId="0" xfId="12" applyNumberFormat="1" applyFont="1" applyFill="1" applyBorder="1" applyAlignment="1">
      <alignment horizontal="left" vertical="top" wrapText="1"/>
    </xf>
    <xf numFmtId="0" fontId="1" fillId="0" borderId="0" xfId="12" applyFont="1" applyFill="1" applyBorder="1" applyAlignment="1">
      <alignment horizontal="left" vertical="top" wrapText="1"/>
    </xf>
    <xf numFmtId="0" fontId="46" fillId="0" borderId="3" xfId="12" applyFont="1" applyFill="1" applyBorder="1" applyAlignment="1">
      <alignment horizontal="left" vertical="top" wrapText="1"/>
    </xf>
    <xf numFmtId="0" fontId="2" fillId="0" borderId="0" xfId="12" applyFont="1" applyFill="1" applyBorder="1" applyAlignment="1">
      <alignment horizontal="left" vertical="top" wrapText="1"/>
    </xf>
    <xf numFmtId="165" fontId="46" fillId="0" borderId="0" xfId="3" applyNumberFormat="1" applyFont="1" applyFill="1" applyBorder="1" applyAlignment="1">
      <alignment horizontal="right" vertical="top" wrapText="1"/>
    </xf>
    <xf numFmtId="10" fontId="46" fillId="0" borderId="2" xfId="12" applyNumberFormat="1" applyFont="1" applyFill="1" applyBorder="1" applyAlignment="1">
      <alignment horizontal="right" vertical="top" wrapText="1"/>
    </xf>
    <xf numFmtId="3" fontId="46" fillId="0" borderId="2" xfId="12" applyNumberFormat="1" applyFont="1" applyFill="1" applyBorder="1" applyAlignment="1">
      <alignment horizontal="right" vertical="top" wrapText="1"/>
    </xf>
    <xf numFmtId="9" fontId="46" fillId="0" borderId="3" xfId="3" applyFont="1" applyFill="1" applyBorder="1" applyAlignment="1">
      <alignment horizontal="right" vertical="top" wrapText="1"/>
    </xf>
    <xf numFmtId="9" fontId="46" fillId="0" borderId="0" xfId="12" applyNumberFormat="1" applyFont="1" applyFill="1" applyBorder="1" applyAlignment="1">
      <alignment horizontal="right" vertical="top" wrapText="1"/>
    </xf>
    <xf numFmtId="0" fontId="9" fillId="0" borderId="0" xfId="12" applyFont="1" applyFill="1" applyBorder="1" applyAlignment="1">
      <alignment horizontal="left" vertical="top"/>
    </xf>
    <xf numFmtId="3" fontId="1" fillId="4" borderId="3" xfId="6" applyNumberFormat="1" applyFont="1" applyFill="1" applyBorder="1" applyAlignment="1" applyProtection="1">
      <alignment wrapText="1"/>
    </xf>
    <xf numFmtId="171" fontId="1" fillId="4" borderId="3" xfId="6" quotePrefix="1" applyNumberFormat="1" applyFont="1" applyFill="1" applyBorder="1" applyAlignment="1" applyProtection="1">
      <alignment horizontal="right" wrapText="1"/>
    </xf>
    <xf numFmtId="171" fontId="4" fillId="4" borderId="3" xfId="6" quotePrefix="1" applyNumberFormat="1" applyFont="1" applyFill="1" applyBorder="1" applyAlignment="1" applyProtection="1">
      <alignment horizontal="right" wrapText="1"/>
    </xf>
    <xf numFmtId="0" fontId="2" fillId="0" borderId="0" xfId="6" applyFont="1" applyAlignment="1" applyProtection="1"/>
    <xf numFmtId="3" fontId="1" fillId="0" borderId="2" xfId="6" applyNumberFormat="1" applyFont="1" applyFill="1" applyBorder="1" applyAlignment="1" applyProtection="1">
      <alignment horizontal="left" vertical="top" wrapText="1"/>
    </xf>
    <xf numFmtId="172" fontId="4" fillId="4" borderId="2" xfId="13" applyNumberFormat="1" applyFont="1" applyFill="1" applyBorder="1" applyAlignment="1" applyProtection="1">
      <alignment horizontal="right" vertical="top"/>
      <protection locked="0"/>
    </xf>
    <xf numFmtId="172" fontId="4" fillId="4" borderId="2" xfId="13" applyNumberFormat="1" applyFont="1" applyFill="1" applyBorder="1" applyAlignment="1" applyProtection="1">
      <alignment horizontal="right" vertical="top"/>
    </xf>
    <xf numFmtId="0" fontId="4" fillId="4" borderId="0" xfId="4" applyFont="1" applyFill="1" applyBorder="1" applyAlignment="1" applyProtection="1">
      <alignment vertical="top" wrapText="1"/>
    </xf>
    <xf numFmtId="168" fontId="2" fillId="4" borderId="0" xfId="6" applyNumberFormat="1" applyFont="1" applyFill="1" applyBorder="1" applyAlignment="1" applyProtection="1">
      <alignment vertical="top"/>
      <protection locked="0"/>
    </xf>
    <xf numFmtId="168" fontId="4" fillId="4" borderId="0" xfId="6" applyNumberFormat="1" applyFont="1" applyFill="1" applyBorder="1" applyAlignment="1" applyProtection="1">
      <alignment vertical="top"/>
    </xf>
    <xf numFmtId="168" fontId="2" fillId="0" borderId="0" xfId="6" applyNumberFormat="1" applyFont="1" applyProtection="1"/>
    <xf numFmtId="3" fontId="6" fillId="2" borderId="0" xfId="6" applyNumberFormat="1" applyFont="1" applyFill="1" applyBorder="1" applyAlignment="1" applyProtection="1">
      <alignment horizontal="left" vertical="top"/>
    </xf>
    <xf numFmtId="168" fontId="6" fillId="2" borderId="0" xfId="6" applyNumberFormat="1" applyFont="1" applyFill="1" applyBorder="1" applyAlignment="1" applyProtection="1">
      <alignment vertical="top"/>
      <protection locked="0"/>
    </xf>
    <xf numFmtId="168" fontId="6" fillId="5" borderId="0" xfId="6" applyNumberFormat="1" applyFont="1" applyFill="1" applyBorder="1" applyAlignment="1" applyProtection="1">
      <alignment vertical="top"/>
    </xf>
    <xf numFmtId="3" fontId="6" fillId="2" borderId="0" xfId="6" applyNumberFormat="1" applyFont="1" applyFill="1" applyBorder="1" applyAlignment="1" applyProtection="1">
      <alignment horizontal="left" vertical="top" wrapText="1"/>
    </xf>
    <xf numFmtId="0" fontId="4" fillId="4" borderId="0" xfId="4" quotePrefix="1" applyFont="1" applyFill="1" applyBorder="1" applyAlignment="1" applyProtection="1">
      <alignment vertical="top" wrapText="1"/>
    </xf>
    <xf numFmtId="168" fontId="4" fillId="4" borderId="0" xfId="13" applyNumberFormat="1" applyFont="1" applyFill="1" applyBorder="1" applyAlignment="1" applyProtection="1">
      <protection locked="0"/>
    </xf>
    <xf numFmtId="168" fontId="4" fillId="4" borderId="0" xfId="13" applyNumberFormat="1" applyFont="1" applyFill="1" applyBorder="1" applyAlignment="1" applyProtection="1"/>
    <xf numFmtId="168" fontId="4" fillId="4" borderId="0" xfId="4" applyNumberFormat="1" applyFont="1" applyFill="1" applyBorder="1" applyAlignment="1" applyProtection="1">
      <protection locked="0"/>
    </xf>
    <xf numFmtId="168" fontId="4" fillId="4" borderId="0" xfId="4" applyNumberFormat="1" applyFont="1" applyFill="1" applyBorder="1" applyAlignment="1" applyProtection="1"/>
    <xf numFmtId="3" fontId="6" fillId="2" borderId="1" xfId="6" applyNumberFormat="1" applyFont="1" applyFill="1" applyBorder="1" applyAlignment="1" applyProtection="1">
      <alignment horizontal="left" vertical="top"/>
    </xf>
    <xf numFmtId="168" fontId="6" fillId="2" borderId="1" xfId="6" applyNumberFormat="1" applyFont="1" applyFill="1" applyBorder="1" applyAlignment="1" applyProtection="1">
      <alignment vertical="top"/>
      <protection locked="0"/>
    </xf>
    <xf numFmtId="168" fontId="6" fillId="5" borderId="1" xfId="6" applyNumberFormat="1" applyFont="1" applyFill="1" applyBorder="1" applyAlignment="1" applyProtection="1">
      <alignment vertical="top"/>
    </xf>
    <xf numFmtId="3" fontId="12" fillId="0" borderId="0" xfId="6" applyNumberFormat="1" applyFont="1" applyFill="1" applyBorder="1" applyAlignment="1" applyProtection="1">
      <alignment horizontal="left" vertical="top"/>
    </xf>
    <xf numFmtId="168" fontId="12" fillId="0" borderId="0" xfId="6" applyNumberFormat="1" applyFont="1" applyFill="1" applyBorder="1" applyAlignment="1" applyProtection="1">
      <alignment vertical="top"/>
    </xf>
    <xf numFmtId="168" fontId="2" fillId="0" borderId="0" xfId="6" applyNumberFormat="1" applyFont="1" applyFill="1" applyProtection="1"/>
    <xf numFmtId="0" fontId="2" fillId="0" borderId="0" xfId="6" applyFont="1" applyFill="1" applyProtection="1"/>
    <xf numFmtId="0" fontId="14" fillId="4" borderId="0" xfId="4" applyFont="1" applyFill="1" applyAlignment="1" applyProtection="1">
      <alignment horizontal="left"/>
      <protection locked="0"/>
    </xf>
    <xf numFmtId="166" fontId="4" fillId="4" borderId="0" xfId="4" applyNumberFormat="1" applyFont="1" applyFill="1" applyAlignment="1" applyProtection="1"/>
    <xf numFmtId="3" fontId="1" fillId="0" borderId="0" xfId="6" applyNumberFormat="1" applyFont="1" applyFill="1" applyBorder="1" applyAlignment="1" applyProtection="1">
      <alignment horizontal="left" vertical="top" wrapText="1"/>
    </xf>
    <xf numFmtId="166" fontId="7" fillId="4" borderId="0" xfId="4" applyNumberFormat="1" applyFont="1" applyFill="1" applyBorder="1" applyProtection="1">
      <alignment vertical="top"/>
    </xf>
    <xf numFmtId="3" fontId="1" fillId="4" borderId="3" xfId="6" applyNumberFormat="1" applyFont="1" applyFill="1" applyBorder="1" applyAlignment="1" applyProtection="1">
      <alignment vertical="top" wrapText="1"/>
    </xf>
    <xf numFmtId="1" fontId="1" fillId="4" borderId="3" xfId="6" quotePrefix="1" applyNumberFormat="1" applyFont="1" applyFill="1" applyBorder="1" applyAlignment="1" applyProtection="1">
      <alignment horizontal="right" vertical="top" wrapText="1"/>
    </xf>
    <xf numFmtId="1" fontId="4" fillId="4" borderId="3" xfId="6" quotePrefix="1" applyNumberFormat="1" applyFont="1" applyFill="1" applyBorder="1" applyAlignment="1" applyProtection="1">
      <alignment horizontal="right" vertical="top" wrapText="1"/>
    </xf>
    <xf numFmtId="0" fontId="4" fillId="4" borderId="2" xfId="4" applyFont="1" applyFill="1" applyBorder="1" applyAlignment="1" applyProtection="1">
      <alignment vertical="top" wrapText="1"/>
    </xf>
    <xf numFmtId="168" fontId="4" fillId="4" borderId="2" xfId="13" applyNumberFormat="1" applyFont="1" applyFill="1" applyBorder="1" applyAlignment="1" applyProtection="1">
      <alignment vertical="top"/>
    </xf>
    <xf numFmtId="0" fontId="2" fillId="0" borderId="0" xfId="6" applyFont="1" applyAlignment="1" applyProtection="1">
      <alignment vertical="top"/>
    </xf>
    <xf numFmtId="168" fontId="4" fillId="4" borderId="0" xfId="13" applyNumberFormat="1" applyFont="1" applyFill="1" applyBorder="1" applyAlignment="1" applyProtection="1">
      <alignment vertical="top"/>
    </xf>
    <xf numFmtId="168" fontId="2" fillId="0" borderId="0" xfId="6" applyNumberFormat="1" applyFont="1" applyBorder="1" applyProtection="1"/>
    <xf numFmtId="3" fontId="39" fillId="0" borderId="0" xfId="6" applyNumberFormat="1" applyFont="1" applyProtection="1"/>
    <xf numFmtId="3" fontId="2" fillId="0" borderId="0" xfId="6" quotePrefix="1" applyNumberFormat="1" applyFont="1" applyProtection="1"/>
    <xf numFmtId="0" fontId="2" fillId="0" borderId="0" xfId="0" applyFont="1" applyAlignment="1">
      <alignment vertical="center"/>
    </xf>
    <xf numFmtId="3" fontId="1" fillId="4" borderId="0" xfId="0" applyNumberFormat="1" applyFont="1" applyFill="1" applyBorder="1" applyAlignment="1">
      <alignment vertical="center" wrapText="1"/>
    </xf>
    <xf numFmtId="16" fontId="12" fillId="4" borderId="0" xfId="4" quotePrefix="1" applyNumberFormat="1" applyFont="1" applyFill="1" applyBorder="1" applyAlignment="1" applyProtection="1">
      <alignment horizontal="right" vertical="center"/>
      <protection locked="0"/>
    </xf>
    <xf numFmtId="16" fontId="1" fillId="4" borderId="0" xfId="4" quotePrefix="1" applyNumberFormat="1" applyFont="1" applyFill="1" applyBorder="1" applyAlignment="1" applyProtection="1">
      <alignment horizontal="right" vertical="center"/>
      <protection locked="0"/>
    </xf>
    <xf numFmtId="3" fontId="6" fillId="5" borderId="2" xfId="0" applyNumberFormat="1" applyFont="1" applyFill="1" applyBorder="1" applyAlignment="1">
      <alignment horizontal="left" vertical="top" wrapText="1"/>
    </xf>
    <xf numFmtId="3" fontId="36" fillId="5" borderId="2" xfId="0" applyNumberFormat="1" applyFont="1" applyFill="1" applyBorder="1" applyAlignment="1">
      <alignment horizontal="left" vertical="top" wrapText="1"/>
    </xf>
    <xf numFmtId="3" fontId="6" fillId="5" borderId="2" xfId="0" applyNumberFormat="1" applyFont="1" applyFill="1" applyBorder="1"/>
    <xf numFmtId="0" fontId="6" fillId="5" borderId="2" xfId="0" applyFont="1" applyFill="1" applyBorder="1"/>
    <xf numFmtId="3" fontId="6" fillId="5" borderId="2" xfId="0" applyNumberFormat="1" applyFont="1" applyFill="1" applyBorder="1" applyAlignment="1">
      <alignment horizontal="right" vertical="top" wrapText="1"/>
    </xf>
    <xf numFmtId="0" fontId="4" fillId="4" borderId="0" xfId="4" applyFont="1" applyFill="1" applyBorder="1" applyAlignment="1" applyProtection="1">
      <alignment vertical="center" wrapText="1"/>
      <protection locked="0"/>
    </xf>
    <xf numFmtId="167" fontId="4" fillId="4" borderId="0" xfId="4" applyNumberFormat="1" applyFont="1" applyFill="1" applyBorder="1" applyAlignment="1" applyProtection="1">
      <alignment horizontal="right" vertical="center"/>
      <protection locked="0"/>
    </xf>
    <xf numFmtId="173" fontId="4" fillId="4" borderId="0" xfId="9" applyNumberFormat="1" applyFont="1" applyFill="1" applyBorder="1" applyAlignment="1" applyProtection="1">
      <alignment horizontal="right" vertical="center"/>
      <protection locked="0"/>
    </xf>
    <xf numFmtId="3" fontId="6" fillId="2" borderId="3" xfId="0" applyNumberFormat="1" applyFont="1" applyFill="1" applyBorder="1" applyAlignment="1">
      <alignment horizontal="left" vertical="top" wrapText="1"/>
    </xf>
    <xf numFmtId="3" fontId="36" fillId="2" borderId="3" xfId="0" applyNumberFormat="1" applyFont="1" applyFill="1" applyBorder="1" applyAlignment="1">
      <alignment horizontal="left" vertical="top" wrapText="1"/>
    </xf>
    <xf numFmtId="3" fontId="6" fillId="2" borderId="3" xfId="0" applyNumberFormat="1" applyFont="1" applyFill="1" applyBorder="1"/>
    <xf numFmtId="0" fontId="6" fillId="2" borderId="3" xfId="0" applyFont="1" applyFill="1" applyBorder="1"/>
    <xf numFmtId="3" fontId="6" fillId="2" borderId="3" xfId="0" applyNumberFormat="1" applyFont="1" applyFill="1" applyBorder="1" applyAlignment="1">
      <alignment horizontal="right" vertical="top" wrapText="1"/>
    </xf>
    <xf numFmtId="3" fontId="2" fillId="0" borderId="0" xfId="0" applyNumberFormat="1" applyFont="1" applyBorder="1" applyAlignment="1">
      <alignment wrapText="1"/>
    </xf>
    <xf numFmtId="3" fontId="6" fillId="2" borderId="0" xfId="0" applyNumberFormat="1" applyFont="1" applyFill="1" applyBorder="1" applyAlignment="1">
      <alignment horizontal="left" vertical="top" wrapText="1"/>
    </xf>
    <xf numFmtId="3" fontId="36" fillId="2" borderId="0" xfId="0" applyNumberFormat="1" applyFont="1" applyFill="1" applyBorder="1" applyAlignment="1">
      <alignment horizontal="left" vertical="top" wrapText="1"/>
    </xf>
    <xf numFmtId="3" fontId="6" fillId="2" borderId="0" xfId="0" applyNumberFormat="1" applyFont="1" applyFill="1" applyBorder="1" applyAlignment="1">
      <alignment horizontal="right" vertical="top" wrapText="1"/>
    </xf>
    <xf numFmtId="3" fontId="36" fillId="2" borderId="1" xfId="0" applyNumberFormat="1" applyFont="1" applyFill="1" applyBorder="1" applyAlignment="1">
      <alignment horizontal="left" vertical="top" wrapText="1"/>
    </xf>
    <xf numFmtId="3" fontId="36" fillId="2" borderId="1" xfId="0" applyNumberFormat="1" applyFont="1" applyFill="1" applyBorder="1"/>
    <xf numFmtId="0" fontId="36" fillId="2" borderId="1" xfId="0" applyFont="1" applyFill="1" applyBorder="1"/>
    <xf numFmtId="3" fontId="36" fillId="2" borderId="1" xfId="0" applyNumberFormat="1" applyFont="1" applyFill="1" applyBorder="1" applyAlignment="1">
      <alignment horizontal="right" vertical="top" wrapText="1"/>
    </xf>
    <xf numFmtId="3" fontId="39" fillId="0" borderId="0" xfId="0" applyNumberFormat="1" applyFont="1" applyAlignment="1">
      <alignment wrapText="1"/>
    </xf>
    <xf numFmtId="10" fontId="2" fillId="0" borderId="0" xfId="3" applyNumberFormat="1" applyFont="1" applyBorder="1"/>
    <xf numFmtId="0" fontId="17" fillId="0" borderId="0" xfId="0" applyFont="1" applyBorder="1"/>
    <xf numFmtId="165" fontId="2" fillId="0" borderId="0" xfId="3" applyNumberFormat="1" applyFont="1" applyBorder="1"/>
    <xf numFmtId="10" fontId="2" fillId="0" borderId="0" xfId="3" applyNumberFormat="1" applyFont="1"/>
    <xf numFmtId="0" fontId="2" fillId="0" borderId="0" xfId="0" applyFont="1" applyAlignment="1">
      <alignment wrapText="1"/>
    </xf>
    <xf numFmtId="10" fontId="2" fillId="0" borderId="0" xfId="3" applyNumberFormat="1" applyFont="1" applyAlignment="1">
      <alignment wrapText="1"/>
    </xf>
    <xf numFmtId="0" fontId="2" fillId="0" borderId="0" xfId="6" applyFont="1" applyAlignment="1">
      <alignment vertical="center"/>
    </xf>
    <xf numFmtId="3" fontId="1" fillId="4" borderId="0" xfId="6" applyNumberFormat="1" applyFont="1" applyFill="1" applyBorder="1" applyAlignment="1">
      <alignment wrapText="1"/>
    </xf>
    <xf numFmtId="49" fontId="1" fillId="4" borderId="3" xfId="6" applyNumberFormat="1" applyFont="1" applyFill="1" applyBorder="1" applyAlignment="1">
      <alignment horizontal="right" vertical="center" wrapText="1"/>
    </xf>
    <xf numFmtId="1" fontId="1" fillId="4" borderId="3" xfId="6" quotePrefix="1" applyNumberFormat="1" applyFont="1" applyFill="1" applyBorder="1" applyAlignment="1">
      <alignment horizontal="right" vertical="center" wrapText="1"/>
    </xf>
    <xf numFmtId="1" fontId="4" fillId="4" borderId="3" xfId="6" quotePrefix="1" applyNumberFormat="1" applyFont="1" applyFill="1" applyBorder="1" applyAlignment="1">
      <alignment horizontal="right" vertical="center" wrapText="1"/>
    </xf>
    <xf numFmtId="0" fontId="4" fillId="4" borderId="2" xfId="4" applyFont="1" applyFill="1" applyBorder="1" applyAlignment="1" applyProtection="1">
      <alignment vertical="center" wrapText="1"/>
      <protection locked="0"/>
    </xf>
    <xf numFmtId="3" fontId="4" fillId="4" borderId="0" xfId="4" applyNumberFormat="1" applyFont="1" applyFill="1" applyBorder="1" applyAlignment="1" applyProtection="1">
      <alignment horizontal="right" vertical="center"/>
      <protection locked="0"/>
    </xf>
    <xf numFmtId="0" fontId="6" fillId="2" borderId="0" xfId="4" applyFont="1" applyFill="1" applyBorder="1" applyAlignment="1" applyProtection="1">
      <alignment vertical="center" wrapText="1"/>
      <protection locked="0"/>
    </xf>
    <xf numFmtId="167" fontId="6" fillId="2" borderId="0" xfId="14" applyNumberFormat="1" applyFont="1" applyFill="1" applyBorder="1" applyAlignment="1" applyProtection="1">
      <alignment horizontal="right" vertical="center"/>
      <protection locked="0"/>
    </xf>
    <xf numFmtId="167" fontId="6" fillId="2" borderId="0" xfId="4" applyNumberFormat="1" applyFont="1" applyFill="1" applyBorder="1" applyAlignment="1" applyProtection="1">
      <alignment horizontal="right" vertical="center"/>
      <protection locked="0"/>
    </xf>
    <xf numFmtId="3" fontId="6" fillId="2" borderId="0" xfId="4" applyNumberFormat="1" applyFont="1" applyFill="1" applyBorder="1" applyAlignment="1" applyProtection="1">
      <alignment horizontal="right" vertical="center"/>
      <protection locked="0"/>
    </xf>
    <xf numFmtId="3" fontId="6" fillId="5" borderId="0" xfId="14" applyNumberFormat="1" applyFont="1" applyFill="1" applyBorder="1" applyAlignment="1" applyProtection="1">
      <alignment horizontal="right" vertical="center"/>
      <protection locked="0"/>
    </xf>
    <xf numFmtId="3" fontId="4" fillId="4" borderId="0" xfId="6" applyNumberFormat="1" applyFont="1" applyFill="1" applyBorder="1" applyAlignment="1">
      <alignment vertical="center" wrapText="1"/>
    </xf>
    <xf numFmtId="16" fontId="4" fillId="4" borderId="0" xfId="4" quotePrefix="1" applyNumberFormat="1" applyFont="1" applyFill="1" applyBorder="1" applyAlignment="1" applyProtection="1">
      <alignment horizontal="right" vertical="center"/>
      <protection locked="0"/>
    </xf>
    <xf numFmtId="3" fontId="4" fillId="4" borderId="0" xfId="4" quotePrefix="1" applyNumberFormat="1" applyFont="1" applyFill="1" applyBorder="1" applyAlignment="1" applyProtection="1">
      <alignment horizontal="right" vertical="center"/>
      <protection locked="0"/>
    </xf>
    <xf numFmtId="49" fontId="4" fillId="4" borderId="0" xfId="6" applyNumberFormat="1" applyFont="1" applyFill="1" applyBorder="1" applyAlignment="1">
      <alignment horizontal="right" vertical="center" wrapText="1"/>
    </xf>
    <xf numFmtId="3" fontId="4" fillId="4" borderId="0" xfId="6" applyNumberFormat="1" applyFont="1" applyFill="1" applyBorder="1" applyAlignment="1">
      <alignment horizontal="right" vertical="center" wrapText="1"/>
    </xf>
    <xf numFmtId="167" fontId="4" fillId="4" borderId="0" xfId="14" applyNumberFormat="1" applyFont="1" applyFill="1" applyBorder="1" applyAlignment="1" applyProtection="1">
      <alignment horizontal="right" vertical="center"/>
      <protection locked="0"/>
    </xf>
    <xf numFmtId="3" fontId="4" fillId="4" borderId="0" xfId="14" applyNumberFormat="1" applyFont="1" applyFill="1" applyBorder="1" applyAlignment="1" applyProtection="1">
      <alignment horizontal="right" vertical="center"/>
      <protection locked="0"/>
    </xf>
    <xf numFmtId="3" fontId="48" fillId="0" borderId="0" xfId="6" applyNumberFormat="1" applyFont="1"/>
    <xf numFmtId="3" fontId="2" fillId="0" borderId="0" xfId="6" applyNumberFormat="1" applyFont="1"/>
    <xf numFmtId="0" fontId="2" fillId="0" borderId="0" xfId="6" applyFont="1"/>
    <xf numFmtId="0" fontId="14" fillId="4" borderId="0" xfId="4" applyFont="1" applyFill="1" applyBorder="1" applyAlignment="1" applyProtection="1">
      <alignment vertical="center" wrapText="1"/>
      <protection locked="0"/>
    </xf>
    <xf numFmtId="3" fontId="49" fillId="0" borderId="0" xfId="6" applyNumberFormat="1" applyFont="1"/>
    <xf numFmtId="3" fontId="32" fillId="0" borderId="0" xfId="6" applyNumberFormat="1" applyFont="1"/>
    <xf numFmtId="3" fontId="9" fillId="0" borderId="0" xfId="6" applyNumberFormat="1" applyFont="1"/>
    <xf numFmtId="3" fontId="12" fillId="4" borderId="0" xfId="6" applyNumberFormat="1" applyFont="1" applyFill="1" applyBorder="1" applyAlignment="1" applyProtection="1">
      <alignment vertical="center" wrapText="1"/>
    </xf>
    <xf numFmtId="16" fontId="12" fillId="4" borderId="0" xfId="4" quotePrefix="1" applyNumberFormat="1" applyFont="1" applyFill="1" applyBorder="1" applyAlignment="1" applyProtection="1">
      <alignment horizontal="right" vertical="center"/>
    </xf>
    <xf numFmtId="0" fontId="6" fillId="2" borderId="2" xfId="4" applyFont="1" applyFill="1" applyBorder="1" applyAlignment="1" applyProtection="1">
      <alignment vertical="center"/>
    </xf>
    <xf numFmtId="4" fontId="2" fillId="0" borderId="0" xfId="6" applyNumberFormat="1" applyFont="1" applyAlignment="1" applyProtection="1">
      <alignment vertical="center"/>
    </xf>
    <xf numFmtId="0" fontId="6" fillId="0" borderId="0" xfId="4" applyFont="1" applyFill="1" applyBorder="1" applyAlignment="1" applyProtection="1">
      <alignment vertical="center"/>
    </xf>
    <xf numFmtId="167" fontId="6" fillId="0" borderId="0" xfId="4" applyNumberFormat="1" applyFont="1" applyFill="1" applyBorder="1" applyAlignment="1" applyProtection="1">
      <alignment horizontal="right" vertical="center"/>
      <protection locked="0"/>
    </xf>
    <xf numFmtId="0" fontId="6" fillId="2" borderId="0" xfId="4" applyFont="1" applyFill="1" applyBorder="1" applyAlignment="1" applyProtection="1">
      <alignment vertical="center"/>
    </xf>
    <xf numFmtId="0" fontId="4" fillId="4" borderId="0" xfId="4" applyFont="1" applyFill="1" applyBorder="1" applyAlignment="1" applyProtection="1">
      <alignment vertical="center"/>
    </xf>
    <xf numFmtId="167" fontId="4" fillId="4" borderId="0" xfId="4" applyNumberFormat="1" applyFont="1" applyFill="1" applyBorder="1" applyAlignment="1" applyProtection="1">
      <alignment horizontal="right" vertical="center"/>
    </xf>
    <xf numFmtId="3" fontId="23" fillId="4" borderId="3" xfId="6" applyNumberFormat="1" applyFont="1" applyFill="1" applyBorder="1" applyAlignment="1" applyProtection="1">
      <alignment vertical="center"/>
    </xf>
    <xf numFmtId="3" fontId="2" fillId="0" borderId="0" xfId="3" applyNumberFormat="1" applyFont="1" applyAlignment="1" applyProtection="1">
      <alignment vertical="center"/>
    </xf>
    <xf numFmtId="3" fontId="4" fillId="0" borderId="0" xfId="4" applyNumberFormat="1" applyFont="1" applyFill="1" applyBorder="1" applyAlignment="1" applyProtection="1">
      <alignment horizontal="right" vertical="center"/>
      <protection locked="0"/>
    </xf>
    <xf numFmtId="10" fontId="2" fillId="0" borderId="0" xfId="3" applyNumberFormat="1" applyFont="1" applyAlignment="1" applyProtection="1">
      <alignment vertical="center"/>
    </xf>
    <xf numFmtId="167" fontId="4" fillId="2" borderId="0" xfId="4" applyNumberFormat="1" applyFont="1" applyFill="1" applyBorder="1" applyAlignment="1" applyProtection="1">
      <alignment horizontal="right" vertical="center"/>
      <protection locked="0"/>
    </xf>
    <xf numFmtId="0" fontId="14" fillId="4" borderId="0" xfId="4" applyFont="1" applyFill="1" applyBorder="1" applyAlignment="1" applyProtection="1"/>
    <xf numFmtId="0" fontId="4" fillId="4" borderId="0" xfId="15" applyFont="1" applyFill="1" applyAlignment="1" applyProtection="1"/>
    <xf numFmtId="3" fontId="49" fillId="0" borderId="0" xfId="6" applyNumberFormat="1" applyFont="1" applyProtection="1"/>
    <xf numFmtId="3" fontId="27" fillId="0" borderId="0" xfId="6" applyNumberFormat="1" applyFont="1" applyBorder="1" applyAlignment="1" applyProtection="1">
      <alignment horizontal="left" indent="1"/>
    </xf>
    <xf numFmtId="169" fontId="2" fillId="0" borderId="0" xfId="9" applyFont="1" applyProtection="1"/>
    <xf numFmtId="174" fontId="2" fillId="0" borderId="0" xfId="9" applyNumberFormat="1" applyFont="1" applyProtection="1"/>
    <xf numFmtId="9" fontId="2" fillId="0" borderId="0" xfId="3" applyFont="1" applyProtection="1"/>
    <xf numFmtId="175" fontId="2" fillId="0" borderId="0" xfId="6" applyNumberFormat="1" applyFont="1" applyProtection="1"/>
    <xf numFmtId="0" fontId="12" fillId="0" borderId="0" xfId="2" applyFont="1" applyAlignment="1" applyProtection="1">
      <alignment vertical="top" wrapText="1"/>
      <protection locked="0"/>
    </xf>
    <xf numFmtId="0" fontId="23" fillId="0" borderId="0" xfId="2" applyFont="1" applyAlignment="1" applyProtection="1">
      <alignment horizontal="left" vertical="top" wrapText="1"/>
    </xf>
    <xf numFmtId="0" fontId="2" fillId="0" borderId="0" xfId="1" applyFont="1" applyProtection="1"/>
    <xf numFmtId="0" fontId="1" fillId="0" borderId="0" xfId="2" applyFont="1" applyProtection="1"/>
    <xf numFmtId="0" fontId="1" fillId="0" borderId="3" xfId="2" applyFont="1" applyBorder="1" applyProtection="1"/>
    <xf numFmtId="0" fontId="1" fillId="0" borderId="3" xfId="2" quotePrefix="1" applyFont="1" applyBorder="1" applyProtection="1"/>
    <xf numFmtId="0" fontId="4" fillId="0" borderId="3" xfId="2" quotePrefix="1" applyFont="1" applyBorder="1" applyProtection="1"/>
    <xf numFmtId="3" fontId="6" fillId="2" borderId="0" xfId="1" applyNumberFormat="1" applyFont="1" applyFill="1" applyBorder="1" applyAlignment="1" applyProtection="1">
      <alignment horizontal="left" vertical="top"/>
    </xf>
    <xf numFmtId="3" fontId="6" fillId="2" borderId="0" xfId="1" applyNumberFormat="1" applyFont="1" applyFill="1" applyBorder="1" applyAlignment="1" applyProtection="1">
      <alignment horizontal="right" vertical="top" indent="1"/>
      <protection locked="0"/>
    </xf>
    <xf numFmtId="3" fontId="6" fillId="5" borderId="0" xfId="1" applyNumberFormat="1" applyFont="1" applyFill="1" applyBorder="1" applyAlignment="1" applyProtection="1">
      <alignment horizontal="right" vertical="top" indent="1"/>
    </xf>
    <xf numFmtId="0" fontId="6" fillId="0" borderId="0" xfId="2" applyFont="1" applyFill="1" applyAlignment="1" applyProtection="1">
      <alignment horizontal="left"/>
    </xf>
    <xf numFmtId="3" fontId="6" fillId="0" borderId="0" xfId="2" applyNumberFormat="1" applyFont="1" applyFill="1" applyAlignment="1" applyProtection="1">
      <alignment horizontal="right" indent="1"/>
      <protection locked="0"/>
    </xf>
    <xf numFmtId="3" fontId="4" fillId="0" borderId="0" xfId="2" applyNumberFormat="1" applyFont="1" applyFill="1" applyAlignment="1" applyProtection="1">
      <alignment horizontal="right" indent="1"/>
    </xf>
    <xf numFmtId="3" fontId="2" fillId="0" borderId="0" xfId="1" applyNumberFormat="1" applyFont="1" applyProtection="1"/>
    <xf numFmtId="0" fontId="6" fillId="0" borderId="0" xfId="2" applyFont="1" applyAlignment="1" applyProtection="1">
      <alignment horizontal="left"/>
    </xf>
    <xf numFmtId="3" fontId="2" fillId="0" borderId="0" xfId="3" applyNumberFormat="1" applyFont="1" applyProtection="1"/>
    <xf numFmtId="0" fontId="6" fillId="0" borderId="0" xfId="2" applyFont="1" applyFill="1" applyBorder="1" applyAlignment="1" applyProtection="1">
      <alignment horizontal="left" indent="1"/>
    </xf>
    <xf numFmtId="0" fontId="6" fillId="0" borderId="0" xfId="2" applyFont="1" applyAlignment="1" applyProtection="1">
      <alignment horizontal="left" vertical="center" wrapText="1"/>
    </xf>
    <xf numFmtId="3" fontId="6" fillId="0" borderId="0" xfId="2" applyNumberFormat="1" applyFont="1" applyFill="1" applyAlignment="1" applyProtection="1">
      <alignment horizontal="right" vertical="center" indent="1"/>
      <protection locked="0"/>
    </xf>
    <xf numFmtId="3" fontId="4" fillId="0" borderId="0" xfId="2" applyNumberFormat="1" applyFont="1" applyFill="1" applyAlignment="1" applyProtection="1">
      <alignment horizontal="right" vertical="center" indent="1"/>
    </xf>
    <xf numFmtId="3" fontId="6" fillId="2" borderId="1" xfId="1" applyNumberFormat="1" applyFont="1" applyFill="1" applyBorder="1" applyAlignment="1" applyProtection="1">
      <alignment horizontal="left" vertical="top"/>
    </xf>
    <xf numFmtId="3" fontId="6" fillId="2" borderId="1" xfId="1" applyNumberFormat="1" applyFont="1" applyFill="1" applyBorder="1" applyAlignment="1" applyProtection="1">
      <alignment horizontal="right" vertical="top" indent="1"/>
      <protection locked="0"/>
    </xf>
    <xf numFmtId="3" fontId="6" fillId="5" borderId="1" xfId="1" applyNumberFormat="1" applyFont="1" applyFill="1" applyBorder="1" applyAlignment="1" applyProtection="1">
      <alignment horizontal="right" vertical="top" indent="1"/>
    </xf>
    <xf numFmtId="3" fontId="12" fillId="0" borderId="0" xfId="1" applyNumberFormat="1" applyFont="1" applyFill="1" applyBorder="1" applyAlignment="1" applyProtection="1">
      <alignment horizontal="left" vertical="top"/>
    </xf>
    <xf numFmtId="3" fontId="12" fillId="0" borderId="0" xfId="1" applyNumberFormat="1" applyFont="1" applyFill="1" applyBorder="1" applyAlignment="1" applyProtection="1">
      <alignment horizontal="center" vertical="top"/>
    </xf>
    <xf numFmtId="0" fontId="17" fillId="0" borderId="0" xfId="1" applyFont="1" applyProtection="1">
      <protection locked="0"/>
    </xf>
    <xf numFmtId="0" fontId="2" fillId="0" borderId="0" xfId="1" applyFont="1" applyAlignment="1" applyProtection="1">
      <alignment horizontal="center"/>
    </xf>
    <xf numFmtId="0" fontId="2" fillId="0" borderId="0" xfId="1" applyFont="1" applyFill="1" applyProtection="1"/>
    <xf numFmtId="0" fontId="17" fillId="0" borderId="0" xfId="1" applyFont="1" applyProtection="1"/>
    <xf numFmtId="0" fontId="49" fillId="0" borderId="0" xfId="1" applyFont="1" applyProtection="1"/>
    <xf numFmtId="0" fontId="27" fillId="0" borderId="0" xfId="1" applyFont="1" applyAlignment="1" applyProtection="1">
      <alignment horizontal="left" indent="2"/>
    </xf>
    <xf numFmtId="9" fontId="27" fillId="0" borderId="0" xfId="3" applyFont="1" applyAlignment="1" applyProtection="1">
      <alignment horizontal="left" indent="2"/>
    </xf>
    <xf numFmtId="0" fontId="2" fillId="0" borderId="0" xfId="1" applyFont="1" applyAlignment="1" applyProtection="1">
      <alignment horizontal="left" indent="2"/>
    </xf>
    <xf numFmtId="0" fontId="9" fillId="0" borderId="0" xfId="1" applyFont="1" applyProtection="1"/>
    <xf numFmtId="3" fontId="1" fillId="4" borderId="0" xfId="6" applyNumberFormat="1" applyFont="1" applyFill="1" applyBorder="1" applyAlignment="1">
      <alignment vertical="center" wrapText="1"/>
    </xf>
    <xf numFmtId="3" fontId="6" fillId="5" borderId="1" xfId="6" applyNumberFormat="1" applyFont="1" applyFill="1" applyBorder="1" applyAlignment="1">
      <alignment wrapText="1"/>
    </xf>
    <xf numFmtId="0" fontId="6" fillId="5" borderId="1" xfId="6" applyFont="1" applyFill="1" applyBorder="1" applyAlignment="1">
      <alignment vertical="center"/>
    </xf>
    <xf numFmtId="49" fontId="6" fillId="5" borderId="1" xfId="6" applyNumberFormat="1" applyFont="1" applyFill="1" applyBorder="1" applyAlignment="1">
      <alignment horizontal="right" wrapText="1"/>
    </xf>
    <xf numFmtId="3" fontId="6" fillId="5" borderId="1" xfId="6" applyNumberFormat="1" applyFont="1" applyFill="1" applyBorder="1" applyAlignment="1">
      <alignment horizontal="right" wrapText="1"/>
    </xf>
    <xf numFmtId="0" fontId="6" fillId="2" borderId="0" xfId="6" applyFont="1" applyFill="1" applyBorder="1" applyAlignment="1">
      <alignment vertical="center"/>
    </xf>
    <xf numFmtId="0" fontId="4" fillId="0" borderId="0" xfId="6" applyFont="1" applyBorder="1" applyAlignment="1">
      <alignment vertical="center"/>
    </xf>
    <xf numFmtId="0" fontId="4" fillId="0" borderId="0" xfId="6" applyFont="1" applyAlignment="1">
      <alignment vertical="center"/>
    </xf>
    <xf numFmtId="3" fontId="6" fillId="2" borderId="0" xfId="6" applyNumberFormat="1" applyFont="1" applyFill="1" applyBorder="1" applyAlignment="1">
      <alignment horizontal="right" wrapText="1"/>
    </xf>
    <xf numFmtId="3" fontId="4" fillId="0" borderId="0" xfId="6" applyNumberFormat="1" applyFont="1"/>
    <xf numFmtId="3" fontId="4" fillId="0" borderId="0" xfId="6" applyNumberFormat="1" applyFont="1" applyAlignment="1"/>
    <xf numFmtId="3" fontId="6" fillId="2" borderId="1" xfId="6" applyNumberFormat="1" applyFont="1" applyFill="1" applyBorder="1" applyAlignment="1">
      <alignment wrapText="1"/>
    </xf>
    <xf numFmtId="3" fontId="6" fillId="2" borderId="1" xfId="6" applyNumberFormat="1" applyFont="1" applyFill="1" applyBorder="1" applyAlignment="1"/>
    <xf numFmtId="3" fontId="6" fillId="2" borderId="1" xfId="6" applyNumberFormat="1" applyFont="1" applyFill="1" applyBorder="1"/>
    <xf numFmtId="3" fontId="6" fillId="2" borderId="1" xfId="6" applyNumberFormat="1" applyFont="1" applyFill="1" applyBorder="1" applyAlignment="1">
      <alignment horizontal="right" wrapText="1"/>
    </xf>
    <xf numFmtId="3" fontId="2" fillId="0" borderId="0" xfId="6" applyNumberFormat="1" applyFont="1" applyAlignment="1"/>
    <xf numFmtId="3" fontId="27" fillId="0" borderId="0" xfId="6" applyNumberFormat="1" applyFont="1" applyAlignment="1">
      <alignment horizontal="left" indent="2"/>
    </xf>
    <xf numFmtId="0" fontId="9" fillId="0" borderId="0" xfId="6" applyFont="1"/>
    <xf numFmtId="1" fontId="1" fillId="4" borderId="1" xfId="7" applyNumberFormat="1" applyFont="1" applyFill="1" applyBorder="1" applyAlignment="1">
      <alignment horizontal="left" vertical="top" wrapText="1"/>
    </xf>
    <xf numFmtId="0" fontId="1" fillId="0" borderId="1" xfId="7" applyFont="1" applyBorder="1" applyAlignment="1">
      <alignment horizontal="center" wrapText="1"/>
    </xf>
    <xf numFmtId="3" fontId="12" fillId="4" borderId="0" xfId="7" applyNumberFormat="1" applyFont="1" applyFill="1" applyBorder="1" applyAlignment="1">
      <alignment vertical="top" wrapText="1"/>
    </xf>
    <xf numFmtId="0" fontId="2" fillId="0" borderId="0" xfId="7" applyFont="1" applyAlignment="1">
      <alignment wrapText="1"/>
    </xf>
    <xf numFmtId="0" fontId="1" fillId="0" borderId="0" xfId="7" applyFont="1" applyBorder="1" applyAlignment="1">
      <alignment wrapText="1"/>
    </xf>
    <xf numFmtId="0" fontId="2" fillId="0" borderId="0" xfId="7" applyFont="1"/>
    <xf numFmtId="0" fontId="1" fillId="0" borderId="3" xfId="7" applyFont="1" applyBorder="1" applyAlignment="1">
      <alignment wrapText="1"/>
    </xf>
    <xf numFmtId="0" fontId="1" fillId="0" borderId="3" xfId="7" applyFont="1" applyBorder="1" applyAlignment="1">
      <alignment horizontal="right" wrapText="1"/>
    </xf>
    <xf numFmtId="0" fontId="27" fillId="0" borderId="0" xfId="7" applyFont="1"/>
    <xf numFmtId="0" fontId="1" fillId="0" borderId="2" xfId="7" applyFont="1" applyBorder="1" applyAlignment="1">
      <alignment vertical="center" wrapText="1"/>
    </xf>
    <xf numFmtId="0" fontId="1" fillId="0" borderId="2" xfId="7" applyFont="1" applyBorder="1" applyAlignment="1" applyProtection="1">
      <alignment vertical="center"/>
      <protection locked="0"/>
    </xf>
    <xf numFmtId="3" fontId="27" fillId="0" borderId="0" xfId="7" applyNumberFormat="1" applyFont="1" applyBorder="1" applyAlignment="1" applyProtection="1">
      <alignment vertical="center"/>
      <protection locked="0"/>
    </xf>
    <xf numFmtId="0" fontId="2" fillId="0" borderId="0" xfId="7" applyFont="1" applyAlignment="1">
      <alignment vertical="center"/>
    </xf>
    <xf numFmtId="0" fontId="2" fillId="0" borderId="0" xfId="16" applyFont="1" applyBorder="1" applyAlignment="1">
      <alignment vertical="center" wrapText="1"/>
    </xf>
    <xf numFmtId="3" fontId="4" fillId="0" borderId="0" xfId="7" applyNumberFormat="1" applyFont="1" applyBorder="1" applyAlignment="1" applyProtection="1">
      <alignment horizontal="right" vertical="center"/>
      <protection locked="0"/>
    </xf>
    <xf numFmtId="3" fontId="2" fillId="0" borderId="0" xfId="7" applyNumberFormat="1" applyFont="1" applyBorder="1" applyAlignment="1" applyProtection="1">
      <alignment vertical="center"/>
      <protection locked="0"/>
    </xf>
    <xf numFmtId="0" fontId="2" fillId="0" borderId="0" xfId="7" applyFont="1" applyAlignment="1"/>
    <xf numFmtId="3" fontId="2" fillId="0" borderId="0" xfId="7" applyNumberFormat="1" applyFont="1" applyAlignment="1">
      <alignment vertical="center"/>
    </xf>
    <xf numFmtId="0" fontId="2" fillId="0" borderId="0" xfId="16" applyFont="1" applyBorder="1" applyAlignment="1">
      <alignment horizontal="left" vertical="center" wrapText="1" indent="1"/>
    </xf>
    <xf numFmtId="0" fontId="2" fillId="0" borderId="0" xfId="16" applyFont="1" applyBorder="1" applyAlignment="1">
      <alignment horizontal="left" vertical="center" indent="1"/>
    </xf>
    <xf numFmtId="0" fontId="2" fillId="0" borderId="0" xfId="16" applyFont="1" applyBorder="1" applyAlignment="1">
      <alignment horizontal="left" vertical="center" wrapText="1" indent="3"/>
    </xf>
    <xf numFmtId="3" fontId="4" fillId="0" borderId="0" xfId="0" applyNumberFormat="1" applyFont="1" applyAlignment="1" applyProtection="1">
      <alignment horizontal="right"/>
      <protection locked="0"/>
    </xf>
    <xf numFmtId="0" fontId="6" fillId="2" borderId="0" xfId="7" applyFont="1" applyFill="1" applyBorder="1" applyAlignment="1">
      <alignment vertical="center" wrapText="1"/>
    </xf>
    <xf numFmtId="3" fontId="4" fillId="2" borderId="0" xfId="7" applyNumberFormat="1" applyFont="1" applyFill="1" applyBorder="1" applyAlignment="1" applyProtection="1">
      <alignment horizontal="right" vertical="center"/>
      <protection locked="0"/>
    </xf>
    <xf numFmtId="3" fontId="6" fillId="2" borderId="0" xfId="7" applyNumberFormat="1" applyFont="1" applyFill="1" applyBorder="1" applyAlignment="1" applyProtection="1">
      <alignment horizontal="right" vertical="center"/>
      <protection locked="0"/>
    </xf>
    <xf numFmtId="166" fontId="2" fillId="0" borderId="0" xfId="7" applyNumberFormat="1" applyFont="1" applyAlignment="1">
      <alignment vertical="center"/>
    </xf>
    <xf numFmtId="165" fontId="2" fillId="0" borderId="0" xfId="3" applyNumberFormat="1" applyFont="1" applyAlignment="1">
      <alignment vertical="center"/>
    </xf>
    <xf numFmtId="0" fontId="12" fillId="0" borderId="0" xfId="7" applyFont="1" applyFill="1" applyBorder="1" applyAlignment="1">
      <alignment vertical="center" wrapText="1"/>
    </xf>
    <xf numFmtId="3" fontId="4" fillId="0" borderId="0" xfId="7" applyNumberFormat="1" applyFont="1" applyFill="1" applyBorder="1" applyAlignment="1" applyProtection="1">
      <alignment horizontal="right" vertical="center"/>
      <protection locked="0"/>
    </xf>
    <xf numFmtId="3" fontId="12" fillId="0" borderId="0" xfId="7" applyNumberFormat="1" applyFont="1" applyFill="1" applyBorder="1" applyAlignment="1" applyProtection="1">
      <alignment horizontal="right" vertical="center"/>
      <protection locked="0"/>
    </xf>
    <xf numFmtId="0" fontId="1" fillId="0" borderId="0" xfId="7" applyFont="1" applyBorder="1" applyAlignment="1">
      <alignment vertical="center" wrapText="1"/>
    </xf>
    <xf numFmtId="0" fontId="2" fillId="0" borderId="0" xfId="16" applyFont="1" applyBorder="1" applyAlignment="1">
      <alignment vertical="center"/>
    </xf>
    <xf numFmtId="1" fontId="2" fillId="0" borderId="0" xfId="7" applyNumberFormat="1" applyFont="1" applyAlignment="1">
      <alignment vertical="center"/>
    </xf>
    <xf numFmtId="0" fontId="2" fillId="0" borderId="0" xfId="16" quotePrefix="1" applyFont="1" applyBorder="1" applyAlignment="1">
      <alignment horizontal="left" vertical="center" wrapText="1" indent="1"/>
    </xf>
    <xf numFmtId="0" fontId="6" fillId="2" borderId="0" xfId="2" applyFont="1" applyFill="1" applyBorder="1" applyAlignment="1">
      <alignment vertical="center" wrapText="1"/>
    </xf>
    <xf numFmtId="3" fontId="6" fillId="2" borderId="0" xfId="7" applyNumberFormat="1" applyFont="1" applyFill="1" applyBorder="1" applyAlignment="1" applyProtection="1">
      <alignment vertical="center"/>
      <protection locked="0"/>
    </xf>
    <xf numFmtId="3" fontId="6" fillId="2" borderId="3" xfId="7" applyNumberFormat="1" applyFont="1" applyFill="1" applyBorder="1" applyAlignment="1" applyProtection="1">
      <alignment vertical="center"/>
      <protection locked="0"/>
    </xf>
    <xf numFmtId="0" fontId="6" fillId="2" borderId="1" xfId="7" applyFont="1" applyFill="1" applyBorder="1" applyAlignment="1">
      <alignment vertical="center" wrapText="1"/>
    </xf>
    <xf numFmtId="3" fontId="6" fillId="2" borderId="1" xfId="7" applyNumberFormat="1" applyFont="1" applyFill="1" applyBorder="1" applyAlignment="1" applyProtection="1">
      <alignment vertical="center"/>
      <protection locked="0"/>
    </xf>
    <xf numFmtId="0" fontId="2" fillId="4" borderId="0" xfId="7" quotePrefix="1" applyFont="1" applyFill="1" applyBorder="1" applyAlignment="1">
      <alignment vertical="center" wrapText="1"/>
    </xf>
    <xf numFmtId="3" fontId="4" fillId="4" borderId="0" xfId="7" applyNumberFormat="1" applyFont="1" applyFill="1" applyBorder="1" applyAlignment="1" applyProtection="1">
      <alignment horizontal="right" vertical="center"/>
      <protection locked="0"/>
    </xf>
    <xf numFmtId="3" fontId="2" fillId="4" borderId="0" xfId="7" applyNumberFormat="1" applyFont="1" applyFill="1" applyBorder="1" applyAlignment="1" applyProtection="1">
      <alignment vertical="center"/>
      <protection locked="0"/>
    </xf>
    <xf numFmtId="0" fontId="2" fillId="0" borderId="0" xfId="7" applyFont="1" applyBorder="1" applyAlignment="1" applyProtection="1">
      <alignment vertical="center"/>
      <protection locked="0"/>
    </xf>
    <xf numFmtId="1" fontId="2" fillId="0" borderId="0" xfId="7" applyNumberFormat="1" applyFont="1" applyBorder="1" applyAlignment="1" applyProtection="1">
      <alignment vertical="center"/>
      <protection locked="0"/>
    </xf>
    <xf numFmtId="1" fontId="4" fillId="4" borderId="1" xfId="7" applyNumberFormat="1" applyFont="1" applyFill="1" applyBorder="1" applyAlignment="1">
      <alignment horizontal="left" vertical="top" wrapText="1"/>
    </xf>
    <xf numFmtId="0" fontId="4" fillId="0" borderId="1" xfId="7" applyFont="1" applyBorder="1" applyAlignment="1">
      <alignment horizontal="center" wrapText="1"/>
    </xf>
    <xf numFmtId="0" fontId="4" fillId="0" borderId="0" xfId="7" applyFont="1" applyBorder="1" applyAlignment="1">
      <alignment wrapText="1"/>
    </xf>
    <xf numFmtId="0" fontId="4" fillId="0" borderId="3" xfId="7" applyFont="1" applyBorder="1" applyAlignment="1">
      <alignment wrapText="1"/>
    </xf>
    <xf numFmtId="0" fontId="4" fillId="0" borderId="3" xfId="7" applyFont="1" applyBorder="1" applyAlignment="1">
      <alignment horizontal="right" wrapText="1"/>
    </xf>
    <xf numFmtId="0" fontId="4" fillId="0" borderId="2" xfId="7" applyFont="1" applyBorder="1" applyAlignment="1">
      <alignment vertical="center" wrapText="1"/>
    </xf>
    <xf numFmtId="0" fontId="4" fillId="0" borderId="2" xfId="7" applyFont="1" applyBorder="1" applyAlignment="1" applyProtection="1">
      <alignment vertical="center"/>
      <protection locked="0"/>
    </xf>
    <xf numFmtId="3" fontId="4" fillId="0" borderId="0" xfId="7" applyNumberFormat="1" applyFont="1" applyBorder="1" applyAlignment="1" applyProtection="1">
      <alignment vertical="center"/>
      <protection locked="0"/>
    </xf>
    <xf numFmtId="0" fontId="4" fillId="0" borderId="0" xfId="7" applyFont="1" applyBorder="1" applyAlignment="1" applyProtection="1">
      <alignment vertical="center"/>
      <protection locked="0"/>
    </xf>
    <xf numFmtId="0" fontId="6" fillId="3" borderId="0" xfId="7" applyFont="1" applyFill="1" applyBorder="1" applyAlignment="1">
      <alignment vertical="center" wrapText="1"/>
    </xf>
    <xf numFmtId="3" fontId="6" fillId="3" borderId="0" xfId="7" applyNumberFormat="1" applyFont="1" applyFill="1" applyBorder="1" applyAlignment="1" applyProtection="1">
      <alignment horizontal="right" vertical="center"/>
      <protection locked="0"/>
    </xf>
    <xf numFmtId="0" fontId="4" fillId="0" borderId="0" xfId="7" applyFont="1" applyBorder="1" applyAlignment="1">
      <alignment vertical="center" wrapText="1"/>
    </xf>
    <xf numFmtId="0" fontId="6" fillId="3" borderId="0" xfId="2" applyFont="1" applyFill="1" applyBorder="1" applyAlignment="1">
      <alignment vertical="center" wrapText="1"/>
    </xf>
    <xf numFmtId="3" fontId="6" fillId="3" borderId="0" xfId="7" applyNumberFormat="1" applyFont="1" applyFill="1" applyBorder="1" applyAlignment="1" applyProtection="1">
      <alignment vertical="center"/>
      <protection locked="0"/>
    </xf>
    <xf numFmtId="1" fontId="6" fillId="3" borderId="0" xfId="7" applyNumberFormat="1" applyFont="1" applyFill="1" applyBorder="1" applyAlignment="1" applyProtection="1">
      <alignment vertical="center"/>
      <protection locked="0"/>
    </xf>
    <xf numFmtId="3" fontId="2" fillId="0" borderId="0" xfId="7" applyNumberFormat="1" applyFont="1" applyBorder="1" applyAlignment="1">
      <alignment vertical="center"/>
    </xf>
    <xf numFmtId="0" fontId="2" fillId="0" borderId="0" xfId="7" applyFont="1" applyBorder="1" applyAlignment="1">
      <alignment vertical="center"/>
    </xf>
    <xf numFmtId="1" fontId="2" fillId="0" borderId="0" xfId="7" applyNumberFormat="1" applyFont="1" applyBorder="1" applyAlignment="1">
      <alignment vertical="center"/>
    </xf>
    <xf numFmtId="1" fontId="2" fillId="0" borderId="0" xfId="7" applyNumberFormat="1" applyFont="1"/>
    <xf numFmtId="0" fontId="9" fillId="0" borderId="0" xfId="7" applyFont="1"/>
    <xf numFmtId="165" fontId="2" fillId="0" borderId="0" xfId="0" applyNumberFormat="1" applyFont="1"/>
    <xf numFmtId="0" fontId="1" fillId="0" borderId="1" xfId="0" applyFont="1" applyBorder="1" applyAlignment="1">
      <alignment horizontal="left"/>
    </xf>
    <xf numFmtId="0" fontId="1" fillId="0" borderId="1" xfId="0" applyFont="1" applyBorder="1" applyAlignment="1">
      <alignment horizontal="center"/>
    </xf>
    <xf numFmtId="0" fontId="13" fillId="0" borderId="3" xfId="0" applyFont="1" applyBorder="1" applyAlignment="1">
      <alignment horizontal="right" wrapText="1"/>
    </xf>
    <xf numFmtId="0" fontId="2" fillId="0" borderId="0" xfId="6" applyFont="1" applyBorder="1" applyAlignment="1">
      <alignment vertical="center"/>
    </xf>
    <xf numFmtId="3" fontId="4" fillId="0" borderId="0" xfId="6" applyNumberFormat="1" applyFont="1" applyBorder="1" applyAlignment="1" applyProtection="1">
      <alignment horizontal="right" vertical="center"/>
      <protection locked="0"/>
    </xf>
    <xf numFmtId="1" fontId="4" fillId="0" borderId="0" xfId="6" applyNumberFormat="1" applyFont="1" applyBorder="1" applyAlignment="1" applyProtection="1">
      <alignment horizontal="right" vertical="center"/>
      <protection locked="0"/>
    </xf>
    <xf numFmtId="165" fontId="2" fillId="0" borderId="0" xfId="0" applyNumberFormat="1" applyFont="1" applyAlignment="1">
      <alignment vertical="center"/>
    </xf>
    <xf numFmtId="0" fontId="6" fillId="2" borderId="1" xfId="6" applyFont="1" applyFill="1" applyBorder="1" applyAlignment="1">
      <alignment vertical="center"/>
    </xf>
    <xf numFmtId="3" fontId="4" fillId="2" borderId="1" xfId="6" applyNumberFormat="1" applyFont="1" applyFill="1" applyBorder="1" applyAlignment="1" applyProtection="1">
      <alignment horizontal="right" vertical="center"/>
      <protection locked="0"/>
    </xf>
    <xf numFmtId="0" fontId="4" fillId="0" borderId="1" xfId="0" applyFont="1" applyBorder="1" applyAlignment="1">
      <alignment horizontal="left"/>
    </xf>
    <xf numFmtId="0" fontId="4" fillId="0" borderId="1" xfId="0" applyFont="1" applyBorder="1" applyAlignment="1">
      <alignment horizontal="center"/>
    </xf>
    <xf numFmtId="0" fontId="4" fillId="0" borderId="0" xfId="0" applyFont="1" applyBorder="1" applyAlignment="1">
      <alignment wrapText="1"/>
    </xf>
    <xf numFmtId="0" fontId="14" fillId="0" borderId="3" xfId="0" applyFont="1" applyBorder="1" applyAlignment="1">
      <alignment horizontal="right" wrapText="1"/>
    </xf>
    <xf numFmtId="0" fontId="2" fillId="0" borderId="0" xfId="6" applyFont="1" applyBorder="1" applyAlignment="1">
      <alignment vertical="center" wrapText="1"/>
    </xf>
    <xf numFmtId="3" fontId="2" fillId="0" borderId="0" xfId="6" applyNumberFormat="1" applyFont="1" applyBorder="1" applyAlignment="1">
      <alignment vertical="center"/>
    </xf>
    <xf numFmtId="1" fontId="2" fillId="0" borderId="0" xfId="6" applyNumberFormat="1" applyFont="1" applyBorder="1" applyAlignment="1">
      <alignment vertical="center"/>
    </xf>
    <xf numFmtId="0" fontId="6" fillId="3" borderId="1" xfId="6" applyFont="1" applyFill="1" applyBorder="1" applyAlignment="1">
      <alignment vertical="center" wrapText="1"/>
    </xf>
    <xf numFmtId="3" fontId="6" fillId="3" borderId="1" xfId="6" applyNumberFormat="1" applyFont="1" applyFill="1" applyBorder="1" applyAlignment="1">
      <alignment vertical="center"/>
    </xf>
    <xf numFmtId="1" fontId="6" fillId="3" borderId="1" xfId="6" applyNumberFormat="1" applyFont="1" applyFill="1" applyBorder="1" applyAlignment="1">
      <alignment vertical="center"/>
    </xf>
    <xf numFmtId="166" fontId="2" fillId="0" borderId="0" xfId="7" applyNumberFormat="1" applyFont="1"/>
    <xf numFmtId="0" fontId="1" fillId="0" borderId="1" xfId="7" applyFont="1" applyBorder="1" applyAlignment="1">
      <alignment horizontal="left"/>
    </xf>
    <xf numFmtId="0" fontId="13" fillId="0" borderId="1" xfId="7" applyFont="1" applyBorder="1" applyAlignment="1">
      <alignment horizontal="center"/>
    </xf>
    <xf numFmtId="0" fontId="13" fillId="0" borderId="3" xfId="7" applyFont="1" applyBorder="1" applyAlignment="1">
      <alignment horizontal="right" wrapText="1"/>
    </xf>
    <xf numFmtId="0" fontId="2" fillId="0" borderId="0" xfId="7" applyFont="1" applyBorder="1" applyAlignment="1">
      <alignment vertical="center" wrapText="1"/>
    </xf>
    <xf numFmtId="3" fontId="2" fillId="0" borderId="2" xfId="7" applyNumberFormat="1" applyFont="1" applyBorder="1" applyAlignment="1" applyProtection="1">
      <alignment vertical="center"/>
      <protection locked="0"/>
    </xf>
    <xf numFmtId="165" fontId="2" fillId="0" borderId="0" xfId="7" applyNumberFormat="1" applyFont="1" applyAlignment="1">
      <alignment vertical="center"/>
    </xf>
    <xf numFmtId="0" fontId="2" fillId="0" borderId="0" xfId="7" quotePrefix="1" applyFont="1" applyBorder="1" applyAlignment="1">
      <alignment vertical="center" wrapText="1"/>
    </xf>
    <xf numFmtId="9" fontId="27" fillId="0" borderId="0" xfId="3" applyFont="1" applyAlignment="1">
      <alignment vertical="center"/>
    </xf>
    <xf numFmtId="9" fontId="2" fillId="0" borderId="0" xfId="3" applyFont="1" applyAlignment="1">
      <alignment vertical="center"/>
    </xf>
    <xf numFmtId="3" fontId="2" fillId="0" borderId="0" xfId="7" applyNumberFormat="1" applyFont="1" applyAlignment="1">
      <alignment wrapText="1"/>
    </xf>
    <xf numFmtId="0" fontId="4" fillId="0" borderId="1" xfId="7" applyFont="1" applyBorder="1"/>
    <xf numFmtId="0" fontId="14" fillId="0" borderId="1" xfId="7" applyFont="1" applyBorder="1" applyAlignment="1">
      <alignment horizontal="center"/>
    </xf>
    <xf numFmtId="0" fontId="14" fillId="0" borderId="3" xfId="7" applyFont="1" applyBorder="1" applyAlignment="1">
      <alignment horizontal="right" wrapText="1"/>
    </xf>
    <xf numFmtId="0" fontId="2" fillId="0" borderId="2" xfId="7" applyFont="1" applyBorder="1" applyAlignment="1">
      <alignment vertical="center" wrapText="1"/>
    </xf>
    <xf numFmtId="3" fontId="2" fillId="0" borderId="2" xfId="7" applyNumberFormat="1" applyFont="1" applyBorder="1" applyAlignment="1">
      <alignment vertical="center"/>
    </xf>
    <xf numFmtId="0" fontId="6" fillId="3" borderId="1" xfId="7" applyFont="1" applyFill="1" applyBorder="1" applyAlignment="1">
      <alignment vertical="center" wrapText="1"/>
    </xf>
    <xf numFmtId="3" fontId="6" fillId="3" borderId="1" xfId="7" applyNumberFormat="1" applyFont="1" applyFill="1" applyBorder="1" applyAlignment="1">
      <alignment vertical="center"/>
    </xf>
    <xf numFmtId="0" fontId="1" fillId="0" borderId="1" xfId="0" applyFont="1" applyBorder="1" applyAlignment="1">
      <alignment horizontal="left" vertical="top" wrapText="1"/>
    </xf>
    <xf numFmtId="0" fontId="1" fillId="0" borderId="1" xfId="16" applyFont="1" applyBorder="1" applyAlignment="1">
      <alignment vertical="top" wrapText="1"/>
    </xf>
    <xf numFmtId="0" fontId="1" fillId="0" borderId="1" xfId="16" applyFont="1" applyBorder="1"/>
    <xf numFmtId="0" fontId="1" fillId="0" borderId="3" xfId="16" applyFont="1" applyBorder="1" applyAlignment="1">
      <alignment wrapText="1"/>
    </xf>
    <xf numFmtId="0" fontId="13" fillId="0" borderId="3" xfId="16" applyFont="1" applyBorder="1" applyAlignment="1">
      <alignment horizontal="right" wrapText="1"/>
    </xf>
    <xf numFmtId="3" fontId="17" fillId="0" borderId="0" xfId="16" applyNumberFormat="1" applyFont="1" applyFill="1" applyBorder="1" applyAlignment="1">
      <alignment horizontal="left" wrapText="1"/>
    </xf>
    <xf numFmtId="3" fontId="2" fillId="0" borderId="0" xfId="16" applyNumberFormat="1" applyFont="1" applyAlignment="1" applyProtection="1">
      <alignment horizontal="right"/>
      <protection locked="0"/>
    </xf>
    <xf numFmtId="9" fontId="2" fillId="0" borderId="0" xfId="17" applyFont="1" applyAlignment="1" applyProtection="1">
      <alignment horizontal="right"/>
      <protection locked="0"/>
    </xf>
    <xf numFmtId="3" fontId="17" fillId="0" borderId="0" xfId="16" applyNumberFormat="1" applyFont="1" applyFill="1" applyBorder="1" applyAlignment="1">
      <alignment horizontal="left"/>
    </xf>
    <xf numFmtId="3" fontId="6" fillId="2" borderId="0" xfId="16" applyNumberFormat="1" applyFont="1" applyFill="1" applyBorder="1" applyAlignment="1">
      <alignment horizontal="left"/>
    </xf>
    <xf numFmtId="3" fontId="6" fillId="2" borderId="0" xfId="16" applyNumberFormat="1" applyFont="1" applyFill="1" applyProtection="1">
      <protection locked="0"/>
    </xf>
    <xf numFmtId="9" fontId="6" fillId="2" borderId="0" xfId="18" applyFont="1" applyFill="1" applyProtection="1">
      <protection locked="0"/>
    </xf>
    <xf numFmtId="3" fontId="6" fillId="0" borderId="0" xfId="2" applyNumberFormat="1" applyFont="1"/>
    <xf numFmtId="0" fontId="4" fillId="0" borderId="1" xfId="0" applyFont="1" applyBorder="1" applyAlignment="1">
      <alignment horizontal="left" vertical="top" wrapText="1"/>
    </xf>
    <xf numFmtId="0" fontId="4" fillId="0" borderId="1" xfId="2" applyFont="1" applyBorder="1"/>
    <xf numFmtId="0" fontId="4" fillId="0" borderId="1" xfId="16" applyFont="1" applyBorder="1"/>
    <xf numFmtId="0" fontId="4" fillId="0" borderId="1" xfId="16" applyFont="1" applyBorder="1" applyAlignment="1">
      <alignment wrapText="1"/>
    </xf>
    <xf numFmtId="0" fontId="14" fillId="0" borderId="1" xfId="16" applyFont="1" applyBorder="1" applyAlignment="1">
      <alignment horizontal="right" wrapText="1"/>
    </xf>
    <xf numFmtId="3" fontId="2" fillId="0" borderId="0" xfId="16" applyNumberFormat="1" applyFont="1"/>
    <xf numFmtId="9" fontId="2" fillId="0" borderId="0" xfId="17" applyFont="1"/>
    <xf numFmtId="0" fontId="6" fillId="3" borderId="0" xfId="6" applyFont="1" applyFill="1" applyBorder="1" applyAlignment="1">
      <alignment vertical="center" wrapText="1"/>
    </xf>
    <xf numFmtId="3" fontId="6" fillId="3" borderId="0" xfId="6" applyNumberFormat="1" applyFont="1" applyFill="1" applyBorder="1" applyAlignment="1">
      <alignment vertical="center"/>
    </xf>
    <xf numFmtId="9" fontId="6" fillId="3" borderId="0" xfId="18" applyFont="1" applyFill="1"/>
    <xf numFmtId="0" fontId="9" fillId="0" borderId="0" xfId="2" applyFont="1"/>
    <xf numFmtId="0" fontId="1" fillId="0" borderId="3" xfId="16" applyFont="1" applyBorder="1" applyAlignment="1">
      <alignment horizontal="right" wrapText="1"/>
    </xf>
    <xf numFmtId="9" fontId="1" fillId="0" borderId="3" xfId="17" applyFont="1" applyBorder="1" applyAlignment="1">
      <alignment horizontal="right" wrapText="1"/>
    </xf>
    <xf numFmtId="0" fontId="17" fillId="4" borderId="0" xfId="19" applyFont="1" applyFill="1" applyAlignment="1">
      <alignment vertical="top" wrapText="1"/>
    </xf>
    <xf numFmtId="0" fontId="6" fillId="0" borderId="0" xfId="2" applyFont="1" applyAlignment="1">
      <alignment vertical="top"/>
    </xf>
    <xf numFmtId="0" fontId="4" fillId="0" borderId="0" xfId="16" applyFont="1" applyBorder="1" applyAlignment="1">
      <alignment wrapText="1"/>
    </xf>
    <xf numFmtId="0" fontId="4" fillId="0" borderId="3" xfId="16" applyFont="1" applyBorder="1" applyAlignment="1">
      <alignment horizontal="right" wrapText="1"/>
    </xf>
    <xf numFmtId="9" fontId="4" fillId="0" borderId="3" xfId="17" applyFont="1" applyBorder="1" applyAlignment="1">
      <alignment horizontal="right" wrapText="1"/>
    </xf>
    <xf numFmtId="176" fontId="14" fillId="0" borderId="0" xfId="2" applyNumberFormat="1" applyFont="1" applyBorder="1" applyAlignment="1">
      <alignment vertical="top"/>
    </xf>
    <xf numFmtId="176" fontId="14" fillId="0" borderId="0" xfId="2" applyNumberFormat="1" applyFont="1" applyFill="1" applyBorder="1" applyAlignment="1">
      <alignment vertical="top"/>
    </xf>
    <xf numFmtId="0" fontId="2" fillId="0" borderId="0" xfId="1" applyFont="1"/>
    <xf numFmtId="3" fontId="2" fillId="0" borderId="0" xfId="1" applyNumberFormat="1" applyFont="1"/>
    <xf numFmtId="0" fontId="1" fillId="0" borderId="1" xfId="1" applyFont="1" applyBorder="1" applyAlignment="1">
      <alignment horizontal="right" vertical="top" wrapText="1"/>
    </xf>
    <xf numFmtId="9" fontId="1" fillId="0" borderId="1" xfId="5" applyFont="1" applyBorder="1" applyAlignment="1">
      <alignment horizontal="right" vertical="top" wrapText="1"/>
    </xf>
    <xf numFmtId="10" fontId="1" fillId="0" borderId="1" xfId="5" applyNumberFormat="1" applyFont="1" applyBorder="1" applyAlignment="1">
      <alignment horizontal="right" vertical="top" wrapText="1"/>
    </xf>
    <xf numFmtId="165" fontId="1" fillId="0" borderId="1" xfId="5" applyNumberFormat="1" applyFont="1" applyBorder="1" applyAlignment="1">
      <alignment horizontal="right" vertical="top" wrapText="1"/>
    </xf>
    <xf numFmtId="167" fontId="1" fillId="0" borderId="1" xfId="1" applyNumberFormat="1" applyFont="1" applyBorder="1" applyAlignment="1">
      <alignment horizontal="right" vertical="top" wrapText="1"/>
    </xf>
    <xf numFmtId="0" fontId="13" fillId="0" borderId="0" xfId="1" applyFont="1" applyFill="1"/>
    <xf numFmtId="0" fontId="13" fillId="0" borderId="0" xfId="20" applyFont="1"/>
    <xf numFmtId="0" fontId="17" fillId="0" borderId="0" xfId="20" applyFont="1"/>
    <xf numFmtId="3" fontId="17" fillId="0" borderId="0" xfId="1" applyNumberFormat="1" applyFont="1" applyBorder="1" applyAlignment="1">
      <alignment horizontal="right" vertical="center"/>
    </xf>
    <xf numFmtId="9" fontId="14" fillId="0" borderId="0" xfId="5" applyFont="1" applyBorder="1" applyAlignment="1">
      <alignment horizontal="right" vertical="center"/>
    </xf>
    <xf numFmtId="10" fontId="17" fillId="0" borderId="0" xfId="5" applyNumberFormat="1" applyFont="1" applyBorder="1" applyAlignment="1">
      <alignment horizontal="right" vertical="center"/>
    </xf>
    <xf numFmtId="165" fontId="17" fillId="0" borderId="0" xfId="5" applyNumberFormat="1" applyFont="1" applyBorder="1" applyAlignment="1">
      <alignment horizontal="right" vertical="center"/>
    </xf>
    <xf numFmtId="167" fontId="17" fillId="0" borderId="0" xfId="1" applyNumberFormat="1" applyFont="1" applyBorder="1" applyAlignment="1">
      <alignment horizontal="right" vertical="center"/>
    </xf>
    <xf numFmtId="9" fontId="17" fillId="0" borderId="0" xfId="5" applyFont="1" applyBorder="1" applyAlignment="1">
      <alignment horizontal="right" vertical="center"/>
    </xf>
    <xf numFmtId="0" fontId="17" fillId="0" borderId="0" xfId="20" applyFont="1" applyBorder="1"/>
    <xf numFmtId="0" fontId="39" fillId="0" borderId="0" xfId="1" applyFont="1"/>
    <xf numFmtId="3" fontId="17" fillId="0" borderId="0" xfId="1" applyNumberFormat="1" applyFont="1" applyBorder="1" applyAlignment="1" applyProtection="1">
      <alignment horizontal="right" vertical="center"/>
      <protection locked="0"/>
    </xf>
    <xf numFmtId="9" fontId="17" fillId="0" borderId="0" xfId="5" applyFont="1" applyBorder="1" applyAlignment="1" applyProtection="1">
      <alignment horizontal="right" vertical="center"/>
      <protection locked="0"/>
    </xf>
    <xf numFmtId="0" fontId="52" fillId="0" borderId="0" xfId="1" applyFont="1"/>
    <xf numFmtId="0" fontId="4" fillId="0" borderId="1" xfId="1" applyFont="1" applyBorder="1"/>
    <xf numFmtId="0" fontId="14" fillId="0" borderId="0" xfId="20" applyFont="1"/>
    <xf numFmtId="0" fontId="14" fillId="0" borderId="0" xfId="1" applyFont="1" applyFill="1"/>
    <xf numFmtId="0" fontId="9" fillId="0" borderId="0" xfId="1" applyFont="1"/>
    <xf numFmtId="0" fontId="6" fillId="0" borderId="0" xfId="1" applyFont="1"/>
    <xf numFmtId="0" fontId="53" fillId="0" borderId="0" xfId="1" applyFont="1"/>
    <xf numFmtId="0" fontId="54" fillId="0" borderId="1" xfId="1" applyFont="1" applyBorder="1" applyAlignment="1">
      <alignment horizontal="left" vertical="top" wrapText="1"/>
    </xf>
    <xf numFmtId="0" fontId="55" fillId="0" borderId="1" xfId="1" applyFont="1" applyBorder="1" applyAlignment="1">
      <alignment horizontal="right" vertical="top" wrapText="1"/>
    </xf>
    <xf numFmtId="9" fontId="55" fillId="0" borderId="1" xfId="5" applyFont="1" applyBorder="1" applyAlignment="1">
      <alignment horizontal="right" vertical="top" wrapText="1"/>
    </xf>
    <xf numFmtId="10" fontId="55" fillId="0" borderId="1" xfId="5" applyNumberFormat="1" applyFont="1" applyBorder="1" applyAlignment="1">
      <alignment horizontal="right" vertical="top" wrapText="1"/>
    </xf>
    <xf numFmtId="165" fontId="55" fillId="0" borderId="1" xfId="5" applyNumberFormat="1" applyFont="1" applyBorder="1" applyAlignment="1">
      <alignment horizontal="right" vertical="top" wrapText="1"/>
    </xf>
    <xf numFmtId="167" fontId="55" fillId="0" borderId="1" xfId="1" applyNumberFormat="1" applyFont="1" applyBorder="1" applyAlignment="1">
      <alignment horizontal="right" vertical="top" wrapText="1"/>
    </xf>
    <xf numFmtId="0" fontId="56" fillId="0" borderId="1" xfId="1" applyFont="1" applyBorder="1" applyAlignment="1">
      <alignment horizontal="left" wrapText="1"/>
    </xf>
    <xf numFmtId="0" fontId="56" fillId="0" borderId="1" xfId="1" applyFont="1" applyBorder="1" applyAlignment="1">
      <alignment horizontal="right" wrapText="1"/>
    </xf>
    <xf numFmtId="9" fontId="56" fillId="0" borderId="1" xfId="5" applyFont="1" applyBorder="1" applyAlignment="1">
      <alignment horizontal="right" wrapText="1"/>
    </xf>
    <xf numFmtId="10" fontId="56" fillId="0" borderId="1" xfId="5" applyNumberFormat="1" applyFont="1" applyBorder="1" applyAlignment="1">
      <alignment horizontal="right" wrapText="1"/>
    </xf>
    <xf numFmtId="165" fontId="56" fillId="0" borderId="1" xfId="5" applyNumberFormat="1" applyFont="1" applyBorder="1" applyAlignment="1">
      <alignment horizontal="right" wrapText="1"/>
    </xf>
    <xf numFmtId="167" fontId="56" fillId="0" borderId="1" xfId="1" applyNumberFormat="1" applyFont="1" applyBorder="1" applyAlignment="1">
      <alignment horizontal="right" wrapText="1"/>
    </xf>
    <xf numFmtId="0" fontId="55" fillId="0" borderId="0" xfId="20" applyFont="1"/>
    <xf numFmtId="0" fontId="55" fillId="0" borderId="0" xfId="1" applyFont="1" applyAlignment="1">
      <alignment horizontal="right"/>
    </xf>
    <xf numFmtId="9" fontId="55" fillId="0" borderId="0" xfId="5" applyFont="1" applyAlignment="1">
      <alignment horizontal="right"/>
    </xf>
    <xf numFmtId="10" fontId="55" fillId="0" borderId="0" xfId="5" applyNumberFormat="1" applyFont="1" applyAlignment="1">
      <alignment horizontal="right"/>
    </xf>
    <xf numFmtId="165" fontId="55" fillId="0" borderId="0" xfId="5" applyNumberFormat="1" applyFont="1" applyAlignment="1">
      <alignment horizontal="right"/>
    </xf>
    <xf numFmtId="167" fontId="55" fillId="0" borderId="0" xfId="1" applyNumberFormat="1" applyFont="1" applyAlignment="1">
      <alignment horizontal="right"/>
    </xf>
    <xf numFmtId="0" fontId="57" fillId="0" borderId="0" xfId="1" applyFont="1"/>
    <xf numFmtId="3" fontId="57" fillId="0" borderId="0" xfId="1" applyNumberFormat="1" applyFont="1" applyBorder="1" applyAlignment="1">
      <alignment horizontal="right" vertical="center"/>
    </xf>
    <xf numFmtId="9" fontId="57" fillId="0" borderId="0" xfId="5" applyFont="1" applyBorder="1" applyAlignment="1">
      <alignment horizontal="right" vertical="center"/>
    </xf>
    <xf numFmtId="10" fontId="57" fillId="0" borderId="0" xfId="5" applyNumberFormat="1" applyFont="1" applyBorder="1" applyAlignment="1">
      <alignment horizontal="right" vertical="center"/>
    </xf>
    <xf numFmtId="165" fontId="57" fillId="0" borderId="0" xfId="5" applyNumberFormat="1" applyFont="1" applyBorder="1" applyAlignment="1">
      <alignment horizontal="right" vertical="center"/>
    </xf>
    <xf numFmtId="167" fontId="57" fillId="0" borderId="0" xfId="1" applyNumberFormat="1" applyFont="1" applyBorder="1" applyAlignment="1">
      <alignment horizontal="right" vertical="center"/>
    </xf>
    <xf numFmtId="9" fontId="58" fillId="0" borderId="0" xfId="5" applyFont="1" applyBorder="1" applyAlignment="1">
      <alignment horizontal="left" vertical="center"/>
    </xf>
    <xf numFmtId="3" fontId="57" fillId="0" borderId="0" xfId="1" applyNumberFormat="1" applyFont="1" applyFill="1" applyBorder="1" applyAlignment="1">
      <alignment horizontal="right" vertical="center"/>
    </xf>
    <xf numFmtId="0" fontId="59" fillId="0" borderId="0" xfId="1" quotePrefix="1" applyFont="1"/>
    <xf numFmtId="0" fontId="60" fillId="2" borderId="1" xfId="1" applyFont="1" applyFill="1" applyBorder="1"/>
    <xf numFmtId="3" fontId="60" fillId="2" borderId="1" xfId="1" applyNumberFormat="1" applyFont="1" applyFill="1" applyBorder="1" applyAlignment="1">
      <alignment horizontal="right" vertical="center"/>
    </xf>
    <xf numFmtId="9" fontId="60" fillId="2" borderId="1" xfId="5" applyFont="1" applyFill="1" applyBorder="1" applyAlignment="1">
      <alignment horizontal="right" vertical="center"/>
    </xf>
    <xf numFmtId="10" fontId="60" fillId="2" borderId="1" xfId="5" applyNumberFormat="1" applyFont="1" applyFill="1" applyBorder="1" applyAlignment="1">
      <alignment horizontal="right" vertical="center"/>
    </xf>
    <xf numFmtId="165" fontId="60" fillId="2" borderId="1" xfId="5" applyNumberFormat="1" applyFont="1" applyFill="1" applyBorder="1" applyAlignment="1">
      <alignment horizontal="right" vertical="center"/>
    </xf>
    <xf numFmtId="167" fontId="60" fillId="2" borderId="1" xfId="1" applyNumberFormat="1" applyFont="1" applyFill="1" applyBorder="1" applyAlignment="1">
      <alignment horizontal="right" vertical="center"/>
    </xf>
    <xf numFmtId="0" fontId="60" fillId="0" borderId="0" xfId="1" applyFont="1"/>
    <xf numFmtId="10" fontId="60" fillId="0" borderId="0" xfId="1" applyNumberFormat="1" applyFont="1"/>
    <xf numFmtId="165" fontId="60" fillId="0" borderId="0" xfId="1" applyNumberFormat="1" applyFont="1"/>
    <xf numFmtId="0" fontId="61" fillId="0" borderId="1" xfId="1" applyFont="1" applyBorder="1"/>
    <xf numFmtId="0" fontId="62" fillId="0" borderId="1" xfId="1" applyFont="1" applyBorder="1" applyAlignment="1">
      <alignment horizontal="left" wrapText="1"/>
    </xf>
    <xf numFmtId="0" fontId="62" fillId="0" borderId="1" xfId="1" applyFont="1" applyBorder="1" applyAlignment="1">
      <alignment horizontal="right" wrapText="1"/>
    </xf>
    <xf numFmtId="9" fontId="62" fillId="0" borderId="1" xfId="5" applyFont="1" applyBorder="1" applyAlignment="1">
      <alignment horizontal="right" wrapText="1"/>
    </xf>
    <xf numFmtId="10" fontId="62" fillId="0" borderId="1" xfId="5" applyNumberFormat="1" applyFont="1" applyBorder="1" applyAlignment="1">
      <alignment horizontal="right" wrapText="1"/>
    </xf>
    <xf numFmtId="165" fontId="62" fillId="0" borderId="1" xfId="5" applyNumberFormat="1" applyFont="1" applyBorder="1" applyAlignment="1">
      <alignment horizontal="right" wrapText="1"/>
    </xf>
    <xf numFmtId="167" fontId="62" fillId="0" borderId="1" xfId="1" applyNumberFormat="1" applyFont="1" applyBorder="1" applyAlignment="1">
      <alignment horizontal="right" wrapText="1"/>
    </xf>
    <xf numFmtId="0" fontId="63" fillId="0" borderId="0" xfId="20" applyFont="1"/>
    <xf numFmtId="0" fontId="63" fillId="0" borderId="0" xfId="1" applyFont="1" applyFill="1"/>
    <xf numFmtId="0" fontId="57" fillId="0" borderId="0" xfId="20" applyFont="1"/>
    <xf numFmtId="0" fontId="57" fillId="0" borderId="0" xfId="20" applyFont="1" applyBorder="1"/>
    <xf numFmtId="0" fontId="60" fillId="3" borderId="1" xfId="20" applyFont="1" applyFill="1" applyBorder="1"/>
    <xf numFmtId="3" fontId="60" fillId="3" borderId="1" xfId="1" applyNumberFormat="1" applyFont="1" applyFill="1" applyBorder="1" applyAlignment="1">
      <alignment horizontal="right" vertical="center"/>
    </xf>
    <xf numFmtId="9" fontId="60" fillId="3" borderId="1" xfId="5" applyFont="1" applyFill="1" applyBorder="1" applyAlignment="1">
      <alignment horizontal="right" vertical="center"/>
    </xf>
    <xf numFmtId="10" fontId="60" fillId="3" borderId="1" xfId="5" applyNumberFormat="1" applyFont="1" applyFill="1" applyBorder="1" applyAlignment="1">
      <alignment horizontal="right" vertical="center"/>
    </xf>
    <xf numFmtId="165" fontId="60" fillId="3" borderId="1" xfId="5" applyNumberFormat="1" applyFont="1" applyFill="1" applyBorder="1" applyAlignment="1">
      <alignment horizontal="right" vertical="center"/>
    </xf>
    <xf numFmtId="167" fontId="60" fillId="3" borderId="1" xfId="1" applyNumberFormat="1" applyFont="1" applyFill="1" applyBorder="1" applyAlignment="1">
      <alignment horizontal="right" vertical="center"/>
    </xf>
    <xf numFmtId="0" fontId="64" fillId="0" borderId="0" xfId="1" applyFont="1"/>
    <xf numFmtId="0" fontId="65" fillId="0" borderId="0" xfId="1" applyFont="1"/>
    <xf numFmtId="0" fontId="13" fillId="0" borderId="1" xfId="1" applyFont="1" applyBorder="1" applyAlignment="1">
      <alignment horizontal="right" vertical="top" wrapText="1"/>
    </xf>
    <xf numFmtId="9" fontId="13" fillId="0" borderId="1" xfId="5" applyFont="1" applyBorder="1" applyAlignment="1">
      <alignment horizontal="right" vertical="top" wrapText="1"/>
    </xf>
    <xf numFmtId="10" fontId="13" fillId="0" borderId="1" xfId="5" applyNumberFormat="1" applyFont="1" applyBorder="1" applyAlignment="1">
      <alignment horizontal="right" vertical="top" wrapText="1"/>
    </xf>
    <xf numFmtId="165" fontId="13" fillId="0" borderId="1" xfId="5" applyNumberFormat="1" applyFont="1" applyBorder="1" applyAlignment="1">
      <alignment horizontal="right" vertical="top" wrapText="1"/>
    </xf>
    <xf numFmtId="167" fontId="13" fillId="0" borderId="1" xfId="1" applyNumberFormat="1" applyFont="1" applyBorder="1" applyAlignment="1">
      <alignment horizontal="right" vertical="top" wrapText="1"/>
    </xf>
    <xf numFmtId="0" fontId="66" fillId="0" borderId="1" xfId="1" applyFont="1" applyBorder="1" applyAlignment="1">
      <alignment horizontal="left" wrapText="1"/>
    </xf>
    <xf numFmtId="0" fontId="66" fillId="0" borderId="1" xfId="1" applyFont="1" applyBorder="1" applyAlignment="1">
      <alignment horizontal="right" wrapText="1"/>
    </xf>
    <xf numFmtId="9" fontId="66" fillId="0" borderId="1" xfId="5" applyFont="1" applyBorder="1" applyAlignment="1">
      <alignment horizontal="right" wrapText="1"/>
    </xf>
    <xf numFmtId="10" fontId="66" fillId="0" borderId="1" xfId="5" applyNumberFormat="1" applyFont="1" applyBorder="1" applyAlignment="1">
      <alignment horizontal="right" wrapText="1"/>
    </xf>
    <xf numFmtId="165" fontId="66" fillId="0" borderId="1" xfId="5" applyNumberFormat="1" applyFont="1" applyBorder="1" applyAlignment="1">
      <alignment horizontal="right" wrapText="1"/>
    </xf>
    <xf numFmtId="167" fontId="66" fillId="0" borderId="1" xfId="1" applyNumberFormat="1" applyFont="1" applyBorder="1" applyAlignment="1">
      <alignment horizontal="right" wrapText="1"/>
    </xf>
    <xf numFmtId="0" fontId="13" fillId="0" borderId="0" xfId="1" applyFont="1" applyAlignment="1">
      <alignment horizontal="right"/>
    </xf>
    <xf numFmtId="9" fontId="13" fillId="0" borderId="0" xfId="5" applyFont="1" applyAlignment="1">
      <alignment horizontal="right"/>
    </xf>
    <xf numFmtId="10" fontId="13" fillId="0" borderId="0" xfId="5" applyNumberFormat="1" applyFont="1" applyAlignment="1">
      <alignment horizontal="right"/>
    </xf>
    <xf numFmtId="165" fontId="13" fillId="0" borderId="0" xfId="5" applyNumberFormat="1" applyFont="1" applyAlignment="1">
      <alignment horizontal="right"/>
    </xf>
    <xf numFmtId="167" fontId="13" fillId="0" borderId="0" xfId="1" applyNumberFormat="1" applyFont="1" applyAlignment="1">
      <alignment horizontal="right"/>
    </xf>
    <xf numFmtId="0" fontId="17" fillId="0" borderId="0" xfId="1" applyFont="1"/>
    <xf numFmtId="10" fontId="17" fillId="0" borderId="0" xfId="5" applyNumberFormat="1" applyFont="1" applyBorder="1" applyAlignment="1" applyProtection="1">
      <alignment horizontal="right" vertical="center"/>
      <protection locked="0"/>
    </xf>
    <xf numFmtId="165" fontId="17" fillId="0" borderId="0" xfId="5" applyNumberFormat="1" applyFont="1" applyBorder="1" applyAlignment="1" applyProtection="1">
      <alignment horizontal="right" vertical="center"/>
      <protection locked="0"/>
    </xf>
    <xf numFmtId="167" fontId="17" fillId="0" borderId="0" xfId="1" applyNumberFormat="1" applyFont="1" applyBorder="1" applyAlignment="1" applyProtection="1">
      <alignment horizontal="right" vertical="center"/>
      <protection locked="0"/>
    </xf>
    <xf numFmtId="0" fontId="52" fillId="2" borderId="1" xfId="1" applyFont="1" applyFill="1" applyBorder="1"/>
    <xf numFmtId="3" fontId="52" fillId="2" borderId="1" xfId="1" applyNumberFormat="1" applyFont="1" applyFill="1" applyBorder="1" applyAlignment="1" applyProtection="1">
      <alignment horizontal="right" vertical="center"/>
      <protection locked="0"/>
    </xf>
    <xf numFmtId="9" fontId="52" fillId="2" borderId="1" xfId="5" applyFont="1" applyFill="1" applyBorder="1" applyAlignment="1" applyProtection="1">
      <alignment horizontal="right" vertical="center"/>
      <protection locked="0"/>
    </xf>
    <xf numFmtId="10" fontId="52" fillId="2" borderId="1" xfId="5" applyNumberFormat="1" applyFont="1" applyFill="1" applyBorder="1" applyAlignment="1" applyProtection="1">
      <alignment horizontal="right" vertical="center"/>
      <protection locked="0"/>
    </xf>
    <xf numFmtId="165" fontId="52" fillId="2" borderId="1" xfId="5" applyNumberFormat="1" applyFont="1" applyFill="1" applyBorder="1" applyAlignment="1" applyProtection="1">
      <alignment horizontal="right" vertical="center"/>
      <protection locked="0"/>
    </xf>
    <xf numFmtId="167" fontId="52" fillId="2" borderId="1" xfId="1" applyNumberFormat="1" applyFont="1" applyFill="1" applyBorder="1" applyAlignment="1" applyProtection="1">
      <alignment horizontal="right" vertical="center"/>
      <protection locked="0"/>
    </xf>
    <xf numFmtId="10" fontId="52" fillId="0" borderId="0" xfId="1" applyNumberFormat="1" applyFont="1"/>
    <xf numFmtId="165" fontId="52" fillId="0" borderId="0" xfId="1" applyNumberFormat="1" applyFont="1"/>
    <xf numFmtId="0" fontId="67" fillId="0" borderId="1" xfId="1" applyFont="1" applyBorder="1" applyAlignment="1">
      <alignment horizontal="left" wrapText="1"/>
    </xf>
    <xf numFmtId="0" fontId="67" fillId="0" borderId="1" xfId="1" applyFont="1" applyBorder="1" applyAlignment="1">
      <alignment horizontal="right" wrapText="1"/>
    </xf>
    <xf numFmtId="9" fontId="67" fillId="0" borderId="1" xfId="5" applyFont="1" applyBorder="1" applyAlignment="1">
      <alignment horizontal="right" wrapText="1"/>
    </xf>
    <xf numFmtId="10" fontId="67" fillId="0" borderId="1" xfId="5" applyNumberFormat="1" applyFont="1" applyBorder="1" applyAlignment="1">
      <alignment horizontal="right" wrapText="1"/>
    </xf>
    <xf numFmtId="165" fontId="67" fillId="0" borderId="1" xfId="5" applyNumberFormat="1" applyFont="1" applyBorder="1" applyAlignment="1">
      <alignment horizontal="right" wrapText="1"/>
    </xf>
    <xf numFmtId="167" fontId="67" fillId="0" borderId="1" xfId="1" applyNumberFormat="1" applyFont="1" applyBorder="1" applyAlignment="1">
      <alignment horizontal="right" wrapText="1"/>
    </xf>
    <xf numFmtId="0" fontId="52" fillId="3" borderId="1" xfId="20" applyFont="1" applyFill="1" applyBorder="1"/>
    <xf numFmtId="3" fontId="52" fillId="3" borderId="1" xfId="1" applyNumberFormat="1" applyFont="1" applyFill="1" applyBorder="1" applyAlignment="1">
      <alignment horizontal="right" vertical="center"/>
    </xf>
    <xf numFmtId="9" fontId="52" fillId="3" borderId="1" xfId="5" applyFont="1" applyFill="1" applyBorder="1" applyAlignment="1">
      <alignment horizontal="right" vertical="center"/>
    </xf>
    <xf numFmtId="10" fontId="52" fillId="3" borderId="1" xfId="5" applyNumberFormat="1" applyFont="1" applyFill="1" applyBorder="1" applyAlignment="1">
      <alignment horizontal="right" vertical="center"/>
    </xf>
    <xf numFmtId="165" fontId="52" fillId="3" borderId="1" xfId="5" applyNumberFormat="1" applyFont="1" applyFill="1" applyBorder="1" applyAlignment="1">
      <alignment horizontal="right" vertical="center"/>
    </xf>
    <xf numFmtId="167" fontId="52" fillId="3" borderId="1" xfId="1" applyNumberFormat="1" applyFont="1" applyFill="1" applyBorder="1" applyAlignment="1">
      <alignment horizontal="right" vertical="center"/>
    </xf>
    <xf numFmtId="0" fontId="21" fillId="0" borderId="0" xfId="1" applyFont="1" applyAlignment="1">
      <alignment horizontal="right"/>
    </xf>
    <xf numFmtId="9" fontId="21" fillId="0" borderId="0" xfId="5" applyFont="1" applyAlignment="1">
      <alignment horizontal="right"/>
    </xf>
    <xf numFmtId="10" fontId="21" fillId="0" borderId="0" xfId="5" applyNumberFormat="1" applyFont="1" applyAlignment="1">
      <alignment horizontal="right"/>
    </xf>
    <xf numFmtId="165" fontId="21" fillId="0" borderId="0" xfId="5" applyNumberFormat="1" applyFont="1" applyAlignment="1">
      <alignment horizontal="right"/>
    </xf>
    <xf numFmtId="167" fontId="21" fillId="0" borderId="0" xfId="1" applyNumberFormat="1" applyFont="1" applyAlignment="1">
      <alignment horizontal="right"/>
    </xf>
    <xf numFmtId="9" fontId="2" fillId="0" borderId="0" xfId="1" applyNumberFormat="1" applyFont="1"/>
    <xf numFmtId="0" fontId="21" fillId="0" borderId="0" xfId="1" applyFont="1" applyFill="1" applyBorder="1"/>
    <xf numFmtId="3" fontId="21" fillId="0" borderId="0" xfId="1" applyNumberFormat="1" applyFont="1" applyFill="1" applyBorder="1" applyAlignment="1">
      <alignment horizontal="right" vertical="center"/>
    </xf>
    <xf numFmtId="9" fontId="21" fillId="0" borderId="0" xfId="5" applyFont="1" applyFill="1" applyBorder="1" applyAlignment="1">
      <alignment horizontal="right" vertical="center"/>
    </xf>
    <xf numFmtId="10" fontId="21" fillId="0" borderId="0" xfId="5" applyNumberFormat="1" applyFont="1" applyFill="1" applyBorder="1" applyAlignment="1">
      <alignment horizontal="right" vertical="center"/>
    </xf>
    <xf numFmtId="165" fontId="21" fillId="0" borderId="0" xfId="5" applyNumberFormat="1" applyFont="1" applyFill="1" applyBorder="1" applyAlignment="1">
      <alignment horizontal="right" vertical="center"/>
    </xf>
    <xf numFmtId="167" fontId="21" fillId="0" borderId="0" xfId="1" applyNumberFormat="1" applyFont="1" applyFill="1" applyBorder="1" applyAlignment="1">
      <alignment horizontal="right" vertical="center"/>
    </xf>
    <xf numFmtId="0" fontId="68" fillId="0" borderId="0" xfId="20" applyFont="1"/>
    <xf numFmtId="0" fontId="52" fillId="2" borderId="0" xfId="1" applyFont="1" applyFill="1" applyBorder="1"/>
    <xf numFmtId="3" fontId="52" fillId="2" borderId="0" xfId="1" applyNumberFormat="1" applyFont="1" applyFill="1" applyBorder="1" applyAlignment="1" applyProtection="1">
      <alignment horizontal="right" vertical="center"/>
      <protection locked="0"/>
    </xf>
    <xf numFmtId="9" fontId="52" fillId="2" borderId="0" xfId="5" applyFont="1" applyFill="1" applyBorder="1" applyAlignment="1" applyProtection="1">
      <alignment horizontal="right" vertical="center"/>
      <protection locked="0"/>
    </xf>
    <xf numFmtId="10" fontId="52" fillId="2" borderId="0" xfId="5" applyNumberFormat="1" applyFont="1" applyFill="1" applyBorder="1" applyAlignment="1" applyProtection="1">
      <alignment horizontal="right" vertical="center"/>
      <protection locked="0"/>
    </xf>
    <xf numFmtId="165" fontId="52" fillId="2" borderId="0" xfId="5" applyNumberFormat="1" applyFont="1" applyFill="1" applyBorder="1" applyAlignment="1" applyProtection="1">
      <alignment horizontal="right" vertical="center"/>
      <protection locked="0"/>
    </xf>
    <xf numFmtId="167" fontId="52" fillId="2" borderId="0" xfId="1" applyNumberFormat="1" applyFont="1" applyFill="1" applyBorder="1" applyAlignment="1" applyProtection="1">
      <alignment horizontal="right" vertical="center"/>
      <protection locked="0"/>
    </xf>
    <xf numFmtId="0" fontId="14" fillId="0" borderId="1" xfId="1" applyFont="1" applyBorder="1" applyAlignment="1">
      <alignment horizontal="right" vertical="top" wrapText="1"/>
    </xf>
    <xf numFmtId="9" fontId="14" fillId="0" borderId="1" xfId="5" applyFont="1" applyBorder="1" applyAlignment="1">
      <alignment horizontal="right" vertical="top" wrapText="1"/>
    </xf>
    <xf numFmtId="10" fontId="14" fillId="0" borderId="1" xfId="5" applyNumberFormat="1" applyFont="1" applyBorder="1" applyAlignment="1">
      <alignment horizontal="right" vertical="top" wrapText="1"/>
    </xf>
    <xf numFmtId="165" fontId="14" fillId="0" borderId="1" xfId="5" applyNumberFormat="1" applyFont="1" applyBorder="1" applyAlignment="1">
      <alignment horizontal="right" vertical="top" wrapText="1"/>
    </xf>
    <xf numFmtId="167" fontId="14" fillId="0" borderId="1" xfId="1" applyNumberFormat="1" applyFont="1" applyBorder="1" applyAlignment="1">
      <alignment horizontal="right" vertical="top" wrapText="1"/>
    </xf>
    <xf numFmtId="0" fontId="14" fillId="0" borderId="0" xfId="1" applyFont="1" applyAlignment="1">
      <alignment horizontal="right"/>
    </xf>
    <xf numFmtId="9" fontId="14" fillId="0" borderId="0" xfId="5" applyFont="1" applyAlignment="1">
      <alignment horizontal="right"/>
    </xf>
    <xf numFmtId="10" fontId="14" fillId="0" borderId="0" xfId="5" applyNumberFormat="1" applyFont="1" applyAlignment="1">
      <alignment horizontal="right"/>
    </xf>
    <xf numFmtId="165" fontId="14" fillId="0" borderId="0" xfId="5" applyNumberFormat="1" applyFont="1" applyAlignment="1">
      <alignment horizontal="right"/>
    </xf>
    <xf numFmtId="167" fontId="14" fillId="0" borderId="0" xfId="1" applyNumberFormat="1" applyFont="1" applyAlignment="1">
      <alignment horizontal="right"/>
    </xf>
    <xf numFmtId="0" fontId="14" fillId="0" borderId="0" xfId="1" applyFont="1"/>
    <xf numFmtId="3" fontId="14" fillId="0" borderId="0" xfId="1" applyNumberFormat="1" applyFont="1" applyFill="1" applyBorder="1" applyAlignment="1" applyProtection="1">
      <alignment horizontal="right" vertical="center"/>
      <protection locked="0"/>
    </xf>
    <xf numFmtId="9" fontId="14" fillId="0" borderId="0" xfId="5" applyFont="1" applyFill="1" applyBorder="1" applyAlignment="1" applyProtection="1">
      <alignment horizontal="right" vertical="center"/>
      <protection locked="0"/>
    </xf>
    <xf numFmtId="10" fontId="14" fillId="0" borderId="0" xfId="5" applyNumberFormat="1" applyFont="1" applyFill="1" applyBorder="1" applyAlignment="1" applyProtection="1">
      <alignment horizontal="right" vertical="center"/>
      <protection locked="0"/>
    </xf>
    <xf numFmtId="165" fontId="14" fillId="0" borderId="0" xfId="5" applyNumberFormat="1" applyFont="1" applyFill="1" applyBorder="1" applyAlignment="1" applyProtection="1">
      <alignment horizontal="right" vertical="center"/>
      <protection locked="0"/>
    </xf>
    <xf numFmtId="167" fontId="14" fillId="0" borderId="0" xfId="1" applyNumberFormat="1" applyFont="1" applyFill="1" applyBorder="1" applyAlignment="1" applyProtection="1">
      <alignment horizontal="right" vertical="center"/>
      <protection locked="0"/>
    </xf>
    <xf numFmtId="3" fontId="17" fillId="0" borderId="0" xfId="1" applyNumberFormat="1" applyFont="1" applyFill="1" applyBorder="1" applyAlignment="1" applyProtection="1">
      <alignment horizontal="right" vertical="center"/>
      <protection locked="0"/>
    </xf>
    <xf numFmtId="0" fontId="14" fillId="3" borderId="0" xfId="1" applyFont="1" applyFill="1" applyBorder="1"/>
    <xf numFmtId="3" fontId="14" fillId="3" borderId="0" xfId="1" applyNumberFormat="1" applyFont="1" applyFill="1" applyBorder="1" applyAlignment="1" applyProtection="1">
      <alignment horizontal="right" vertical="center"/>
      <protection locked="0"/>
    </xf>
    <xf numFmtId="9" fontId="14" fillId="3" borderId="0" xfId="5" applyFont="1" applyFill="1" applyBorder="1" applyAlignment="1" applyProtection="1">
      <alignment horizontal="right" vertical="center"/>
      <protection locked="0"/>
    </xf>
    <xf numFmtId="10" fontId="14" fillId="3" borderId="0" xfId="5" applyNumberFormat="1" applyFont="1" applyFill="1" applyBorder="1" applyAlignment="1" applyProtection="1">
      <alignment horizontal="right" vertical="center"/>
      <protection locked="0"/>
    </xf>
    <xf numFmtId="165" fontId="14" fillId="3" borderId="0" xfId="5" applyNumberFormat="1" applyFont="1" applyFill="1" applyBorder="1" applyAlignment="1" applyProtection="1">
      <alignment horizontal="right" vertical="center"/>
      <protection locked="0"/>
    </xf>
    <xf numFmtId="167" fontId="14" fillId="3" borderId="0" xfId="1" applyNumberFormat="1" applyFont="1" applyFill="1" applyBorder="1" applyAlignment="1" applyProtection="1">
      <alignment horizontal="right" vertical="center"/>
      <protection locked="0"/>
    </xf>
    <xf numFmtId="0" fontId="14" fillId="0" borderId="2" xfId="1" applyFont="1" applyFill="1" applyBorder="1"/>
    <xf numFmtId="3" fontId="14" fillId="0" borderId="2" xfId="1" applyNumberFormat="1" applyFont="1" applyFill="1" applyBorder="1" applyAlignment="1">
      <alignment horizontal="right" vertical="center"/>
    </xf>
    <xf numFmtId="9" fontId="14" fillId="0" borderId="2" xfId="5" applyFont="1" applyFill="1" applyBorder="1" applyAlignment="1">
      <alignment horizontal="right" vertical="center"/>
    </xf>
    <xf numFmtId="10" fontId="14" fillId="0" borderId="2" xfId="5" applyNumberFormat="1" applyFont="1" applyFill="1" applyBorder="1" applyAlignment="1">
      <alignment horizontal="right" vertical="center"/>
    </xf>
    <xf numFmtId="165" fontId="14" fillId="0" borderId="2" xfId="5" applyNumberFormat="1" applyFont="1" applyFill="1" applyBorder="1" applyAlignment="1">
      <alignment horizontal="right" vertical="center"/>
    </xf>
    <xf numFmtId="167" fontId="14" fillId="0" borderId="2" xfId="1" applyNumberFormat="1" applyFont="1" applyFill="1" applyBorder="1" applyAlignment="1">
      <alignment horizontal="right" vertical="center"/>
    </xf>
    <xf numFmtId="0" fontId="14" fillId="0" borderId="0" xfId="1" applyFont="1" applyAlignment="1" applyProtection="1">
      <alignment horizontal="right"/>
      <protection locked="0"/>
    </xf>
    <xf numFmtId="9" fontId="14" fillId="0" borderId="0" xfId="5" applyFont="1" applyAlignment="1" applyProtection="1">
      <alignment horizontal="right"/>
      <protection locked="0"/>
    </xf>
    <xf numFmtId="10" fontId="14" fillId="0" borderId="0" xfId="5" applyNumberFormat="1" applyFont="1" applyAlignment="1" applyProtection="1">
      <alignment horizontal="right"/>
      <protection locked="0"/>
    </xf>
    <xf numFmtId="165" fontId="14" fillId="0" borderId="0" xfId="5" applyNumberFormat="1" applyFont="1" applyAlignment="1" applyProtection="1">
      <alignment horizontal="right"/>
      <protection locked="0"/>
    </xf>
    <xf numFmtId="167" fontId="14" fillId="0" borderId="0" xfId="1" applyNumberFormat="1" applyFont="1" applyAlignment="1" applyProtection="1">
      <alignment horizontal="right"/>
      <protection locked="0"/>
    </xf>
    <xf numFmtId="0" fontId="14" fillId="0" borderId="0" xfId="1" applyFont="1" applyFill="1" applyBorder="1"/>
    <xf numFmtId="3" fontId="14" fillId="0" borderId="0" xfId="1" applyNumberFormat="1" applyFont="1" applyFill="1" applyBorder="1" applyAlignment="1">
      <alignment horizontal="right" vertical="center"/>
    </xf>
    <xf numFmtId="9" fontId="14" fillId="0" borderId="0" xfId="5" applyFont="1" applyFill="1" applyBorder="1" applyAlignment="1">
      <alignment horizontal="right" vertical="center"/>
    </xf>
    <xf numFmtId="10" fontId="14" fillId="0" borderId="0" xfId="5" applyNumberFormat="1" applyFont="1" applyFill="1" applyBorder="1" applyAlignment="1">
      <alignment horizontal="right" vertical="center"/>
    </xf>
    <xf numFmtId="165" fontId="14" fillId="0" borderId="0" xfId="5" applyNumberFormat="1" applyFont="1" applyFill="1" applyBorder="1" applyAlignment="1">
      <alignment horizontal="right" vertical="center"/>
    </xf>
    <xf numFmtId="167" fontId="14" fillId="0" borderId="0" xfId="1" applyNumberFormat="1" applyFont="1" applyFill="1" applyBorder="1" applyAlignment="1">
      <alignment horizontal="right" vertical="center"/>
    </xf>
    <xf numFmtId="0" fontId="69" fillId="0" borderId="0" xfId="20" applyFont="1"/>
    <xf numFmtId="3" fontId="14" fillId="0" borderId="0" xfId="1" applyNumberFormat="1" applyFont="1" applyBorder="1" applyAlignment="1">
      <alignment horizontal="right" vertical="center"/>
    </xf>
    <xf numFmtId="10" fontId="14" fillId="0" borderId="0" xfId="5" applyNumberFormat="1" applyFont="1" applyBorder="1" applyAlignment="1">
      <alignment horizontal="right" vertical="center"/>
    </xf>
    <xf numFmtId="165" fontId="14" fillId="0" borderId="0" xfId="5" applyNumberFormat="1" applyFont="1" applyBorder="1" applyAlignment="1">
      <alignment horizontal="right" vertical="center"/>
    </xf>
    <xf numFmtId="167" fontId="14" fillId="0" borderId="0" xfId="1" applyNumberFormat="1" applyFont="1" applyBorder="1" applyAlignment="1">
      <alignment horizontal="right" vertical="center"/>
    </xf>
    <xf numFmtId="0" fontId="14" fillId="8" borderId="0" xfId="1" applyFont="1" applyFill="1" applyBorder="1"/>
    <xf numFmtId="3" fontId="14" fillId="8" borderId="0" xfId="1" applyNumberFormat="1" applyFont="1" applyFill="1" applyBorder="1" applyAlignment="1">
      <alignment horizontal="right" vertical="center"/>
    </xf>
    <xf numFmtId="9" fontId="14" fillId="8" borderId="0" xfId="5" applyFont="1" applyFill="1" applyBorder="1" applyAlignment="1">
      <alignment horizontal="right" vertical="center"/>
    </xf>
    <xf numFmtId="10" fontId="14" fillId="8" borderId="0" xfId="5" applyNumberFormat="1" applyFont="1" applyFill="1" applyBorder="1" applyAlignment="1">
      <alignment horizontal="right" vertical="center"/>
    </xf>
    <xf numFmtId="165" fontId="14" fillId="8" borderId="0" xfId="5" applyNumberFormat="1" applyFont="1" applyFill="1" applyBorder="1" applyAlignment="1">
      <alignment horizontal="right" vertical="center"/>
    </xf>
    <xf numFmtId="167" fontId="14" fillId="8" borderId="0" xfId="1" applyNumberFormat="1" applyFont="1" applyFill="1" applyBorder="1" applyAlignment="1">
      <alignment horizontal="right" vertical="center"/>
    </xf>
    <xf numFmtId="10" fontId="14" fillId="0" borderId="0" xfId="1" applyNumberFormat="1" applyFont="1"/>
    <xf numFmtId="165" fontId="14" fillId="0" borderId="0" xfId="1" applyNumberFormat="1" applyFont="1"/>
    <xf numFmtId="3" fontId="14" fillId="8" borderId="0" xfId="1" applyNumberFormat="1" applyFont="1" applyFill="1" applyBorder="1" applyAlignment="1" applyProtection="1">
      <alignment horizontal="right" vertical="center"/>
      <protection locked="0"/>
    </xf>
    <xf numFmtId="9" fontId="14" fillId="8" borderId="0" xfId="5" applyFont="1" applyFill="1" applyBorder="1" applyAlignment="1" applyProtection="1">
      <alignment horizontal="right" vertical="center"/>
      <protection locked="0"/>
    </xf>
    <xf numFmtId="10" fontId="14" fillId="8" borderId="0" xfId="5" applyNumberFormat="1" applyFont="1" applyFill="1" applyBorder="1" applyAlignment="1" applyProtection="1">
      <alignment horizontal="right" vertical="center"/>
      <protection locked="0"/>
    </xf>
    <xf numFmtId="165" fontId="14" fillId="8" borderId="0" xfId="5" applyNumberFormat="1" applyFont="1" applyFill="1" applyBorder="1" applyAlignment="1" applyProtection="1">
      <alignment horizontal="right" vertical="center"/>
      <protection locked="0"/>
    </xf>
    <xf numFmtId="167" fontId="14" fillId="8" borderId="0" xfId="1" applyNumberFormat="1" applyFont="1" applyFill="1" applyBorder="1" applyAlignment="1" applyProtection="1">
      <alignment horizontal="right" vertical="center"/>
      <protection locked="0"/>
    </xf>
    <xf numFmtId="3" fontId="14" fillId="0" borderId="0" xfId="1" applyNumberFormat="1" applyFont="1" applyAlignment="1">
      <alignment horizontal="right"/>
    </xf>
    <xf numFmtId="10" fontId="4" fillId="0" borderId="1" xfId="5" applyNumberFormat="1" applyFont="1" applyBorder="1" applyAlignment="1">
      <alignment horizontal="right" vertical="top" wrapText="1"/>
    </xf>
    <xf numFmtId="165" fontId="4" fillId="0" borderId="1" xfId="5" applyNumberFormat="1" applyFont="1" applyBorder="1" applyAlignment="1">
      <alignment horizontal="right" vertical="top" wrapText="1"/>
    </xf>
    <xf numFmtId="167" fontId="4" fillId="0" borderId="1" xfId="1" applyNumberFormat="1" applyFont="1" applyBorder="1" applyAlignment="1">
      <alignment horizontal="right" vertical="top" wrapText="1"/>
    </xf>
    <xf numFmtId="0" fontId="14" fillId="8" borderId="1" xfId="1" applyFont="1" applyFill="1" applyBorder="1"/>
    <xf numFmtId="3" fontId="14" fillId="8" borderId="1" xfId="1" applyNumberFormat="1" applyFont="1" applyFill="1" applyBorder="1" applyAlignment="1" applyProtection="1">
      <alignment horizontal="right" vertical="center"/>
      <protection locked="0"/>
    </xf>
    <xf numFmtId="9" fontId="14" fillId="8" borderId="1" xfId="5" applyFont="1" applyFill="1" applyBorder="1" applyAlignment="1" applyProtection="1">
      <alignment horizontal="right" vertical="center"/>
      <protection locked="0"/>
    </xf>
    <xf numFmtId="10" fontId="14" fillId="8" borderId="1" xfId="5" applyNumberFormat="1" applyFont="1" applyFill="1" applyBorder="1" applyAlignment="1" applyProtection="1">
      <alignment horizontal="right" vertical="center"/>
      <protection locked="0"/>
    </xf>
    <xf numFmtId="165" fontId="14" fillId="8" borderId="1" xfId="5" applyNumberFormat="1" applyFont="1" applyFill="1" applyBorder="1" applyAlignment="1" applyProtection="1">
      <alignment horizontal="right" vertical="center"/>
      <protection locked="0"/>
    </xf>
    <xf numFmtId="167" fontId="14" fillId="8" borderId="1" xfId="1" applyNumberFormat="1" applyFont="1" applyFill="1" applyBorder="1" applyAlignment="1" applyProtection="1">
      <alignment horizontal="right" vertical="center"/>
      <protection locked="0"/>
    </xf>
    <xf numFmtId="3" fontId="9" fillId="0" borderId="0" xfId="1" applyNumberFormat="1" applyFont="1" applyBorder="1" applyAlignment="1">
      <alignment horizontal="right" vertical="center"/>
    </xf>
    <xf numFmtId="0" fontId="6" fillId="0" borderId="0" xfId="2" applyFont="1" applyBorder="1"/>
    <xf numFmtId="10" fontId="23" fillId="0" borderId="0" xfId="5" applyNumberFormat="1" applyFont="1" applyBorder="1" applyAlignment="1">
      <alignment horizontal="right" vertical="top" wrapText="1"/>
    </xf>
    <xf numFmtId="165" fontId="23" fillId="0" borderId="0" xfId="5" applyNumberFormat="1" applyFont="1" applyBorder="1" applyAlignment="1">
      <alignment horizontal="right" vertical="top" wrapText="1"/>
    </xf>
    <xf numFmtId="3" fontId="1" fillId="0" borderId="3" xfId="20" applyNumberFormat="1" applyFont="1" applyBorder="1" applyAlignment="1"/>
    <xf numFmtId="3" fontId="1" fillId="0" borderId="3" xfId="20" applyNumberFormat="1" applyFont="1" applyBorder="1" applyAlignment="1">
      <alignment horizontal="right"/>
    </xf>
    <xf numFmtId="3" fontId="1" fillId="0" borderId="3" xfId="20" applyNumberFormat="1" applyFont="1" applyBorder="1" applyAlignment="1">
      <alignment horizontal="right" wrapText="1"/>
    </xf>
    <xf numFmtId="3" fontId="1" fillId="0" borderId="0" xfId="20" applyNumberFormat="1" applyFont="1" applyAlignment="1"/>
    <xf numFmtId="3" fontId="1" fillId="0" borderId="0" xfId="20" applyNumberFormat="1" applyFont="1" applyAlignment="1" applyProtection="1">
      <protection locked="0"/>
    </xf>
    <xf numFmtId="3" fontId="2" fillId="0" borderId="0" xfId="20" applyNumberFormat="1" applyFont="1" applyAlignment="1"/>
    <xf numFmtId="3" fontId="2" fillId="0" borderId="0" xfId="20" applyNumberFormat="1" applyFont="1" applyBorder="1" applyAlignment="1" applyProtection="1">
      <protection locked="0"/>
    </xf>
    <xf numFmtId="4" fontId="2" fillId="0" borderId="0" xfId="20" applyNumberFormat="1" applyFont="1" applyAlignment="1"/>
    <xf numFmtId="3" fontId="1" fillId="0" borderId="0" xfId="20" applyNumberFormat="1" applyFont="1" applyBorder="1" applyAlignment="1"/>
    <xf numFmtId="3" fontId="2" fillId="0" borderId="0" xfId="20" applyNumberFormat="1" applyFont="1" applyBorder="1" applyAlignment="1"/>
    <xf numFmtId="1" fontId="6" fillId="0" borderId="0" xfId="2" applyNumberFormat="1" applyFont="1"/>
    <xf numFmtId="3" fontId="6" fillId="2" borderId="1" xfId="20" applyNumberFormat="1" applyFont="1" applyFill="1" applyBorder="1" applyAlignment="1"/>
    <xf numFmtId="3" fontId="4" fillId="0" borderId="3" xfId="20" applyNumberFormat="1" applyFont="1" applyBorder="1" applyAlignment="1"/>
    <xf numFmtId="3" fontId="4" fillId="0" borderId="3" xfId="20" applyNumberFormat="1" applyFont="1" applyBorder="1" applyAlignment="1">
      <alignment horizontal="right"/>
    </xf>
    <xf numFmtId="3" fontId="4" fillId="0" borderId="3" xfId="20" applyNumberFormat="1" applyFont="1" applyBorder="1" applyAlignment="1">
      <alignment horizontal="right" wrapText="1"/>
    </xf>
    <xf numFmtId="3" fontId="4" fillId="0" borderId="0" xfId="20" applyNumberFormat="1" applyFont="1" applyAlignment="1"/>
    <xf numFmtId="3" fontId="4" fillId="0" borderId="0" xfId="20" applyNumberFormat="1" applyFont="1" applyBorder="1" applyAlignment="1"/>
    <xf numFmtId="3" fontId="6" fillId="3" borderId="1" xfId="20" applyNumberFormat="1" applyFont="1" applyFill="1" applyBorder="1" applyAlignment="1"/>
    <xf numFmtId="3" fontId="1" fillId="0" borderId="3" xfId="6" applyNumberFormat="1" applyFont="1" applyBorder="1" applyAlignment="1" applyProtection="1">
      <alignment wrapText="1"/>
    </xf>
    <xf numFmtId="3" fontId="6" fillId="3" borderId="0" xfId="6" applyNumberFormat="1" applyFont="1" applyFill="1" applyProtection="1"/>
    <xf numFmtId="176" fontId="2" fillId="0" borderId="0" xfId="7" applyNumberFormat="1" applyFont="1" applyAlignment="1" applyProtection="1">
      <protection locked="0"/>
    </xf>
    <xf numFmtId="3" fontId="12" fillId="0" borderId="0" xfId="1" applyNumberFormat="1" applyFont="1" applyFill="1" applyBorder="1" applyAlignment="1" applyProtection="1">
      <alignment horizontal="right" vertical="top" indent="1"/>
    </xf>
    <xf numFmtId="176" fontId="2" fillId="2" borderId="0" xfId="7" applyNumberFormat="1" applyFont="1" applyFill="1" applyAlignment="1" applyProtection="1">
      <protection locked="0"/>
    </xf>
    <xf numFmtId="3" fontId="12" fillId="0" borderId="0" xfId="6" applyNumberFormat="1" applyFont="1" applyFill="1" applyProtection="1"/>
    <xf numFmtId="176" fontId="12" fillId="0" borderId="0" xfId="7" applyNumberFormat="1" applyFont="1" applyFill="1" applyAlignment="1" applyProtection="1">
      <alignment horizontal="right" indent="1"/>
    </xf>
    <xf numFmtId="3" fontId="2" fillId="0" borderId="0" xfId="6" applyNumberFormat="1" applyFont="1" applyFill="1" applyProtection="1"/>
    <xf numFmtId="166" fontId="2" fillId="0" borderId="0" xfId="6" applyNumberFormat="1" applyFont="1" applyProtection="1"/>
    <xf numFmtId="3" fontId="4" fillId="0" borderId="3" xfId="6" applyNumberFormat="1" applyFont="1" applyBorder="1" applyAlignment="1" applyProtection="1">
      <alignment wrapText="1"/>
    </xf>
    <xf numFmtId="3" fontId="4" fillId="0" borderId="3" xfId="0" applyNumberFormat="1" applyFont="1" applyBorder="1" applyAlignment="1" applyProtection="1">
      <alignment horizontal="center" wrapText="1"/>
    </xf>
    <xf numFmtId="3" fontId="4" fillId="0" borderId="3" xfId="0" applyNumberFormat="1" applyFont="1" applyBorder="1" applyAlignment="1" applyProtection="1">
      <alignment horizontal="right" wrapText="1"/>
    </xf>
    <xf numFmtId="3" fontId="2" fillId="0" borderId="0" xfId="6" applyNumberFormat="1" applyFont="1" applyAlignment="1" applyProtection="1">
      <alignment wrapText="1"/>
    </xf>
    <xf numFmtId="166" fontId="2" fillId="0" borderId="0" xfId="6" applyNumberFormat="1" applyFont="1" applyFill="1" applyProtection="1"/>
    <xf numFmtId="176" fontId="6" fillId="3" borderId="0" xfId="7" applyNumberFormat="1" applyFont="1" applyFill="1" applyAlignment="1" applyProtection="1">
      <alignment horizontal="right" indent="1"/>
    </xf>
    <xf numFmtId="176" fontId="2" fillId="0" borderId="0" xfId="7" applyNumberFormat="1" applyFont="1" applyAlignment="1" applyProtection="1">
      <alignment horizontal="right" indent="1"/>
    </xf>
    <xf numFmtId="3" fontId="12" fillId="0" borderId="0" xfId="7" applyNumberFormat="1" applyFont="1" applyFill="1" applyAlignment="1" applyProtection="1">
      <alignment horizontal="right" indent="1"/>
    </xf>
    <xf numFmtId="3" fontId="9" fillId="0" borderId="0" xfId="6" applyNumberFormat="1" applyFont="1" applyProtection="1"/>
    <xf numFmtId="0" fontId="6" fillId="0" borderId="0" xfId="2" applyFont="1" applyProtection="1"/>
    <xf numFmtId="3" fontId="6" fillId="0" borderId="0" xfId="2" applyNumberFormat="1" applyFont="1" applyProtection="1"/>
    <xf numFmtId="9" fontId="1" fillId="0" borderId="1" xfId="3" applyFont="1" applyFill="1" applyBorder="1" applyAlignment="1" applyProtection="1">
      <alignment vertical="top" wrapText="1"/>
    </xf>
    <xf numFmtId="0" fontId="1" fillId="0" borderId="0" xfId="2" applyFont="1" applyBorder="1" applyAlignment="1" applyProtection="1"/>
    <xf numFmtId="0" fontId="1" fillId="0" borderId="0" xfId="2" applyFont="1" applyBorder="1" applyAlignment="1" applyProtection="1">
      <alignment horizontal="right" wrapText="1"/>
    </xf>
    <xf numFmtId="0" fontId="1" fillId="0" borderId="2" xfId="2" applyFont="1" applyBorder="1" applyAlignment="1" applyProtection="1">
      <alignment vertical="center"/>
    </xf>
    <xf numFmtId="0" fontId="1" fillId="0" borderId="2" xfId="2" applyFont="1" applyBorder="1" applyAlignment="1" applyProtection="1">
      <alignment vertical="center" wrapText="1"/>
      <protection locked="0"/>
    </xf>
    <xf numFmtId="0" fontId="2" fillId="0" borderId="0" xfId="2" applyFont="1" applyBorder="1" applyAlignment="1" applyProtection="1">
      <alignment vertical="center"/>
    </xf>
    <xf numFmtId="3" fontId="4" fillId="0" borderId="0" xfId="2" applyNumberFormat="1" applyFont="1" applyBorder="1" applyAlignment="1" applyProtection="1">
      <alignment vertical="center" wrapText="1"/>
      <protection locked="0"/>
    </xf>
    <xf numFmtId="9" fontId="4" fillId="0" borderId="0" xfId="22" applyFont="1" applyBorder="1" applyAlignment="1" applyProtection="1">
      <alignment vertical="center" wrapText="1"/>
      <protection locked="0"/>
    </xf>
    <xf numFmtId="0" fontId="6" fillId="0" borderId="3" xfId="2" applyFont="1" applyBorder="1" applyProtection="1"/>
    <xf numFmtId="3" fontId="6" fillId="0" borderId="3" xfId="2" applyNumberFormat="1" applyFont="1" applyBorder="1" applyProtection="1"/>
    <xf numFmtId="0" fontId="36" fillId="0" borderId="0" xfId="2" applyFont="1" applyProtection="1"/>
    <xf numFmtId="3" fontId="36" fillId="0" borderId="0" xfId="2" applyNumberFormat="1" applyFont="1" applyProtection="1"/>
    <xf numFmtId="0" fontId="6" fillId="2" borderId="0" xfId="2" applyFont="1" applyFill="1" applyBorder="1" applyAlignment="1" applyProtection="1">
      <alignment vertical="center"/>
    </xf>
    <xf numFmtId="3" fontId="4" fillId="2" borderId="0" xfId="2" applyNumberFormat="1" applyFont="1" applyFill="1" applyBorder="1" applyAlignment="1" applyProtection="1">
      <alignment vertical="center" wrapText="1"/>
      <protection locked="0"/>
    </xf>
    <xf numFmtId="9" fontId="4" fillId="2" borderId="0" xfId="22" applyFont="1" applyFill="1" applyBorder="1" applyAlignment="1" applyProtection="1">
      <alignment vertical="center" wrapText="1"/>
      <protection locked="0"/>
    </xf>
    <xf numFmtId="0" fontId="12" fillId="0" borderId="0" xfId="2" applyFont="1" applyBorder="1" applyAlignment="1" applyProtection="1">
      <alignment vertical="center"/>
    </xf>
    <xf numFmtId="3" fontId="2" fillId="0" borderId="0" xfId="2" applyNumberFormat="1" applyFont="1" applyBorder="1" applyAlignment="1" applyProtection="1">
      <alignment vertical="center" wrapText="1"/>
      <protection locked="0"/>
    </xf>
    <xf numFmtId="3" fontId="2" fillId="0" borderId="0" xfId="2" applyNumberFormat="1" applyFont="1" applyAlignment="1" applyProtection="1">
      <alignment horizontal="right"/>
      <protection locked="0"/>
    </xf>
    <xf numFmtId="9" fontId="2" fillId="0" borderId="0" xfId="22" applyFont="1" applyAlignment="1" applyProtection="1">
      <alignment horizontal="right"/>
      <protection locked="0"/>
    </xf>
    <xf numFmtId="9" fontId="2" fillId="0" borderId="0" xfId="3" applyFont="1" applyAlignment="1" applyProtection="1">
      <alignment horizontal="right"/>
      <protection locked="0"/>
    </xf>
    <xf numFmtId="0" fontId="1" fillId="0" borderId="0" xfId="2" applyFont="1" applyBorder="1" applyAlignment="1" applyProtection="1">
      <alignment vertical="center"/>
    </xf>
    <xf numFmtId="9" fontId="2" fillId="0" borderId="0" xfId="22" applyFont="1" applyBorder="1" applyAlignment="1" applyProtection="1">
      <alignment vertical="center" wrapText="1"/>
      <protection locked="0"/>
    </xf>
    <xf numFmtId="0" fontId="4" fillId="0" borderId="0" xfId="2" applyFont="1" applyFill="1" applyBorder="1" applyAlignment="1" applyProtection="1">
      <alignment vertical="center"/>
    </xf>
    <xf numFmtId="3" fontId="4" fillId="0" borderId="0" xfId="2" applyNumberFormat="1" applyFont="1" applyFill="1" applyBorder="1" applyAlignment="1" applyProtection="1">
      <alignment vertical="center" wrapText="1"/>
      <protection locked="0"/>
    </xf>
    <xf numFmtId="9" fontId="4" fillId="0" borderId="0" xfId="22" applyFont="1" applyFill="1" applyBorder="1" applyAlignment="1" applyProtection="1">
      <alignment vertical="center" wrapText="1"/>
      <protection locked="0"/>
    </xf>
    <xf numFmtId="3" fontId="6" fillId="2" borderId="0" xfId="2" applyNumberFormat="1" applyFont="1" applyFill="1" applyBorder="1" applyAlignment="1" applyProtection="1">
      <alignment vertical="center" wrapText="1"/>
      <protection locked="0"/>
    </xf>
    <xf numFmtId="9" fontId="6" fillId="2" borderId="0" xfId="22" applyFont="1" applyFill="1" applyBorder="1" applyAlignment="1" applyProtection="1">
      <alignment vertical="center" wrapText="1"/>
      <protection locked="0"/>
    </xf>
    <xf numFmtId="0" fontId="6" fillId="2" borderId="1" xfId="2" applyFont="1" applyFill="1" applyBorder="1" applyAlignment="1" applyProtection="1">
      <alignment vertical="center"/>
    </xf>
    <xf numFmtId="3" fontId="6" fillId="2" borderId="1" xfId="2" applyNumberFormat="1" applyFont="1" applyFill="1" applyBorder="1" applyAlignment="1" applyProtection="1">
      <alignment vertical="center" wrapText="1"/>
      <protection locked="0"/>
    </xf>
    <xf numFmtId="9" fontId="6" fillId="2" borderId="1" xfId="22" applyFont="1" applyFill="1" applyBorder="1" applyAlignment="1" applyProtection="1">
      <alignment vertical="center" wrapText="1"/>
      <protection locked="0"/>
    </xf>
    <xf numFmtId="9" fontId="4" fillId="0" borderId="1" xfId="3" applyFont="1" applyFill="1" applyBorder="1" applyAlignment="1" applyProtection="1">
      <alignment vertical="top" wrapText="1"/>
    </xf>
    <xf numFmtId="0" fontId="4" fillId="0" borderId="0" xfId="2" applyFont="1" applyBorder="1" applyAlignment="1" applyProtection="1"/>
    <xf numFmtId="0" fontId="4" fillId="0" borderId="0" xfId="2" applyFont="1" applyBorder="1" applyAlignment="1" applyProtection="1">
      <alignment horizontal="right" wrapText="1"/>
    </xf>
    <xf numFmtId="0" fontId="4" fillId="0" borderId="2" xfId="2" applyFont="1" applyBorder="1" applyAlignment="1" applyProtection="1">
      <alignment vertical="center"/>
    </xf>
    <xf numFmtId="0" fontId="4" fillId="0" borderId="2" xfId="2" applyFont="1" applyBorder="1" applyAlignment="1" applyProtection="1">
      <alignment vertical="center" wrapText="1"/>
    </xf>
    <xf numFmtId="0" fontId="4" fillId="0" borderId="0" xfId="2" applyFont="1" applyBorder="1" applyAlignment="1" applyProtection="1">
      <alignment vertical="center"/>
    </xf>
    <xf numFmtId="3" fontId="4" fillId="0" borderId="0" xfId="2" applyNumberFormat="1" applyFont="1" applyBorder="1" applyAlignment="1" applyProtection="1">
      <alignment vertical="center" wrapText="1"/>
    </xf>
    <xf numFmtId="9" fontId="4" fillId="0" borderId="0" xfId="22" applyFont="1" applyBorder="1" applyAlignment="1" applyProtection="1">
      <alignment vertical="center" wrapText="1"/>
    </xf>
    <xf numFmtId="0" fontId="6" fillId="3" borderId="0" xfId="2" applyFont="1" applyFill="1" applyBorder="1" applyAlignment="1" applyProtection="1">
      <alignment vertical="center"/>
    </xf>
    <xf numFmtId="3" fontId="6" fillId="3" borderId="0" xfId="2" applyNumberFormat="1" applyFont="1" applyFill="1" applyBorder="1" applyAlignment="1" applyProtection="1">
      <alignment vertical="center" wrapText="1"/>
    </xf>
    <xf numFmtId="9" fontId="6" fillId="3" borderId="0" xfId="22" applyFont="1" applyFill="1" applyBorder="1" applyAlignment="1" applyProtection="1">
      <alignment vertical="center" wrapText="1"/>
    </xf>
    <xf numFmtId="3" fontId="4" fillId="0" borderId="0" xfId="2" applyNumberFormat="1" applyFont="1" applyAlignment="1" applyProtection="1">
      <alignment horizontal="right"/>
    </xf>
    <xf numFmtId="9" fontId="4" fillId="0" borderId="0" xfId="22" applyFont="1" applyAlignment="1" applyProtection="1">
      <alignment horizontal="right"/>
    </xf>
    <xf numFmtId="9" fontId="4" fillId="0" borderId="0" xfId="3" applyFont="1" applyAlignment="1" applyProtection="1">
      <alignment horizontal="right"/>
    </xf>
    <xf numFmtId="3" fontId="4" fillId="0" borderId="0" xfId="2" applyNumberFormat="1" applyFont="1" applyFill="1" applyBorder="1" applyAlignment="1" applyProtection="1">
      <alignment vertical="center" wrapText="1"/>
    </xf>
    <xf numFmtId="9" fontId="4" fillId="0" borderId="0" xfId="22" applyFont="1" applyFill="1" applyBorder="1" applyAlignment="1" applyProtection="1">
      <alignment vertical="center" wrapText="1"/>
    </xf>
    <xf numFmtId="0" fontId="6" fillId="3" borderId="1" xfId="2" applyFont="1" applyFill="1" applyBorder="1" applyAlignment="1" applyProtection="1">
      <alignment vertical="center"/>
    </xf>
    <xf numFmtId="3" fontId="6" fillId="3" borderId="1" xfId="2" applyNumberFormat="1" applyFont="1" applyFill="1" applyBorder="1" applyAlignment="1" applyProtection="1">
      <alignment vertical="center" wrapText="1"/>
    </xf>
    <xf numFmtId="9" fontId="6" fillId="3" borderId="1" xfId="22" applyFont="1" applyFill="1" applyBorder="1" applyAlignment="1" applyProtection="1">
      <alignment vertical="center" wrapText="1"/>
    </xf>
    <xf numFmtId="0" fontId="9" fillId="0" borderId="0" xfId="2" applyFont="1" applyProtection="1"/>
    <xf numFmtId="0" fontId="1" fillId="0" borderId="3" xfId="2" applyFont="1" applyBorder="1"/>
    <xf numFmtId="0" fontId="1" fillId="0" borderId="3" xfId="2" applyFont="1" applyBorder="1" applyAlignment="1">
      <alignment horizontal="right" wrapText="1"/>
    </xf>
    <xf numFmtId="0" fontId="1" fillId="0" borderId="0" xfId="2" applyFont="1"/>
    <xf numFmtId="0" fontId="2" fillId="0" borderId="0" xfId="2" applyFont="1"/>
    <xf numFmtId="3" fontId="2" fillId="0" borderId="0" xfId="2" applyNumberFormat="1" applyFont="1" applyAlignment="1">
      <alignment horizontal="right"/>
    </xf>
    <xf numFmtId="0" fontId="2" fillId="0" borderId="0" xfId="2" applyFont="1" applyBorder="1"/>
    <xf numFmtId="3" fontId="2" fillId="0" borderId="0" xfId="2" applyNumberFormat="1" applyFont="1" applyBorder="1" applyAlignment="1">
      <alignment horizontal="right"/>
    </xf>
    <xf numFmtId="0" fontId="6" fillId="2" borderId="0" xfId="2" applyFont="1" applyFill="1" applyBorder="1"/>
    <xf numFmtId="3" fontId="6" fillId="2" borderId="0" xfId="2" applyNumberFormat="1" applyFont="1" applyFill="1" applyBorder="1" applyAlignment="1">
      <alignment horizontal="right"/>
    </xf>
    <xf numFmtId="177" fontId="6" fillId="0" borderId="0" xfId="2" applyNumberFormat="1" applyFont="1"/>
    <xf numFmtId="9" fontId="6" fillId="0" borderId="0" xfId="2" applyNumberFormat="1" applyFont="1"/>
    <xf numFmtId="9" fontId="2" fillId="0" borderId="0" xfId="3" applyFont="1" applyBorder="1" applyAlignment="1">
      <alignment horizontal="right"/>
    </xf>
    <xf numFmtId="0" fontId="1" fillId="0" borderId="0" xfId="2" applyFont="1" applyBorder="1"/>
    <xf numFmtId="0" fontId="6" fillId="2" borderId="1" xfId="2" applyFont="1" applyFill="1" applyBorder="1"/>
    <xf numFmtId="3" fontId="6" fillId="2" borderId="1" xfId="2" applyNumberFormat="1" applyFont="1" applyFill="1" applyBorder="1" applyAlignment="1">
      <alignment horizontal="right"/>
    </xf>
    <xf numFmtId="0" fontId="12" fillId="0" borderId="0" xfId="2" applyFont="1" applyFill="1" applyBorder="1"/>
    <xf numFmtId="3" fontId="12" fillId="0" borderId="0" xfId="2" applyNumberFormat="1" applyFont="1" applyFill="1" applyBorder="1" applyAlignment="1">
      <alignment horizontal="right"/>
    </xf>
    <xf numFmtId="0" fontId="6" fillId="0" borderId="0" xfId="2" applyFont="1" applyFill="1"/>
    <xf numFmtId="0" fontId="17" fillId="0" borderId="0" xfId="1" applyFont="1" applyFill="1" applyBorder="1" applyAlignment="1" applyProtection="1">
      <alignment horizontal="left" vertical="top"/>
    </xf>
    <xf numFmtId="0" fontId="17" fillId="0" borderId="0" xfId="1" applyFont="1" applyFill="1" applyBorder="1" applyAlignment="1" applyProtection="1">
      <alignment horizontal="left" vertical="top" wrapText="1"/>
    </xf>
    <xf numFmtId="0" fontId="2" fillId="0" borderId="0" xfId="2" applyFont="1" applyAlignment="1">
      <alignment horizontal="left" vertical="top" wrapText="1"/>
    </xf>
    <xf numFmtId="0" fontId="4" fillId="0" borderId="3" xfId="2" applyFont="1" applyBorder="1"/>
    <xf numFmtId="0" fontId="4" fillId="0" borderId="3" xfId="2" applyFont="1" applyBorder="1" applyAlignment="1">
      <alignment horizontal="right" wrapText="1"/>
    </xf>
    <xf numFmtId="0" fontId="4" fillId="0" borderId="0" xfId="2" applyFont="1"/>
    <xf numFmtId="0" fontId="6" fillId="3" borderId="0" xfId="2" applyFont="1" applyFill="1" applyBorder="1"/>
    <xf numFmtId="3" fontId="6" fillId="3" borderId="0" xfId="2" applyNumberFormat="1" applyFont="1" applyFill="1" applyBorder="1" applyAlignment="1">
      <alignment horizontal="right"/>
    </xf>
    <xf numFmtId="0" fontId="4" fillId="0" borderId="0" xfId="2" applyFont="1" applyBorder="1"/>
    <xf numFmtId="0" fontId="6" fillId="3" borderId="1" xfId="2" applyFont="1" applyFill="1" applyBorder="1"/>
    <xf numFmtId="3" fontId="6" fillId="3" borderId="1" xfId="2" applyNumberFormat="1" applyFont="1" applyFill="1" applyBorder="1" applyAlignment="1">
      <alignment horizontal="right"/>
    </xf>
    <xf numFmtId="0" fontId="1" fillId="0" borderId="3" xfId="1" applyFont="1" applyBorder="1" applyAlignment="1">
      <alignment wrapText="1"/>
    </xf>
    <xf numFmtId="0" fontId="1" fillId="0" borderId="3" xfId="1" applyFont="1" applyBorder="1" applyAlignment="1">
      <alignment horizontal="right" wrapText="1"/>
    </xf>
    <xf numFmtId="0" fontId="1" fillId="0" borderId="0" xfId="1" applyFont="1"/>
    <xf numFmtId="0" fontId="1" fillId="0" borderId="0" xfId="1" applyFont="1" applyAlignment="1">
      <alignment horizontal="right"/>
    </xf>
    <xf numFmtId="3" fontId="4" fillId="0" borderId="0" xfId="1" applyNumberFormat="1" applyFont="1" applyAlignment="1">
      <alignment horizontal="right"/>
    </xf>
    <xf numFmtId="3" fontId="2" fillId="0" borderId="0" xfId="1" applyNumberFormat="1" applyFont="1" applyAlignment="1">
      <alignment horizontal="right"/>
    </xf>
    <xf numFmtId="3" fontId="27" fillId="0" borderId="0" xfId="1" applyNumberFormat="1" applyFont="1" applyAlignment="1">
      <alignment horizontal="right"/>
    </xf>
    <xf numFmtId="3" fontId="49" fillId="7" borderId="0" xfId="1" applyNumberFormat="1" applyFont="1" applyFill="1" applyAlignment="1">
      <alignment horizontal="right"/>
    </xf>
    <xf numFmtId="3" fontId="27" fillId="0" borderId="0" xfId="0" applyNumberFormat="1" applyFont="1" applyAlignment="1">
      <alignment horizontal="right"/>
    </xf>
    <xf numFmtId="3" fontId="49" fillId="7" borderId="0" xfId="0" applyNumberFormat="1" applyFont="1" applyFill="1" applyAlignment="1">
      <alignment horizontal="right"/>
    </xf>
    <xf numFmtId="165" fontId="2" fillId="0" borderId="0" xfId="1" applyNumberFormat="1" applyFont="1"/>
    <xf numFmtId="3" fontId="4" fillId="0" borderId="0" xfId="1" applyNumberFormat="1" applyFont="1" applyAlignment="1" applyProtection="1">
      <alignment vertical="center" wrapText="1"/>
      <protection locked="0"/>
    </xf>
    <xf numFmtId="3" fontId="27" fillId="0" borderId="0" xfId="0" applyNumberFormat="1" applyFont="1" applyAlignment="1" applyProtection="1">
      <alignment vertical="center" wrapText="1"/>
      <protection locked="0"/>
    </xf>
    <xf numFmtId="0" fontId="2" fillId="0" borderId="0" xfId="1" applyFont="1" applyBorder="1"/>
    <xf numFmtId="0" fontId="2" fillId="0" borderId="0" xfId="0" applyNumberFormat="1" applyFont="1" applyFill="1" applyAlignment="1"/>
    <xf numFmtId="0" fontId="6" fillId="2" borderId="0" xfId="1" applyFont="1" applyFill="1" applyBorder="1"/>
    <xf numFmtId="3" fontId="6" fillId="2" borderId="0" xfId="1" applyNumberFormat="1" applyFont="1" applyFill="1" applyAlignment="1">
      <alignment horizontal="right"/>
    </xf>
    <xf numFmtId="3" fontId="27" fillId="2" borderId="0" xfId="0" applyNumberFormat="1" applyFont="1" applyFill="1" applyAlignment="1">
      <alignment horizontal="right"/>
    </xf>
    <xf numFmtId="3" fontId="27" fillId="0" borderId="0" xfId="0" applyNumberFormat="1" applyFont="1" applyFill="1" applyAlignment="1">
      <alignment horizontal="right"/>
    </xf>
    <xf numFmtId="3" fontId="49" fillId="0" borderId="0" xfId="0" applyNumberFormat="1" applyFont="1" applyFill="1" applyAlignment="1">
      <alignment horizontal="right"/>
    </xf>
    <xf numFmtId="0" fontId="2" fillId="0" borderId="0" xfId="1" applyFont="1" applyFill="1"/>
    <xf numFmtId="0" fontId="1" fillId="0" borderId="0" xfId="1" applyFont="1" applyBorder="1"/>
    <xf numFmtId="0" fontId="2" fillId="0" borderId="0" xfId="1" applyFont="1" applyFill="1" applyBorder="1"/>
    <xf numFmtId="0" fontId="6" fillId="2" borderId="1" xfId="1" applyFont="1" applyFill="1" applyBorder="1"/>
    <xf numFmtId="3" fontId="6" fillId="2" borderId="1" xfId="1" applyNumberFormat="1" applyFont="1" applyFill="1" applyBorder="1" applyAlignment="1">
      <alignment horizontal="right"/>
    </xf>
    <xf numFmtId="3" fontId="27" fillId="2" borderId="1" xfId="0" applyNumberFormat="1" applyFont="1" applyFill="1" applyBorder="1" applyAlignment="1">
      <alignment horizontal="right"/>
    </xf>
    <xf numFmtId="3" fontId="49" fillId="7" borderId="1" xfId="0" applyNumberFormat="1" applyFont="1" applyFill="1" applyBorder="1" applyAlignment="1">
      <alignment horizontal="right"/>
    </xf>
    <xf numFmtId="0" fontId="12" fillId="0" borderId="0" xfId="1" applyFont="1" applyFill="1" applyBorder="1"/>
    <xf numFmtId="3" fontId="12" fillId="0" borderId="0" xfId="1" applyNumberFormat="1" applyFont="1" applyFill="1" applyBorder="1" applyAlignment="1">
      <alignment horizontal="right"/>
    </xf>
    <xf numFmtId="0" fontId="4" fillId="0" borderId="3" xfId="1" applyFont="1" applyBorder="1" applyAlignment="1">
      <alignment wrapText="1"/>
    </xf>
    <xf numFmtId="0" fontId="4" fillId="0" borderId="3" xfId="1" applyFont="1" applyBorder="1" applyAlignment="1">
      <alignment horizontal="right" wrapText="1"/>
    </xf>
    <xf numFmtId="0" fontId="4" fillId="0" borderId="0" xfId="1" applyFont="1"/>
    <xf numFmtId="0" fontId="4" fillId="0" borderId="0" xfId="1" applyFont="1" applyAlignment="1">
      <alignment horizontal="right"/>
    </xf>
    <xf numFmtId="0" fontId="4" fillId="0" borderId="0" xfId="1" applyFont="1" applyBorder="1"/>
    <xf numFmtId="3" fontId="4" fillId="0" borderId="0" xfId="1" applyNumberFormat="1" applyFont="1" applyBorder="1" applyAlignment="1">
      <alignment horizontal="right"/>
    </xf>
    <xf numFmtId="0" fontId="6" fillId="3" borderId="0" xfId="1" applyFont="1" applyFill="1" applyBorder="1"/>
    <xf numFmtId="3" fontId="6" fillId="3" borderId="0" xfId="1" applyNumberFormat="1" applyFont="1" applyFill="1" applyBorder="1" applyAlignment="1">
      <alignment horizontal="right"/>
    </xf>
    <xf numFmtId="0" fontId="6" fillId="3" borderId="1" xfId="1" applyFont="1" applyFill="1" applyBorder="1"/>
    <xf numFmtId="3" fontId="6" fillId="3" borderId="1" xfId="1" applyNumberFormat="1" applyFont="1" applyFill="1" applyBorder="1" applyAlignment="1">
      <alignment horizontal="right"/>
    </xf>
    <xf numFmtId="3" fontId="1" fillId="4" borderId="3" xfId="2" applyNumberFormat="1" applyFont="1" applyFill="1" applyBorder="1" applyAlignment="1"/>
    <xf numFmtId="171" fontId="1" fillId="4" borderId="3" xfId="2" quotePrefix="1" applyNumberFormat="1" applyFont="1" applyFill="1" applyBorder="1" applyAlignment="1">
      <alignment horizontal="right" wrapText="1"/>
    </xf>
    <xf numFmtId="3" fontId="1" fillId="0" borderId="0" xfId="2" applyNumberFormat="1" applyFont="1" applyFill="1" applyBorder="1" applyAlignment="1">
      <alignment vertical="top"/>
    </xf>
    <xf numFmtId="3" fontId="1" fillId="0" borderId="0" xfId="2" applyNumberFormat="1" applyFont="1" applyFill="1" applyBorder="1" applyAlignment="1">
      <alignment horizontal="right" vertical="top"/>
    </xf>
    <xf numFmtId="3" fontId="2" fillId="0" borderId="0" xfId="2" applyNumberFormat="1" applyFont="1" applyFill="1" applyBorder="1" applyAlignment="1">
      <alignment vertical="top"/>
    </xf>
    <xf numFmtId="3" fontId="2" fillId="0" borderId="0" xfId="2" applyNumberFormat="1" applyFont="1" applyFill="1" applyBorder="1" applyAlignment="1">
      <alignment horizontal="right" vertical="top"/>
    </xf>
    <xf numFmtId="165" fontId="2" fillId="0" borderId="0" xfId="22" applyNumberFormat="1" applyFont="1" applyFill="1" applyBorder="1" applyAlignment="1">
      <alignment horizontal="right" vertical="top"/>
    </xf>
    <xf numFmtId="3" fontId="4" fillId="0" borderId="0" xfId="2" applyNumberFormat="1" applyFont="1" applyFill="1" applyBorder="1" applyAlignment="1">
      <alignment vertical="top"/>
    </xf>
    <xf numFmtId="3" fontId="6" fillId="2" borderId="0" xfId="2" applyNumberFormat="1" applyFont="1" applyFill="1" applyBorder="1" applyAlignment="1">
      <alignment vertical="top"/>
    </xf>
    <xf numFmtId="3" fontId="6" fillId="2" borderId="0" xfId="2" applyNumberFormat="1" applyFont="1" applyFill="1" applyBorder="1" applyAlignment="1">
      <alignment horizontal="right" vertical="top"/>
    </xf>
    <xf numFmtId="165" fontId="6" fillId="2" borderId="0" xfId="22" applyNumberFormat="1" applyFont="1" applyFill="1" applyBorder="1" applyAlignment="1">
      <alignment horizontal="right" vertical="top"/>
    </xf>
    <xf numFmtId="9" fontId="2" fillId="0" borderId="0" xfId="2" applyNumberFormat="1" applyFont="1" applyFill="1" applyBorder="1" applyAlignment="1">
      <alignment horizontal="right" vertical="top"/>
    </xf>
    <xf numFmtId="3" fontId="12" fillId="0" borderId="0" xfId="2" applyNumberFormat="1" applyFont="1" applyFill="1" applyBorder="1" applyAlignment="1">
      <alignment vertical="top"/>
    </xf>
    <xf numFmtId="178" fontId="2" fillId="0" borderId="0" xfId="2" applyNumberFormat="1" applyFont="1" applyFill="1" applyBorder="1" applyAlignment="1">
      <alignment horizontal="right" vertical="top"/>
    </xf>
    <xf numFmtId="165" fontId="12" fillId="0" borderId="0" xfId="22" applyNumberFormat="1" applyFont="1" applyFill="1" applyBorder="1" applyAlignment="1">
      <alignment horizontal="right" vertical="top"/>
    </xf>
    <xf numFmtId="3" fontId="6" fillId="2" borderId="1" xfId="2" applyNumberFormat="1" applyFont="1" applyFill="1" applyBorder="1" applyAlignment="1">
      <alignment vertical="top"/>
    </xf>
    <xf numFmtId="3" fontId="6" fillId="2" borderId="1" xfId="2" applyNumberFormat="1" applyFont="1" applyFill="1" applyBorder="1" applyAlignment="1">
      <alignment horizontal="right" vertical="top"/>
    </xf>
    <xf numFmtId="3" fontId="12" fillId="0" borderId="0" xfId="2" applyNumberFormat="1" applyFont="1" applyFill="1" applyBorder="1" applyAlignment="1">
      <alignment horizontal="right" vertical="top"/>
    </xf>
    <xf numFmtId="9" fontId="12" fillId="0" borderId="0" xfId="2" applyNumberFormat="1" applyFont="1" applyFill="1" applyBorder="1" applyAlignment="1">
      <alignment horizontal="right" vertical="top"/>
    </xf>
    <xf numFmtId="3" fontId="17" fillId="0" borderId="0" xfId="2" applyNumberFormat="1" applyFont="1" applyFill="1" applyBorder="1" applyAlignment="1">
      <alignment vertical="top"/>
    </xf>
    <xf numFmtId="0" fontId="17" fillId="0" borderId="0" xfId="2" applyFont="1" applyAlignment="1">
      <alignment vertical="top" wrapText="1"/>
    </xf>
    <xf numFmtId="3" fontId="4" fillId="4" borderId="3" xfId="2" applyNumberFormat="1" applyFont="1" applyFill="1" applyBorder="1" applyAlignment="1"/>
    <xf numFmtId="171" fontId="4" fillId="4" borderId="3" xfId="2" quotePrefix="1" applyNumberFormat="1" applyFont="1" applyFill="1" applyBorder="1" applyAlignment="1">
      <alignment horizontal="right" wrapText="1"/>
    </xf>
    <xf numFmtId="3" fontId="6" fillId="3" borderId="0" xfId="2" applyNumberFormat="1" applyFont="1" applyFill="1" applyBorder="1" applyAlignment="1">
      <alignment vertical="top"/>
    </xf>
    <xf numFmtId="3" fontId="6" fillId="3" borderId="0" xfId="2" applyNumberFormat="1" applyFont="1" applyFill="1" applyBorder="1" applyAlignment="1">
      <alignment horizontal="right" vertical="top"/>
    </xf>
    <xf numFmtId="165" fontId="6" fillId="3" borderId="0" xfId="22" applyNumberFormat="1" applyFont="1" applyFill="1" applyBorder="1" applyAlignment="1">
      <alignment horizontal="right" vertical="top"/>
    </xf>
    <xf numFmtId="9" fontId="2" fillId="0" borderId="0" xfId="3" applyFont="1" applyFill="1" applyBorder="1" applyAlignment="1">
      <alignment horizontal="right" vertical="top"/>
    </xf>
    <xf numFmtId="3" fontId="6" fillId="3" borderId="1" xfId="2" applyNumberFormat="1" applyFont="1" applyFill="1" applyBorder="1" applyAlignment="1">
      <alignment vertical="top"/>
    </xf>
    <xf numFmtId="3" fontId="6" fillId="3" borderId="1" xfId="2" applyNumberFormat="1" applyFont="1" applyFill="1" applyBorder="1" applyAlignment="1">
      <alignment horizontal="right" vertical="top"/>
    </xf>
    <xf numFmtId="0" fontId="9" fillId="0" borderId="0" xfId="16" applyFont="1" applyAlignment="1"/>
    <xf numFmtId="0" fontId="40" fillId="0" borderId="0" xfId="2" applyFont="1"/>
    <xf numFmtId="9" fontId="12" fillId="0" borderId="3" xfId="17" applyFont="1" applyBorder="1" applyAlignment="1">
      <alignment horizontal="right" wrapText="1"/>
    </xf>
    <xf numFmtId="1" fontId="1" fillId="0" borderId="3" xfId="17" applyNumberFormat="1" applyFont="1" applyBorder="1" applyAlignment="1">
      <alignment horizontal="right" wrapText="1"/>
    </xf>
    <xf numFmtId="1" fontId="4" fillId="0" borderId="3" xfId="17" applyNumberFormat="1" applyFont="1" applyBorder="1" applyAlignment="1">
      <alignment horizontal="right" wrapText="1"/>
    </xf>
    <xf numFmtId="3" fontId="2" fillId="0" borderId="0" xfId="16" applyNumberFormat="1" applyFont="1" applyAlignment="1">
      <alignment horizontal="left" vertical="top"/>
    </xf>
    <xf numFmtId="165" fontId="6" fillId="0" borderId="0" xfId="18" applyNumberFormat="1" applyFont="1"/>
    <xf numFmtId="3" fontId="2" fillId="0" borderId="0" xfId="16" applyNumberFormat="1" applyFont="1" applyBorder="1" applyAlignment="1">
      <alignment horizontal="left" vertical="top"/>
    </xf>
    <xf numFmtId="165" fontId="6" fillId="0" borderId="0" xfId="18" applyNumberFormat="1" applyFont="1" applyBorder="1"/>
    <xf numFmtId="3" fontId="6" fillId="2" borderId="0" xfId="16" applyNumberFormat="1" applyFont="1" applyFill="1" applyBorder="1" applyAlignment="1">
      <alignment horizontal="left" vertical="top"/>
    </xf>
    <xf numFmtId="165" fontId="6" fillId="2" borderId="0" xfId="18" applyNumberFormat="1" applyFont="1" applyFill="1" applyBorder="1" applyAlignment="1">
      <alignment horizontal="right" vertical="top"/>
    </xf>
    <xf numFmtId="165" fontId="6" fillId="3" borderId="0" xfId="18" applyNumberFormat="1" applyFont="1" applyFill="1" applyBorder="1" applyAlignment="1">
      <alignment horizontal="right" vertical="top"/>
    </xf>
    <xf numFmtId="0" fontId="52" fillId="0" borderId="0" xfId="2" applyFont="1" applyBorder="1"/>
    <xf numFmtId="0" fontId="52" fillId="0" borderId="0" xfId="2" applyFont="1"/>
    <xf numFmtId="0" fontId="70" fillId="0" borderId="0" xfId="2" applyFont="1"/>
    <xf numFmtId="0" fontId="47" fillId="0" borderId="0" xfId="2" applyFont="1"/>
    <xf numFmtId="0" fontId="13" fillId="0" borderId="0" xfId="2" applyFont="1" applyAlignment="1">
      <alignment horizontal="left"/>
    </xf>
    <xf numFmtId="0" fontId="13" fillId="0" borderId="0" xfId="2" applyFont="1" applyAlignment="1">
      <alignment wrapText="1"/>
    </xf>
    <xf numFmtId="9" fontId="13" fillId="0" borderId="0" xfId="22" applyFont="1" applyAlignment="1">
      <alignment horizontal="center"/>
    </xf>
    <xf numFmtId="0" fontId="13" fillId="0" borderId="3" xfId="2" applyFont="1" applyBorder="1" applyAlignment="1">
      <alignment horizontal="centerContinuous"/>
    </xf>
    <xf numFmtId="0" fontId="13" fillId="0" borderId="3" xfId="2" applyFont="1" applyBorder="1" applyAlignment="1">
      <alignment horizontal="left"/>
    </xf>
    <xf numFmtId="0" fontId="13" fillId="0" borderId="3" xfId="2" applyFont="1" applyBorder="1" applyAlignment="1">
      <alignment wrapText="1"/>
    </xf>
    <xf numFmtId="9" fontId="13" fillId="0" borderId="3" xfId="22" applyFont="1" applyBorder="1" applyAlignment="1">
      <alignment horizontal="right"/>
    </xf>
    <xf numFmtId="15" fontId="13" fillId="0" borderId="3" xfId="2" quotePrefix="1" applyNumberFormat="1" applyFont="1" applyBorder="1" applyAlignment="1">
      <alignment horizontal="right" wrapText="1"/>
    </xf>
    <xf numFmtId="3" fontId="13" fillId="0" borderId="0" xfId="2" applyNumberFormat="1" applyFont="1" applyFill="1" applyBorder="1" applyAlignment="1">
      <alignment horizontal="left" vertical="top"/>
    </xf>
    <xf numFmtId="3" fontId="13" fillId="0" borderId="0" xfId="2" applyNumberFormat="1" applyFont="1" applyFill="1" applyBorder="1" applyAlignment="1">
      <alignment vertical="top"/>
    </xf>
    <xf numFmtId="9" fontId="13" fillId="0" borderId="0" xfId="22" applyFont="1" applyFill="1" applyBorder="1" applyAlignment="1">
      <alignment horizontal="right" vertical="top"/>
    </xf>
    <xf numFmtId="3" fontId="17" fillId="0" borderId="0" xfId="2" applyNumberFormat="1" applyFont="1" applyFill="1" applyBorder="1" applyAlignment="1">
      <alignment horizontal="left" vertical="top" wrapText="1"/>
    </xf>
    <xf numFmtId="9" fontId="17" fillId="0" borderId="0" xfId="22" applyFont="1" applyFill="1" applyBorder="1" applyAlignment="1">
      <alignment horizontal="right" vertical="top"/>
    </xf>
    <xf numFmtId="3" fontId="17" fillId="0" borderId="0" xfId="2" applyNumberFormat="1" applyFont="1" applyFill="1" applyBorder="1" applyAlignment="1">
      <alignment horizontal="left" vertical="top"/>
    </xf>
    <xf numFmtId="3" fontId="71" fillId="0" borderId="0" xfId="2" applyNumberFormat="1" applyFont="1" applyFill="1" applyBorder="1" applyAlignment="1">
      <alignment horizontal="left" vertical="top"/>
    </xf>
    <xf numFmtId="3" fontId="52" fillId="2" borderId="0" xfId="2" applyNumberFormat="1" applyFont="1" applyFill="1" applyBorder="1" applyAlignment="1">
      <alignment horizontal="left" vertical="top"/>
    </xf>
    <xf numFmtId="3" fontId="52" fillId="2" borderId="0" xfId="2" applyNumberFormat="1" applyFont="1" applyFill="1" applyBorder="1" applyAlignment="1">
      <alignment vertical="top"/>
    </xf>
    <xf numFmtId="9" fontId="52" fillId="2" borderId="0" xfId="22" applyFont="1" applyFill="1" applyBorder="1" applyAlignment="1">
      <alignment horizontal="right" vertical="top"/>
    </xf>
    <xf numFmtId="3" fontId="52" fillId="3" borderId="0" xfId="2" applyNumberFormat="1" applyFont="1" applyFill="1" applyBorder="1" applyAlignment="1">
      <alignment vertical="top"/>
    </xf>
    <xf numFmtId="3" fontId="72" fillId="0" borderId="0" xfId="2" applyNumberFormat="1" applyFont="1" applyFill="1" applyBorder="1" applyAlignment="1">
      <alignment vertical="top"/>
    </xf>
    <xf numFmtId="9" fontId="72" fillId="0" borderId="0" xfId="22" applyFont="1" applyFill="1" applyBorder="1" applyAlignment="1">
      <alignment horizontal="right" vertical="top"/>
    </xf>
    <xf numFmtId="9" fontId="17" fillId="0" borderId="0" xfId="2" applyNumberFormat="1" applyFont="1" applyFill="1" applyBorder="1" applyAlignment="1">
      <alignment vertical="top"/>
    </xf>
    <xf numFmtId="3" fontId="24" fillId="0" borderId="0" xfId="2" applyNumberFormat="1" applyFont="1" applyFill="1" applyBorder="1" applyAlignment="1">
      <alignment horizontal="left" vertical="top" wrapText="1"/>
    </xf>
    <xf numFmtId="3" fontId="24" fillId="0" borderId="0" xfId="2" applyNumberFormat="1" applyFont="1" applyFill="1" applyBorder="1" applyAlignment="1">
      <alignment vertical="top"/>
    </xf>
    <xf numFmtId="9" fontId="24" fillId="0" borderId="0" xfId="22" applyFont="1" applyFill="1" applyBorder="1" applyAlignment="1">
      <alignment horizontal="right" vertical="top"/>
    </xf>
    <xf numFmtId="0" fontId="17" fillId="0" borderId="0" xfId="2" applyFont="1" applyAlignment="1">
      <alignment vertical="top"/>
    </xf>
    <xf numFmtId="3" fontId="17" fillId="0" borderId="0" xfId="2" applyNumberFormat="1" applyFont="1" applyAlignment="1">
      <alignment vertical="top"/>
    </xf>
    <xf numFmtId="9" fontId="17" fillId="0" borderId="0" xfId="22" applyFont="1" applyAlignment="1">
      <alignment horizontal="right" vertical="top"/>
    </xf>
    <xf numFmtId="0" fontId="12" fillId="0" borderId="0" xfId="16" applyFont="1" applyBorder="1" applyAlignment="1"/>
    <xf numFmtId="0" fontId="73" fillId="0" borderId="0" xfId="2" applyFont="1" applyFill="1" applyBorder="1" applyAlignment="1"/>
    <xf numFmtId="0" fontId="73" fillId="0" borderId="0" xfId="2" applyFont="1" applyFill="1" applyBorder="1"/>
    <xf numFmtId="0" fontId="30" fillId="0" borderId="0" xfId="2" applyFont="1"/>
    <xf numFmtId="0" fontId="30" fillId="0" borderId="0" xfId="2" applyFont="1" applyFill="1" applyBorder="1"/>
    <xf numFmtId="0" fontId="43" fillId="0" borderId="0" xfId="16" applyFont="1" applyBorder="1" applyAlignment="1">
      <alignment horizontal="center"/>
    </xf>
    <xf numFmtId="0" fontId="12" fillId="0" borderId="3" xfId="16" applyFont="1" applyBorder="1" applyAlignment="1">
      <alignment wrapText="1"/>
    </xf>
    <xf numFmtId="0" fontId="30" fillId="0" borderId="3" xfId="2" applyFont="1" applyFill="1" applyBorder="1" applyAlignment="1">
      <alignment wrapText="1"/>
    </xf>
    <xf numFmtId="0" fontId="12" fillId="0" borderId="3" xfId="16" applyFont="1" applyBorder="1" applyAlignment="1">
      <alignment horizontal="right" wrapText="1"/>
    </xf>
    <xf numFmtId="0" fontId="12" fillId="0" borderId="2" xfId="16" applyFont="1" applyBorder="1" applyAlignment="1">
      <alignment vertical="center" wrapText="1"/>
    </xf>
    <xf numFmtId="0" fontId="6" fillId="0" borderId="0" xfId="2" applyFont="1" applyFill="1" applyBorder="1"/>
    <xf numFmtId="3" fontId="6" fillId="0" borderId="0" xfId="2" applyNumberFormat="1" applyFont="1" applyFill="1" applyBorder="1"/>
    <xf numFmtId="3" fontId="2" fillId="0" borderId="0" xfId="16" applyNumberFormat="1" applyFont="1" applyBorder="1" applyAlignment="1">
      <alignment vertical="center"/>
    </xf>
    <xf numFmtId="0" fontId="2" fillId="0" borderId="0" xfId="16" quotePrefix="1" applyFont="1" applyBorder="1" applyAlignment="1">
      <alignment horizontal="left" vertical="center" wrapText="1" indent="3"/>
    </xf>
    <xf numFmtId="0" fontId="12" fillId="6" borderId="0" xfId="16" applyFont="1" applyFill="1" applyBorder="1" applyAlignment="1">
      <alignment vertical="center" wrapText="1"/>
    </xf>
    <xf numFmtId="0" fontId="12" fillId="6" borderId="0" xfId="16" applyFont="1" applyFill="1" applyBorder="1" applyAlignment="1">
      <alignment vertical="center"/>
    </xf>
    <xf numFmtId="173" fontId="30" fillId="0" borderId="0" xfId="2" applyNumberFormat="1" applyFont="1"/>
    <xf numFmtId="0" fontId="43" fillId="0" borderId="0" xfId="16" applyFont="1" applyFill="1" applyBorder="1" applyAlignment="1">
      <alignment vertical="center" wrapText="1"/>
    </xf>
    <xf numFmtId="0" fontId="43" fillId="0" borderId="0" xfId="16" applyFont="1" applyFill="1" applyBorder="1" applyAlignment="1">
      <alignment vertical="center"/>
    </xf>
    <xf numFmtId="0" fontId="12" fillId="0" borderId="0" xfId="16" applyFont="1" applyBorder="1" applyAlignment="1">
      <alignment vertical="center" wrapText="1"/>
    </xf>
    <xf numFmtId="179" fontId="6" fillId="0" borderId="0" xfId="2" applyNumberFormat="1" applyFont="1" applyFill="1" applyBorder="1"/>
    <xf numFmtId="180" fontId="2" fillId="0" borderId="0" xfId="16" applyNumberFormat="1" applyFont="1" applyBorder="1" applyAlignment="1">
      <alignment vertical="center"/>
    </xf>
    <xf numFmtId="0" fontId="12" fillId="6" borderId="0" xfId="2" applyFont="1" applyFill="1" applyBorder="1" applyAlignment="1">
      <alignment vertical="center" wrapText="1"/>
    </xf>
    <xf numFmtId="3" fontId="30" fillId="0" borderId="0" xfId="2" applyNumberFormat="1" applyFont="1"/>
    <xf numFmtId="0" fontId="12" fillId="0" borderId="0" xfId="2" applyFont="1" applyFill="1" applyBorder="1" applyAlignment="1">
      <alignment vertical="center" wrapText="1"/>
    </xf>
    <xf numFmtId="0" fontId="12" fillId="0" borderId="0" xfId="16" applyFont="1" applyFill="1" applyBorder="1" applyAlignment="1">
      <alignment vertical="center"/>
    </xf>
    <xf numFmtId="0" fontId="12" fillId="0" borderId="0" xfId="16" applyFont="1" applyBorder="1" applyAlignment="1">
      <alignment horizontal="center"/>
    </xf>
    <xf numFmtId="0" fontId="12" fillId="0" borderId="0" xfId="16" applyFont="1" applyFill="1" applyBorder="1" applyAlignment="1">
      <alignment vertical="center" wrapText="1"/>
    </xf>
    <xf numFmtId="3" fontId="12" fillId="0" borderId="0" xfId="16" applyNumberFormat="1" applyFont="1" applyFill="1" applyBorder="1" applyAlignment="1">
      <alignment vertical="center"/>
    </xf>
    <xf numFmtId="181" fontId="2" fillId="0" borderId="0" xfId="16" applyNumberFormat="1" applyFont="1" applyBorder="1" applyAlignment="1">
      <alignment vertical="center"/>
    </xf>
    <xf numFmtId="3" fontId="74" fillId="0" borderId="0" xfId="2" applyNumberFormat="1" applyFont="1" applyFill="1" applyBorder="1" applyAlignment="1">
      <alignment vertical="top"/>
    </xf>
    <xf numFmtId="0" fontId="75" fillId="0" borderId="0" xfId="16" applyFont="1" applyBorder="1" applyAlignment="1">
      <alignment horizontal="left" vertical="top" wrapText="1"/>
    </xf>
    <xf numFmtId="0" fontId="43" fillId="0" borderId="0" xfId="2" applyFont="1" applyFill="1" applyBorder="1" applyAlignment="1">
      <alignment horizontal="center"/>
    </xf>
    <xf numFmtId="0" fontId="43" fillId="0" borderId="0" xfId="2" applyFont="1" applyFill="1" applyBorder="1" applyAlignment="1">
      <alignment horizontal="right" wrapText="1"/>
    </xf>
    <xf numFmtId="0" fontId="29" fillId="0" borderId="0" xfId="2" applyFont="1" applyFill="1" applyBorder="1" applyAlignment="1">
      <alignment vertical="center"/>
    </xf>
    <xf numFmtId="176" fontId="29" fillId="0" borderId="0" xfId="2" applyNumberFormat="1" applyFont="1" applyFill="1" applyBorder="1" applyAlignment="1">
      <alignment vertical="center"/>
    </xf>
    <xf numFmtId="9" fontId="29" fillId="0" borderId="0" xfId="3" applyFont="1" applyFill="1" applyBorder="1" applyAlignment="1">
      <alignment vertical="center"/>
    </xf>
    <xf numFmtId="9" fontId="74" fillId="0" borderId="0" xfId="3" applyFont="1" applyFill="1" applyBorder="1" applyAlignment="1">
      <alignment vertical="center"/>
    </xf>
    <xf numFmtId="176" fontId="74" fillId="0" borderId="0" xfId="2" applyNumberFormat="1" applyFont="1" applyFill="1" applyBorder="1" applyAlignment="1">
      <alignment vertical="center"/>
    </xf>
    <xf numFmtId="0" fontId="30" fillId="0" borderId="0" xfId="2" applyFont="1" applyFill="1"/>
    <xf numFmtId="182" fontId="29" fillId="0" borderId="0" xfId="23" applyFont="1" applyFill="1" applyBorder="1" applyAlignment="1">
      <alignment vertical="center"/>
    </xf>
    <xf numFmtId="9" fontId="30" fillId="0" borderId="0" xfId="3" applyFont="1"/>
    <xf numFmtId="176" fontId="78" fillId="0" borderId="0" xfId="2" applyNumberFormat="1" applyFont="1" applyBorder="1" applyAlignment="1">
      <alignment vertical="center"/>
    </xf>
    <xf numFmtId="0" fontId="79" fillId="0" borderId="0" xfId="0" applyFont="1" applyAlignment="1">
      <alignment vertical="top" wrapText="1"/>
    </xf>
    <xf numFmtId="176" fontId="30" fillId="0" borderId="0" xfId="2" applyNumberFormat="1" applyFont="1"/>
    <xf numFmtId="0" fontId="29" fillId="0" borderId="0" xfId="2" applyFont="1" applyBorder="1" applyAlignment="1">
      <alignment horizontal="left" vertical="center" wrapText="1" indent="1"/>
    </xf>
    <xf numFmtId="176" fontId="29" fillId="0" borderId="0" xfId="2" applyNumberFormat="1" applyFont="1" applyBorder="1" applyAlignment="1">
      <alignment vertical="center"/>
    </xf>
    <xf numFmtId="0" fontId="29" fillId="0" borderId="0" xfId="2" applyFont="1" applyAlignment="1">
      <alignment horizontal="left" wrapText="1" indent="1"/>
    </xf>
    <xf numFmtId="0" fontId="29" fillId="0" borderId="0" xfId="2" applyFont="1" applyAlignment="1">
      <alignment wrapText="1"/>
    </xf>
    <xf numFmtId="0" fontId="29" fillId="0" borderId="0" xfId="2" applyFont="1"/>
    <xf numFmtId="0" fontId="29" fillId="0" borderId="0" xfId="2" applyFont="1" applyFill="1"/>
    <xf numFmtId="0" fontId="29" fillId="0" borderId="0" xfId="2" applyFont="1" applyFill="1" applyAlignment="1">
      <alignment horizontal="left" vertical="top" wrapText="1"/>
    </xf>
    <xf numFmtId="0" fontId="0" fillId="0" borderId="0" xfId="0" applyBorder="1" applyAlignment="1"/>
    <xf numFmtId="0" fontId="80" fillId="0" borderId="3" xfId="0" applyFont="1" applyFill="1" applyBorder="1" applyAlignment="1">
      <alignment wrapText="1"/>
    </xf>
    <xf numFmtId="0" fontId="77" fillId="0" borderId="3" xfId="0" applyFont="1" applyFill="1" applyBorder="1" applyAlignment="1">
      <alignment horizontal="right" textRotation="90"/>
    </xf>
    <xf numFmtId="0" fontId="78" fillId="0" borderId="0" xfId="0" applyFont="1" applyFill="1"/>
    <xf numFmtId="0" fontId="78" fillId="0" borderId="0" xfId="0" applyFont="1" applyFill="1" applyAlignment="1">
      <alignment vertical="center"/>
    </xf>
    <xf numFmtId="3" fontId="78" fillId="0" borderId="0" xfId="0" applyNumberFormat="1" applyFont="1" applyFill="1" applyAlignment="1">
      <alignment vertical="center"/>
    </xf>
    <xf numFmtId="0" fontId="29" fillId="0" borderId="0" xfId="0" applyFont="1" applyFill="1"/>
    <xf numFmtId="0" fontId="2" fillId="0" borderId="0" xfId="0" applyFont="1" applyFill="1"/>
    <xf numFmtId="0" fontId="78" fillId="0" borderId="0" xfId="0" applyFont="1" applyAlignment="1">
      <alignment vertical="center"/>
    </xf>
    <xf numFmtId="173" fontId="78" fillId="0" borderId="0" xfId="9" applyNumberFormat="1" applyFont="1" applyAlignment="1">
      <alignment vertical="center"/>
    </xf>
    <xf numFmtId="0" fontId="29" fillId="0" borderId="0" xfId="0" applyFont="1" applyAlignment="1">
      <alignment wrapText="1"/>
    </xf>
    <xf numFmtId="3" fontId="74" fillId="0" borderId="0" xfId="1" applyNumberFormat="1" applyFont="1" applyFill="1" applyBorder="1" applyAlignment="1">
      <alignment vertical="top" wrapText="1"/>
    </xf>
    <xf numFmtId="165" fontId="0" fillId="0" borderId="0" xfId="5" applyNumberFormat="1" applyFont="1" applyAlignment="1">
      <alignment horizontal="right"/>
    </xf>
    <xf numFmtId="3" fontId="75" fillId="4" borderId="0" xfId="1" applyNumberFormat="1" applyFont="1" applyFill="1" applyBorder="1" applyAlignment="1">
      <alignment horizontal="left" vertical="top" wrapText="1"/>
    </xf>
    <xf numFmtId="0" fontId="2" fillId="0" borderId="0" xfId="1" applyFont="1" applyBorder="1" applyAlignment="1">
      <alignment vertical="center"/>
    </xf>
    <xf numFmtId="3" fontId="2" fillId="0" borderId="0" xfId="1" applyNumberFormat="1" applyFont="1" applyBorder="1" applyAlignment="1">
      <alignment vertical="center"/>
    </xf>
    <xf numFmtId="0" fontId="12" fillId="0" borderId="0" xfId="1" applyFont="1" applyFill="1" applyBorder="1" applyAlignment="1">
      <alignment vertical="center" wrapText="1"/>
    </xf>
    <xf numFmtId="3" fontId="12" fillId="0" borderId="0" xfId="1" applyNumberFormat="1" applyFont="1" applyFill="1" applyBorder="1" applyAlignment="1">
      <alignment vertical="center"/>
    </xf>
    <xf numFmtId="0" fontId="2" fillId="0" borderId="0" xfId="1" applyFont="1" applyBorder="1" applyAlignment="1">
      <alignment vertical="center" wrapText="1"/>
    </xf>
    <xf numFmtId="0" fontId="2" fillId="0" borderId="0" xfId="1" quotePrefix="1" applyFont="1" applyBorder="1" applyAlignment="1">
      <alignment horizontal="left" vertical="center"/>
    </xf>
    <xf numFmtId="0" fontId="2" fillId="0" borderId="0" xfId="1" quotePrefix="1" applyFont="1" applyBorder="1" applyAlignment="1">
      <alignment horizontal="left" vertical="center" wrapText="1"/>
    </xf>
    <xf numFmtId="0" fontId="3" fillId="0" borderId="0" xfId="1"/>
    <xf numFmtId="0" fontId="43" fillId="0" borderId="0" xfId="1" applyFont="1" applyFill="1" applyBorder="1" applyAlignment="1">
      <alignment horizontal="center" wrapText="1"/>
    </xf>
    <xf numFmtId="0" fontId="3" fillId="0" borderId="0" xfId="1" applyFill="1"/>
    <xf numFmtId="0" fontId="43" fillId="0" borderId="0" xfId="1" applyFont="1" applyFill="1" applyBorder="1" applyAlignment="1">
      <alignment horizontal="right" wrapText="1"/>
    </xf>
    <xf numFmtId="0" fontId="29" fillId="0" borderId="0" xfId="1" applyFont="1" applyFill="1" applyBorder="1" applyAlignment="1">
      <alignment vertical="center"/>
    </xf>
    <xf numFmtId="9" fontId="29" fillId="0" borderId="0" xfId="5" applyFont="1" applyFill="1" applyBorder="1" applyAlignment="1">
      <alignment vertical="center"/>
    </xf>
    <xf numFmtId="3" fontId="74" fillId="0" borderId="0" xfId="1" applyNumberFormat="1" applyFont="1" applyFill="1" applyBorder="1" applyAlignment="1">
      <alignment vertical="center"/>
    </xf>
    <xf numFmtId="3" fontId="29" fillId="0" borderId="0" xfId="1" applyNumberFormat="1" applyFont="1" applyFill="1" applyBorder="1" applyAlignment="1">
      <alignment vertical="center"/>
    </xf>
    <xf numFmtId="165" fontId="0" fillId="0" borderId="0" xfId="5" applyNumberFormat="1" applyFont="1" applyFill="1" applyAlignment="1">
      <alignment horizontal="right"/>
    </xf>
    <xf numFmtId="0" fontId="29" fillId="0" borderId="0" xfId="1" applyFont="1" applyFill="1" applyBorder="1" applyAlignment="1">
      <alignment vertical="center" wrapText="1"/>
    </xf>
    <xf numFmtId="0" fontId="3" fillId="0" borderId="0" xfId="1" applyAlignment="1">
      <alignment wrapText="1"/>
    </xf>
    <xf numFmtId="3" fontId="12" fillId="0" borderId="0" xfId="2" applyNumberFormat="1" applyFont="1" applyFill="1" applyBorder="1" applyAlignment="1">
      <alignment vertical="top" wrapText="1"/>
    </xf>
    <xf numFmtId="10" fontId="51" fillId="0" borderId="0" xfId="2" applyNumberFormat="1" applyFont="1" applyBorder="1" applyAlignment="1">
      <alignment horizontal="center" vertical="center"/>
    </xf>
    <xf numFmtId="165" fontId="51" fillId="0" borderId="0" xfId="2" applyNumberFormat="1" applyFont="1" applyBorder="1" applyAlignment="1">
      <alignment horizontal="center" vertical="center"/>
    </xf>
    <xf numFmtId="10" fontId="52" fillId="0" borderId="0" xfId="2" applyNumberFormat="1" applyFont="1"/>
    <xf numFmtId="165" fontId="52" fillId="0" borderId="0" xfId="2" applyNumberFormat="1" applyFont="1"/>
    <xf numFmtId="3" fontId="1" fillId="0" borderId="1" xfId="0" applyNumberFormat="1" applyFont="1" applyBorder="1" applyAlignment="1">
      <alignment vertical="top" wrapText="1"/>
    </xf>
    <xf numFmtId="3" fontId="1" fillId="0" borderId="0" xfId="0" applyNumberFormat="1" applyFont="1" applyAlignment="1">
      <alignment vertical="top" wrapText="1"/>
    </xf>
    <xf numFmtId="3" fontId="1" fillId="0" borderId="0" xfId="0" applyNumberFormat="1" applyFont="1" applyAlignment="1">
      <alignment horizontal="right" vertical="top" wrapText="1"/>
    </xf>
    <xf numFmtId="3" fontId="12" fillId="4" borderId="0" xfId="0" applyNumberFormat="1" applyFont="1" applyFill="1"/>
    <xf numFmtId="3" fontId="2" fillId="4" borderId="0" xfId="0" applyNumberFormat="1" applyFont="1" applyFill="1"/>
    <xf numFmtId="3" fontId="4" fillId="0" borderId="1" xfId="0" applyNumberFormat="1" applyFont="1" applyBorder="1"/>
    <xf numFmtId="3" fontId="4" fillId="0" borderId="0" xfId="0" applyNumberFormat="1" applyFont="1" applyAlignment="1">
      <alignment vertical="top" wrapText="1"/>
    </xf>
    <xf numFmtId="0" fontId="4" fillId="0" borderId="0" xfId="0" applyFont="1" applyAlignment="1">
      <alignment wrapText="1"/>
    </xf>
    <xf numFmtId="3" fontId="4" fillId="0" borderId="0" xfId="0" applyNumberFormat="1" applyFont="1"/>
    <xf numFmtId="3" fontId="4" fillId="0" borderId="0" xfId="0" applyNumberFormat="1" applyFont="1" applyAlignment="1">
      <alignment horizontal="right" vertical="top" wrapText="1"/>
    </xf>
    <xf numFmtId="3" fontId="4" fillId="0" borderId="2" xfId="0" applyNumberFormat="1" applyFont="1" applyBorder="1" applyAlignment="1">
      <alignment vertical="top"/>
    </xf>
    <xf numFmtId="3" fontId="1" fillId="0" borderId="0" xfId="0" applyNumberFormat="1" applyFont="1" applyBorder="1" applyAlignment="1">
      <alignment horizontal="right" wrapText="1"/>
    </xf>
    <xf numFmtId="0" fontId="1" fillId="0" borderId="1" xfId="1" quotePrefix="1" applyFont="1" applyBorder="1" applyAlignment="1">
      <alignment horizontal="left" vertical="top" wrapText="1"/>
    </xf>
    <xf numFmtId="3" fontId="1" fillId="0" borderId="3" xfId="20" applyNumberFormat="1" applyFont="1" applyBorder="1" applyAlignment="1">
      <alignment horizontal="left" wrapText="1"/>
    </xf>
    <xf numFmtId="9" fontId="1" fillId="0" borderId="3" xfId="20" applyNumberFormat="1" applyFont="1" applyBorder="1" applyAlignment="1">
      <alignment horizontal="right" wrapText="1"/>
    </xf>
    <xf numFmtId="3" fontId="1" fillId="0" borderId="0" xfId="20" applyNumberFormat="1" applyFont="1"/>
    <xf numFmtId="0" fontId="1" fillId="0" borderId="0" xfId="20" applyFont="1"/>
    <xf numFmtId="9" fontId="1" fillId="0" borderId="0" xfId="20" applyNumberFormat="1" applyFont="1"/>
    <xf numFmtId="176" fontId="2" fillId="0" borderId="0" xfId="1" applyNumberFormat="1" applyFont="1"/>
    <xf numFmtId="3" fontId="2" fillId="0" borderId="0" xfId="20" applyNumberFormat="1" applyFont="1"/>
    <xf numFmtId="176" fontId="2" fillId="0" borderId="0" xfId="0" applyNumberFormat="1" applyFont="1" applyProtection="1"/>
    <xf numFmtId="183" fontId="2" fillId="0" borderId="0" xfId="3" applyNumberFormat="1" applyFont="1" applyProtection="1"/>
    <xf numFmtId="184" fontId="2" fillId="0" borderId="0" xfId="3" applyNumberFormat="1" applyFont="1" applyProtection="1"/>
    <xf numFmtId="170" fontId="2" fillId="0" borderId="0" xfId="0" applyNumberFormat="1" applyFont="1" applyProtection="1"/>
    <xf numFmtId="185" fontId="2" fillId="0" borderId="0" xfId="3" applyNumberFormat="1" applyFont="1" applyProtection="1"/>
    <xf numFmtId="183" fontId="4" fillId="0" borderId="0" xfId="3" applyNumberFormat="1" applyFont="1" applyProtection="1"/>
    <xf numFmtId="3" fontId="2" fillId="0" borderId="0" xfId="20" applyNumberFormat="1" applyFont="1" applyBorder="1"/>
    <xf numFmtId="176" fontId="2" fillId="0" borderId="0" xfId="0" applyNumberFormat="1" applyFont="1" applyBorder="1" applyProtection="1"/>
    <xf numFmtId="183" fontId="2" fillId="0" borderId="0" xfId="3" applyNumberFormat="1" applyFont="1" applyBorder="1" applyProtection="1"/>
    <xf numFmtId="184" fontId="2" fillId="0" borderId="0" xfId="3" applyNumberFormat="1" applyFont="1" applyBorder="1" applyProtection="1"/>
    <xf numFmtId="170" fontId="2" fillId="0" borderId="0" xfId="0" applyNumberFormat="1" applyFont="1" applyBorder="1" applyProtection="1"/>
    <xf numFmtId="185" fontId="2" fillId="0" borderId="0" xfId="3" applyNumberFormat="1" applyFont="1" applyBorder="1" applyProtection="1"/>
    <xf numFmtId="3" fontId="6" fillId="2" borderId="1" xfId="20" applyNumberFormat="1" applyFont="1" applyFill="1" applyBorder="1"/>
    <xf numFmtId="176" fontId="6" fillId="2" borderId="1" xfId="0" applyNumberFormat="1" applyFont="1" applyFill="1" applyBorder="1" applyProtection="1"/>
    <xf numFmtId="183" fontId="6" fillId="2" borderId="1" xfId="3" applyNumberFormat="1" applyFont="1" applyFill="1" applyBorder="1" applyProtection="1"/>
    <xf numFmtId="184" fontId="6" fillId="2" borderId="1" xfId="3" applyNumberFormat="1" applyFont="1" applyFill="1" applyBorder="1" applyProtection="1"/>
    <xf numFmtId="170" fontId="6" fillId="2" borderId="1" xfId="0" applyNumberFormat="1" applyFont="1" applyFill="1" applyBorder="1" applyProtection="1"/>
    <xf numFmtId="185" fontId="6" fillId="2" borderId="1" xfId="3" applyNumberFormat="1" applyFont="1" applyFill="1" applyBorder="1" applyProtection="1"/>
    <xf numFmtId="0" fontId="2" fillId="0" borderId="0" xfId="20" applyFont="1"/>
    <xf numFmtId="176" fontId="2" fillId="0" borderId="0" xfId="20" applyNumberFormat="1" applyFont="1"/>
    <xf numFmtId="9" fontId="2" fillId="0" borderId="0" xfId="20" applyNumberFormat="1" applyFont="1"/>
    <xf numFmtId="3" fontId="12" fillId="0" borderId="0" xfId="20" applyNumberFormat="1" applyFont="1" applyBorder="1" applyAlignment="1">
      <alignment horizontal="right" wrapText="1"/>
    </xf>
    <xf numFmtId="9" fontId="12" fillId="0" borderId="0" xfId="20" applyNumberFormat="1" applyFont="1" applyBorder="1" applyAlignment="1">
      <alignment horizontal="right" wrapText="1"/>
    </xf>
    <xf numFmtId="0" fontId="82" fillId="0" borderId="0" xfId="1" quotePrefix="1" applyFont="1"/>
    <xf numFmtId="3" fontId="6" fillId="2" borderId="0" xfId="20" applyNumberFormat="1" applyFont="1" applyFill="1" applyBorder="1"/>
    <xf numFmtId="176" fontId="6" fillId="2" borderId="0" xfId="0" applyNumberFormat="1" applyFont="1" applyFill="1" applyBorder="1" applyProtection="1"/>
    <xf numFmtId="183" fontId="6" fillId="2" borderId="0" xfId="3" applyNumberFormat="1" applyFont="1" applyFill="1" applyBorder="1" applyProtection="1"/>
    <xf numFmtId="184" fontId="6" fillId="2" borderId="0" xfId="3" applyNumberFormat="1" applyFont="1" applyFill="1" applyBorder="1" applyProtection="1"/>
    <xf numFmtId="170" fontId="6" fillId="2" borderId="0" xfId="0" applyNumberFormat="1" applyFont="1" applyFill="1" applyBorder="1" applyProtection="1"/>
    <xf numFmtId="185" fontId="6" fillId="2" borderId="0" xfId="3" applyNumberFormat="1" applyFont="1" applyFill="1" applyBorder="1" applyProtection="1"/>
    <xf numFmtId="3" fontId="12" fillId="0" borderId="0" xfId="20" applyNumberFormat="1" applyFont="1" applyFill="1" applyBorder="1"/>
    <xf numFmtId="10" fontId="12" fillId="0" borderId="0" xfId="21" applyNumberFormat="1" applyFont="1" applyFill="1" applyBorder="1"/>
    <xf numFmtId="9" fontId="12" fillId="0" borderId="0" xfId="21" applyFont="1" applyFill="1" applyBorder="1"/>
    <xf numFmtId="166" fontId="12" fillId="0" borderId="0" xfId="20" applyNumberFormat="1" applyFont="1" applyFill="1" applyBorder="1"/>
    <xf numFmtId="9" fontId="12" fillId="0" borderId="0" xfId="20" applyNumberFormat="1" applyFont="1" applyFill="1" applyBorder="1"/>
    <xf numFmtId="170" fontId="2" fillId="0" borderId="0" xfId="0" quotePrefix="1" applyNumberFormat="1" applyFont="1" applyAlignment="1" applyProtection="1">
      <alignment horizontal="right"/>
    </xf>
    <xf numFmtId="170" fontId="6" fillId="2" borderId="0" xfId="0" quotePrefix="1" applyNumberFormat="1" applyFont="1" applyFill="1" applyBorder="1" applyAlignment="1" applyProtection="1">
      <alignment horizontal="right"/>
    </xf>
    <xf numFmtId="176" fontId="12" fillId="0" borderId="0" xfId="0" applyNumberFormat="1" applyFont="1" applyFill="1" applyBorder="1"/>
    <xf numFmtId="183" fontId="12" fillId="0" borderId="0" xfId="3" applyNumberFormat="1" applyFont="1" applyFill="1" applyBorder="1"/>
    <xf numFmtId="184" fontId="12" fillId="0" borderId="0" xfId="3" applyNumberFormat="1" applyFont="1" applyFill="1" applyBorder="1"/>
    <xf numFmtId="170" fontId="12" fillId="0" borderId="0" xfId="0" quotePrefix="1" applyNumberFormat="1" applyFont="1" applyFill="1" applyBorder="1" applyAlignment="1">
      <alignment horizontal="right"/>
    </xf>
    <xf numFmtId="185" fontId="12" fillId="0" borderId="0" xfId="3" applyNumberFormat="1" applyFont="1" applyFill="1" applyBorder="1"/>
    <xf numFmtId="3" fontId="83" fillId="2" borderId="0" xfId="20" applyNumberFormat="1" applyFont="1" applyFill="1" applyBorder="1"/>
    <xf numFmtId="3" fontId="84" fillId="0" borderId="0" xfId="20" applyNumberFormat="1" applyFont="1"/>
    <xf numFmtId="3" fontId="4" fillId="0" borderId="0" xfId="20" applyNumberFormat="1" applyFont="1"/>
    <xf numFmtId="0" fontId="4" fillId="0" borderId="0" xfId="20" applyFont="1"/>
    <xf numFmtId="9" fontId="4" fillId="0" borderId="0" xfId="20" applyNumberFormat="1" applyFont="1"/>
    <xf numFmtId="3" fontId="4" fillId="0" borderId="3" xfId="20" applyNumberFormat="1" applyFont="1" applyBorder="1" applyAlignment="1">
      <alignment horizontal="left" wrapText="1"/>
    </xf>
    <xf numFmtId="9" fontId="4" fillId="0" borderId="3" xfId="20" applyNumberFormat="1" applyFont="1" applyBorder="1" applyAlignment="1">
      <alignment horizontal="right" wrapText="1"/>
    </xf>
    <xf numFmtId="3" fontId="6" fillId="3" borderId="0" xfId="20" applyNumberFormat="1" applyFont="1" applyFill="1" applyBorder="1"/>
    <xf numFmtId="176" fontId="6" fillId="3" borderId="0" xfId="0" applyNumberFormat="1" applyFont="1" applyFill="1" applyBorder="1"/>
    <xf numFmtId="183" fontId="6" fillId="3" borderId="0" xfId="3" applyNumberFormat="1" applyFont="1" applyFill="1" applyBorder="1"/>
    <xf numFmtId="184" fontId="6" fillId="3" borderId="0" xfId="3" applyNumberFormat="1" applyFont="1" applyFill="1" applyBorder="1"/>
    <xf numFmtId="170" fontId="6" fillId="3" borderId="0" xfId="0" applyNumberFormat="1" applyFont="1" applyFill="1" applyBorder="1"/>
    <xf numFmtId="185" fontId="6" fillId="3" borderId="0" xfId="3" applyNumberFormat="1" applyFont="1" applyFill="1" applyBorder="1"/>
    <xf numFmtId="3" fontId="9" fillId="0" borderId="0" xfId="20" applyNumberFormat="1" applyFont="1"/>
    <xf numFmtId="176" fontId="2" fillId="0" borderId="0" xfId="0" applyNumberFormat="1" applyFont="1"/>
    <xf numFmtId="183" fontId="2" fillId="0" borderId="0" xfId="3" applyNumberFormat="1" applyFont="1"/>
    <xf numFmtId="184" fontId="2" fillId="0" borderId="0" xfId="3" applyNumberFormat="1" applyFont="1"/>
    <xf numFmtId="170" fontId="2" fillId="0" borderId="0" xfId="0" applyNumberFormat="1" applyFont="1"/>
    <xf numFmtId="185" fontId="2" fillId="0" borderId="0" xfId="3" applyNumberFormat="1" applyFont="1"/>
    <xf numFmtId="176" fontId="2" fillId="0" borderId="0" xfId="0" applyNumberFormat="1" applyFont="1" applyBorder="1"/>
    <xf numFmtId="183" fontId="2" fillId="0" borderId="0" xfId="3" applyNumberFormat="1" applyFont="1" applyBorder="1"/>
    <xf numFmtId="184" fontId="2" fillId="0" borderId="0" xfId="3" applyNumberFormat="1" applyFont="1" applyBorder="1"/>
    <xf numFmtId="170" fontId="2" fillId="0" borderId="0" xfId="0" applyNumberFormat="1" applyFont="1" applyBorder="1"/>
    <xf numFmtId="185" fontId="2" fillId="0" borderId="0" xfId="3" applyNumberFormat="1" applyFont="1" applyBorder="1"/>
    <xf numFmtId="3" fontId="28" fillId="0" borderId="0" xfId="20" applyNumberFormat="1" applyFont="1" applyFill="1" applyBorder="1"/>
    <xf numFmtId="176" fontId="28" fillId="0" borderId="0" xfId="0" applyNumberFormat="1" applyFont="1" applyFill="1" applyBorder="1"/>
    <xf numFmtId="183" fontId="28" fillId="0" borderId="0" xfId="3" applyNumberFormat="1" applyFont="1" applyFill="1" applyBorder="1"/>
    <xf numFmtId="184" fontId="28" fillId="0" borderId="0" xfId="3" applyNumberFormat="1" applyFont="1" applyFill="1" applyBorder="1"/>
    <xf numFmtId="170" fontId="28" fillId="0" borderId="0" xfId="0" applyNumberFormat="1" applyFont="1" applyFill="1" applyBorder="1"/>
    <xf numFmtId="185" fontId="28" fillId="0" borderId="0" xfId="3" applyNumberFormat="1" applyFont="1" applyFill="1" applyBorder="1"/>
    <xf numFmtId="170" fontId="6" fillId="3" borderId="0" xfId="0" quotePrefix="1" applyNumberFormat="1" applyFont="1" applyFill="1" applyBorder="1" applyAlignment="1">
      <alignment horizontal="right"/>
    </xf>
    <xf numFmtId="170" fontId="12" fillId="0" borderId="0" xfId="0" applyNumberFormat="1" applyFont="1" applyFill="1" applyBorder="1"/>
    <xf numFmtId="3" fontId="85" fillId="0" borderId="0" xfId="20" applyNumberFormat="1" applyFont="1"/>
    <xf numFmtId="3" fontId="83" fillId="3" borderId="0" xfId="20" applyNumberFormat="1" applyFont="1" applyFill="1" applyBorder="1"/>
    <xf numFmtId="3" fontId="85" fillId="0" borderId="0" xfId="20" applyNumberFormat="1" applyFont="1" applyBorder="1"/>
    <xf numFmtId="0" fontId="6" fillId="0" borderId="0" xfId="1" applyFont="1" applyFill="1"/>
    <xf numFmtId="176" fontId="2" fillId="0" borderId="0" xfId="0" applyNumberFormat="1" applyFont="1" applyFill="1"/>
    <xf numFmtId="183" fontId="2" fillId="0" borderId="0" xfId="3" applyNumberFormat="1" applyFont="1" applyFill="1"/>
    <xf numFmtId="184" fontId="2" fillId="0" borderId="0" xfId="3" applyNumberFormat="1" applyFont="1" applyFill="1"/>
    <xf numFmtId="170" fontId="2" fillId="0" borderId="0" xfId="0" applyNumberFormat="1" applyFont="1" applyFill="1"/>
    <xf numFmtId="185" fontId="2" fillId="0" borderId="0" xfId="3" applyNumberFormat="1" applyFont="1" applyFill="1"/>
    <xf numFmtId="176" fontId="2" fillId="0" borderId="0" xfId="0" applyNumberFormat="1" applyFont="1" applyFill="1" applyBorder="1"/>
    <xf numFmtId="183" fontId="2" fillId="0" borderId="0" xfId="3" applyNumberFormat="1" applyFont="1" applyFill="1" applyBorder="1"/>
    <xf numFmtId="184" fontId="2" fillId="0" borderId="0" xfId="3" applyNumberFormat="1" applyFont="1" applyFill="1" applyBorder="1"/>
    <xf numFmtId="170" fontId="2" fillId="0" borderId="0" xfId="0" applyNumberFormat="1" applyFont="1" applyFill="1" applyBorder="1"/>
    <xf numFmtId="185" fontId="2" fillId="0" borderId="0" xfId="3" applyNumberFormat="1" applyFont="1" applyFill="1" applyBorder="1"/>
    <xf numFmtId="0" fontId="1" fillId="0" borderId="0" xfId="16" applyFont="1" applyBorder="1" applyAlignment="1">
      <alignment wrapText="1"/>
    </xf>
    <xf numFmtId="9" fontId="1" fillId="0" borderId="3" xfId="17" applyNumberFormat="1" applyFont="1" applyBorder="1" applyAlignment="1">
      <alignment horizontal="right" wrapText="1"/>
    </xf>
    <xf numFmtId="176" fontId="4" fillId="0" borderId="0" xfId="2" applyNumberFormat="1" applyFont="1" applyBorder="1" applyAlignment="1" applyProtection="1">
      <protection locked="0"/>
    </xf>
    <xf numFmtId="176" fontId="4" fillId="0" borderId="0" xfId="1" applyNumberFormat="1" applyFont="1" applyBorder="1" applyAlignment="1" applyProtection="1">
      <protection locked="0"/>
    </xf>
    <xf numFmtId="0" fontId="4" fillId="4" borderId="0" xfId="19" applyFont="1" applyFill="1" applyAlignment="1">
      <alignment wrapText="1"/>
    </xf>
    <xf numFmtId="0" fontId="2" fillId="4" borderId="0" xfId="19" applyFont="1" applyFill="1" applyAlignment="1">
      <alignment wrapText="1"/>
    </xf>
    <xf numFmtId="0" fontId="6" fillId="2" borderId="0" xfId="16" applyFont="1" applyFill="1" applyAlignment="1">
      <alignment wrapText="1"/>
    </xf>
    <xf numFmtId="3" fontId="6" fillId="2" borderId="0" xfId="16" applyNumberFormat="1" applyFont="1" applyFill="1" applyAlignment="1" applyProtection="1">
      <alignment wrapText="1"/>
      <protection locked="0"/>
    </xf>
    <xf numFmtId="176" fontId="6" fillId="2" borderId="0" xfId="16" applyNumberFormat="1" applyFont="1" applyFill="1" applyAlignment="1" applyProtection="1">
      <alignment wrapText="1"/>
      <protection locked="0"/>
    </xf>
    <xf numFmtId="0" fontId="27" fillId="0" borderId="0" xfId="2" applyFont="1"/>
    <xf numFmtId="0" fontId="4" fillId="0" borderId="1" xfId="16" applyFont="1" applyBorder="1" applyAlignment="1">
      <alignment vertical="top" wrapText="1"/>
    </xf>
    <xf numFmtId="0" fontId="4" fillId="0" borderId="3" xfId="16" applyFont="1" applyBorder="1" applyAlignment="1">
      <alignment wrapText="1"/>
    </xf>
    <xf numFmtId="9" fontId="4" fillId="0" borderId="3" xfId="17" applyNumberFormat="1" applyFont="1" applyBorder="1" applyAlignment="1">
      <alignment horizontal="right" wrapText="1"/>
    </xf>
    <xf numFmtId="0" fontId="2" fillId="4" borderId="0" xfId="19" applyFont="1" applyFill="1" applyAlignment="1"/>
    <xf numFmtId="176" fontId="4" fillId="0" borderId="0" xfId="2" applyNumberFormat="1" applyFont="1" applyBorder="1" applyAlignment="1"/>
    <xf numFmtId="176" fontId="4" fillId="0" borderId="0" xfId="1" applyNumberFormat="1" applyFont="1" applyBorder="1" applyAlignment="1"/>
    <xf numFmtId="0" fontId="2" fillId="0" borderId="0" xfId="2" applyFont="1" applyFill="1"/>
    <xf numFmtId="0" fontId="86" fillId="0" borderId="0" xfId="2" applyFont="1"/>
    <xf numFmtId="165" fontId="12" fillId="0" borderId="0" xfId="3" applyNumberFormat="1" applyFont="1" applyFill="1" applyBorder="1" applyAlignment="1">
      <alignment horizontal="right"/>
    </xf>
    <xf numFmtId="10" fontId="12" fillId="0" borderId="0" xfId="3" applyNumberFormat="1" applyFont="1" applyFill="1" applyBorder="1" applyAlignment="1">
      <alignment horizontal="right"/>
    </xf>
    <xf numFmtId="0" fontId="87" fillId="0" borderId="0" xfId="2" applyFont="1"/>
    <xf numFmtId="9" fontId="6" fillId="0" borderId="0" xfId="3" applyFont="1"/>
    <xf numFmtId="0" fontId="27" fillId="0" borderId="0" xfId="2" applyFont="1" applyAlignment="1">
      <alignment vertical="top"/>
    </xf>
    <xf numFmtId="3" fontId="13" fillId="0" borderId="0" xfId="7" applyNumberFormat="1" applyFont="1" applyAlignment="1">
      <alignment horizontal="right"/>
    </xf>
    <xf numFmtId="3" fontId="13" fillId="0" borderId="0" xfId="7" applyNumberFormat="1" applyFont="1" applyAlignment="1">
      <alignment horizontal="right" wrapText="1"/>
    </xf>
    <xf numFmtId="3" fontId="13" fillId="0" borderId="1" xfId="7" applyNumberFormat="1" applyFont="1" applyBorder="1" applyAlignment="1">
      <alignment horizontal="right" wrapText="1"/>
    </xf>
    <xf numFmtId="3" fontId="1" fillId="0" borderId="0" xfId="7" applyNumberFormat="1" applyFont="1" applyBorder="1" applyAlignment="1">
      <alignment vertical="top"/>
    </xf>
    <xf numFmtId="3" fontId="4" fillId="0" borderId="0" xfId="7" applyNumberFormat="1" applyFont="1"/>
    <xf numFmtId="3" fontId="4" fillId="0" borderId="0" xfId="7" applyNumberFormat="1" applyFont="1" applyAlignment="1"/>
    <xf numFmtId="0" fontId="4" fillId="0" borderId="0" xfId="7" applyFont="1" applyAlignment="1">
      <alignment horizontal="center" wrapText="1"/>
    </xf>
    <xf numFmtId="3" fontId="14" fillId="0" borderId="0" xfId="7" applyNumberFormat="1" applyFont="1" applyAlignment="1">
      <alignment horizontal="right"/>
    </xf>
    <xf numFmtId="3" fontId="14" fillId="0" borderId="0" xfId="7" applyNumberFormat="1" applyFont="1" applyAlignment="1">
      <alignment horizontal="right" wrapText="1"/>
    </xf>
    <xf numFmtId="3" fontId="14" fillId="0" borderId="1" xfId="7" applyNumberFormat="1" applyFont="1" applyBorder="1" applyAlignment="1">
      <alignment horizontal="right" wrapText="1"/>
    </xf>
    <xf numFmtId="3" fontId="4" fillId="0" borderId="0" xfId="7" applyNumberFormat="1" applyFont="1" applyBorder="1" applyAlignment="1">
      <alignment vertical="top"/>
    </xf>
    <xf numFmtId="3" fontId="6" fillId="3" borderId="1" xfId="7" applyNumberFormat="1" applyFont="1" applyFill="1" applyBorder="1" applyAlignment="1">
      <alignment vertical="top"/>
    </xf>
    <xf numFmtId="3" fontId="13" fillId="0" borderId="0" xfId="7" applyNumberFormat="1" applyFont="1" applyAlignment="1">
      <alignment horizontal="left" wrapText="1"/>
    </xf>
    <xf numFmtId="3" fontId="17" fillId="0" borderId="2" xfId="7" applyNumberFormat="1" applyFont="1" applyBorder="1" applyAlignment="1">
      <alignment horizontal="left" vertical="top"/>
    </xf>
    <xf numFmtId="3" fontId="17" fillId="0" borderId="0" xfId="7" applyNumberFormat="1" applyFont="1" applyAlignment="1">
      <alignment horizontal="left" vertical="top"/>
    </xf>
    <xf numFmtId="3" fontId="52" fillId="2" borderId="0" xfId="7" applyNumberFormat="1" applyFont="1" applyFill="1" applyAlignment="1">
      <alignment horizontal="left" vertical="top"/>
    </xf>
    <xf numFmtId="3" fontId="17" fillId="0" borderId="0" xfId="7" applyNumberFormat="1" applyFont="1" applyAlignment="1">
      <alignment horizontal="left"/>
    </xf>
    <xf numFmtId="3" fontId="14" fillId="0" borderId="0" xfId="7" applyNumberFormat="1" applyFont="1" applyAlignment="1">
      <alignment horizontal="left" wrapText="1"/>
    </xf>
    <xf numFmtId="0" fontId="6" fillId="0" borderId="0" xfId="2" applyFont="1" applyAlignment="1">
      <alignment vertical="center"/>
    </xf>
    <xf numFmtId="0" fontId="13" fillId="0" borderId="0" xfId="7" applyFont="1" applyAlignment="1">
      <alignment wrapText="1"/>
    </xf>
    <xf numFmtId="0" fontId="6" fillId="0" borderId="0" xfId="2" applyFont="1" applyAlignment="1"/>
    <xf numFmtId="3" fontId="13" fillId="4" borderId="3" xfId="7" applyNumberFormat="1" applyFont="1" applyFill="1" applyBorder="1" applyAlignment="1">
      <alignment wrapText="1"/>
    </xf>
    <xf numFmtId="3" fontId="13" fillId="4" borderId="1" xfId="7" applyNumberFormat="1" applyFont="1" applyFill="1" applyBorder="1" applyAlignment="1">
      <alignment horizontal="right" wrapText="1"/>
    </xf>
    <xf numFmtId="0" fontId="13" fillId="0" borderId="1" xfId="7" applyFont="1" applyBorder="1" applyAlignment="1">
      <alignment horizontal="right" wrapText="1"/>
    </xf>
    <xf numFmtId="3" fontId="13" fillId="0" borderId="0" xfId="7" applyNumberFormat="1" applyFont="1" applyFill="1" applyBorder="1" applyAlignment="1">
      <alignment vertical="center" wrapText="1"/>
    </xf>
    <xf numFmtId="3" fontId="25" fillId="0" borderId="0" xfId="7" applyNumberFormat="1" applyFont="1" applyFill="1" applyBorder="1" applyAlignment="1">
      <alignment vertical="center"/>
    </xf>
    <xf numFmtId="3" fontId="17" fillId="0" borderId="0" xfId="7" applyNumberFormat="1" applyFont="1" applyFill="1" applyBorder="1" applyAlignment="1">
      <alignment vertical="center" wrapText="1"/>
    </xf>
    <xf numFmtId="3" fontId="14" fillId="0" borderId="0" xfId="7" applyNumberFormat="1" applyFont="1" applyFill="1" applyBorder="1" applyAlignment="1">
      <alignment vertical="center"/>
    </xf>
    <xf numFmtId="3" fontId="17" fillId="0" borderId="0" xfId="7" applyNumberFormat="1" applyFont="1" applyFill="1" applyBorder="1" applyAlignment="1">
      <alignment vertical="top" wrapText="1"/>
    </xf>
    <xf numFmtId="3" fontId="14" fillId="0" borderId="0" xfId="7" applyNumberFormat="1" applyFont="1" applyFill="1" applyBorder="1" applyAlignment="1">
      <alignment vertical="top"/>
    </xf>
    <xf numFmtId="3" fontId="17" fillId="0" borderId="0" xfId="7" applyNumberFormat="1" applyFont="1" applyFill="1" applyBorder="1" applyAlignment="1">
      <alignment vertical="center"/>
    </xf>
    <xf numFmtId="3" fontId="52" fillId="2" borderId="0" xfId="7" applyNumberFormat="1" applyFont="1" applyFill="1" applyBorder="1" applyAlignment="1">
      <alignment vertical="center" wrapText="1"/>
    </xf>
    <xf numFmtId="3" fontId="52" fillId="2" borderId="0" xfId="7" applyNumberFormat="1" applyFont="1" applyFill="1" applyBorder="1" applyAlignment="1">
      <alignment vertical="center"/>
    </xf>
    <xf numFmtId="3" fontId="21" fillId="0" borderId="0" xfId="7" applyNumberFormat="1" applyFont="1" applyFill="1" applyBorder="1" applyAlignment="1">
      <alignment vertical="center" wrapText="1"/>
    </xf>
    <xf numFmtId="3" fontId="21" fillId="0" borderId="0" xfId="7" applyNumberFormat="1" applyFont="1" applyFill="1" applyBorder="1" applyAlignment="1">
      <alignment vertical="center"/>
    </xf>
    <xf numFmtId="0" fontId="6" fillId="0" borderId="0" xfId="2" applyFont="1" applyFill="1" applyAlignment="1">
      <alignment vertical="center"/>
    </xf>
    <xf numFmtId="0" fontId="6" fillId="0" borderId="0" xfId="2" applyFont="1" applyAlignment="1">
      <alignment vertical="center" wrapText="1"/>
    </xf>
    <xf numFmtId="0" fontId="9" fillId="0" borderId="0" xfId="2" applyFont="1" applyAlignment="1">
      <alignment vertical="center"/>
    </xf>
    <xf numFmtId="3" fontId="18" fillId="0" borderId="0" xfId="7" applyNumberFormat="1" applyFont="1" applyAlignment="1"/>
    <xf numFmtId="3" fontId="1" fillId="4" borderId="0" xfId="7" applyNumberFormat="1" applyFont="1" applyFill="1" applyBorder="1" applyAlignment="1">
      <alignment horizontal="right" wrapText="1"/>
    </xf>
    <xf numFmtId="0" fontId="18" fillId="0" borderId="0" xfId="7" applyFont="1" applyAlignment="1"/>
    <xf numFmtId="3" fontId="1" fillId="4" borderId="0" xfId="7" applyNumberFormat="1" applyFont="1" applyFill="1" applyBorder="1" applyAlignment="1">
      <alignment wrapText="1"/>
    </xf>
    <xf numFmtId="3" fontId="1" fillId="4" borderId="3" xfId="7" applyNumberFormat="1" applyFont="1" applyFill="1" applyBorder="1" applyAlignment="1">
      <alignment wrapText="1"/>
    </xf>
    <xf numFmtId="3" fontId="1" fillId="4" borderId="3" xfId="7" applyNumberFormat="1" applyFont="1" applyFill="1" applyBorder="1" applyAlignment="1">
      <alignment horizontal="right" wrapText="1"/>
    </xf>
    <xf numFmtId="3" fontId="1" fillId="4" borderId="1" xfId="7" applyNumberFormat="1" applyFont="1" applyFill="1" applyBorder="1" applyAlignment="1">
      <alignment horizontal="right" wrapText="1"/>
    </xf>
    <xf numFmtId="3" fontId="6" fillId="2" borderId="0" xfId="7" applyNumberFormat="1" applyFont="1" applyFill="1" applyBorder="1" applyAlignment="1">
      <alignment vertical="top" wrapText="1"/>
    </xf>
    <xf numFmtId="3" fontId="2" fillId="0" borderId="0" xfId="7" applyNumberFormat="1" applyFont="1" applyFill="1" applyBorder="1" applyAlignment="1">
      <alignment vertical="top"/>
    </xf>
    <xf numFmtId="3" fontId="6" fillId="0" borderId="0" xfId="2" applyNumberFormat="1" applyFont="1" applyAlignment="1">
      <alignment vertical="top" wrapText="1"/>
    </xf>
    <xf numFmtId="3" fontId="2" fillId="0" borderId="0" xfId="7" applyNumberFormat="1" applyFont="1" applyFill="1" applyBorder="1" applyAlignment="1">
      <alignment vertical="top" wrapText="1"/>
    </xf>
    <xf numFmtId="0" fontId="6" fillId="0" borderId="0" xfId="2" applyFont="1" applyAlignment="1">
      <alignment wrapText="1"/>
    </xf>
    <xf numFmtId="0" fontId="6" fillId="0" borderId="0" xfId="2" applyFont="1" applyAlignment="1">
      <alignment vertical="top" wrapText="1"/>
    </xf>
    <xf numFmtId="3" fontId="12" fillId="0" borderId="0" xfId="7" applyNumberFormat="1" applyFont="1" applyFill="1" applyBorder="1" applyAlignment="1">
      <alignment vertical="top"/>
    </xf>
    <xf numFmtId="3" fontId="12" fillId="0" borderId="0" xfId="7" applyNumberFormat="1" applyFont="1" applyFill="1" applyBorder="1" applyAlignment="1">
      <alignment vertical="top" wrapText="1"/>
    </xf>
    <xf numFmtId="0" fontId="6" fillId="0" borderId="0" xfId="2" applyFont="1" applyAlignment="1">
      <alignment horizontal="left" vertical="top"/>
    </xf>
    <xf numFmtId="3" fontId="6" fillId="0" borderId="0" xfId="2" applyNumberFormat="1" applyFont="1" applyAlignment="1">
      <alignment wrapText="1"/>
    </xf>
    <xf numFmtId="3" fontId="1" fillId="0" borderId="3" xfId="0" quotePrefix="1" applyNumberFormat="1" applyFont="1" applyBorder="1" applyAlignment="1">
      <alignment horizontal="left" wrapText="1"/>
    </xf>
    <xf numFmtId="9" fontId="66" fillId="0" borderId="3" xfId="3" quotePrefix="1" applyFont="1" applyBorder="1" applyAlignment="1">
      <alignment horizontal="right" wrapText="1"/>
    </xf>
    <xf numFmtId="3" fontId="66" fillId="0" borderId="3" xfId="0" quotePrefix="1" applyNumberFormat="1" applyFont="1" applyBorder="1" applyAlignment="1">
      <alignment horizontal="right" wrapText="1"/>
    </xf>
    <xf numFmtId="3" fontId="13" fillId="0" borderId="0" xfId="0" applyNumberFormat="1" applyFont="1" applyBorder="1" applyAlignment="1">
      <alignment horizontal="right" vertical="top" wrapText="1"/>
    </xf>
    <xf numFmtId="3" fontId="2" fillId="0" borderId="0" xfId="0" applyNumberFormat="1" applyFont="1" applyAlignment="1">
      <alignment horizontal="right" vertical="top" wrapText="1"/>
    </xf>
    <xf numFmtId="3" fontId="4" fillId="0" borderId="0" xfId="0" applyNumberFormat="1" applyFont="1" applyFill="1" applyAlignment="1">
      <alignment vertical="top" wrapText="1"/>
    </xf>
    <xf numFmtId="3" fontId="2" fillId="0" borderId="0" xfId="0" applyNumberFormat="1" applyFont="1" applyBorder="1" applyAlignment="1">
      <alignment horizontal="right" vertical="top" wrapText="1"/>
    </xf>
    <xf numFmtId="3" fontId="4" fillId="0" borderId="0" xfId="0" applyNumberFormat="1" applyFont="1" applyFill="1" applyAlignment="1">
      <alignment horizontal="right" vertical="top" wrapText="1"/>
    </xf>
    <xf numFmtId="3" fontId="4" fillId="0" borderId="0" xfId="0" applyNumberFormat="1" applyFont="1" applyFill="1" applyAlignment="1">
      <alignment horizontal="right" vertical="top"/>
    </xf>
    <xf numFmtId="3" fontId="49" fillId="0" borderId="0" xfId="0" applyNumberFormat="1" applyFont="1" applyAlignment="1">
      <alignment horizontal="right" vertical="top" wrapText="1"/>
    </xf>
    <xf numFmtId="3" fontId="6" fillId="2" borderId="0" xfId="0" applyNumberFormat="1" applyFont="1" applyFill="1" applyAlignment="1">
      <alignment horizontal="right" vertical="top" wrapText="1"/>
    </xf>
    <xf numFmtId="3" fontId="6" fillId="2" borderId="0" xfId="0" applyNumberFormat="1" applyFont="1" applyFill="1" applyAlignment="1">
      <alignment horizontal="right" vertical="top"/>
    </xf>
    <xf numFmtId="3" fontId="12" fillId="0" borderId="0" xfId="0" applyNumberFormat="1" applyFont="1" applyFill="1" applyAlignment="1">
      <alignment horizontal="right" vertical="top" wrapText="1"/>
    </xf>
    <xf numFmtId="3" fontId="12" fillId="0" borderId="0" xfId="0" applyNumberFormat="1" applyFont="1" applyFill="1" applyAlignment="1">
      <alignment vertical="top" wrapText="1"/>
    </xf>
    <xf numFmtId="3" fontId="12" fillId="0" borderId="0" xfId="0" applyNumberFormat="1" applyFont="1" applyFill="1" applyAlignment="1">
      <alignment horizontal="right" vertical="top"/>
    </xf>
    <xf numFmtId="3" fontId="12" fillId="0" borderId="0" xfId="0" applyNumberFormat="1" applyFont="1" applyAlignment="1">
      <alignment horizontal="right" vertical="top"/>
    </xf>
    <xf numFmtId="3" fontId="12" fillId="0" borderId="0" xfId="0" applyNumberFormat="1" applyFont="1" applyAlignment="1">
      <alignment horizontal="right" vertical="top" wrapText="1"/>
    </xf>
    <xf numFmtId="3" fontId="2" fillId="0" borderId="0" xfId="0" applyNumberFormat="1" applyFont="1" applyFill="1" applyAlignment="1">
      <alignment vertical="top"/>
    </xf>
    <xf numFmtId="3" fontId="9" fillId="0" borderId="0" xfId="0" applyNumberFormat="1" applyFont="1" applyAlignment="1">
      <alignment vertical="top"/>
    </xf>
    <xf numFmtId="3" fontId="6" fillId="2" borderId="0" xfId="0" applyNumberFormat="1" applyFont="1" applyFill="1" applyBorder="1" applyAlignment="1">
      <alignment vertical="top" wrapText="1"/>
    </xf>
    <xf numFmtId="3" fontId="6" fillId="2" borderId="0" xfId="0" applyNumberFormat="1" applyFont="1" applyFill="1" applyBorder="1" applyAlignment="1">
      <alignment horizontal="right" vertical="top"/>
    </xf>
    <xf numFmtId="3" fontId="12" fillId="0" borderId="0" xfId="0" applyNumberFormat="1" applyFont="1" applyFill="1" applyBorder="1" applyAlignment="1">
      <alignment horizontal="right" vertical="top" wrapText="1"/>
    </xf>
    <xf numFmtId="3" fontId="12" fillId="0" borderId="0" xfId="0" applyNumberFormat="1" applyFont="1" applyFill="1" applyBorder="1" applyAlignment="1">
      <alignment vertical="top" wrapText="1"/>
    </xf>
    <xf numFmtId="3" fontId="12" fillId="0" borderId="0" xfId="0" applyNumberFormat="1" applyFont="1" applyFill="1" applyBorder="1" applyAlignment="1">
      <alignment horizontal="right" vertical="top"/>
    </xf>
    <xf numFmtId="165" fontId="6" fillId="2" borderId="0" xfId="3" applyNumberFormat="1" applyFont="1" applyFill="1" applyBorder="1" applyAlignment="1">
      <alignment horizontal="right" vertical="top"/>
    </xf>
    <xf numFmtId="3" fontId="6" fillId="2" borderId="0" xfId="0" applyNumberFormat="1" applyFont="1" applyFill="1" applyBorder="1" applyAlignment="1">
      <alignment wrapText="1"/>
    </xf>
    <xf numFmtId="165" fontId="2" fillId="0" borderId="0" xfId="3" applyNumberFormat="1" applyFont="1" applyAlignment="1">
      <alignment horizontal="right" vertical="top"/>
    </xf>
    <xf numFmtId="3" fontId="2" fillId="0" borderId="0" xfId="0" applyNumberFormat="1" applyFont="1" applyAlignment="1">
      <alignment horizontal="right" wrapText="1"/>
    </xf>
    <xf numFmtId="3" fontId="1" fillId="0" borderId="3" xfId="0" quotePrefix="1" applyNumberFormat="1" applyFont="1" applyBorder="1" applyAlignment="1">
      <alignment wrapText="1"/>
    </xf>
    <xf numFmtId="3" fontId="2" fillId="0" borderId="0" xfId="0" applyNumberFormat="1" applyFont="1" applyBorder="1" applyAlignment="1">
      <alignment vertical="top"/>
    </xf>
    <xf numFmtId="3" fontId="12" fillId="0" borderId="0" xfId="0" applyNumberFormat="1" applyFont="1" applyAlignment="1">
      <alignment vertical="top" wrapText="1"/>
    </xf>
    <xf numFmtId="3" fontId="1" fillId="0" borderId="0" xfId="0" applyNumberFormat="1" applyFont="1" applyAlignment="1">
      <alignment vertical="top"/>
    </xf>
    <xf numFmtId="0" fontId="2" fillId="0" borderId="0" xfId="0" applyFont="1" applyBorder="1" applyAlignment="1">
      <alignment horizontal="right" vertical="top" wrapText="1"/>
    </xf>
    <xf numFmtId="3" fontId="2" fillId="0" borderId="3" xfId="0" applyNumberFormat="1" applyFont="1" applyBorder="1" applyAlignment="1">
      <alignment vertical="top"/>
    </xf>
    <xf numFmtId="0" fontId="1" fillId="0" borderId="0" xfId="2" applyFont="1" applyAlignment="1">
      <alignment horizontal="left" wrapText="1"/>
    </xf>
    <xf numFmtId="3" fontId="1" fillId="0" borderId="3" xfId="2" quotePrefix="1" applyNumberFormat="1" applyFont="1" applyBorder="1" applyAlignment="1">
      <alignment horizontal="center" wrapText="1"/>
    </xf>
    <xf numFmtId="0" fontId="1" fillId="0" borderId="3" xfId="2" applyFont="1" applyBorder="1" applyAlignment="1">
      <alignment horizontal="centerContinuous" wrapText="1"/>
    </xf>
    <xf numFmtId="3" fontId="1" fillId="0" borderId="3" xfId="2" applyNumberFormat="1" applyFont="1" applyBorder="1" applyAlignment="1">
      <alignment horizontal="left" wrapText="1"/>
    </xf>
    <xf numFmtId="3" fontId="1" fillId="0" borderId="3" xfId="2" applyNumberFormat="1" applyFont="1" applyBorder="1" applyAlignment="1">
      <alignment horizontal="center" wrapText="1"/>
    </xf>
    <xf numFmtId="3" fontId="4" fillId="0" borderId="2" xfId="2" applyNumberFormat="1" applyFont="1" applyBorder="1" applyAlignment="1">
      <alignment vertical="top" wrapText="1"/>
    </xf>
    <xf numFmtId="3" fontId="4" fillId="0" borderId="0" xfId="2" applyNumberFormat="1" applyFont="1" applyBorder="1" applyAlignment="1">
      <alignment horizontal="center" vertical="top"/>
    </xf>
    <xf numFmtId="167" fontId="2" fillId="0" borderId="0" xfId="22" applyNumberFormat="1" applyFont="1" applyBorder="1" applyAlignment="1">
      <alignment horizontal="center" vertical="top"/>
    </xf>
    <xf numFmtId="3" fontId="2" fillId="0" borderId="0" xfId="2" applyNumberFormat="1" applyFont="1" applyBorder="1" applyAlignment="1">
      <alignment horizontal="center" vertical="top"/>
    </xf>
    <xf numFmtId="3" fontId="4" fillId="0" borderId="0" xfId="2" applyNumberFormat="1" applyFont="1" applyBorder="1" applyAlignment="1">
      <alignment vertical="top" wrapText="1"/>
    </xf>
    <xf numFmtId="3" fontId="6" fillId="2" borderId="0" xfId="2" applyNumberFormat="1" applyFont="1" applyFill="1" applyBorder="1" applyAlignment="1">
      <alignment vertical="top" wrapText="1"/>
    </xf>
    <xf numFmtId="3" fontId="6" fillId="2" borderId="0" xfId="2" applyNumberFormat="1" applyFont="1" applyFill="1" applyBorder="1" applyAlignment="1">
      <alignment horizontal="center" vertical="top"/>
    </xf>
    <xf numFmtId="167" fontId="6" fillId="2" borderId="0" xfId="22" applyNumberFormat="1" applyFont="1" applyFill="1" applyBorder="1" applyAlignment="1">
      <alignment horizontal="center" vertical="top"/>
    </xf>
    <xf numFmtId="3" fontId="12" fillId="0" borderId="0" xfId="2" applyNumberFormat="1" applyFont="1" applyFill="1" applyBorder="1" applyAlignment="1">
      <alignment horizontal="center" vertical="top"/>
    </xf>
    <xf numFmtId="167" fontId="12" fillId="0" borderId="0" xfId="22" applyNumberFormat="1" applyFont="1" applyFill="1" applyBorder="1" applyAlignment="1">
      <alignment horizontal="center" vertical="top"/>
    </xf>
    <xf numFmtId="3" fontId="2" fillId="0" borderId="0" xfId="2" applyNumberFormat="1" applyFont="1"/>
    <xf numFmtId="165" fontId="0" fillId="0" borderId="0" xfId="18" applyNumberFormat="1" applyFont="1"/>
    <xf numFmtId="43" fontId="0" fillId="0" borderId="0" xfId="25" applyFont="1"/>
    <xf numFmtId="1" fontId="5" fillId="0" borderId="0" xfId="2" applyNumberFormat="1"/>
    <xf numFmtId="0" fontId="92" fillId="0" borderId="0" xfId="2" applyFont="1"/>
    <xf numFmtId="169" fontId="5" fillId="0" borderId="0" xfId="2" applyNumberFormat="1"/>
    <xf numFmtId="0" fontId="9" fillId="0" borderId="0" xfId="0" applyFont="1" applyBorder="1" applyAlignment="1">
      <alignment wrapText="1"/>
    </xf>
    <xf numFmtId="3" fontId="4" fillId="0" borderId="1" xfId="0" applyNumberFormat="1" applyFont="1" applyBorder="1" applyAlignment="1">
      <alignment horizontal="left" wrapText="1"/>
    </xf>
    <xf numFmtId="3" fontId="1" fillId="0" borderId="0" xfId="0" applyNumberFormat="1" applyFont="1" applyFill="1" applyAlignment="1">
      <alignment vertical="top" wrapText="1"/>
    </xf>
    <xf numFmtId="3" fontId="4" fillId="0" borderId="0" xfId="0" applyNumberFormat="1" applyFont="1" applyBorder="1" applyAlignment="1" applyProtection="1">
      <alignment vertical="top"/>
      <protection locked="0"/>
    </xf>
    <xf numFmtId="187" fontId="6" fillId="2" borderId="0" xfId="26" applyNumberFormat="1" applyFont="1" applyFill="1" applyAlignment="1" applyProtection="1">
      <alignment vertical="top"/>
      <protection locked="0"/>
    </xf>
    <xf numFmtId="3" fontId="2" fillId="0" borderId="0" xfId="0" applyNumberFormat="1" applyFont="1" applyFill="1" applyBorder="1" applyAlignment="1">
      <alignment vertical="top" wrapText="1"/>
    </xf>
    <xf numFmtId="3" fontId="2" fillId="0" borderId="0" xfId="0" quotePrefix="1" applyNumberFormat="1" applyFont="1" applyAlignment="1">
      <alignment vertical="top" wrapText="1"/>
    </xf>
    <xf numFmtId="3" fontId="6" fillId="2" borderId="2" xfId="0" applyNumberFormat="1" applyFont="1" applyFill="1" applyBorder="1" applyAlignment="1">
      <alignment vertical="top" wrapText="1"/>
    </xf>
    <xf numFmtId="188" fontId="2" fillId="0" borderId="0" xfId="3" applyNumberFormat="1" applyFont="1"/>
    <xf numFmtId="177" fontId="2" fillId="0" borderId="0" xfId="0" applyNumberFormat="1" applyFont="1"/>
    <xf numFmtId="3" fontId="6" fillId="2" borderId="0" xfId="0" applyNumberFormat="1" applyFont="1" applyFill="1" applyAlignment="1"/>
    <xf numFmtId="3" fontId="6" fillId="2" borderId="0" xfId="0" applyNumberFormat="1" applyFont="1" applyFill="1" applyAlignment="1" applyProtection="1">
      <protection locked="0"/>
    </xf>
    <xf numFmtId="3" fontId="4" fillId="0" borderId="0" xfId="0" applyNumberFormat="1" applyFont="1" applyFill="1" applyAlignment="1">
      <alignment vertical="top"/>
    </xf>
    <xf numFmtId="3" fontId="1" fillId="0" borderId="0" xfId="0" applyNumberFormat="1" applyFont="1" applyAlignment="1">
      <alignment wrapText="1"/>
    </xf>
    <xf numFmtId="3" fontId="1" fillId="0" borderId="0" xfId="0" applyNumberFormat="1" applyFont="1" applyAlignment="1"/>
    <xf numFmtId="3" fontId="66" fillId="0" borderId="0" xfId="0" applyNumberFormat="1" applyFont="1" applyBorder="1" applyAlignment="1">
      <alignment horizontal="left" vertical="top"/>
    </xf>
    <xf numFmtId="3" fontId="2" fillId="0" borderId="0" xfId="0" applyNumberFormat="1" applyFont="1" applyAlignment="1" applyProtection="1">
      <protection locked="0"/>
    </xf>
    <xf numFmtId="3" fontId="6" fillId="2" borderId="0" xfId="0" applyNumberFormat="1" applyFont="1" applyFill="1" applyAlignment="1" applyProtection="1">
      <alignment vertical="top"/>
      <protection locked="0"/>
    </xf>
    <xf numFmtId="3" fontId="50" fillId="0" borderId="0" xfId="0" applyNumberFormat="1" applyFont="1" applyFill="1" applyBorder="1" applyAlignment="1"/>
    <xf numFmtId="3" fontId="6" fillId="3" borderId="0" xfId="0" applyNumberFormat="1" applyFont="1" applyFill="1" applyAlignment="1"/>
    <xf numFmtId="3" fontId="4" fillId="0" borderId="0" xfId="0" applyNumberFormat="1" applyFont="1" applyAlignment="1">
      <alignment wrapText="1"/>
    </xf>
    <xf numFmtId="3" fontId="4" fillId="0" borderId="0" xfId="0" applyNumberFormat="1" applyFont="1" applyAlignment="1"/>
    <xf numFmtId="3" fontId="67" fillId="0" borderId="0" xfId="0" applyNumberFormat="1" applyFont="1" applyBorder="1" applyAlignment="1">
      <alignment horizontal="left" vertical="top"/>
    </xf>
    <xf numFmtId="3" fontId="4" fillId="8" borderId="0" xfId="0" applyNumberFormat="1" applyFont="1" applyFill="1"/>
    <xf numFmtId="0" fontId="20" fillId="0" borderId="3" xfId="0" applyFont="1" applyBorder="1" applyAlignment="1">
      <alignment horizontal="right" wrapText="1"/>
    </xf>
    <xf numFmtId="3" fontId="6" fillId="3" borderId="0" xfId="0" applyNumberFormat="1" applyFont="1" applyFill="1" applyBorder="1" applyAlignment="1">
      <alignment vertical="top"/>
    </xf>
    <xf numFmtId="3" fontId="13" fillId="0" borderId="3" xfId="0" applyNumberFormat="1" applyFont="1" applyBorder="1" applyAlignment="1">
      <alignment horizontal="center" wrapText="1"/>
    </xf>
    <xf numFmtId="3" fontId="4" fillId="0" borderId="2" xfId="0" applyNumberFormat="1" applyFont="1" applyBorder="1" applyAlignment="1">
      <alignment horizontal="center" vertical="top"/>
    </xf>
    <xf numFmtId="3" fontId="4" fillId="0" borderId="2" xfId="0" applyNumberFormat="1" applyFont="1" applyBorder="1" applyAlignment="1">
      <alignment horizontal="center"/>
    </xf>
    <xf numFmtId="3" fontId="4" fillId="0" borderId="0" xfId="0" applyNumberFormat="1" applyFont="1" applyFill="1" applyBorder="1" applyAlignment="1">
      <alignment horizontal="center" vertical="top"/>
    </xf>
    <xf numFmtId="3" fontId="4" fillId="0" borderId="0" xfId="0" applyNumberFormat="1" applyFont="1" applyBorder="1" applyAlignment="1">
      <alignment horizontal="center"/>
    </xf>
    <xf numFmtId="3" fontId="6" fillId="2" borderId="0" xfId="0" applyNumberFormat="1" applyFont="1" applyFill="1" applyBorder="1" applyAlignment="1">
      <alignment horizontal="center"/>
    </xf>
    <xf numFmtId="3" fontId="2" fillId="0" borderId="0" xfId="0" quotePrefix="1" applyNumberFormat="1" applyFont="1" applyBorder="1" applyAlignment="1">
      <alignment vertical="top" wrapText="1"/>
    </xf>
    <xf numFmtId="3" fontId="2" fillId="0" borderId="0" xfId="0" quotePrefix="1" applyNumberFormat="1" applyFont="1" applyBorder="1" applyAlignment="1">
      <alignment wrapText="1"/>
    </xf>
    <xf numFmtId="3" fontId="7" fillId="4" borderId="0" xfId="0" applyNumberFormat="1" applyFont="1" applyFill="1" applyBorder="1" applyAlignment="1">
      <alignment wrapText="1"/>
    </xf>
    <xf numFmtId="3" fontId="7" fillId="4" borderId="0" xfId="0" applyNumberFormat="1" applyFont="1" applyFill="1" applyBorder="1" applyAlignment="1">
      <alignment horizontal="center"/>
    </xf>
    <xf numFmtId="9" fontId="2" fillId="4" borderId="0" xfId="3" applyFont="1" applyFill="1"/>
    <xf numFmtId="9" fontId="6" fillId="2" borderId="0" xfId="0" applyNumberFormat="1" applyFont="1" applyFill="1" applyBorder="1" applyAlignment="1">
      <alignment horizontal="center"/>
    </xf>
    <xf numFmtId="3" fontId="23" fillId="0" borderId="0" xfId="0" applyNumberFormat="1" applyFont="1" applyFill="1" applyBorder="1" applyAlignment="1">
      <alignment wrapText="1"/>
    </xf>
    <xf numFmtId="9" fontId="23" fillId="0" borderId="0" xfId="0" applyNumberFormat="1" applyFont="1" applyFill="1" applyBorder="1" applyAlignment="1">
      <alignment horizontal="center"/>
    </xf>
    <xf numFmtId="3" fontId="23" fillId="0" borderId="0" xfId="0" applyNumberFormat="1" applyFont="1" applyFill="1" applyBorder="1" applyAlignment="1">
      <alignment horizontal="center"/>
    </xf>
    <xf numFmtId="3" fontId="14" fillId="0" borderId="3" xfId="0" applyNumberFormat="1" applyFont="1" applyBorder="1" applyAlignment="1">
      <alignment horizontal="center" wrapText="1"/>
    </xf>
    <xf numFmtId="3" fontId="6" fillId="3" borderId="0" xfId="0" applyNumberFormat="1" applyFont="1" applyFill="1" applyBorder="1" applyAlignment="1">
      <alignment wrapText="1"/>
    </xf>
    <xf numFmtId="3" fontId="6" fillId="3" borderId="0" xfId="0" applyNumberFormat="1" applyFont="1" applyFill="1" applyBorder="1" applyAlignment="1">
      <alignment horizontal="center"/>
    </xf>
    <xf numFmtId="3" fontId="6" fillId="3" borderId="1" xfId="0" applyNumberFormat="1" applyFont="1" applyFill="1" applyBorder="1" applyAlignment="1">
      <alignment wrapText="1"/>
    </xf>
    <xf numFmtId="9" fontId="6" fillId="3" borderId="1" xfId="0" applyNumberFormat="1" applyFont="1" applyFill="1" applyBorder="1" applyAlignment="1">
      <alignment horizontal="center"/>
    </xf>
    <xf numFmtId="3" fontId="6" fillId="3" borderId="1" xfId="0" applyNumberFormat="1" applyFont="1" applyFill="1" applyBorder="1" applyAlignment="1">
      <alignment horizontal="center"/>
    </xf>
    <xf numFmtId="3" fontId="13" fillId="0" borderId="0" xfId="0" applyNumberFormat="1" applyFont="1" applyBorder="1" applyAlignment="1">
      <alignment horizontal="center" wrapText="1"/>
    </xf>
    <xf numFmtId="3" fontId="13" fillId="0" borderId="3" xfId="0" applyNumberFormat="1" applyFont="1" applyBorder="1" applyAlignment="1">
      <alignment horizontal="center"/>
    </xf>
    <xf numFmtId="166" fontId="6" fillId="2" borderId="0" xfId="0" applyNumberFormat="1" applyFont="1" applyFill="1"/>
    <xf numFmtId="166" fontId="2" fillId="0" borderId="0" xfId="0" applyNumberFormat="1" applyFont="1" applyAlignment="1">
      <alignment vertical="top"/>
    </xf>
    <xf numFmtId="3" fontId="2" fillId="0" borderId="0" xfId="0" quotePrefix="1" applyNumberFormat="1" applyFont="1" applyAlignment="1">
      <alignment vertical="top"/>
    </xf>
    <xf numFmtId="3" fontId="4" fillId="0" borderId="0" xfId="0" quotePrefix="1" applyNumberFormat="1" applyFont="1" applyAlignment="1">
      <alignment vertical="top"/>
    </xf>
    <xf numFmtId="166" fontId="2" fillId="0" borderId="0" xfId="0" applyNumberFormat="1" applyFont="1" applyAlignment="1">
      <alignment horizontal="right" vertical="top"/>
    </xf>
    <xf numFmtId="0" fontId="4" fillId="0" borderId="0" xfId="0" applyFont="1" applyAlignment="1">
      <alignment horizontal="left" wrapText="1"/>
    </xf>
    <xf numFmtId="3" fontId="14" fillId="0" borderId="0" xfId="0" applyNumberFormat="1" applyFont="1" applyBorder="1" applyAlignment="1">
      <alignment horizontal="center" wrapText="1"/>
    </xf>
    <xf numFmtId="3" fontId="14" fillId="0" borderId="3" xfId="0" applyNumberFormat="1" applyFont="1" applyBorder="1" applyAlignment="1">
      <alignment horizontal="center"/>
    </xf>
    <xf numFmtId="3" fontId="12" fillId="0" borderId="3" xfId="0" applyNumberFormat="1" applyFont="1" applyBorder="1" applyAlignment="1">
      <alignment horizontal="left" wrapText="1"/>
    </xf>
    <xf numFmtId="3" fontId="12" fillId="0" borderId="3" xfId="0" applyNumberFormat="1" applyFont="1" applyBorder="1" applyAlignment="1">
      <alignment horizontal="right" wrapText="1"/>
    </xf>
    <xf numFmtId="3" fontId="17" fillId="0" borderId="0" xfId="0" applyNumberFormat="1" applyFont="1"/>
    <xf numFmtId="0" fontId="9" fillId="0" borderId="0" xfId="0" applyFont="1" applyAlignment="1">
      <alignment horizontal="left" wrapText="1"/>
    </xf>
    <xf numFmtId="3" fontId="1" fillId="0" borderId="2" xfId="0" applyNumberFormat="1" applyFont="1" applyBorder="1" applyAlignment="1">
      <alignment horizontal="left" wrapText="1"/>
    </xf>
    <xf numFmtId="3" fontId="21" fillId="0" borderId="2" xfId="0" applyNumberFormat="1" applyFont="1" applyBorder="1" applyAlignment="1">
      <alignment horizontal="right" wrapText="1"/>
    </xf>
    <xf numFmtId="3" fontId="4" fillId="0" borderId="0" xfId="0" applyNumberFormat="1" applyFont="1" applyBorder="1" applyAlignment="1">
      <alignment horizontal="right" wrapText="1"/>
    </xf>
    <xf numFmtId="3" fontId="4" fillId="0" borderId="2" xfId="0" applyNumberFormat="1" applyFont="1" applyBorder="1" applyAlignment="1">
      <alignment horizontal="left" wrapText="1"/>
    </xf>
    <xf numFmtId="3" fontId="14" fillId="0" borderId="2" xfId="0" applyNumberFormat="1" applyFont="1" applyBorder="1" applyAlignment="1">
      <alignment horizontal="right" wrapText="1"/>
    </xf>
    <xf numFmtId="1" fontId="12" fillId="0" borderId="0" xfId="4" applyNumberFormat="1" applyFont="1" applyFill="1" applyAlignment="1">
      <alignment horizontal="left" vertical="top" wrapText="1"/>
    </xf>
    <xf numFmtId="3" fontId="13" fillId="0" borderId="0" xfId="0" applyNumberFormat="1" applyFont="1" applyBorder="1" applyAlignment="1">
      <alignment horizontal="left" wrapText="1"/>
    </xf>
    <xf numFmtId="166" fontId="13" fillId="0" borderId="0" xfId="0" applyNumberFormat="1" applyFont="1" applyBorder="1" applyAlignment="1">
      <alignment horizontal="right" wrapText="1"/>
    </xf>
    <xf numFmtId="3" fontId="13" fillId="0" borderId="0" xfId="0" applyNumberFormat="1" applyFont="1" applyBorder="1" applyAlignment="1">
      <alignment horizontal="right" wrapText="1"/>
    </xf>
    <xf numFmtId="166" fontId="21" fillId="0" borderId="2" xfId="0" applyNumberFormat="1" applyFont="1" applyBorder="1" applyAlignment="1">
      <alignment horizontal="right" wrapText="1"/>
    </xf>
    <xf numFmtId="3" fontId="50" fillId="0" borderId="0" xfId="0" applyNumberFormat="1" applyFont="1" applyFill="1" applyAlignment="1">
      <alignment wrapText="1"/>
    </xf>
    <xf numFmtId="166" fontId="12" fillId="0" borderId="0" xfId="0" applyNumberFormat="1" applyFont="1" applyFill="1" applyAlignment="1">
      <alignment vertical="top" wrapText="1"/>
    </xf>
    <xf numFmtId="0" fontId="6" fillId="2" borderId="0" xfId="0" applyFont="1" applyFill="1"/>
    <xf numFmtId="1" fontId="4" fillId="0" borderId="0" xfId="4" applyNumberFormat="1" applyFont="1" applyFill="1" applyAlignment="1">
      <alignment horizontal="left" vertical="top" wrapText="1"/>
    </xf>
    <xf numFmtId="3" fontId="7" fillId="0" borderId="0" xfId="4" applyNumberFormat="1" applyFont="1" applyFill="1" applyAlignment="1">
      <alignment horizontal="left" vertical="top" wrapText="1"/>
    </xf>
    <xf numFmtId="3" fontId="14" fillId="0" borderId="3" xfId="0" applyNumberFormat="1" applyFont="1" applyBorder="1" applyAlignment="1">
      <alignment horizontal="left" wrapText="1"/>
    </xf>
    <xf numFmtId="3" fontId="14" fillId="0" borderId="0" xfId="0" applyNumberFormat="1" applyFont="1" applyBorder="1" applyAlignment="1">
      <alignment horizontal="left" wrapText="1"/>
    </xf>
    <xf numFmtId="166" fontId="14" fillId="0" borderId="0" xfId="0" applyNumberFormat="1" applyFont="1" applyBorder="1" applyAlignment="1">
      <alignment horizontal="right" wrapText="1"/>
    </xf>
    <xf numFmtId="0" fontId="6" fillId="3" borderId="0" xfId="0" applyFont="1" applyFill="1"/>
    <xf numFmtId="189" fontId="2" fillId="0" borderId="0" xfId="0" applyNumberFormat="1" applyFont="1" applyBorder="1" applyAlignment="1">
      <alignment vertical="top" wrapText="1"/>
    </xf>
    <xf numFmtId="189" fontId="2" fillId="0" borderId="0" xfId="0" applyNumberFormat="1" applyFont="1" applyAlignment="1">
      <alignment vertical="top" wrapText="1"/>
    </xf>
    <xf numFmtId="189" fontId="4" fillId="0" borderId="0" xfId="0" applyNumberFormat="1" applyFont="1" applyFill="1" applyAlignment="1">
      <alignment vertical="top" wrapText="1"/>
    </xf>
    <xf numFmtId="189" fontId="6" fillId="2" borderId="0" xfId="0" applyNumberFormat="1" applyFont="1" applyFill="1" applyAlignment="1">
      <alignment vertical="top"/>
    </xf>
    <xf numFmtId="3" fontId="2" fillId="0" borderId="0" xfId="0" applyNumberFormat="1" applyFont="1" applyFill="1" applyAlignment="1">
      <alignment vertical="top" wrapText="1"/>
    </xf>
    <xf numFmtId="189" fontId="2" fillId="0" borderId="0" xfId="0" applyNumberFormat="1" applyFont="1" applyAlignment="1">
      <alignment vertical="top"/>
    </xf>
    <xf numFmtId="189" fontId="2" fillId="0" borderId="0" xfId="0" applyNumberFormat="1" applyFont="1" applyAlignment="1">
      <alignment horizontal="right" vertical="top"/>
    </xf>
    <xf numFmtId="189" fontId="2" fillId="0" borderId="0" xfId="0" applyNumberFormat="1" applyFont="1"/>
    <xf numFmtId="189" fontId="2" fillId="0" borderId="0" xfId="0" applyNumberFormat="1" applyFont="1" applyBorder="1" applyAlignment="1">
      <alignment horizontal="right" vertical="top" wrapText="1"/>
    </xf>
    <xf numFmtId="189" fontId="2" fillId="0" borderId="0" xfId="0" applyNumberFormat="1" applyFont="1" applyAlignment="1">
      <alignment wrapText="1"/>
    </xf>
    <xf numFmtId="189" fontId="2" fillId="0" borderId="0" xfId="0" applyNumberFormat="1" applyFont="1" applyAlignment="1">
      <alignment horizontal="right" wrapText="1"/>
    </xf>
    <xf numFmtId="189" fontId="6" fillId="2" borderId="0" xfId="0" applyNumberFormat="1" applyFont="1" applyFill="1"/>
    <xf numFmtId="189" fontId="6" fillId="2" borderId="0" xfId="0" applyNumberFormat="1" applyFont="1" applyFill="1" applyAlignment="1">
      <alignment horizontal="right"/>
    </xf>
    <xf numFmtId="166" fontId="4" fillId="0" borderId="0" xfId="0" applyNumberFormat="1" applyFont="1" applyFill="1"/>
    <xf numFmtId="166" fontId="4" fillId="0" borderId="0" xfId="0" applyNumberFormat="1" applyFont="1" applyFill="1" applyAlignment="1">
      <alignment horizontal="right"/>
    </xf>
    <xf numFmtId="166" fontId="2" fillId="0" borderId="0" xfId="0" applyNumberFormat="1" applyFont="1" applyBorder="1" applyAlignment="1">
      <alignment vertical="top" wrapText="1"/>
    </xf>
    <xf numFmtId="166" fontId="2" fillId="0" borderId="0" xfId="0" applyNumberFormat="1" applyFont="1" applyBorder="1" applyAlignment="1">
      <alignment horizontal="right" vertical="top" wrapText="1"/>
    </xf>
    <xf numFmtId="166" fontId="2" fillId="0" borderId="0" xfId="0" applyNumberFormat="1" applyFont="1" applyAlignment="1">
      <alignment wrapText="1"/>
    </xf>
    <xf numFmtId="166" fontId="2" fillId="0" borderId="0" xfId="0" applyNumberFormat="1" applyFont="1" applyAlignment="1">
      <alignment horizontal="right" wrapText="1"/>
    </xf>
    <xf numFmtId="3" fontId="2" fillId="0" borderId="0" xfId="0" quotePrefix="1" applyNumberFormat="1" applyFont="1" applyAlignment="1">
      <alignment horizontal="left" vertical="top" wrapText="1"/>
    </xf>
    <xf numFmtId="166" fontId="6" fillId="2" borderId="0" xfId="0" applyNumberFormat="1" applyFont="1" applyFill="1" applyAlignment="1">
      <alignment horizontal="right"/>
    </xf>
    <xf numFmtId="0" fontId="17" fillId="0" borderId="0" xfId="0" applyFont="1" applyAlignment="1">
      <alignment wrapText="1"/>
    </xf>
    <xf numFmtId="0" fontId="9" fillId="0" borderId="0" xfId="0" applyFont="1" applyAlignment="1"/>
    <xf numFmtId="3" fontId="27" fillId="0" borderId="0" xfId="0" applyNumberFormat="1" applyFont="1"/>
    <xf numFmtId="0" fontId="1" fillId="0" borderId="1" xfId="16" applyFont="1" applyBorder="1" applyAlignment="1">
      <alignment horizontal="left" wrapText="1"/>
    </xf>
    <xf numFmtId="0" fontId="1" fillId="0" borderId="0" xfId="0" applyFont="1" applyBorder="1" applyAlignment="1">
      <alignment horizontal="right" vertical="center" wrapText="1"/>
    </xf>
    <xf numFmtId="0" fontId="2" fillId="0" borderId="0" xfId="0" applyFont="1" applyBorder="1" applyAlignment="1">
      <alignment vertical="center" wrapText="1"/>
    </xf>
    <xf numFmtId="3" fontId="2" fillId="0" borderId="2" xfId="0" applyNumberFormat="1" applyFont="1" applyBorder="1" applyAlignment="1" applyProtection="1">
      <alignment vertical="center"/>
      <protection locked="0"/>
    </xf>
    <xf numFmtId="3" fontId="4" fillId="0" borderId="2" xfId="0" applyNumberFormat="1" applyFont="1" applyBorder="1" applyAlignment="1" applyProtection="1">
      <alignment vertical="center"/>
      <protection locked="0"/>
    </xf>
    <xf numFmtId="3" fontId="4" fillId="7" borderId="2" xfId="0" applyNumberFormat="1" applyFont="1" applyFill="1" applyBorder="1" applyAlignment="1" applyProtection="1">
      <alignment vertical="center"/>
      <protection locked="0"/>
    </xf>
    <xf numFmtId="0" fontId="23" fillId="0" borderId="0" xfId="0" applyFont="1" applyFill="1" applyBorder="1" applyAlignment="1" applyProtection="1">
      <alignment horizontal="right" vertical="center"/>
      <protection locked="0"/>
    </xf>
    <xf numFmtId="0" fontId="6" fillId="2" borderId="1" xfId="0" applyFont="1" applyFill="1" applyBorder="1" applyAlignment="1">
      <alignment vertical="center" wrapText="1"/>
    </xf>
    <xf numFmtId="3" fontId="6" fillId="2" borderId="1" xfId="0" applyNumberFormat="1" applyFont="1" applyFill="1" applyBorder="1" applyAlignment="1" applyProtection="1">
      <alignment vertical="center"/>
      <protection locked="0"/>
    </xf>
    <xf numFmtId="0" fontId="27" fillId="0" borderId="0" xfId="0" applyFont="1" applyAlignment="1">
      <alignment horizontal="left"/>
    </xf>
    <xf numFmtId="0" fontId="27" fillId="0" borderId="0" xfId="0" applyFont="1"/>
    <xf numFmtId="0" fontId="4" fillId="0" borderId="0" xfId="0" applyFont="1" applyBorder="1" applyAlignment="1">
      <alignment horizontal="right" vertical="center" wrapText="1"/>
    </xf>
    <xf numFmtId="3" fontId="2" fillId="0" borderId="2" xfId="0" applyNumberFormat="1" applyFont="1" applyBorder="1" applyAlignment="1">
      <alignment vertical="center"/>
    </xf>
    <xf numFmtId="175" fontId="2" fillId="0" borderId="0" xfId="0" applyNumberFormat="1" applyFont="1"/>
    <xf numFmtId="0" fontId="2" fillId="0" borderId="0" xfId="0" applyFont="1" applyFill="1" applyAlignment="1"/>
    <xf numFmtId="3" fontId="2" fillId="0" borderId="0" xfId="0" applyNumberFormat="1" applyFont="1" applyFill="1" applyAlignment="1"/>
    <xf numFmtId="0" fontId="1" fillId="0" borderId="1" xfId="0" applyFont="1" applyBorder="1" applyAlignment="1">
      <alignment horizontal="left" vertical="center" wrapText="1"/>
    </xf>
    <xf numFmtId="3" fontId="2" fillId="0" borderId="0" xfId="0" applyNumberFormat="1" applyFont="1" applyFill="1" applyAlignment="1">
      <alignment vertical="center"/>
    </xf>
    <xf numFmtId="0" fontId="2" fillId="0" borderId="0" xfId="0" applyFont="1" applyFill="1" applyAlignment="1">
      <alignment vertical="center"/>
    </xf>
    <xf numFmtId="3" fontId="2" fillId="0" borderId="0" xfId="0" applyNumberFormat="1" applyFont="1" applyAlignment="1">
      <alignment vertical="center"/>
    </xf>
    <xf numFmtId="0" fontId="1" fillId="0" borderId="3" xfId="0" applyFont="1" applyBorder="1" applyAlignment="1"/>
    <xf numFmtId="0" fontId="6" fillId="2" borderId="0" xfId="0" applyFont="1" applyFill="1" applyBorder="1" applyAlignment="1">
      <alignment vertical="center" wrapText="1"/>
    </xf>
    <xf numFmtId="3" fontId="6" fillId="2" borderId="0" xfId="0" applyNumberFormat="1" applyFont="1" applyFill="1" applyBorder="1" applyAlignment="1" applyProtection="1">
      <alignment vertical="top" wrapText="1"/>
      <protection locked="0"/>
    </xf>
    <xf numFmtId="0" fontId="27" fillId="0" borderId="0" xfId="0" applyFont="1" applyFill="1" applyAlignment="1">
      <alignment vertical="center"/>
    </xf>
    <xf numFmtId="0" fontId="6" fillId="2" borderId="0" xfId="0" applyFont="1" applyFill="1" applyBorder="1" applyAlignment="1">
      <alignment vertical="center"/>
    </xf>
    <xf numFmtId="3" fontId="2" fillId="0" borderId="0" xfId="0" applyNumberFormat="1" applyFont="1" applyAlignment="1" applyProtection="1">
      <alignment vertical="top" wrapText="1"/>
      <protection locked="0"/>
    </xf>
    <xf numFmtId="0" fontId="2" fillId="0" borderId="0" xfId="0" applyFont="1" applyBorder="1" applyAlignment="1">
      <alignment vertical="center"/>
    </xf>
    <xf numFmtId="0" fontId="4" fillId="0" borderId="0" xfId="0" applyFont="1" applyFill="1" applyBorder="1" applyAlignment="1">
      <alignment vertical="center" wrapText="1"/>
    </xf>
    <xf numFmtId="3" fontId="2" fillId="0" borderId="0" xfId="0" applyNumberFormat="1" applyFont="1" applyBorder="1" applyAlignment="1" applyProtection="1">
      <alignment vertical="center"/>
      <protection locked="0"/>
    </xf>
    <xf numFmtId="3" fontId="27" fillId="0" borderId="0" xfId="0" applyNumberFormat="1" applyFont="1" applyFill="1"/>
    <xf numFmtId="0" fontId="4" fillId="0" borderId="1" xfId="0" applyFont="1" applyBorder="1" applyAlignment="1">
      <alignment horizontal="left" wrapText="1"/>
    </xf>
    <xf numFmtId="0" fontId="6" fillId="3" borderId="2" xfId="0" applyFont="1" applyFill="1" applyBorder="1" applyAlignment="1">
      <alignment vertical="center" wrapText="1"/>
    </xf>
    <xf numFmtId="3" fontId="4" fillId="3" borderId="0" xfId="0" applyNumberFormat="1" applyFont="1" applyFill="1" applyBorder="1" applyAlignment="1">
      <alignment vertical="top" wrapText="1"/>
    </xf>
    <xf numFmtId="3" fontId="4" fillId="0" borderId="0" xfId="0" applyNumberFormat="1" applyFont="1" applyBorder="1" applyAlignment="1">
      <alignment vertical="center"/>
    </xf>
    <xf numFmtId="0" fontId="6" fillId="3" borderId="0" xfId="0" applyFont="1" applyFill="1" applyBorder="1" applyAlignment="1">
      <alignment vertical="center" wrapText="1"/>
    </xf>
    <xf numFmtId="0" fontId="1" fillId="0" borderId="1" xfId="0" applyFont="1" applyBorder="1" applyAlignment="1">
      <alignment vertical="top" wrapText="1"/>
    </xf>
    <xf numFmtId="3" fontId="2" fillId="0" borderId="0" xfId="27" applyNumberFormat="1" applyFont="1" applyBorder="1" applyAlignment="1" applyProtection="1">
      <alignment vertical="center"/>
      <protection locked="0"/>
    </xf>
    <xf numFmtId="3" fontId="6" fillId="2" borderId="0" xfId="27" applyNumberFormat="1" applyFont="1" applyFill="1" applyBorder="1" applyAlignment="1" applyProtection="1">
      <alignment vertical="center"/>
      <protection locked="0"/>
    </xf>
    <xf numFmtId="0" fontId="4" fillId="0" borderId="1" xfId="0" applyFont="1" applyBorder="1" applyAlignment="1">
      <alignment vertical="top" wrapText="1"/>
    </xf>
    <xf numFmtId="3" fontId="2" fillId="0" borderId="0" xfId="27" applyNumberFormat="1" applyFont="1" applyBorder="1" applyAlignment="1">
      <alignment vertical="center"/>
    </xf>
    <xf numFmtId="0" fontId="6" fillId="3" borderId="0" xfId="0" applyFont="1" applyFill="1" applyBorder="1" applyAlignment="1">
      <alignment vertical="center"/>
    </xf>
    <xf numFmtId="3" fontId="6" fillId="3" borderId="0" xfId="27" applyNumberFormat="1" applyFont="1" applyFill="1" applyBorder="1" applyAlignment="1">
      <alignment vertical="center"/>
    </xf>
    <xf numFmtId="0" fontId="94" fillId="0" borderId="0" xfId="0" applyFont="1" applyAlignment="1">
      <alignment vertical="center"/>
    </xf>
    <xf numFmtId="0" fontId="95" fillId="0" borderId="0" xfId="0" applyFont="1" applyAlignment="1">
      <alignment vertical="center"/>
    </xf>
    <xf numFmtId="0" fontId="96" fillId="0" borderId="0" xfId="0" applyFont="1" applyAlignment="1">
      <alignment vertical="center"/>
    </xf>
    <xf numFmtId="0" fontId="97" fillId="0" borderId="0" xfId="0" applyFont="1" applyAlignment="1">
      <alignment vertical="center"/>
    </xf>
    <xf numFmtId="0" fontId="41" fillId="0" borderId="0" xfId="0" applyFont="1" applyAlignment="1">
      <alignment vertical="center"/>
    </xf>
    <xf numFmtId="3" fontId="1" fillId="0" borderId="0" xfId="0" applyNumberFormat="1" applyFont="1" applyBorder="1" applyAlignment="1">
      <alignment wrapText="1"/>
    </xf>
    <xf numFmtId="1" fontId="1" fillId="0" borderId="3" xfId="3" quotePrefix="1" applyNumberFormat="1" applyFont="1" applyFill="1" applyBorder="1" applyAlignment="1">
      <alignment horizontal="center" wrapText="1"/>
    </xf>
    <xf numFmtId="3" fontId="1" fillId="0" borderId="3" xfId="0" applyNumberFormat="1" applyFont="1" applyFill="1" applyBorder="1" applyAlignment="1">
      <alignment horizontal="right" wrapText="1"/>
    </xf>
    <xf numFmtId="3" fontId="1" fillId="0" borderId="1" xfId="0" applyNumberFormat="1" applyFont="1" applyFill="1" applyBorder="1" applyAlignment="1">
      <alignment horizontal="right" wrapText="1"/>
    </xf>
    <xf numFmtId="1" fontId="1" fillId="0" borderId="3" xfId="0" quotePrefix="1" applyNumberFormat="1" applyFont="1" applyFill="1" applyBorder="1" applyAlignment="1">
      <alignment horizontal="right" wrapText="1"/>
    </xf>
    <xf numFmtId="1" fontId="12" fillId="0" borderId="0" xfId="0" quotePrefix="1" applyNumberFormat="1" applyFont="1" applyFill="1" applyBorder="1" applyAlignment="1">
      <alignment horizontal="right" wrapText="1"/>
    </xf>
    <xf numFmtId="3" fontId="4" fillId="2" borderId="0" xfId="0" applyNumberFormat="1" applyFont="1" applyFill="1" applyBorder="1" applyAlignment="1">
      <alignment horizontal="right" vertical="center"/>
    </xf>
    <xf numFmtId="3" fontId="4" fillId="0" borderId="0" xfId="0" applyNumberFormat="1" applyFont="1" applyFill="1" applyBorder="1" applyAlignment="1">
      <alignment vertical="top"/>
    </xf>
    <xf numFmtId="3" fontId="6" fillId="2" borderId="0" xfId="0" applyNumberFormat="1" applyFont="1" applyFill="1" applyBorder="1" applyAlignment="1">
      <alignment horizontal="right" vertical="center"/>
    </xf>
    <xf numFmtId="3" fontId="4" fillId="0" borderId="0" xfId="0" applyNumberFormat="1" applyFont="1" applyFill="1" applyBorder="1" applyAlignment="1">
      <alignment horizontal="right" vertical="top"/>
    </xf>
    <xf numFmtId="3" fontId="4" fillId="0" borderId="0" xfId="0" applyNumberFormat="1" applyFont="1" applyFill="1" applyBorder="1" applyAlignment="1">
      <alignment vertical="center"/>
    </xf>
    <xf numFmtId="3" fontId="4" fillId="2" borderId="0" xfId="0" applyNumberFormat="1" applyFont="1" applyFill="1" applyBorder="1" applyAlignment="1">
      <alignment vertical="center"/>
    </xf>
    <xf numFmtId="0" fontId="98" fillId="0" borderId="0" xfId="0" applyFont="1" applyFill="1"/>
    <xf numFmtId="3" fontId="6" fillId="2" borderId="0" xfId="0" applyNumberFormat="1" applyFont="1" applyFill="1" applyBorder="1" applyAlignment="1">
      <alignment vertical="center"/>
    </xf>
    <xf numFmtId="0" fontId="2" fillId="9" borderId="0" xfId="0" applyFont="1" applyFill="1"/>
    <xf numFmtId="3" fontId="4" fillId="9" borderId="0" xfId="0" applyNumberFormat="1" applyFont="1" applyFill="1" applyBorder="1" applyAlignment="1">
      <alignment vertical="top"/>
    </xf>
    <xf numFmtId="3" fontId="4" fillId="9" borderId="0" xfId="0" applyNumberFormat="1" applyFont="1" applyFill="1" applyBorder="1" applyAlignment="1">
      <alignment horizontal="right" vertical="top"/>
    </xf>
    <xf numFmtId="3" fontId="4" fillId="0" borderId="0" xfId="0" applyNumberFormat="1" applyFont="1" applyFill="1" applyBorder="1" applyAlignment="1">
      <alignment horizontal="left" vertical="top"/>
    </xf>
    <xf numFmtId="0" fontId="2" fillId="0" borderId="0" xfId="0" applyFont="1" applyFill="1" applyAlignment="1">
      <alignment horizontal="left"/>
    </xf>
    <xf numFmtId="3" fontId="4" fillId="0" borderId="0" xfId="0" applyNumberFormat="1" applyFont="1" applyFill="1" applyBorder="1" applyAlignment="1">
      <alignment horizontal="left" vertical="center"/>
    </xf>
    <xf numFmtId="0" fontId="2" fillId="0" borderId="0" xfId="0" applyFont="1" applyFill="1" applyAlignment="1">
      <alignment horizontal="left" vertical="center"/>
    </xf>
    <xf numFmtId="3" fontId="4" fillId="2" borderId="1" xfId="0" applyNumberFormat="1" applyFont="1" applyFill="1" applyBorder="1" applyAlignment="1">
      <alignment vertical="center"/>
    </xf>
    <xf numFmtId="3" fontId="4" fillId="2" borderId="1" xfId="0" applyNumberFormat="1" applyFont="1" applyFill="1" applyBorder="1" applyAlignment="1">
      <alignment horizontal="right" vertical="center"/>
    </xf>
    <xf numFmtId="3" fontId="6" fillId="2" borderId="1" xfId="0" applyNumberFormat="1" applyFont="1" applyFill="1" applyBorder="1" applyAlignment="1">
      <alignment vertical="center"/>
    </xf>
    <xf numFmtId="0" fontId="2" fillId="0" borderId="0" xfId="0" applyFont="1" applyFill="1" applyBorder="1"/>
    <xf numFmtId="0" fontId="27" fillId="0" borderId="0" xfId="0" applyFont="1" applyFill="1" applyBorder="1"/>
    <xf numFmtId="0" fontId="99" fillId="0" borderId="0" xfId="0" applyFont="1" applyAlignment="1">
      <alignment vertical="center"/>
    </xf>
    <xf numFmtId="1" fontId="4" fillId="0" borderId="0" xfId="0" quotePrefix="1" applyNumberFormat="1" applyFont="1" applyFill="1" applyBorder="1" applyAlignment="1">
      <alignment horizontal="right"/>
    </xf>
    <xf numFmtId="1" fontId="4" fillId="0" borderId="0" xfId="3" quotePrefix="1" applyNumberFormat="1" applyFont="1" applyFill="1" applyBorder="1" applyAlignment="1">
      <alignment horizontal="center"/>
    </xf>
    <xf numFmtId="1" fontId="4" fillId="0" borderId="3" xfId="0" quotePrefix="1" applyNumberFormat="1" applyFont="1" applyBorder="1" applyAlignment="1">
      <alignment horizontal="right" wrapText="1"/>
    </xf>
    <xf numFmtId="3" fontId="6" fillId="0" borderId="0" xfId="0" applyNumberFormat="1" applyFont="1" applyFill="1" applyBorder="1" applyAlignment="1">
      <alignment horizontal="right" vertical="center"/>
    </xf>
    <xf numFmtId="3" fontId="27" fillId="0" borderId="0" xfId="0" applyNumberFormat="1" applyFont="1" applyFill="1" applyBorder="1" applyAlignment="1">
      <alignment vertical="top"/>
    </xf>
    <xf numFmtId="3" fontId="6" fillId="0" borderId="0" xfId="0" applyNumberFormat="1" applyFont="1" applyFill="1" applyBorder="1" applyAlignment="1">
      <alignment vertical="center"/>
    </xf>
    <xf numFmtId="3" fontId="1" fillId="0" borderId="0" xfId="0" applyNumberFormat="1" applyFont="1" applyBorder="1" applyAlignment="1">
      <alignment horizontal="left" vertical="top"/>
    </xf>
    <xf numFmtId="0" fontId="14" fillId="0" borderId="0" xfId="0" applyFont="1"/>
    <xf numFmtId="1" fontId="27" fillId="0" borderId="0" xfId="0" applyNumberFormat="1" applyFont="1"/>
    <xf numFmtId="0" fontId="49" fillId="0" borderId="0" xfId="0" applyFont="1" applyAlignment="1">
      <alignment wrapText="1"/>
    </xf>
    <xf numFmtId="166" fontId="27" fillId="0" borderId="0" xfId="0" applyNumberFormat="1" applyFont="1"/>
    <xf numFmtId="0" fontId="27" fillId="0" borderId="0" xfId="0" applyFont="1" applyAlignment="1">
      <alignment horizontal="right"/>
    </xf>
    <xf numFmtId="167" fontId="27" fillId="0" borderId="0" xfId="0" applyNumberFormat="1" applyFont="1"/>
    <xf numFmtId="3" fontId="27" fillId="0" borderId="3" xfId="0" applyNumberFormat="1" applyFont="1" applyBorder="1" applyAlignment="1">
      <alignment horizontal="left"/>
    </xf>
    <xf numFmtId="3" fontId="6" fillId="2" borderId="0" xfId="0" applyNumberFormat="1" applyFont="1" applyFill="1" applyBorder="1" applyAlignment="1">
      <alignment vertical="top"/>
    </xf>
    <xf numFmtId="1" fontId="2" fillId="0" borderId="0" xfId="0" applyNumberFormat="1" applyFont="1"/>
    <xf numFmtId="0" fontId="18" fillId="0" borderId="0" xfId="0" applyFont="1" applyBorder="1" applyAlignment="1">
      <alignment wrapText="1"/>
    </xf>
    <xf numFmtId="3" fontId="1" fillId="0" borderId="0" xfId="0" quotePrefix="1" applyNumberFormat="1" applyFont="1" applyBorder="1" applyAlignment="1">
      <alignment horizontal="center" wrapText="1"/>
    </xf>
    <xf numFmtId="1" fontId="1" fillId="0" borderId="3" xfId="0" quotePrefix="1" applyNumberFormat="1" applyFont="1" applyBorder="1" applyAlignment="1">
      <alignment horizontal="right" wrapText="1"/>
    </xf>
    <xf numFmtId="166" fontId="6" fillId="2" borderId="0" xfId="0" applyNumberFormat="1" applyFont="1" applyFill="1" applyBorder="1" applyAlignment="1">
      <alignment vertical="top" wrapText="1"/>
    </xf>
    <xf numFmtId="166" fontId="14" fillId="0" borderId="0" xfId="0" applyNumberFormat="1" applyFont="1" applyBorder="1" applyAlignment="1">
      <alignment horizontal="right" vertical="top" wrapText="1"/>
    </xf>
    <xf numFmtId="166" fontId="2" fillId="0" borderId="0" xfId="0" applyNumberFormat="1" applyFont="1" applyAlignment="1">
      <alignment vertical="top" wrapText="1"/>
    </xf>
    <xf numFmtId="166" fontId="2" fillId="0" borderId="0" xfId="0" applyNumberFormat="1" applyFont="1" applyFill="1" applyAlignment="1">
      <alignment vertical="top" wrapText="1"/>
    </xf>
    <xf numFmtId="166" fontId="4" fillId="0" borderId="0" xfId="0" applyNumberFormat="1" applyFont="1" applyFill="1" applyAlignment="1">
      <alignment vertical="top" wrapText="1"/>
    </xf>
    <xf numFmtId="3" fontId="2" fillId="0" borderId="0" xfId="0" applyNumberFormat="1" applyFont="1" applyFill="1" applyAlignment="1">
      <alignment horizontal="right"/>
    </xf>
    <xf numFmtId="3" fontId="27" fillId="0" borderId="0" xfId="0" applyNumberFormat="1" applyFont="1" applyFill="1" applyBorder="1" applyAlignment="1">
      <alignment horizontal="right" vertical="top" wrapText="1"/>
    </xf>
    <xf numFmtId="166" fontId="27" fillId="0" borderId="0" xfId="0" applyNumberFormat="1" applyFont="1" applyFill="1" applyBorder="1" applyAlignment="1">
      <alignment vertical="top" wrapText="1"/>
    </xf>
    <xf numFmtId="166" fontId="12" fillId="0" borderId="0" xfId="0" applyNumberFormat="1" applyFont="1" applyFill="1" applyBorder="1" applyAlignment="1">
      <alignment vertical="top" wrapText="1"/>
    </xf>
    <xf numFmtId="0" fontId="20" fillId="0" borderId="0" xfId="0" applyFont="1" applyBorder="1" applyAlignment="1">
      <alignment wrapText="1"/>
    </xf>
    <xf numFmtId="3" fontId="4" fillId="0" borderId="0" xfId="0" quotePrefix="1" applyNumberFormat="1" applyFont="1" applyBorder="1" applyAlignment="1">
      <alignment horizontal="center" wrapText="1"/>
    </xf>
    <xf numFmtId="1" fontId="4" fillId="0" borderId="3" xfId="3" quotePrefix="1" applyNumberFormat="1" applyFont="1" applyBorder="1" applyAlignment="1">
      <alignment horizontal="right" wrapText="1"/>
    </xf>
    <xf numFmtId="3" fontId="6" fillId="3" borderId="0" xfId="0" applyNumberFormat="1" applyFont="1" applyFill="1" applyBorder="1" applyAlignment="1">
      <alignment vertical="top" wrapText="1"/>
    </xf>
    <xf numFmtId="166" fontId="6" fillId="3" borderId="0" xfId="0" applyNumberFormat="1" applyFont="1" applyFill="1" applyBorder="1" applyAlignment="1">
      <alignment vertical="top" wrapText="1"/>
    </xf>
    <xf numFmtId="3" fontId="2" fillId="0" borderId="0" xfId="0" applyNumberFormat="1" applyFont="1" applyFill="1" applyAlignment="1">
      <alignment horizontal="right" wrapText="1"/>
    </xf>
    <xf numFmtId="3" fontId="2" fillId="9" borderId="0" xfId="0" applyNumberFormat="1" applyFont="1" applyFill="1" applyBorder="1" applyAlignment="1">
      <alignment vertical="top" wrapText="1"/>
    </xf>
    <xf numFmtId="3" fontId="100" fillId="0" borderId="0" xfId="10" applyNumberFormat="1" applyFont="1">
      <alignment vertical="top"/>
    </xf>
    <xf numFmtId="3" fontId="100" fillId="0" borderId="0" xfId="10" applyNumberFormat="1" applyFont="1" applyBorder="1">
      <alignment vertical="top"/>
    </xf>
    <xf numFmtId="3" fontId="6" fillId="2" borderId="1" xfId="0" applyNumberFormat="1" applyFont="1" applyFill="1" applyBorder="1" applyAlignment="1">
      <alignment vertical="top" wrapText="1"/>
    </xf>
    <xf numFmtId="1" fontId="1" fillId="0" borderId="3" xfId="0" applyNumberFormat="1" applyFont="1" applyBorder="1" applyAlignment="1">
      <alignment horizontal="right" wrapText="1"/>
    </xf>
    <xf numFmtId="3" fontId="27" fillId="0" borderId="3" xfId="0" applyNumberFormat="1" applyFont="1" applyBorder="1" applyAlignment="1">
      <alignment horizontal="left" wrapText="1"/>
    </xf>
    <xf numFmtId="167" fontId="2" fillId="0" borderId="0" xfId="3" applyNumberFormat="1" applyFont="1" applyBorder="1" applyAlignment="1">
      <alignment vertical="top"/>
    </xf>
    <xf numFmtId="167" fontId="6" fillId="2" borderId="0" xfId="3" applyNumberFormat="1" applyFont="1" applyFill="1" applyBorder="1" applyAlignment="1">
      <alignment vertical="top"/>
    </xf>
    <xf numFmtId="1" fontId="2" fillId="0" borderId="0" xfId="3" applyNumberFormat="1" applyFont="1"/>
    <xf numFmtId="3" fontId="2" fillId="0" borderId="0" xfId="0" applyNumberFormat="1" applyFont="1" applyAlignment="1">
      <alignment horizontal="right" indent="1"/>
    </xf>
    <xf numFmtId="0" fontId="49" fillId="0" borderId="0" xfId="0" applyFont="1" applyFill="1" applyAlignment="1">
      <alignment wrapText="1"/>
    </xf>
    <xf numFmtId="2" fontId="2" fillId="0" borderId="0" xfId="3" applyNumberFormat="1" applyFont="1"/>
    <xf numFmtId="0" fontId="18" fillId="0" borderId="0" xfId="0" applyFont="1" applyAlignment="1">
      <alignment horizontal="left"/>
    </xf>
    <xf numFmtId="1" fontId="4" fillId="0" borderId="3" xfId="0" applyNumberFormat="1" applyFont="1" applyBorder="1" applyAlignment="1">
      <alignment horizontal="right" wrapText="1"/>
    </xf>
    <xf numFmtId="167" fontId="4" fillId="0" borderId="0" xfId="0" applyNumberFormat="1" applyFont="1" applyBorder="1" applyAlignment="1">
      <alignment vertical="top"/>
    </xf>
    <xf numFmtId="3" fontId="6" fillId="2" borderId="0" xfId="3" applyNumberFormat="1" applyFont="1" applyFill="1" applyBorder="1" applyAlignment="1">
      <alignment vertical="top"/>
    </xf>
    <xf numFmtId="3" fontId="2" fillId="0" borderId="0" xfId="3" applyNumberFormat="1" applyFont="1"/>
    <xf numFmtId="3" fontId="27" fillId="0" borderId="0" xfId="0" applyNumberFormat="1" applyFont="1" applyAlignment="1"/>
    <xf numFmtId="3" fontId="9" fillId="0" borderId="0" xfId="0" applyNumberFormat="1" applyFont="1" applyAlignment="1"/>
    <xf numFmtId="164" fontId="2" fillId="0" borderId="0" xfId="0" applyNumberFormat="1" applyFont="1" applyFill="1"/>
    <xf numFmtId="3" fontId="2" fillId="0" borderId="0" xfId="3" applyNumberFormat="1" applyFont="1" applyBorder="1" applyAlignment="1">
      <alignment vertical="top"/>
    </xf>
    <xf numFmtId="167" fontId="6" fillId="2" borderId="0" xfId="0" applyNumberFormat="1" applyFont="1" applyFill="1" applyBorder="1" applyAlignment="1">
      <alignment vertical="top"/>
    </xf>
    <xf numFmtId="166" fontId="6" fillId="2" borderId="0" xfId="0" applyNumberFormat="1" applyFont="1" applyFill="1" applyBorder="1" applyAlignment="1">
      <alignment vertical="top"/>
    </xf>
    <xf numFmtId="3" fontId="27" fillId="0" borderId="0" xfId="0" applyNumberFormat="1" applyFont="1" applyAlignment="1">
      <alignment horizontal="right" wrapText="1"/>
    </xf>
    <xf numFmtId="3" fontId="27" fillId="0" borderId="0" xfId="0" applyNumberFormat="1" applyFont="1" applyAlignment="1">
      <alignment wrapText="1"/>
    </xf>
    <xf numFmtId="3" fontId="27" fillId="0" borderId="0" xfId="0" applyNumberFormat="1" applyFont="1" applyAlignment="1">
      <alignment horizontal="left"/>
    </xf>
    <xf numFmtId="3" fontId="4" fillId="0" borderId="0" xfId="0" applyNumberFormat="1" applyFont="1" applyBorder="1"/>
    <xf numFmtId="3" fontId="101" fillId="0" borderId="0" xfId="0" applyNumberFormat="1" applyFont="1" applyBorder="1"/>
    <xf numFmtId="3" fontId="12" fillId="4" borderId="3" xfId="0" applyNumberFormat="1" applyFont="1" applyFill="1" applyBorder="1" applyAlignment="1" applyProtection="1">
      <alignment vertical="top"/>
      <protection locked="0"/>
    </xf>
    <xf numFmtId="0" fontId="9" fillId="0" borderId="3" xfId="0" applyFont="1" applyBorder="1" applyAlignment="1" applyProtection="1">
      <protection locked="0"/>
    </xf>
    <xf numFmtId="0" fontId="18" fillId="0" borderId="1" xfId="0" applyFont="1" applyBorder="1" applyAlignment="1"/>
    <xf numFmtId="0" fontId="27" fillId="0" borderId="1" xfId="0" applyFont="1" applyBorder="1" applyAlignment="1">
      <alignment horizontal="left"/>
    </xf>
    <xf numFmtId="0" fontId="70" fillId="0" borderId="1" xfId="0" applyFont="1" applyBorder="1" applyAlignment="1"/>
    <xf numFmtId="0" fontId="1" fillId="0" borderId="0" xfId="0" applyFont="1" applyAlignment="1">
      <alignment vertical="center"/>
    </xf>
    <xf numFmtId="0" fontId="1" fillId="0" borderId="12" xfId="0" applyFont="1" applyBorder="1" applyAlignment="1">
      <alignment horizontal="center" vertical="center"/>
    </xf>
    <xf numFmtId="0" fontId="66" fillId="0" borderId="9" xfId="0" applyFont="1" applyBorder="1" applyAlignment="1">
      <alignment horizontal="right" vertical="center"/>
    </xf>
    <xf numFmtId="0" fontId="66" fillId="0" borderId="8" xfId="0" applyFont="1" applyBorder="1" applyAlignment="1">
      <alignment horizontal="right" vertical="center"/>
    </xf>
    <xf numFmtId="0" fontId="66" fillId="0" borderId="9" xfId="0" applyFont="1" applyBorder="1" applyAlignment="1">
      <alignment horizontal="right" vertical="center" wrapText="1"/>
    </xf>
    <xf numFmtId="0" fontId="1" fillId="0" borderId="13" xfId="0" applyFont="1" applyBorder="1" applyAlignment="1">
      <alignment horizontal="center" vertical="center" wrapText="1"/>
    </xf>
    <xf numFmtId="0" fontId="66" fillId="0" borderId="14" xfId="0" applyFont="1" applyBorder="1" applyAlignment="1">
      <alignment horizontal="right" wrapText="1"/>
    </xf>
    <xf numFmtId="0" fontId="66" fillId="0" borderId="15" xfId="0" applyFont="1" applyBorder="1" applyAlignment="1">
      <alignment horizontal="right" wrapText="1"/>
    </xf>
    <xf numFmtId="0" fontId="66" fillId="0" borderId="13" xfId="0" applyFont="1" applyBorder="1" applyAlignment="1">
      <alignment horizontal="right" wrapText="1"/>
    </xf>
    <xf numFmtId="0" fontId="66" fillId="0" borderId="10" xfId="0" applyFont="1" applyBorder="1" applyAlignment="1">
      <alignment horizontal="right" wrapText="1"/>
    </xf>
    <xf numFmtId="0" fontId="66" fillId="0" borderId="6" xfId="0" applyFont="1" applyBorder="1" applyAlignment="1">
      <alignment horizontal="right" wrapText="1"/>
    </xf>
    <xf numFmtId="0" fontId="66" fillId="0" borderId="1" xfId="0" applyFont="1" applyBorder="1" applyAlignment="1">
      <alignment horizontal="right" wrapText="1"/>
    </xf>
    <xf numFmtId="0" fontId="2" fillId="0" borderId="2" xfId="0" applyFont="1" applyBorder="1" applyAlignment="1">
      <alignment vertical="center"/>
    </xf>
    <xf numFmtId="3" fontId="2" fillId="0" borderId="0" xfId="0" applyNumberFormat="1" applyFont="1" applyBorder="1" applyAlignment="1" applyProtection="1">
      <alignment horizontal="right" vertical="center"/>
      <protection locked="0"/>
    </xf>
    <xf numFmtId="3" fontId="2" fillId="0" borderId="2" xfId="0" applyNumberFormat="1" applyFont="1" applyBorder="1" applyAlignment="1" applyProtection="1">
      <alignment horizontal="right" vertical="center"/>
      <protection locked="0"/>
    </xf>
    <xf numFmtId="0" fontId="4" fillId="0" borderId="12" xfId="0" applyFont="1" applyBorder="1" applyAlignment="1">
      <alignment horizontal="center" vertical="center"/>
    </xf>
    <xf numFmtId="0" fontId="67" fillId="0" borderId="9" xfId="0" applyFont="1" applyBorder="1" applyAlignment="1">
      <alignment horizontal="right" vertical="center"/>
    </xf>
    <xf numFmtId="0" fontId="67" fillId="0" borderId="8" xfId="0" applyFont="1" applyBorder="1" applyAlignment="1">
      <alignment horizontal="right" vertical="center"/>
    </xf>
    <xf numFmtId="0" fontId="67" fillId="0" borderId="9" xfId="0" applyFont="1" applyBorder="1" applyAlignment="1">
      <alignment horizontal="right" vertical="center" wrapText="1"/>
    </xf>
    <xf numFmtId="0" fontId="4" fillId="0" borderId="13" xfId="0" applyFont="1" applyBorder="1" applyAlignment="1">
      <alignment horizontal="center" vertical="center" wrapText="1"/>
    </xf>
    <xf numFmtId="0" fontId="67" fillId="0" borderId="14" xfId="0" applyFont="1" applyBorder="1" applyAlignment="1">
      <alignment horizontal="right" wrapText="1"/>
    </xf>
    <xf numFmtId="0" fontId="67" fillId="0" borderId="15" xfId="0" applyFont="1" applyBorder="1" applyAlignment="1">
      <alignment horizontal="right" wrapText="1"/>
    </xf>
    <xf numFmtId="0" fontId="67" fillId="0" borderId="13" xfId="0" applyFont="1" applyBorder="1" applyAlignment="1">
      <alignment horizontal="right" wrapText="1"/>
    </xf>
    <xf numFmtId="0" fontId="67" fillId="0" borderId="10" xfId="0" applyFont="1" applyBorder="1" applyAlignment="1">
      <alignment horizontal="right" wrapText="1"/>
    </xf>
    <xf numFmtId="0" fontId="67" fillId="0" borderId="6" xfId="0" applyFont="1" applyBorder="1" applyAlignment="1">
      <alignment horizontal="right" wrapText="1"/>
    </xf>
    <xf numFmtId="0" fontId="67" fillId="0" borderId="1" xfId="0" applyFont="1" applyBorder="1" applyAlignment="1">
      <alignment horizontal="right" wrapText="1"/>
    </xf>
    <xf numFmtId="0" fontId="0" fillId="0" borderId="0" xfId="0" applyAlignment="1">
      <alignment vertical="center"/>
    </xf>
    <xf numFmtId="0" fontId="17" fillId="0" borderId="0" xfId="0" applyFont="1" applyFill="1" applyAlignment="1">
      <alignment wrapText="1"/>
    </xf>
    <xf numFmtId="3" fontId="9"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0" borderId="0" xfId="0" applyFont="1" applyAlignment="1">
      <alignment wrapText="1"/>
    </xf>
    <xf numFmtId="3" fontId="2" fillId="0" borderId="0" xfId="0" applyNumberFormat="1" applyFont="1" applyAlignment="1">
      <alignment horizontal="left" vertical="top" wrapText="1"/>
    </xf>
    <xf numFmtId="3" fontId="1" fillId="0" borderId="3" xfId="0" applyNumberFormat="1" applyFont="1" applyBorder="1" applyAlignment="1">
      <alignment vertical="top" wrapText="1"/>
    </xf>
    <xf numFmtId="0" fontId="1" fillId="0" borderId="0" xfId="0" applyFont="1" applyBorder="1" applyAlignment="1">
      <alignment wrapText="1"/>
    </xf>
    <xf numFmtId="3" fontId="12" fillId="0" borderId="0" xfId="0" applyNumberFormat="1" applyFont="1" applyBorder="1" applyAlignment="1">
      <alignment horizontal="left" wrapText="1"/>
    </xf>
    <xf numFmtId="3" fontId="4" fillId="0" borderId="0" xfId="0" applyNumberFormat="1" applyFont="1" applyAlignment="1">
      <alignment vertical="top"/>
    </xf>
    <xf numFmtId="3" fontId="4" fillId="2" borderId="0" xfId="0" applyNumberFormat="1" applyFont="1" applyFill="1" applyAlignment="1">
      <alignment vertical="top"/>
    </xf>
    <xf numFmtId="166" fontId="4" fillId="2" borderId="0" xfId="0" applyNumberFormat="1" applyFont="1" applyFill="1" applyAlignment="1">
      <alignment vertical="top"/>
    </xf>
    <xf numFmtId="0" fontId="104" fillId="0" borderId="0" xfId="0" applyFont="1" applyBorder="1"/>
    <xf numFmtId="0" fontId="0" fillId="0" borderId="0" xfId="0" applyBorder="1"/>
    <xf numFmtId="0" fontId="12" fillId="0" borderId="0" xfId="0" applyFont="1" applyFill="1" applyBorder="1" applyAlignment="1">
      <alignment horizontal="left" vertical="top" wrapText="1"/>
    </xf>
    <xf numFmtId="0" fontId="105" fillId="0" borderId="0" xfId="0" applyFont="1" applyBorder="1"/>
    <xf numFmtId="3" fontId="12" fillId="6" borderId="0" xfId="0" applyNumberFormat="1" applyFont="1" applyFill="1" applyAlignment="1">
      <alignment vertical="top" wrapText="1"/>
    </xf>
    <xf numFmtId="3" fontId="1" fillId="0" borderId="3" xfId="0" applyNumberFormat="1" applyFont="1" applyFill="1" applyBorder="1" applyAlignment="1">
      <alignment horizontal="left" vertical="top" wrapText="1"/>
    </xf>
    <xf numFmtId="3" fontId="6" fillId="2" borderId="0" xfId="0" applyNumberFormat="1" applyFont="1" applyFill="1" applyAlignment="1">
      <alignment horizontal="right" wrapText="1"/>
    </xf>
    <xf numFmtId="3" fontId="4" fillId="0" borderId="0" xfId="0" applyNumberFormat="1" applyFont="1" applyFill="1" applyAlignment="1">
      <alignment horizontal="right" vertical="top" wrapText="1" indent="2"/>
    </xf>
    <xf numFmtId="3" fontId="39" fillId="0" borderId="0" xfId="0" applyNumberFormat="1" applyFont="1"/>
    <xf numFmtId="3" fontId="1" fillId="0" borderId="3" xfId="0" applyNumberFormat="1" applyFont="1" applyFill="1" applyBorder="1" applyAlignment="1">
      <alignment horizontal="left" wrapText="1"/>
    </xf>
    <xf numFmtId="3" fontId="2" fillId="0" borderId="0" xfId="0" applyNumberFormat="1" applyFont="1" applyAlignment="1">
      <alignment horizontal="left" vertical="top"/>
    </xf>
    <xf numFmtId="0" fontId="1" fillId="0" borderId="0" xfId="0" applyFont="1" applyBorder="1" applyAlignment="1">
      <alignment vertical="top"/>
    </xf>
    <xf numFmtId="0" fontId="103" fillId="0" borderId="0" xfId="0" applyFont="1" applyBorder="1" applyAlignment="1">
      <alignment vertical="top"/>
    </xf>
    <xf numFmtId="0" fontId="2" fillId="0" borderId="0" xfId="0" applyFont="1" applyBorder="1" applyAlignment="1">
      <alignment horizontal="center" vertical="top"/>
    </xf>
    <xf numFmtId="3" fontId="103" fillId="0" borderId="0" xfId="0" applyNumberFormat="1" applyFont="1"/>
    <xf numFmtId="3" fontId="2" fillId="0" borderId="0" xfId="7" applyNumberFormat="1" applyFont="1"/>
    <xf numFmtId="3" fontId="2" fillId="0" borderId="0" xfId="7" applyNumberFormat="1" applyFont="1" applyAlignment="1"/>
    <xf numFmtId="3" fontId="12" fillId="0" borderId="0" xfId="7" applyNumberFormat="1" applyFont="1" applyFill="1" applyBorder="1" applyAlignment="1">
      <alignment horizontal="right" wrapText="1"/>
    </xf>
    <xf numFmtId="3" fontId="2" fillId="0" borderId="0" xfId="7" applyNumberFormat="1" applyFont="1" applyFill="1" applyBorder="1" applyAlignment="1">
      <alignment horizontal="right" wrapText="1"/>
    </xf>
    <xf numFmtId="3" fontId="2" fillId="0" borderId="0" xfId="7" applyNumberFormat="1" applyFont="1" applyFill="1" applyBorder="1" applyAlignment="1">
      <alignment horizontal="right" vertical="top"/>
    </xf>
    <xf numFmtId="0" fontId="48" fillId="9" borderId="0" xfId="7" applyFont="1" applyFill="1" applyAlignment="1"/>
    <xf numFmtId="0" fontId="48" fillId="9" borderId="0" xfId="7" applyFont="1" applyFill="1" applyAlignment="1">
      <alignment wrapText="1"/>
    </xf>
    <xf numFmtId="0" fontId="48" fillId="9" borderId="0" xfId="7" applyFont="1" applyFill="1" applyBorder="1" applyAlignment="1"/>
    <xf numFmtId="0" fontId="2" fillId="9" borderId="0" xfId="7" applyFont="1" applyFill="1" applyAlignment="1"/>
    <xf numFmtId="3" fontId="2" fillId="9" borderId="0" xfId="7" applyNumberFormat="1" applyFont="1" applyFill="1" applyAlignment="1"/>
    <xf numFmtId="3" fontId="48" fillId="9" borderId="0" xfId="7" applyNumberFormat="1" applyFont="1" applyFill="1" applyAlignment="1"/>
    <xf numFmtId="2" fontId="1" fillId="0" borderId="1" xfId="6" applyNumberFormat="1" applyFont="1" applyBorder="1" applyAlignment="1">
      <alignment vertical="top" wrapText="1"/>
    </xf>
    <xf numFmtId="0" fontId="1" fillId="0" borderId="1" xfId="6" applyFont="1" applyBorder="1" applyAlignment="1">
      <alignment wrapText="1"/>
    </xf>
    <xf numFmtId="0" fontId="1" fillId="0" borderId="3" xfId="6" applyFont="1" applyBorder="1" applyAlignment="1">
      <alignment wrapText="1"/>
    </xf>
    <xf numFmtId="0" fontId="1" fillId="0" borderId="3" xfId="6" applyFont="1" applyBorder="1" applyAlignment="1">
      <alignment horizontal="right" wrapText="1"/>
    </xf>
    <xf numFmtId="3" fontId="2" fillId="0" borderId="2" xfId="6" applyNumberFormat="1" applyFont="1" applyBorder="1" applyAlignment="1" applyProtection="1">
      <alignment vertical="center"/>
      <protection locked="0"/>
    </xf>
    <xf numFmtId="3" fontId="2" fillId="0" borderId="0" xfId="6" applyNumberFormat="1" applyFont="1" applyBorder="1" applyAlignment="1" applyProtection="1">
      <alignment vertical="center"/>
      <protection locked="0"/>
    </xf>
    <xf numFmtId="0" fontId="6" fillId="2" borderId="0" xfId="6" applyFont="1" applyFill="1" applyBorder="1" applyAlignment="1">
      <alignment vertical="center" wrapText="1"/>
    </xf>
    <xf numFmtId="3" fontId="6" fillId="2" borderId="0" xfId="6" applyNumberFormat="1" applyFont="1" applyFill="1" applyBorder="1" applyAlignment="1" applyProtection="1">
      <alignment vertical="center"/>
      <protection locked="0"/>
    </xf>
    <xf numFmtId="0" fontId="2" fillId="0" borderId="0" xfId="6" quotePrefix="1" applyFont="1" applyBorder="1" applyAlignment="1">
      <alignment vertical="center" wrapText="1"/>
    </xf>
    <xf numFmtId="0" fontId="2" fillId="0" borderId="0" xfId="6" applyFont="1" applyAlignment="1">
      <alignment wrapText="1"/>
    </xf>
    <xf numFmtId="0" fontId="2" fillId="0" borderId="0" xfId="6" applyFont="1" applyAlignment="1"/>
    <xf numFmtId="0" fontId="4" fillId="0" borderId="1" xfId="6" applyFont="1" applyBorder="1" applyAlignment="1"/>
    <xf numFmtId="0" fontId="4" fillId="0" borderId="3" xfId="6" applyFont="1" applyBorder="1" applyAlignment="1">
      <alignment wrapText="1"/>
    </xf>
    <xf numFmtId="0" fontId="4" fillId="0" borderId="3" xfId="6" applyFont="1" applyBorder="1" applyAlignment="1">
      <alignment horizontal="right" wrapText="1"/>
    </xf>
    <xf numFmtId="3" fontId="2" fillId="0" borderId="2" xfId="6" applyNumberFormat="1" applyFont="1" applyBorder="1" applyAlignment="1">
      <alignment vertical="center"/>
    </xf>
    <xf numFmtId="165" fontId="4" fillId="0" borderId="0" xfId="3" applyNumberFormat="1" applyFont="1" applyFill="1" applyAlignment="1" applyProtection="1">
      <alignment horizontal="right"/>
    </xf>
    <xf numFmtId="49" fontId="4" fillId="0" borderId="0" xfId="0" applyNumberFormat="1" applyFont="1" applyFill="1" applyBorder="1" applyAlignment="1">
      <alignment horizontal="left" wrapText="1"/>
    </xf>
    <xf numFmtId="165" fontId="4" fillId="0" borderId="0" xfId="3" applyNumberFormat="1" applyFont="1" applyFill="1" applyProtection="1"/>
    <xf numFmtId="3" fontId="4" fillId="0" borderId="0" xfId="6" applyNumberFormat="1" applyFont="1" applyFill="1" applyProtection="1"/>
    <xf numFmtId="165" fontId="4" fillId="0" borderId="0" xfId="6" applyNumberFormat="1" applyFont="1" applyFill="1" applyProtection="1"/>
    <xf numFmtId="165" fontId="2" fillId="0" borderId="0" xfId="6" applyNumberFormat="1" applyFont="1" applyFill="1" applyProtection="1"/>
    <xf numFmtId="165" fontId="2" fillId="0" borderId="0" xfId="3" applyNumberFormat="1" applyFont="1" applyFill="1" applyProtection="1"/>
    <xf numFmtId="49" fontId="6" fillId="0" borderId="0" xfId="0" applyNumberFormat="1" applyFont="1" applyFill="1" applyBorder="1" applyAlignment="1">
      <alignment horizontal="left" wrapText="1"/>
    </xf>
    <xf numFmtId="165" fontId="6" fillId="0" borderId="0" xfId="3" applyNumberFormat="1" applyFont="1" applyFill="1" applyProtection="1"/>
    <xf numFmtId="3" fontId="6" fillId="0" borderId="0" xfId="3" applyNumberFormat="1" applyFont="1" applyFill="1" applyProtection="1"/>
    <xf numFmtId="0" fontId="89" fillId="3" borderId="0" xfId="2" applyFont="1" applyFill="1" applyBorder="1"/>
    <xf numFmtId="0" fontId="17" fillId="0" borderId="0" xfId="0" applyFont="1" applyAlignment="1">
      <alignment wrapText="1"/>
    </xf>
    <xf numFmtId="0" fontId="13" fillId="0" borderId="1" xfId="16" applyFont="1" applyBorder="1" applyAlignment="1">
      <alignment wrapText="1"/>
    </xf>
    <xf numFmtId="3" fontId="52" fillId="0" borderId="0" xfId="2" applyNumberFormat="1" applyFont="1"/>
    <xf numFmtId="0" fontId="14" fillId="0" borderId="1" xfId="2" applyFont="1" applyBorder="1" applyAlignment="1">
      <alignment horizontal="left"/>
    </xf>
    <xf numFmtId="0" fontId="14" fillId="0" borderId="1" xfId="2" applyFont="1" applyBorder="1"/>
    <xf numFmtId="0" fontId="17" fillId="0" borderId="0" xfId="0" applyFont="1" applyAlignment="1">
      <alignment vertical="top" wrapText="1"/>
    </xf>
    <xf numFmtId="3" fontId="17" fillId="0" borderId="0" xfId="0" applyNumberFormat="1" applyFont="1" applyAlignment="1">
      <alignment wrapText="1"/>
    </xf>
    <xf numFmtId="0" fontId="17" fillId="0" borderId="0" xfId="0" applyFont="1" applyAlignment="1">
      <alignment wrapText="1"/>
    </xf>
    <xf numFmtId="0" fontId="18" fillId="0" borderId="0" xfId="0" applyFont="1" applyAlignment="1">
      <alignment vertical="top" wrapText="1"/>
    </xf>
    <xf numFmtId="0" fontId="67" fillId="0" borderId="1" xfId="1" applyFont="1" applyBorder="1"/>
    <xf numFmtId="0" fontId="67" fillId="0" borderId="0" xfId="20" applyFont="1"/>
    <xf numFmtId="0" fontId="67" fillId="0" borderId="0" xfId="1" applyFont="1" applyFill="1"/>
    <xf numFmtId="0" fontId="51" fillId="0" borderId="0" xfId="20" applyFont="1"/>
    <xf numFmtId="3" fontId="51" fillId="0" borderId="0" xfId="1" applyNumberFormat="1" applyFont="1" applyBorder="1" applyAlignment="1">
      <alignment horizontal="right" vertical="center"/>
    </xf>
    <xf numFmtId="9" fontId="51" fillId="0" borderId="0" xfId="5" applyFont="1" applyBorder="1" applyAlignment="1">
      <alignment horizontal="right" vertical="center"/>
    </xf>
    <xf numFmtId="10" fontId="51" fillId="0" borderId="0" xfId="5" applyNumberFormat="1" applyFont="1" applyBorder="1" applyAlignment="1">
      <alignment horizontal="right" vertical="center"/>
    </xf>
    <xf numFmtId="165" fontId="51" fillId="0" borderId="0" xfId="5" applyNumberFormat="1" applyFont="1" applyBorder="1" applyAlignment="1">
      <alignment horizontal="right" vertical="center"/>
    </xf>
    <xf numFmtId="167" fontId="51" fillId="0" borderId="0" xfId="1" applyNumberFormat="1" applyFont="1" applyBorder="1" applyAlignment="1">
      <alignment horizontal="right" vertical="center"/>
    </xf>
    <xf numFmtId="0" fontId="51" fillId="0" borderId="0" xfId="20" applyFont="1" applyBorder="1"/>
    <xf numFmtId="0" fontId="89" fillId="3" borderId="0" xfId="20" applyFont="1" applyFill="1" applyBorder="1"/>
    <xf numFmtId="3" fontId="89" fillId="3" borderId="0" xfId="1" applyNumberFormat="1" applyFont="1" applyFill="1" applyBorder="1" applyAlignment="1">
      <alignment horizontal="right" vertical="center"/>
    </xf>
    <xf numFmtId="9" fontId="89" fillId="3" borderId="0" xfId="5" applyFont="1" applyFill="1" applyBorder="1" applyAlignment="1">
      <alignment horizontal="right" vertical="center"/>
    </xf>
    <xf numFmtId="10" fontId="89" fillId="3" borderId="0" xfId="5" applyNumberFormat="1" applyFont="1" applyFill="1" applyBorder="1" applyAlignment="1">
      <alignment horizontal="right" vertical="center"/>
    </xf>
    <xf numFmtId="165" fontId="89" fillId="3" borderId="0" xfId="5" applyNumberFormat="1" applyFont="1" applyFill="1" applyBorder="1" applyAlignment="1">
      <alignment horizontal="right" vertical="center"/>
    </xf>
    <xf numFmtId="167" fontId="89" fillId="3" borderId="0" xfId="1" applyNumberFormat="1" applyFont="1" applyFill="1" applyBorder="1" applyAlignment="1">
      <alignment horizontal="right" vertical="center"/>
    </xf>
    <xf numFmtId="0" fontId="66" fillId="0" borderId="1" xfId="1" applyFont="1" applyBorder="1" applyAlignment="1">
      <alignment horizontal="left" vertical="top" wrapText="1"/>
    </xf>
    <xf numFmtId="0" fontId="66" fillId="0" borderId="1" xfId="1" applyFont="1" applyBorder="1" applyAlignment="1">
      <alignment horizontal="right" vertical="top" wrapText="1"/>
    </xf>
    <xf numFmtId="9" fontId="66" fillId="0" borderId="1" xfId="5" applyFont="1" applyBorder="1" applyAlignment="1">
      <alignment horizontal="right" vertical="top" wrapText="1"/>
    </xf>
    <xf numFmtId="3" fontId="51" fillId="0" borderId="1" xfId="1" applyNumberFormat="1" applyFont="1" applyBorder="1" applyAlignment="1">
      <alignment horizontal="right" vertical="center"/>
    </xf>
    <xf numFmtId="10" fontId="66" fillId="0" borderId="1" xfId="5" applyNumberFormat="1" applyFont="1" applyBorder="1" applyAlignment="1">
      <alignment horizontal="right" vertical="top" wrapText="1"/>
    </xf>
    <xf numFmtId="165" fontId="66" fillId="0" borderId="1" xfId="5" applyNumberFormat="1" applyFont="1" applyBorder="1" applyAlignment="1">
      <alignment horizontal="right" vertical="top" wrapText="1"/>
    </xf>
    <xf numFmtId="167" fontId="66" fillId="0" borderId="1" xfId="1" applyNumberFormat="1" applyFont="1" applyBorder="1" applyAlignment="1">
      <alignment horizontal="right" vertical="top" wrapText="1"/>
    </xf>
    <xf numFmtId="0" fontId="66" fillId="0" borderId="3" xfId="1" applyFont="1" applyBorder="1" applyAlignment="1">
      <alignment wrapText="1"/>
    </xf>
    <xf numFmtId="0" fontId="66" fillId="0" borderId="0" xfId="1" applyFont="1" applyFill="1"/>
    <xf numFmtId="0" fontId="66" fillId="0" borderId="0" xfId="20" applyFont="1"/>
    <xf numFmtId="0" fontId="66" fillId="0" borderId="0" xfId="20" applyFont="1" applyFill="1"/>
    <xf numFmtId="9" fontId="66" fillId="0" borderId="0" xfId="21" applyFont="1" applyFill="1" applyAlignment="1">
      <alignment horizontal="right"/>
    </xf>
    <xf numFmtId="9" fontId="67" fillId="0" borderId="0" xfId="5" applyFont="1" applyBorder="1" applyAlignment="1">
      <alignment horizontal="right" vertical="center"/>
    </xf>
    <xf numFmtId="3" fontId="51" fillId="0" borderId="0" xfId="1" applyNumberFormat="1" applyFont="1" applyBorder="1" applyAlignment="1" applyProtection="1">
      <alignment horizontal="right" vertical="center"/>
      <protection locked="0"/>
    </xf>
    <xf numFmtId="9" fontId="51" fillId="0" borderId="0" xfId="5" applyFont="1" applyBorder="1" applyAlignment="1" applyProtection="1">
      <alignment horizontal="right" vertical="center"/>
      <protection locked="0"/>
    </xf>
    <xf numFmtId="0" fontId="89" fillId="2" borderId="0" xfId="20" applyFont="1" applyFill="1" applyBorder="1"/>
    <xf numFmtId="3" fontId="89" fillId="2" borderId="0" xfId="1" applyNumberFormat="1" applyFont="1" applyFill="1" applyBorder="1" applyAlignment="1">
      <alignment horizontal="right" vertical="center"/>
    </xf>
    <xf numFmtId="9" fontId="89" fillId="2" borderId="0" xfId="5" applyFont="1" applyFill="1" applyBorder="1" applyAlignment="1">
      <alignment horizontal="right" vertical="center"/>
    </xf>
    <xf numFmtId="10" fontId="89" fillId="2" borderId="0" xfId="5" applyNumberFormat="1" applyFont="1" applyFill="1" applyBorder="1" applyAlignment="1">
      <alignment horizontal="right" vertical="center"/>
    </xf>
    <xf numFmtId="165" fontId="89" fillId="2" borderId="0" xfId="5" applyNumberFormat="1" applyFont="1" applyFill="1" applyBorder="1" applyAlignment="1">
      <alignment horizontal="right" vertical="center"/>
    </xf>
    <xf numFmtId="167" fontId="89" fillId="2" borderId="0" xfId="1" applyNumberFormat="1" applyFont="1" applyFill="1" applyBorder="1" applyAlignment="1">
      <alignment horizontal="right" vertical="center"/>
    </xf>
    <xf numFmtId="0" fontId="2" fillId="0" borderId="0" xfId="1" applyFont="1" applyBorder="1" applyAlignment="1">
      <alignment wrapText="1"/>
    </xf>
    <xf numFmtId="3" fontId="2" fillId="0" borderId="0" xfId="2" applyNumberFormat="1" applyFont="1" applyFill="1" applyBorder="1" applyAlignment="1">
      <alignment vertical="top" wrapText="1"/>
    </xf>
    <xf numFmtId="0" fontId="2" fillId="0" borderId="0" xfId="2" applyFont="1" applyBorder="1" applyAlignment="1" applyProtection="1">
      <alignment vertical="center" wrapText="1"/>
    </xf>
    <xf numFmtId="1" fontId="14" fillId="0" borderId="0" xfId="3" quotePrefix="1" applyNumberFormat="1" applyFont="1" applyFill="1" applyBorder="1" applyAlignment="1">
      <alignment horizontal="right"/>
    </xf>
    <xf numFmtId="0" fontId="112" fillId="0" borderId="0" xfId="0" applyFont="1" applyAlignment="1">
      <alignment vertical="center"/>
    </xf>
    <xf numFmtId="1" fontId="14" fillId="0" borderId="3" xfId="3" quotePrefix="1" applyNumberFormat="1" applyFont="1" applyFill="1" applyBorder="1" applyAlignment="1">
      <alignment horizontal="center"/>
    </xf>
    <xf numFmtId="3" fontId="14" fillId="0" borderId="3" xfId="0" applyNumberFormat="1" applyFont="1" applyBorder="1" applyAlignment="1">
      <alignment wrapText="1"/>
    </xf>
    <xf numFmtId="1" fontId="14" fillId="0" borderId="3" xfId="3" quotePrefix="1" applyNumberFormat="1" applyFont="1" applyFill="1" applyBorder="1" applyAlignment="1">
      <alignment horizontal="right"/>
    </xf>
    <xf numFmtId="1" fontId="14" fillId="0" borderId="3" xfId="0" quotePrefix="1" applyNumberFormat="1" applyFont="1" applyFill="1" applyBorder="1" applyAlignment="1">
      <alignment horizontal="right"/>
    </xf>
    <xf numFmtId="0" fontId="52" fillId="3" borderId="0" xfId="0" applyFont="1" applyFill="1" applyBorder="1" applyAlignment="1">
      <alignment vertical="center" wrapText="1"/>
    </xf>
    <xf numFmtId="3" fontId="52" fillId="3" borderId="0" xfId="0" applyNumberFormat="1" applyFont="1" applyFill="1" applyBorder="1" applyAlignment="1">
      <alignment horizontal="right" vertical="center"/>
    </xf>
    <xf numFmtId="3" fontId="14" fillId="0" borderId="0" xfId="0" applyNumberFormat="1" applyFont="1" applyFill="1" applyBorder="1" applyAlignment="1">
      <alignment vertical="top"/>
    </xf>
    <xf numFmtId="3" fontId="52" fillId="3" borderId="0" xfId="0" applyNumberFormat="1" applyFont="1" applyFill="1" applyBorder="1" applyAlignment="1">
      <alignment vertical="center"/>
    </xf>
    <xf numFmtId="3" fontId="13" fillId="0" borderId="3" xfId="0" applyNumberFormat="1" applyFont="1" applyBorder="1" applyAlignment="1">
      <alignment wrapText="1"/>
    </xf>
    <xf numFmtId="3" fontId="113" fillId="0" borderId="3" xfId="0" applyNumberFormat="1" applyFont="1" applyBorder="1" applyAlignment="1">
      <alignment horizontal="right" wrapText="1"/>
    </xf>
    <xf numFmtId="0" fontId="52" fillId="2" borderId="2" xfId="0" applyFont="1" applyFill="1" applyBorder="1" applyAlignment="1">
      <alignment vertical="center" wrapText="1"/>
    </xf>
    <xf numFmtId="3" fontId="52" fillId="2" borderId="2" xfId="0" applyNumberFormat="1" applyFont="1" applyFill="1" applyBorder="1" applyAlignment="1">
      <alignment vertical="center"/>
    </xf>
    <xf numFmtId="9" fontId="52" fillId="2" borderId="0" xfId="0" applyNumberFormat="1" applyFont="1" applyFill="1" applyBorder="1" applyAlignment="1">
      <alignment vertical="center"/>
    </xf>
    <xf numFmtId="1" fontId="52" fillId="2" borderId="0" xfId="0" applyNumberFormat="1" applyFont="1" applyFill="1" applyBorder="1" applyAlignment="1">
      <alignment vertical="center"/>
    </xf>
    <xf numFmtId="9" fontId="52" fillId="2" borderId="0" xfId="0" applyNumberFormat="1" applyFont="1" applyFill="1" applyBorder="1" applyAlignment="1">
      <alignment horizontal="right" vertical="center"/>
    </xf>
    <xf numFmtId="9" fontId="14" fillId="0" borderId="0" xfId="0" applyNumberFormat="1" applyFont="1" applyFill="1" applyBorder="1" applyAlignment="1">
      <alignment horizontal="right" vertical="top"/>
    </xf>
    <xf numFmtId="9" fontId="14" fillId="0" borderId="0" xfId="0" applyNumberFormat="1" applyFont="1" applyFill="1" applyBorder="1" applyAlignment="1">
      <alignment vertical="top"/>
    </xf>
    <xf numFmtId="0" fontId="52" fillId="2" borderId="0" xfId="0" applyFont="1" applyFill="1" applyBorder="1" applyAlignment="1">
      <alignment vertical="center" wrapText="1"/>
    </xf>
    <xf numFmtId="3" fontId="52" fillId="2" borderId="0" xfId="0" applyNumberFormat="1" applyFont="1" applyFill="1" applyBorder="1" applyAlignment="1">
      <alignment vertical="center"/>
    </xf>
    <xf numFmtId="0" fontId="17" fillId="9" borderId="0" xfId="0" applyFont="1" applyFill="1" applyBorder="1" applyAlignment="1">
      <alignment wrapText="1"/>
    </xf>
    <xf numFmtId="3" fontId="14" fillId="9" borderId="0" xfId="0" applyNumberFormat="1" applyFont="1" applyFill="1" applyBorder="1" applyAlignment="1">
      <alignment vertical="top"/>
    </xf>
    <xf numFmtId="9" fontId="14" fillId="9" borderId="0" xfId="0" applyNumberFormat="1" applyFont="1" applyFill="1" applyBorder="1" applyAlignment="1">
      <alignment horizontal="right" vertical="top"/>
    </xf>
    <xf numFmtId="9" fontId="14" fillId="9" borderId="0" xfId="0" applyNumberFormat="1" applyFont="1" applyFill="1" applyBorder="1" applyAlignment="1">
      <alignment vertical="top"/>
    </xf>
    <xf numFmtId="0" fontId="17" fillId="0" borderId="0" xfId="0" applyFont="1" applyBorder="1" applyAlignment="1">
      <alignment wrapText="1"/>
    </xf>
    <xf numFmtId="0" fontId="17" fillId="9" borderId="0" xfId="0" applyFont="1" applyFill="1" applyAlignment="1">
      <alignment wrapText="1"/>
    </xf>
    <xf numFmtId="4" fontId="14" fillId="9" borderId="0" xfId="0" applyNumberFormat="1" applyFont="1" applyFill="1" applyBorder="1" applyAlignment="1">
      <alignment vertical="top"/>
    </xf>
    <xf numFmtId="0" fontId="52" fillId="2" borderId="1" xfId="0" applyFont="1" applyFill="1" applyBorder="1" applyAlignment="1">
      <alignment vertical="center" wrapText="1"/>
    </xf>
    <xf numFmtId="3" fontId="52" fillId="2" borderId="1" xfId="0" applyNumberFormat="1" applyFont="1" applyFill="1" applyBorder="1" applyAlignment="1">
      <alignment vertical="center"/>
    </xf>
    <xf numFmtId="9" fontId="52" fillId="2" borderId="1" xfId="0" applyNumberFormat="1" applyFont="1" applyFill="1" applyBorder="1" applyAlignment="1">
      <alignment vertical="center"/>
    </xf>
    <xf numFmtId="0" fontId="66" fillId="0" borderId="0" xfId="2" applyFont="1"/>
    <xf numFmtId="0" fontId="66" fillId="0" borderId="0" xfId="2" applyFont="1" applyAlignment="1">
      <alignment horizontal="center"/>
    </xf>
    <xf numFmtId="3" fontId="66" fillId="0" borderId="3" xfId="2" applyNumberFormat="1" applyFont="1" applyFill="1" applyBorder="1" applyAlignment="1">
      <alignment vertical="top" wrapText="1"/>
    </xf>
    <xf numFmtId="3" fontId="66" fillId="0" borderId="3" xfId="2" applyNumberFormat="1" applyFont="1" applyFill="1" applyBorder="1" applyAlignment="1">
      <alignment horizontal="center" vertical="top" wrapText="1"/>
    </xf>
    <xf numFmtId="10" fontId="89" fillId="2" borderId="0" xfId="2" applyNumberFormat="1" applyFont="1" applyFill="1" applyBorder="1" applyAlignment="1">
      <alignment horizontal="center" vertical="center"/>
    </xf>
    <xf numFmtId="165" fontId="89" fillId="2" borderId="0" xfId="2" applyNumberFormat="1" applyFont="1" applyFill="1" applyBorder="1" applyAlignment="1">
      <alignment horizontal="center" vertical="center"/>
    </xf>
    <xf numFmtId="10" fontId="89" fillId="3" borderId="0" xfId="2" applyNumberFormat="1" applyFont="1" applyFill="1" applyBorder="1" applyAlignment="1">
      <alignment horizontal="center" vertical="center"/>
    </xf>
    <xf numFmtId="165" fontId="89" fillId="3" borderId="0" xfId="2" applyNumberFormat="1" applyFont="1" applyFill="1" applyBorder="1" applyAlignment="1">
      <alignment horizontal="center" vertical="center"/>
    </xf>
    <xf numFmtId="3" fontId="17" fillId="0" borderId="0" xfId="7" applyNumberFormat="1" applyFont="1" applyAlignment="1">
      <alignment horizontal="center"/>
    </xf>
    <xf numFmtId="3" fontId="13" fillId="0" borderId="3" xfId="7" applyNumberFormat="1" applyFont="1" applyBorder="1" applyAlignment="1">
      <alignment horizontal="left" wrapText="1"/>
    </xf>
    <xf numFmtId="3" fontId="13" fillId="0" borderId="0" xfId="7" applyNumberFormat="1" applyFont="1" applyBorder="1" applyAlignment="1">
      <alignment horizontal="center"/>
    </xf>
    <xf numFmtId="3" fontId="13" fillId="0" borderId="0" xfId="7" applyNumberFormat="1" applyFont="1" applyAlignment="1">
      <alignment horizontal="center" wrapText="1"/>
    </xf>
    <xf numFmtId="3" fontId="13" fillId="0" borderId="3" xfId="7" applyNumberFormat="1" applyFont="1" applyBorder="1" applyAlignment="1">
      <alignment horizontal="center" wrapText="1"/>
    </xf>
    <xf numFmtId="3" fontId="14" fillId="0" borderId="2" xfId="7" applyNumberFormat="1" applyFont="1" applyBorder="1" applyAlignment="1">
      <alignment horizontal="center" vertical="top"/>
    </xf>
    <xf numFmtId="3" fontId="17" fillId="0" borderId="2" xfId="7" applyNumberFormat="1" applyFont="1" applyBorder="1" applyAlignment="1">
      <alignment horizontal="center" vertical="top"/>
    </xf>
    <xf numFmtId="3" fontId="17" fillId="0" borderId="0" xfId="7" applyNumberFormat="1" applyFont="1" applyBorder="1" applyAlignment="1">
      <alignment horizontal="center" vertical="top"/>
    </xf>
    <xf numFmtId="3" fontId="17" fillId="0" borderId="0" xfId="7" applyNumberFormat="1" applyFont="1" applyAlignment="1">
      <alignment vertical="top"/>
    </xf>
    <xf numFmtId="3" fontId="17" fillId="0" borderId="0" xfId="7" applyNumberFormat="1" applyFont="1" applyAlignment="1">
      <alignment horizontal="center" vertical="top"/>
    </xf>
    <xf numFmtId="3" fontId="52" fillId="2" borderId="0" xfId="7" applyNumberFormat="1" applyFont="1" applyFill="1" applyAlignment="1">
      <alignment vertical="top"/>
    </xf>
    <xf numFmtId="3" fontId="52" fillId="2" borderId="0" xfId="7" applyNumberFormat="1" applyFont="1" applyFill="1" applyAlignment="1">
      <alignment horizontal="center" vertical="top"/>
    </xf>
    <xf numFmtId="3" fontId="17" fillId="0" borderId="0" xfId="7" applyNumberFormat="1" applyFont="1" applyAlignment="1"/>
    <xf numFmtId="3" fontId="14" fillId="0" borderId="3" xfId="7" applyNumberFormat="1" applyFont="1" applyBorder="1" applyAlignment="1">
      <alignment horizontal="left" wrapText="1"/>
    </xf>
    <xf numFmtId="3" fontId="14" fillId="0" borderId="0" xfId="7" applyNumberFormat="1" applyFont="1" applyBorder="1" applyAlignment="1">
      <alignment horizontal="left"/>
    </xf>
    <xf numFmtId="3" fontId="14" fillId="0" borderId="2" xfId="7" applyNumberFormat="1" applyFont="1" applyBorder="1" applyAlignment="1">
      <alignment horizontal="left" vertical="top"/>
    </xf>
    <xf numFmtId="3" fontId="17" fillId="0" borderId="0" xfId="7" applyNumberFormat="1" applyFont="1" applyBorder="1" applyAlignment="1">
      <alignment horizontal="left" vertical="top"/>
    </xf>
    <xf numFmtId="3" fontId="52" fillId="3" borderId="0" xfId="7" applyNumberFormat="1" applyFont="1" applyFill="1" applyAlignment="1">
      <alignment vertical="top"/>
    </xf>
    <xf numFmtId="3" fontId="52" fillId="3" borderId="0" xfId="7" applyNumberFormat="1" applyFont="1" applyFill="1" applyAlignment="1">
      <alignment horizontal="left" vertical="top"/>
    </xf>
    <xf numFmtId="3" fontId="52" fillId="3" borderId="0" xfId="7" applyNumberFormat="1" applyFont="1" applyFill="1" applyAlignment="1">
      <alignment horizontal="center" vertical="top"/>
    </xf>
    <xf numFmtId="3" fontId="14" fillId="0" borderId="2" xfId="7" applyNumberFormat="1" applyFont="1" applyBorder="1" applyAlignment="1">
      <alignment vertical="top" wrapText="1"/>
    </xf>
    <xf numFmtId="3" fontId="14" fillId="0" borderId="3" xfId="7" applyNumberFormat="1" applyFont="1" applyBorder="1" applyAlignment="1">
      <alignment horizontal="center" wrapText="1"/>
    </xf>
    <xf numFmtId="3" fontId="21" fillId="0" borderId="0" xfId="2" applyNumberFormat="1" applyFont="1" applyAlignment="1">
      <alignment vertical="top"/>
    </xf>
    <xf numFmtId="3" fontId="17" fillId="0" borderId="0" xfId="2" applyNumberFormat="1" applyFont="1" applyAlignment="1">
      <alignment vertical="top" wrapText="1"/>
    </xf>
    <xf numFmtId="167" fontId="114" fillId="0" borderId="0" xfId="2" applyNumberFormat="1" applyFont="1"/>
    <xf numFmtId="3" fontId="52" fillId="2" borderId="0" xfId="2" applyNumberFormat="1" applyFont="1" applyFill="1" applyBorder="1" applyAlignment="1">
      <alignment vertical="top" wrapText="1"/>
    </xf>
    <xf numFmtId="3" fontId="52" fillId="2" borderId="0" xfId="2" applyNumberFormat="1" applyFont="1" applyFill="1" applyAlignment="1">
      <alignment horizontal="right" vertical="top"/>
    </xf>
    <xf numFmtId="166" fontId="52" fillId="2" borderId="0" xfId="2" applyNumberFormat="1" applyFont="1" applyFill="1" applyBorder="1" applyAlignment="1">
      <alignment vertical="top" wrapText="1"/>
    </xf>
    <xf numFmtId="2" fontId="52" fillId="2" borderId="0" xfId="18" applyNumberFormat="1" applyFont="1" applyFill="1" applyAlignment="1">
      <alignment horizontal="right" vertical="top"/>
    </xf>
    <xf numFmtId="3" fontId="21" fillId="4" borderId="0" xfId="2" applyNumberFormat="1" applyFont="1" applyFill="1" applyBorder="1" applyAlignment="1">
      <alignment vertical="top" wrapText="1"/>
    </xf>
    <xf numFmtId="3" fontId="21" fillId="4" borderId="0" xfId="2" applyNumberFormat="1" applyFont="1" applyFill="1" applyAlignment="1">
      <alignment horizontal="right" vertical="top"/>
    </xf>
    <xf numFmtId="3" fontId="21" fillId="4" borderId="0" xfId="2" applyNumberFormat="1" applyFont="1" applyFill="1" applyAlignment="1">
      <alignment horizontal="right" vertical="top" wrapText="1"/>
    </xf>
    <xf numFmtId="167" fontId="21" fillId="4" borderId="0" xfId="18" applyNumberFormat="1" applyFont="1" applyFill="1" applyAlignment="1">
      <alignment horizontal="right" vertical="top"/>
    </xf>
    <xf numFmtId="9" fontId="21" fillId="4" borderId="0" xfId="18" applyFont="1" applyFill="1" applyAlignment="1">
      <alignment horizontal="right" vertical="top"/>
    </xf>
    <xf numFmtId="167" fontId="52" fillId="2" borderId="0" xfId="18" applyNumberFormat="1" applyFont="1" applyFill="1" applyAlignment="1">
      <alignment horizontal="right" vertical="top"/>
    </xf>
    <xf numFmtId="9" fontId="52" fillId="2" borderId="0" xfId="18" applyFont="1" applyFill="1" applyAlignment="1">
      <alignment horizontal="right" vertical="top"/>
    </xf>
    <xf numFmtId="3" fontId="21" fillId="0" borderId="0" xfId="2" applyNumberFormat="1" applyFont="1" applyAlignment="1">
      <alignment vertical="top" wrapText="1"/>
    </xf>
    <xf numFmtId="3" fontId="21" fillId="0" borderId="0" xfId="2" applyNumberFormat="1" applyFont="1" applyFill="1" applyAlignment="1">
      <alignment horizontal="right" vertical="top"/>
    </xf>
    <xf numFmtId="9" fontId="21" fillId="0" borderId="0" xfId="18" applyFont="1" applyFill="1" applyAlignment="1">
      <alignment horizontal="right" vertical="top"/>
    </xf>
    <xf numFmtId="3" fontId="52" fillId="2" borderId="1" xfId="2" applyNumberFormat="1" applyFont="1" applyFill="1" applyBorder="1" applyAlignment="1">
      <alignment vertical="top" wrapText="1"/>
    </xf>
    <xf numFmtId="0" fontId="117" fillId="4" borderId="0" xfId="0" applyFont="1" applyFill="1" applyBorder="1" applyAlignment="1">
      <alignment horizontal="left" vertical="top" wrapText="1"/>
    </xf>
    <xf numFmtId="0" fontId="117" fillId="0" borderId="0" xfId="0" applyFont="1" applyFill="1" applyBorder="1" applyAlignment="1">
      <alignment horizontal="left" vertical="top" wrapText="1"/>
    </xf>
    <xf numFmtId="3" fontId="117" fillId="0" borderId="0" xfId="0" applyNumberFormat="1" applyFont="1" applyFill="1" applyBorder="1" applyAlignment="1">
      <alignment horizontal="left" vertical="top" wrapText="1"/>
    </xf>
    <xf numFmtId="0" fontId="117" fillId="0" borderId="0" xfId="28" applyFont="1" applyFill="1" applyBorder="1" applyAlignment="1">
      <alignment horizontal="left" vertical="top" wrapText="1"/>
    </xf>
    <xf numFmtId="3" fontId="117" fillId="0" borderId="0" xfId="0" applyNumberFormat="1" applyFont="1" applyFill="1" applyAlignment="1">
      <alignment horizontal="left" vertical="top" wrapText="1"/>
    </xf>
    <xf numFmtId="0" fontId="117" fillId="0" borderId="0" xfId="0" applyFont="1" applyFill="1" applyAlignment="1">
      <alignment horizontal="left" vertical="top" wrapText="1"/>
    </xf>
    <xf numFmtId="0" fontId="117" fillId="0" borderId="0" xfId="29" applyFont="1" applyFill="1" applyBorder="1" applyAlignment="1">
      <alignment horizontal="left" vertical="top" wrapText="1"/>
    </xf>
    <xf numFmtId="0" fontId="118" fillId="4" borderId="0" xfId="0" applyFont="1" applyFill="1" applyBorder="1" applyAlignment="1">
      <alignment horizontal="left" vertical="top" wrapText="1"/>
    </xf>
    <xf numFmtId="0" fontId="118" fillId="0" borderId="0" xfId="0" applyFont="1" applyFill="1" applyBorder="1" applyAlignment="1">
      <alignment horizontal="left" vertical="top" wrapText="1"/>
    </xf>
    <xf numFmtId="3" fontId="118" fillId="0" borderId="0" xfId="0" applyNumberFormat="1" applyFont="1" applyFill="1" applyBorder="1" applyAlignment="1">
      <alignment horizontal="left" vertical="top" wrapText="1"/>
    </xf>
    <xf numFmtId="0" fontId="118" fillId="0" borderId="0" xfId="28" applyFont="1" applyFill="1" applyBorder="1" applyAlignment="1">
      <alignment horizontal="left" vertical="top" wrapText="1"/>
    </xf>
    <xf numFmtId="3" fontId="26" fillId="0" borderId="0" xfId="0" applyNumberFormat="1" applyFont="1" applyFill="1" applyAlignment="1">
      <alignment horizontal="left" vertical="top" wrapText="1"/>
    </xf>
    <xf numFmtId="0" fontId="26" fillId="0" borderId="0" xfId="0" applyFont="1" applyFill="1" applyAlignment="1">
      <alignment horizontal="left" vertical="top" wrapText="1"/>
    </xf>
    <xf numFmtId="0" fontId="118" fillId="0" borderId="0" xfId="29" applyFont="1" applyFill="1" applyBorder="1" applyAlignment="1">
      <alignment horizontal="left" vertical="top" wrapText="1"/>
    </xf>
    <xf numFmtId="0" fontId="119" fillId="4" borderId="0" xfId="0" applyFont="1" applyFill="1" applyBorder="1" applyAlignment="1">
      <alignment horizontal="left" vertical="top" wrapText="1"/>
    </xf>
    <xf numFmtId="0" fontId="118" fillId="0" borderId="0" xfId="0" applyFont="1" applyFill="1" applyAlignment="1">
      <alignment horizontal="left" vertical="top" wrapText="1"/>
    </xf>
    <xf numFmtId="3" fontId="120" fillId="0" borderId="0" xfId="0" applyNumberFormat="1" applyFont="1" applyFill="1" applyAlignment="1">
      <alignment horizontal="left" vertical="top" wrapText="1"/>
    </xf>
    <xf numFmtId="0" fontId="118" fillId="0" borderId="0" xfId="4" applyFont="1" applyFill="1" applyBorder="1" applyAlignment="1">
      <alignment horizontal="left" vertical="top" wrapText="1"/>
    </xf>
    <xf numFmtId="3" fontId="118" fillId="0" borderId="0" xfId="29" applyNumberFormat="1" applyFont="1" applyFill="1" applyBorder="1" applyAlignment="1">
      <alignment horizontal="left" vertical="top" wrapText="1"/>
    </xf>
    <xf numFmtId="0" fontId="117" fillId="0" borderId="0" xfId="0" applyFont="1" applyFill="1" applyAlignment="1">
      <alignment vertical="top" wrapText="1"/>
    </xf>
    <xf numFmtId="166" fontId="118" fillId="0" borderId="0" xfId="0" applyNumberFormat="1" applyFont="1" applyFill="1" applyBorder="1" applyAlignment="1">
      <alignment horizontal="left" vertical="top" wrapText="1"/>
    </xf>
    <xf numFmtId="3" fontId="118" fillId="0" borderId="0" xfId="0" applyNumberFormat="1" applyFont="1" applyFill="1" applyAlignment="1">
      <alignment horizontal="left" vertical="top" wrapText="1"/>
    </xf>
    <xf numFmtId="3" fontId="118" fillId="0" borderId="0" xfId="30" applyNumberFormat="1" applyFont="1" applyFill="1" applyBorder="1" applyAlignment="1">
      <alignment horizontal="left" vertical="top" wrapText="1"/>
    </xf>
    <xf numFmtId="3" fontId="117" fillId="0" borderId="0" xfId="30" applyNumberFormat="1" applyFont="1" applyFill="1" applyBorder="1" applyAlignment="1">
      <alignment horizontal="left" vertical="top" wrapText="1"/>
    </xf>
    <xf numFmtId="3" fontId="26" fillId="0" borderId="0" xfId="0" applyNumberFormat="1" applyFont="1" applyAlignment="1">
      <alignment horizontal="left" vertical="top" wrapText="1"/>
    </xf>
    <xf numFmtId="3" fontId="121" fillId="0" borderId="0" xfId="0" applyNumberFormat="1" applyFont="1" applyFill="1" applyBorder="1" applyAlignment="1">
      <alignment horizontal="left" vertical="top" wrapText="1"/>
    </xf>
    <xf numFmtId="0" fontId="121" fillId="0" borderId="0" xfId="28" applyFont="1" applyFill="1" applyBorder="1" applyAlignment="1">
      <alignment horizontal="left" vertical="top" wrapText="1"/>
    </xf>
    <xf numFmtId="3" fontId="26" fillId="0" borderId="0" xfId="0" applyNumberFormat="1" applyFont="1" applyFill="1" applyAlignment="1">
      <alignment horizontal="center" vertical="top" wrapText="1"/>
    </xf>
    <xf numFmtId="3" fontId="118" fillId="0" borderId="0" xfId="0" applyNumberFormat="1" applyFont="1" applyFill="1" applyAlignment="1">
      <alignment horizontal="center" vertical="top" wrapText="1"/>
    </xf>
    <xf numFmtId="0" fontId="118" fillId="4" borderId="0" xfId="0" applyFont="1" applyFill="1" applyAlignment="1">
      <alignment vertical="top" wrapText="1"/>
    </xf>
    <xf numFmtId="3" fontId="26" fillId="0" borderId="0" xfId="0" applyNumberFormat="1" applyFont="1" applyAlignment="1">
      <alignment wrapText="1"/>
    </xf>
    <xf numFmtId="3" fontId="26" fillId="0" borderId="0" xfId="0" applyNumberFormat="1" applyFont="1" applyAlignment="1">
      <alignment horizontal="center" vertical="center" wrapText="1"/>
    </xf>
    <xf numFmtId="0" fontId="26" fillId="0" borderId="0" xfId="0" applyFont="1" applyAlignment="1">
      <alignment wrapText="1"/>
    </xf>
    <xf numFmtId="0" fontId="122" fillId="0" borderId="0" xfId="0" applyFont="1" applyBorder="1" applyAlignment="1">
      <alignment horizontal="left" wrapText="1"/>
    </xf>
    <xf numFmtId="0" fontId="122" fillId="0" borderId="3" xfId="0" applyFont="1" applyBorder="1" applyAlignment="1">
      <alignment horizontal="left" wrapText="1"/>
    </xf>
    <xf numFmtId="3" fontId="122" fillId="4" borderId="1" xfId="0" applyNumberFormat="1" applyFont="1" applyFill="1" applyBorder="1" applyAlignment="1">
      <alignment horizontal="left" wrapText="1"/>
    </xf>
    <xf numFmtId="0" fontId="12" fillId="0" borderId="0" xfId="0" applyFont="1" applyBorder="1" applyAlignment="1"/>
    <xf numFmtId="0" fontId="12" fillId="0" borderId="0" xfId="0" applyFont="1" applyBorder="1" applyAlignment="1">
      <alignment horizontal="right" wrapText="1"/>
    </xf>
    <xf numFmtId="0" fontId="12" fillId="0" borderId="0" xfId="0" applyFont="1" applyBorder="1" applyAlignment="1">
      <alignment horizontal="right" indent="1"/>
    </xf>
    <xf numFmtId="3" fontId="102" fillId="0" borderId="0" xfId="6" applyNumberFormat="1" applyFont="1" applyProtection="1"/>
    <xf numFmtId="0" fontId="102" fillId="0" borderId="0" xfId="6" applyFont="1" applyProtection="1"/>
    <xf numFmtId="165" fontId="102" fillId="0" borderId="0" xfId="3" applyNumberFormat="1" applyFont="1" applyProtection="1"/>
    <xf numFmtId="10" fontId="102" fillId="0" borderId="0" xfId="6" applyNumberFormat="1" applyFont="1" applyProtection="1"/>
    <xf numFmtId="0" fontId="115" fillId="0" borderId="0" xfId="0" applyFont="1"/>
    <xf numFmtId="0" fontId="43" fillId="0" borderId="0" xfId="1" applyFont="1" applyBorder="1" applyAlignment="1">
      <alignment vertical="center" wrapText="1"/>
    </xf>
    <xf numFmtId="0" fontId="17" fillId="0" borderId="2" xfId="0" applyFont="1" applyBorder="1" applyAlignment="1">
      <alignment vertical="center" wrapText="1"/>
    </xf>
    <xf numFmtId="0" fontId="17" fillId="0" borderId="0" xfId="0" applyFont="1" applyBorder="1" applyAlignment="1">
      <alignment vertical="center" wrapText="1"/>
    </xf>
    <xf numFmtId="0" fontId="14" fillId="0" borderId="1" xfId="0" applyFont="1" applyBorder="1" applyAlignment="1">
      <alignment horizontal="left" wrapText="1"/>
    </xf>
    <xf numFmtId="0" fontId="14" fillId="0" borderId="0" xfId="0" applyFont="1" applyAlignment="1">
      <alignment vertical="center" wrapText="1"/>
    </xf>
    <xf numFmtId="0" fontId="14" fillId="0" borderId="3" xfId="0" applyFont="1" applyBorder="1" applyAlignment="1">
      <alignment wrapText="1"/>
    </xf>
    <xf numFmtId="3" fontId="67" fillId="0" borderId="0" xfId="0" applyNumberFormat="1" applyFont="1" applyBorder="1" applyAlignment="1" applyProtection="1">
      <alignment vertical="center"/>
      <protection locked="0"/>
    </xf>
    <xf numFmtId="3" fontId="67" fillId="0" borderId="0" xfId="0" applyNumberFormat="1" applyFont="1" applyBorder="1" applyAlignment="1" applyProtection="1">
      <alignment horizontal="right" vertical="center"/>
      <protection locked="0"/>
    </xf>
    <xf numFmtId="3" fontId="67" fillId="0" borderId="2" xfId="0" applyNumberFormat="1" applyFont="1" applyBorder="1" applyAlignment="1" applyProtection="1">
      <alignment horizontal="right" vertical="center"/>
      <protection locked="0"/>
    </xf>
    <xf numFmtId="3" fontId="67" fillId="0" borderId="0" xfId="0" applyNumberFormat="1" applyFont="1" applyFill="1" applyBorder="1" applyAlignment="1" applyProtection="1">
      <alignment vertical="center"/>
      <protection locked="0"/>
    </xf>
    <xf numFmtId="3" fontId="51" fillId="0" borderId="0" xfId="0" applyNumberFormat="1" applyFont="1" applyBorder="1" applyAlignment="1">
      <alignment vertical="center"/>
    </xf>
    <xf numFmtId="3" fontId="51" fillId="0" borderId="0" xfId="0" applyNumberFormat="1" applyFont="1" applyBorder="1" applyAlignment="1">
      <alignment horizontal="right" vertical="center"/>
    </xf>
    <xf numFmtId="3" fontId="51" fillId="0" borderId="2" xfId="0" applyNumberFormat="1" applyFont="1" applyBorder="1" applyAlignment="1">
      <alignment horizontal="right" vertical="center"/>
    </xf>
    <xf numFmtId="3" fontId="51" fillId="0" borderId="0" xfId="0" applyNumberFormat="1" applyFont="1" applyFill="1" applyBorder="1" applyAlignment="1">
      <alignment vertical="center"/>
    </xf>
    <xf numFmtId="3" fontId="67" fillId="0" borderId="0" xfId="0" applyNumberFormat="1" applyFont="1" applyBorder="1" applyAlignment="1">
      <alignment vertical="center"/>
    </xf>
    <xf numFmtId="3" fontId="14" fillId="0" borderId="0" xfId="0" applyNumberFormat="1" applyFont="1" applyBorder="1" applyAlignment="1">
      <alignment vertical="top" wrapText="1"/>
    </xf>
    <xf numFmtId="0" fontId="4" fillId="0" borderId="0" xfId="29" applyFont="1" applyFill="1"/>
    <xf numFmtId="0" fontId="109" fillId="0" borderId="0" xfId="10" applyFont="1" applyFill="1" applyAlignment="1"/>
    <xf numFmtId="0" fontId="22" fillId="0" borderId="0" xfId="10" applyFont="1" applyFill="1" applyBorder="1" applyAlignment="1">
      <alignment horizontal="left" vertical="top"/>
    </xf>
    <xf numFmtId="0" fontId="22" fillId="0" borderId="3" xfId="10" applyFont="1" applyFill="1" applyBorder="1" applyAlignment="1">
      <alignment horizontal="left"/>
    </xf>
    <xf numFmtId="0" fontId="1" fillId="0" borderId="1" xfId="10" applyFont="1" applyFill="1" applyBorder="1" applyAlignment="1">
      <alignment horizontal="right"/>
    </xf>
    <xf numFmtId="0" fontId="12" fillId="0" borderId="0" xfId="10" applyFont="1" applyFill="1" applyBorder="1" applyAlignment="1">
      <alignment horizontal="left"/>
    </xf>
    <xf numFmtId="0" fontId="4" fillId="0" borderId="0" xfId="10" applyFont="1" applyFill="1" applyBorder="1" applyAlignment="1"/>
    <xf numFmtId="0" fontId="4" fillId="0" borderId="0" xfId="10" applyFont="1" applyFill="1" applyBorder="1" applyAlignment="1">
      <alignment horizontal="left"/>
    </xf>
    <xf numFmtId="3" fontId="4" fillId="0" borderId="0" xfId="33" applyNumberFormat="1" applyFont="1" applyFill="1" applyBorder="1" applyAlignment="1">
      <alignment horizontal="right"/>
    </xf>
    <xf numFmtId="165" fontId="4" fillId="0" borderId="0" xfId="33" applyNumberFormat="1" applyFont="1" applyFill="1" applyBorder="1" applyAlignment="1">
      <alignment horizontal="right"/>
    </xf>
    <xf numFmtId="0" fontId="35" fillId="0" borderId="0" xfId="33" applyFont="1" applyFill="1" applyBorder="1" applyAlignment="1">
      <alignment horizontal="right"/>
    </xf>
    <xf numFmtId="165" fontId="109" fillId="0" borderId="0" xfId="10" applyNumberFormat="1" applyFont="1" applyFill="1" applyAlignment="1"/>
    <xf numFmtId="0" fontId="4" fillId="0" borderId="0" xfId="10" applyFont="1" applyFill="1" applyBorder="1" applyAlignment="1">
      <alignment horizontal="left" vertical="top"/>
    </xf>
    <xf numFmtId="0" fontId="4" fillId="0" borderId="0" xfId="33" applyFont="1" applyFill="1" applyBorder="1" applyAlignment="1">
      <alignment horizontal="right"/>
    </xf>
    <xf numFmtId="1" fontId="4" fillId="0" borderId="0" xfId="33" applyNumberFormat="1" applyFont="1" applyFill="1" applyBorder="1" applyAlignment="1">
      <alignment horizontal="right"/>
    </xf>
    <xf numFmtId="0" fontId="35" fillId="0" borderId="0" xfId="10" applyFont="1" applyFill="1" applyBorder="1" applyAlignment="1">
      <alignment horizontal="left" vertical="top"/>
    </xf>
    <xf numFmtId="0" fontId="14" fillId="0" borderId="0" xfId="10" applyFont="1" applyFill="1" applyBorder="1" applyAlignment="1">
      <alignment horizontal="left"/>
    </xf>
    <xf numFmtId="0" fontId="2" fillId="0" borderId="0" xfId="24" applyFont="1" applyFill="1" applyBorder="1" applyAlignment="1"/>
    <xf numFmtId="166" fontId="109" fillId="0" borderId="0" xfId="24" applyNumberFormat="1" applyFont="1" applyFill="1">
      <alignment vertical="top"/>
    </xf>
    <xf numFmtId="0" fontId="9" fillId="0" borderId="0" xfId="24" applyFont="1" applyFill="1" applyAlignment="1"/>
    <xf numFmtId="0" fontId="9" fillId="0" borderId="0" xfId="10" applyFont="1" applyFill="1" applyAlignment="1"/>
    <xf numFmtId="170" fontId="2" fillId="0" borderId="0" xfId="0" quotePrefix="1" applyNumberFormat="1" applyFont="1" applyFill="1" applyAlignment="1">
      <alignment horizontal="right"/>
    </xf>
    <xf numFmtId="14" fontId="2" fillId="0" borderId="0" xfId="0" quotePrefix="1" applyNumberFormat="1" applyFont="1" applyAlignment="1">
      <alignment horizontal="right" wrapText="1"/>
    </xf>
    <xf numFmtId="3" fontId="2" fillId="2" borderId="2" xfId="0" applyNumberFormat="1" applyFont="1" applyFill="1" applyBorder="1" applyAlignment="1">
      <alignment vertical="top"/>
    </xf>
    <xf numFmtId="3" fontId="2" fillId="3" borderId="2" xfId="0" applyNumberFormat="1" applyFont="1" applyFill="1" applyBorder="1" applyAlignment="1">
      <alignment vertical="top"/>
    </xf>
    <xf numFmtId="3" fontId="2" fillId="2" borderId="0" xfId="0" applyNumberFormat="1" applyFont="1" applyFill="1" applyAlignment="1">
      <alignment vertical="top"/>
    </xf>
    <xf numFmtId="9" fontId="2" fillId="2" borderId="0" xfId="3" applyFont="1" applyFill="1" applyAlignment="1">
      <alignment vertical="top"/>
    </xf>
    <xf numFmtId="9" fontId="2" fillId="3" borderId="0" xfId="3" applyFont="1" applyFill="1" applyAlignment="1">
      <alignment vertical="top"/>
    </xf>
    <xf numFmtId="3" fontId="2" fillId="3" borderId="0" xfId="0" applyNumberFormat="1" applyFont="1" applyFill="1" applyAlignment="1">
      <alignment vertical="top"/>
    </xf>
    <xf numFmtId="0" fontId="124" fillId="0" borderId="0" xfId="0" applyFont="1"/>
    <xf numFmtId="0" fontId="124" fillId="0" borderId="0" xfId="0" applyFont="1" applyBorder="1"/>
    <xf numFmtId="0" fontId="125" fillId="0" borderId="0" xfId="0" applyFont="1" applyFill="1" applyBorder="1"/>
    <xf numFmtId="0" fontId="125" fillId="0" borderId="0" xfId="0" applyFont="1" applyFill="1" applyBorder="1" applyAlignment="1">
      <alignment horizontal="center"/>
    </xf>
    <xf numFmtId="0" fontId="124" fillId="0" borderId="0" xfId="0" applyFont="1" applyFill="1" applyBorder="1" applyAlignment="1">
      <alignment horizontal="center"/>
    </xf>
    <xf numFmtId="14" fontId="125" fillId="0" borderId="0" xfId="0" applyNumberFormat="1" applyFont="1" applyFill="1" applyBorder="1"/>
    <xf numFmtId="3" fontId="125" fillId="0" borderId="0" xfId="8" applyNumberFormat="1" applyFont="1" applyFill="1" applyBorder="1" applyAlignment="1">
      <alignment horizontal="center"/>
    </xf>
    <xf numFmtId="0" fontId="124" fillId="0" borderId="0" xfId="0" applyFont="1" applyFill="1" applyBorder="1"/>
    <xf numFmtId="3" fontId="102" fillId="0" borderId="0" xfId="0" applyNumberFormat="1" applyFont="1" applyAlignment="1">
      <alignment wrapText="1"/>
    </xf>
    <xf numFmtId="3" fontId="102" fillId="0" borderId="0" xfId="0" applyNumberFormat="1" applyFont="1"/>
    <xf numFmtId="3" fontId="126" fillId="0" borderId="0" xfId="0" applyNumberFormat="1" applyFont="1" applyBorder="1" applyAlignment="1">
      <alignment vertical="top" wrapText="1"/>
    </xf>
    <xf numFmtId="3" fontId="102" fillId="0" borderId="0" xfId="0" applyNumberFormat="1" applyFont="1" applyBorder="1" applyAlignment="1">
      <alignment vertical="top" wrapText="1"/>
    </xf>
    <xf numFmtId="3" fontId="116" fillId="0" borderId="0" xfId="0" applyNumberFormat="1" applyFont="1" applyBorder="1" applyAlignment="1">
      <alignment horizontal="left" wrapText="1"/>
    </xf>
    <xf numFmtId="3" fontId="116" fillId="0" borderId="0" xfId="0" applyNumberFormat="1" applyFont="1" applyBorder="1" applyAlignment="1">
      <alignment horizontal="right" wrapText="1"/>
    </xf>
    <xf numFmtId="3" fontId="102" fillId="0" borderId="0" xfId="0" applyNumberFormat="1" applyFont="1" applyBorder="1" applyAlignment="1">
      <alignment wrapText="1"/>
    </xf>
    <xf numFmtId="3" fontId="102" fillId="0" borderId="0" xfId="0" applyNumberFormat="1" applyFont="1" applyBorder="1"/>
    <xf numFmtId="166" fontId="102" fillId="0" borderId="0" xfId="0" applyNumberFormat="1" applyFont="1" applyBorder="1" applyAlignment="1">
      <alignment wrapText="1"/>
    </xf>
    <xf numFmtId="3" fontId="102" fillId="0" borderId="0" xfId="0" applyNumberFormat="1" applyFont="1" applyFill="1" applyBorder="1" applyAlignment="1">
      <alignment wrapText="1"/>
    </xf>
    <xf numFmtId="166" fontId="102" fillId="0" borderId="0" xfId="0" applyNumberFormat="1" applyFont="1" applyFill="1" applyBorder="1" applyAlignment="1">
      <alignment wrapText="1"/>
    </xf>
    <xf numFmtId="166" fontId="102" fillId="0" borderId="0" xfId="0" applyNumberFormat="1" applyFont="1" applyFill="1" applyBorder="1" applyAlignment="1"/>
    <xf numFmtId="3" fontId="102" fillId="0" borderId="0" xfId="0" applyNumberFormat="1" applyFont="1" applyFill="1" applyBorder="1" applyAlignment="1"/>
    <xf numFmtId="166" fontId="102" fillId="0" borderId="0" xfId="0" applyNumberFormat="1" applyFont="1" applyBorder="1" applyAlignment="1"/>
    <xf numFmtId="3" fontId="102" fillId="0" borderId="0" xfId="0" applyNumberFormat="1" applyFont="1" applyBorder="1" applyAlignment="1"/>
    <xf numFmtId="0" fontId="124" fillId="0" borderId="0" xfId="0" applyFont="1" applyBorder="1" applyAlignment="1">
      <alignment wrapText="1"/>
    </xf>
    <xf numFmtId="166" fontId="102" fillId="0" borderId="0" xfId="0" applyNumberFormat="1" applyFont="1" applyBorder="1"/>
    <xf numFmtId="189" fontId="102" fillId="0" borderId="0" xfId="0" applyNumberFormat="1" applyFont="1" applyBorder="1" applyAlignment="1">
      <alignment wrapText="1"/>
    </xf>
    <xf numFmtId="189" fontId="102" fillId="0" borderId="0" xfId="0" applyNumberFormat="1" applyFont="1" applyFill="1" applyBorder="1" applyAlignment="1">
      <alignment wrapText="1"/>
    </xf>
    <xf numFmtId="187" fontId="102" fillId="0" borderId="0" xfId="0" applyNumberFormat="1" applyFont="1" applyBorder="1" applyAlignment="1">
      <alignment wrapText="1"/>
    </xf>
    <xf numFmtId="187" fontId="102" fillId="0" borderId="0" xfId="0" applyNumberFormat="1" applyFont="1" applyFill="1" applyBorder="1" applyAlignment="1">
      <alignment wrapText="1"/>
    </xf>
    <xf numFmtId="0" fontId="4" fillId="0" borderId="0" xfId="2" applyFont="1" applyAlignment="1">
      <alignment wrapText="1"/>
    </xf>
    <xf numFmtId="4" fontId="102" fillId="0" borderId="0" xfId="0" applyNumberFormat="1" applyFont="1"/>
    <xf numFmtId="165" fontId="102" fillId="0" borderId="0" xfId="3" applyNumberFormat="1" applyFont="1"/>
    <xf numFmtId="3" fontId="102" fillId="0" borderId="0" xfId="0" quotePrefix="1" applyNumberFormat="1" applyFont="1" applyFill="1"/>
    <xf numFmtId="3" fontId="102" fillId="0" borderId="0" xfId="0" applyNumberFormat="1" applyFont="1" applyFill="1"/>
    <xf numFmtId="165" fontId="102" fillId="0" borderId="0" xfId="3" applyNumberFormat="1" applyFont="1" applyFill="1"/>
    <xf numFmtId="3" fontId="34" fillId="0" borderId="0" xfId="0" applyNumberFormat="1" applyFont="1"/>
    <xf numFmtId="4" fontId="34" fillId="0" borderId="0" xfId="0" applyNumberFormat="1" applyFont="1"/>
    <xf numFmtId="0" fontId="128" fillId="0" borderId="0" xfId="0" applyFont="1" applyBorder="1" applyAlignment="1">
      <alignment vertical="top"/>
    </xf>
    <xf numFmtId="0" fontId="2" fillId="0" borderId="0" xfId="0" applyFont="1" applyBorder="1" applyAlignment="1">
      <alignment horizontal="right" vertical="top"/>
    </xf>
    <xf numFmtId="0" fontId="9" fillId="0" borderId="0" xfId="0" applyFont="1" applyAlignment="1">
      <alignment horizontal="right"/>
    </xf>
    <xf numFmtId="0" fontId="9" fillId="0" borderId="0" xfId="0" applyFont="1" applyBorder="1"/>
    <xf numFmtId="0" fontId="9" fillId="0" borderId="0" xfId="0" applyFont="1" applyBorder="1" applyAlignment="1">
      <alignment horizontal="right"/>
    </xf>
    <xf numFmtId="0" fontId="2" fillId="0" borderId="0" xfId="0" applyFont="1" applyBorder="1" applyAlignment="1">
      <alignment horizontal="left" vertical="top" wrapText="1"/>
    </xf>
    <xf numFmtId="0" fontId="9" fillId="0" borderId="0" xfId="0" applyFont="1" applyAlignment="1">
      <alignment horizontal="left"/>
    </xf>
    <xf numFmtId="0" fontId="1" fillId="0" borderId="0" xfId="0" applyFont="1" applyBorder="1" applyAlignment="1">
      <alignment horizontal="right" vertical="top" wrapText="1"/>
    </xf>
    <xf numFmtId="0" fontId="128" fillId="0" borderId="0" xfId="0" applyFont="1" applyBorder="1" applyAlignment="1">
      <alignment horizontal="left" vertical="top"/>
    </xf>
    <xf numFmtId="0" fontId="9" fillId="0" borderId="0" xfId="0" applyFont="1" applyBorder="1" applyAlignment="1">
      <alignment horizontal="left"/>
    </xf>
    <xf numFmtId="0" fontId="0" fillId="0" borderId="0" xfId="0" applyAlignment="1">
      <alignment horizontal="right"/>
    </xf>
    <xf numFmtId="3" fontId="2" fillId="0" borderId="0" xfId="0" applyNumberFormat="1" applyFont="1" applyFill="1" applyAlignment="1">
      <alignment horizontal="left" vertical="top" wrapText="1"/>
    </xf>
    <xf numFmtId="3" fontId="21" fillId="0" borderId="0" xfId="2" applyNumberFormat="1" applyFont="1" applyAlignment="1">
      <alignment horizontal="right" vertical="top"/>
    </xf>
    <xf numFmtId="0" fontId="129" fillId="0" borderId="0" xfId="0" applyFont="1"/>
    <xf numFmtId="3" fontId="2" fillId="0" borderId="3" xfId="7" applyNumberFormat="1" applyFont="1" applyBorder="1"/>
    <xf numFmtId="0" fontId="2" fillId="0" borderId="3" xfId="7" applyFont="1" applyFill="1" applyBorder="1" applyAlignment="1">
      <alignment horizontal="right" wrapText="1"/>
    </xf>
    <xf numFmtId="3" fontId="4" fillId="0" borderId="0" xfId="7" applyNumberFormat="1" applyFont="1" applyFill="1" applyBorder="1" applyAlignment="1">
      <alignment horizontal="right" wrapText="1"/>
    </xf>
    <xf numFmtId="3" fontId="4" fillId="0" borderId="0" xfId="7" applyNumberFormat="1" applyFont="1" applyFill="1" applyBorder="1" applyAlignment="1">
      <alignment horizontal="right" vertical="top"/>
    </xf>
    <xf numFmtId="3" fontId="2" fillId="0" borderId="0" xfId="7" applyNumberFormat="1" applyFont="1" applyAlignment="1">
      <alignment horizontal="right"/>
    </xf>
    <xf numFmtId="3" fontId="2" fillId="0" borderId="3" xfId="7" applyNumberFormat="1" applyFont="1" applyBorder="1" applyAlignment="1"/>
    <xf numFmtId="3" fontId="2" fillId="0" borderId="3" xfId="7" applyNumberFormat="1" applyFont="1" applyBorder="1" applyAlignment="1">
      <alignment horizontal="right"/>
    </xf>
    <xf numFmtId="3" fontId="102" fillId="0" borderId="0" xfId="7" applyNumberFormat="1" applyFont="1" applyFill="1" applyBorder="1" applyAlignment="1">
      <alignment horizontal="right" wrapText="1"/>
    </xf>
    <xf numFmtId="3" fontId="102" fillId="0" borderId="0" xfId="7" applyNumberFormat="1" applyFont="1" applyFill="1" applyBorder="1" applyAlignment="1">
      <alignment horizontal="right" vertical="top"/>
    </xf>
    <xf numFmtId="0" fontId="130" fillId="0" borderId="0" xfId="0" applyFont="1" applyBorder="1" applyAlignment="1">
      <alignment horizontal="left" vertical="center" readingOrder="1"/>
    </xf>
    <xf numFmtId="3" fontId="102" fillId="0" borderId="0" xfId="7" applyNumberFormat="1" applyFont="1" applyBorder="1"/>
    <xf numFmtId="3" fontId="102" fillId="0" borderId="0" xfId="7" applyNumberFormat="1" applyFont="1" applyBorder="1" applyAlignment="1"/>
    <xf numFmtId="3" fontId="102" fillId="0" borderId="0" xfId="7" applyNumberFormat="1" applyFont="1" applyBorder="1" applyAlignment="1">
      <alignment horizontal="right"/>
    </xf>
    <xf numFmtId="9" fontId="102" fillId="0" borderId="0" xfId="3" applyFont="1" applyBorder="1"/>
    <xf numFmtId="1" fontId="2" fillId="0" borderId="3" xfId="7" applyNumberFormat="1" applyFont="1" applyBorder="1"/>
    <xf numFmtId="0" fontId="9" fillId="0" borderId="0" xfId="0" applyFont="1" applyAlignment="1"/>
    <xf numFmtId="0" fontId="12" fillId="0" borderId="0" xfId="0" applyFont="1" applyBorder="1" applyAlignment="1">
      <alignment wrapText="1"/>
    </xf>
    <xf numFmtId="3" fontId="12" fillId="0" borderId="0" xfId="4" applyNumberFormat="1" applyFont="1" applyFill="1" applyAlignment="1" applyProtection="1">
      <alignment vertical="top" wrapText="1"/>
      <protection locked="0"/>
    </xf>
    <xf numFmtId="3" fontId="2" fillId="0" borderId="0" xfId="7" applyNumberFormat="1" applyFont="1" applyAlignment="1">
      <alignment horizontal="left" vertical="top" wrapText="1"/>
    </xf>
    <xf numFmtId="3" fontId="23" fillId="0" borderId="0" xfId="4" applyNumberFormat="1" applyFont="1" applyFill="1" applyAlignment="1">
      <alignment horizontal="left" vertical="top" wrapText="1"/>
    </xf>
    <xf numFmtId="3" fontId="12" fillId="0" borderId="0" xfId="0" applyNumberFormat="1" applyFont="1" applyBorder="1" applyAlignment="1">
      <alignment vertical="top" wrapText="1"/>
    </xf>
    <xf numFmtId="3" fontId="2" fillId="0" borderId="0" xfId="6" applyNumberFormat="1" applyFont="1" applyBorder="1" applyProtection="1"/>
    <xf numFmtId="165" fontId="2" fillId="0" borderId="0" xfId="3" applyNumberFormat="1" applyFont="1" applyBorder="1" applyProtection="1"/>
    <xf numFmtId="165" fontId="2" fillId="0" borderId="0" xfId="6" applyNumberFormat="1" applyFont="1" applyBorder="1" applyProtection="1"/>
    <xf numFmtId="0" fontId="2" fillId="0" borderId="0" xfId="6" applyFont="1" applyBorder="1" applyProtection="1"/>
    <xf numFmtId="3" fontId="34" fillId="4" borderId="0" xfId="6" applyNumberFormat="1" applyFont="1" applyFill="1" applyBorder="1" applyAlignment="1" applyProtection="1">
      <alignment vertical="center" wrapText="1"/>
    </xf>
    <xf numFmtId="3" fontId="34" fillId="4" borderId="0" xfId="6" applyNumberFormat="1" applyFont="1" applyFill="1" applyBorder="1" applyAlignment="1" applyProtection="1">
      <alignment vertical="center"/>
    </xf>
    <xf numFmtId="0" fontId="132" fillId="0" borderId="0" xfId="0" applyFont="1"/>
    <xf numFmtId="0" fontId="132" fillId="0" borderId="0" xfId="0" applyFont="1" applyFill="1" applyAlignment="1">
      <alignment vertical="center"/>
    </xf>
    <xf numFmtId="0" fontId="132" fillId="0" borderId="3" xfId="0" applyFont="1" applyFill="1" applyBorder="1" applyAlignment="1">
      <alignment horizontal="right" textRotation="90"/>
    </xf>
    <xf numFmtId="0" fontId="133" fillId="0" borderId="0" xfId="0" applyFont="1"/>
    <xf numFmtId="0" fontId="133" fillId="0" borderId="0" xfId="0" applyFont="1" applyFill="1"/>
    <xf numFmtId="0" fontId="132" fillId="0" borderId="0" xfId="0" applyFont="1" applyAlignment="1">
      <alignment vertical="center"/>
    </xf>
    <xf numFmtId="0" fontId="129" fillId="0" borderId="0" xfId="0" applyFont="1" applyFill="1" applyAlignment="1">
      <alignment vertical="center"/>
    </xf>
    <xf numFmtId="49" fontId="34" fillId="4" borderId="3" xfId="6" quotePrefix="1" applyNumberFormat="1" applyFont="1" applyFill="1" applyBorder="1" applyAlignment="1" applyProtection="1">
      <alignment horizontal="right" vertical="center" wrapText="1"/>
    </xf>
    <xf numFmtId="0" fontId="134" fillId="0" borderId="0" xfId="0" applyFont="1" applyBorder="1" applyAlignment="1">
      <alignment horizontal="right"/>
    </xf>
    <xf numFmtId="0" fontId="135" fillId="0" borderId="0" xfId="0" applyFont="1" applyBorder="1" applyAlignment="1">
      <alignment vertical="top"/>
    </xf>
    <xf numFmtId="0" fontId="134" fillId="0" borderId="0" xfId="0" applyFont="1" applyBorder="1" applyAlignment="1">
      <alignment horizontal="right" wrapText="1"/>
    </xf>
    <xf numFmtId="0" fontId="2" fillId="0" borderId="0" xfId="0" applyFont="1" applyBorder="1" applyAlignment="1">
      <alignment horizontal="center" wrapText="1"/>
    </xf>
    <xf numFmtId="0" fontId="134" fillId="0" borderId="0" xfId="0" applyFont="1" applyBorder="1" applyAlignment="1">
      <alignment horizontal="center"/>
    </xf>
    <xf numFmtId="0" fontId="110" fillId="0" borderId="0" xfId="0" applyFont="1" applyBorder="1" applyAlignment="1">
      <alignment horizontal="right" wrapText="1"/>
    </xf>
    <xf numFmtId="3" fontId="6" fillId="3" borderId="0" xfId="2" applyNumberFormat="1" applyFont="1" applyFill="1" applyBorder="1"/>
    <xf numFmtId="0" fontId="111" fillId="0" borderId="2" xfId="2" applyFont="1" applyBorder="1" applyAlignment="1">
      <alignment vertical="center" wrapText="1"/>
    </xf>
    <xf numFmtId="0" fontId="51" fillId="0" borderId="2" xfId="2" applyFont="1" applyBorder="1" applyAlignment="1">
      <alignment vertical="center"/>
    </xf>
    <xf numFmtId="0" fontId="51" fillId="0" borderId="0" xfId="16" applyFont="1" applyBorder="1" applyAlignment="1">
      <alignment vertical="center" wrapText="1"/>
    </xf>
    <xf numFmtId="176" fontId="51" fillId="0" borderId="0" xfId="2" applyNumberFormat="1" applyFont="1" applyBorder="1" applyAlignment="1">
      <alignment vertical="center"/>
    </xf>
    <xf numFmtId="0" fontId="51" fillId="0" borderId="0" xfId="16" applyFont="1" applyBorder="1" applyAlignment="1">
      <alignment horizontal="left" vertical="center" wrapText="1" indent="1"/>
    </xf>
    <xf numFmtId="0" fontId="51" fillId="0" borderId="0" xfId="16" applyFont="1" applyBorder="1" applyAlignment="1">
      <alignment horizontal="left" vertical="center" wrapText="1" indent="3"/>
    </xf>
    <xf numFmtId="0" fontId="51" fillId="0" borderId="0" xfId="2" applyFont="1" applyBorder="1" applyAlignment="1">
      <alignment vertical="center"/>
    </xf>
    <xf numFmtId="0" fontId="51" fillId="0" borderId="0" xfId="16" applyFont="1" applyBorder="1" applyAlignment="1">
      <alignment vertical="center"/>
    </xf>
    <xf numFmtId="0" fontId="51" fillId="0" borderId="0" xfId="16" applyFont="1" applyBorder="1" applyAlignment="1">
      <alignment horizontal="left" vertical="center" indent="1"/>
    </xf>
    <xf numFmtId="0" fontId="76" fillId="0" borderId="0" xfId="2" applyFont="1" applyFill="1" applyBorder="1" applyAlignment="1">
      <alignment vertical="center" wrapText="1"/>
    </xf>
    <xf numFmtId="3" fontId="51" fillId="0" borderId="0" xfId="2" applyNumberFormat="1" applyFont="1" applyBorder="1" applyAlignment="1">
      <alignment vertical="center"/>
    </xf>
    <xf numFmtId="3" fontId="89" fillId="3" borderId="0" xfId="2" applyNumberFormat="1" applyFont="1" applyFill="1" applyBorder="1"/>
    <xf numFmtId="3" fontId="89" fillId="3" borderId="0" xfId="2" applyNumberFormat="1" applyFont="1" applyFill="1" applyBorder="1" applyAlignment="1">
      <alignment horizontal="right"/>
    </xf>
    <xf numFmtId="3" fontId="76" fillId="0" borderId="0" xfId="2" applyNumberFormat="1" applyFont="1" applyFill="1" applyBorder="1" applyAlignment="1">
      <alignment vertical="center"/>
    </xf>
    <xf numFmtId="3" fontId="89" fillId="3" borderId="0" xfId="9" applyNumberFormat="1" applyFont="1" applyFill="1" applyBorder="1"/>
    <xf numFmtId="0" fontId="34" fillId="0" borderId="0" xfId="2" applyFont="1" applyBorder="1" applyAlignment="1">
      <alignment horizontal="left"/>
    </xf>
    <xf numFmtId="3" fontId="136" fillId="4" borderId="0" xfId="2" applyNumberFormat="1" applyFont="1" applyFill="1" applyBorder="1" applyAlignment="1">
      <alignment vertical="top"/>
    </xf>
    <xf numFmtId="3" fontId="137" fillId="4" borderId="0" xfId="2" applyNumberFormat="1" applyFont="1" applyFill="1" applyBorder="1" applyAlignment="1">
      <alignment vertical="top"/>
    </xf>
    <xf numFmtId="3" fontId="137" fillId="0" borderId="0" xfId="2" applyNumberFormat="1" applyFont="1" applyFill="1" applyBorder="1" applyAlignment="1">
      <alignment vertical="top"/>
    </xf>
    <xf numFmtId="0" fontId="133" fillId="0" borderId="0" xfId="2" applyFont="1"/>
    <xf numFmtId="0" fontId="137" fillId="0" borderId="0" xfId="2" applyFont="1" applyBorder="1" applyAlignment="1">
      <alignment wrapText="1"/>
    </xf>
    <xf numFmtId="0" fontId="33" fillId="0" borderId="3" xfId="2" applyFont="1" applyBorder="1" applyAlignment="1">
      <alignment wrapText="1"/>
    </xf>
    <xf numFmtId="0" fontId="34" fillId="0" borderId="3" xfId="2" applyFont="1" applyBorder="1" applyAlignment="1">
      <alignment horizontal="left" wrapText="1"/>
    </xf>
    <xf numFmtId="0" fontId="131" fillId="0" borderId="3" xfId="2" applyFont="1" applyBorder="1" applyAlignment="1">
      <alignment horizontal="right" wrapText="1"/>
    </xf>
    <xf numFmtId="0" fontId="131" fillId="0" borderId="0" xfId="2" applyFont="1" applyBorder="1" applyAlignment="1">
      <alignment horizontal="right" wrapText="1"/>
    </xf>
    <xf numFmtId="0" fontId="131" fillId="0" borderId="2" xfId="2" applyFont="1" applyBorder="1" applyAlignment="1">
      <alignment vertical="center" wrapText="1"/>
    </xf>
    <xf numFmtId="0" fontId="131" fillId="6" borderId="0" xfId="2" applyFont="1" applyFill="1" applyBorder="1" applyAlignment="1">
      <alignment vertical="center" wrapText="1"/>
    </xf>
    <xf numFmtId="176" fontId="131" fillId="6" borderId="0" xfId="2" applyNumberFormat="1" applyFont="1" applyFill="1" applyBorder="1" applyAlignment="1">
      <alignment vertical="center"/>
    </xf>
    <xf numFmtId="9" fontId="137" fillId="0" borderId="0" xfId="3" applyFont="1" applyFill="1" applyBorder="1" applyAlignment="1">
      <alignment vertical="center"/>
    </xf>
    <xf numFmtId="0" fontId="131" fillId="0" borderId="0" xfId="2" applyFont="1" applyBorder="1" applyAlignment="1">
      <alignment vertical="center" wrapText="1"/>
    </xf>
    <xf numFmtId="9" fontId="133" fillId="0" borderId="0" xfId="3" applyFont="1"/>
    <xf numFmtId="0" fontId="131" fillId="0" borderId="0" xfId="2" applyFont="1" applyFill="1" applyBorder="1" applyAlignment="1">
      <alignment vertical="center" wrapText="1"/>
    </xf>
    <xf numFmtId="176" fontId="131" fillId="0" borderId="0" xfId="2" applyNumberFormat="1" applyFont="1" applyFill="1" applyBorder="1" applyAlignment="1">
      <alignment vertical="center"/>
    </xf>
    <xf numFmtId="176" fontId="137" fillId="0" borderId="0" xfId="2" applyNumberFormat="1" applyFont="1" applyFill="1" applyBorder="1" applyAlignment="1">
      <alignment vertical="center"/>
    </xf>
    <xf numFmtId="0" fontId="133" fillId="0" borderId="0" xfId="2" applyFont="1" applyFill="1"/>
    <xf numFmtId="0" fontId="34" fillId="0" borderId="0" xfId="2" applyFont="1"/>
    <xf numFmtId="0" fontId="34" fillId="0" borderId="0" xfId="2" applyFont="1" applyAlignment="1">
      <alignment horizontal="right"/>
    </xf>
    <xf numFmtId="1" fontId="34" fillId="0" borderId="3" xfId="2" applyNumberFormat="1" applyFont="1" applyBorder="1" applyAlignment="1">
      <alignment horizontal="centerContinuous"/>
    </xf>
    <xf numFmtId="0" fontId="34" fillId="0" borderId="3" xfId="2" applyNumberFormat="1" applyFont="1" applyBorder="1" applyAlignment="1">
      <alignment horizontal="centerContinuous"/>
    </xf>
    <xf numFmtId="0" fontId="34" fillId="0" borderId="0" xfId="2" applyFont="1" applyFill="1"/>
    <xf numFmtId="0" fontId="34" fillId="0" borderId="3" xfId="2" applyFont="1" applyBorder="1"/>
    <xf numFmtId="0" fontId="34" fillId="0" borderId="3" xfId="2" applyFont="1" applyBorder="1" applyAlignment="1">
      <alignment horizontal="right"/>
    </xf>
    <xf numFmtId="0" fontId="34" fillId="0" borderId="0" xfId="2" applyFont="1" applyBorder="1"/>
    <xf numFmtId="3" fontId="34" fillId="0" borderId="0" xfId="2" applyNumberFormat="1" applyFont="1" applyBorder="1" applyAlignment="1">
      <alignment horizontal="right"/>
    </xf>
    <xf numFmtId="3" fontId="34" fillId="0" borderId="0" xfId="2" applyNumberFormat="1" applyFont="1"/>
    <xf numFmtId="0" fontId="2" fillId="0" borderId="0" xfId="7" applyFont="1" applyBorder="1"/>
    <xf numFmtId="0" fontId="6" fillId="3" borderId="3" xfId="2" applyFont="1" applyFill="1" applyBorder="1" applyAlignment="1">
      <alignment vertical="center" wrapText="1"/>
    </xf>
    <xf numFmtId="3" fontId="6" fillId="3" borderId="3" xfId="7" applyNumberFormat="1" applyFont="1" applyFill="1" applyBorder="1" applyAlignment="1" applyProtection="1">
      <alignment vertical="center"/>
      <protection locked="0"/>
    </xf>
    <xf numFmtId="0" fontId="2" fillId="0" borderId="3" xfId="7" applyFont="1" applyBorder="1"/>
    <xf numFmtId="0" fontId="6" fillId="2" borderId="3" xfId="7" applyFont="1" applyFill="1" applyBorder="1" applyAlignment="1">
      <alignment vertical="center" wrapText="1"/>
    </xf>
    <xf numFmtId="3" fontId="4" fillId="2" borderId="3" xfId="7" applyNumberFormat="1" applyFont="1" applyFill="1" applyBorder="1" applyAlignment="1" applyProtection="1">
      <alignment horizontal="right" vertical="center"/>
      <protection locked="0"/>
    </xf>
    <xf numFmtId="165" fontId="2" fillId="0" borderId="0" xfId="3" applyNumberFormat="1" applyFont="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pplyProtection="1">
      <alignment horizontal="right" vertical="center"/>
      <protection locked="0"/>
    </xf>
    <xf numFmtId="0" fontId="90" fillId="0" borderId="0" xfId="2" applyFont="1"/>
    <xf numFmtId="3" fontId="14" fillId="0" borderId="0" xfId="0" applyNumberFormat="1" applyFont="1" applyAlignment="1">
      <alignment vertical="top"/>
    </xf>
    <xf numFmtId="3" fontId="4" fillId="0" borderId="3" xfId="2" quotePrefix="1" applyNumberFormat="1" applyFont="1" applyBorder="1" applyAlignment="1">
      <alignment horizontal="centerContinuous" wrapText="1"/>
    </xf>
    <xf numFmtId="0" fontId="4" fillId="0" borderId="3" xfId="2" applyFont="1" applyBorder="1" applyAlignment="1">
      <alignment horizontal="centerContinuous" wrapText="1"/>
    </xf>
    <xf numFmtId="3" fontId="4" fillId="0" borderId="3" xfId="2" applyNumberFormat="1" applyFont="1" applyBorder="1" applyAlignment="1">
      <alignment horizontal="center" wrapText="1"/>
    </xf>
    <xf numFmtId="166" fontId="6" fillId="2" borderId="0" xfId="3" applyNumberFormat="1" applyFont="1" applyFill="1" applyBorder="1" applyAlignment="1">
      <alignment vertical="top"/>
    </xf>
    <xf numFmtId="3" fontId="33" fillId="0" borderId="0" xfId="2" applyNumberFormat="1" applyFont="1"/>
    <xf numFmtId="3" fontId="33" fillId="0" borderId="0" xfId="2" applyNumberFormat="1" applyFont="1" applyAlignment="1">
      <alignment wrapText="1"/>
    </xf>
    <xf numFmtId="0" fontId="129" fillId="0" borderId="0" xfId="2" applyFont="1" applyBorder="1" applyAlignment="1">
      <alignment wrapText="1"/>
    </xf>
    <xf numFmtId="3" fontId="129" fillId="0" borderId="0" xfId="2" applyNumberFormat="1" applyFont="1"/>
    <xf numFmtId="3" fontId="129" fillId="0" borderId="3" xfId="2" applyNumberFormat="1" applyFont="1" applyBorder="1" applyAlignment="1">
      <alignment wrapText="1"/>
    </xf>
    <xf numFmtId="1" fontId="129" fillId="0" borderId="3" xfId="2" quotePrefix="1" applyNumberFormat="1" applyFont="1" applyBorder="1" applyAlignment="1">
      <alignment horizontal="right" wrapText="1"/>
    </xf>
    <xf numFmtId="1" fontId="129" fillId="0" borderId="3" xfId="18" quotePrefix="1" applyNumberFormat="1" applyFont="1" applyBorder="1" applyAlignment="1">
      <alignment horizontal="right" wrapText="1"/>
    </xf>
    <xf numFmtId="1" fontId="129" fillId="0" borderId="3" xfId="2" applyNumberFormat="1" applyFont="1" applyBorder="1" applyAlignment="1">
      <alignment horizontal="right" wrapText="1"/>
    </xf>
    <xf numFmtId="3" fontId="34" fillId="0" borderId="0" xfId="0" applyNumberFormat="1" applyFont="1" applyAlignment="1">
      <alignment wrapText="1"/>
    </xf>
    <xf numFmtId="3" fontId="34" fillId="0" borderId="3" xfId="0" quotePrefix="1" applyNumberFormat="1" applyFont="1" applyBorder="1" applyAlignment="1">
      <alignment wrapText="1"/>
    </xf>
    <xf numFmtId="3" fontId="34" fillId="0" borderId="0" xfId="0" quotePrefix="1" applyNumberFormat="1" applyFont="1" applyBorder="1" applyAlignment="1">
      <alignment vertical="top" wrapText="1"/>
    </xf>
    <xf numFmtId="3" fontId="34" fillId="6" borderId="0" xfId="0" applyNumberFormat="1" applyFont="1" applyFill="1" applyAlignment="1">
      <alignment vertical="top" wrapText="1"/>
    </xf>
    <xf numFmtId="3" fontId="2" fillId="4" borderId="0" xfId="0" applyNumberFormat="1" applyFont="1" applyFill="1" applyAlignment="1">
      <alignment vertical="top"/>
    </xf>
    <xf numFmtId="3" fontId="2" fillId="0" borderId="0" xfId="7" applyNumberFormat="1" applyFont="1" applyAlignment="1">
      <alignment horizontal="left" vertical="top" indent="2"/>
    </xf>
    <xf numFmtId="3" fontId="2" fillId="0" borderId="0" xfId="7" applyNumberFormat="1" applyFont="1" applyAlignment="1">
      <alignment horizontal="left" vertical="top"/>
    </xf>
    <xf numFmtId="3" fontId="138" fillId="0" borderId="2" xfId="0" applyNumberFormat="1" applyFont="1" applyBorder="1" applyAlignment="1">
      <alignment vertical="top"/>
    </xf>
    <xf numFmtId="0" fontId="138" fillId="0" borderId="2" xfId="0" applyFont="1" applyBorder="1" applyAlignment="1">
      <alignment vertical="top"/>
    </xf>
    <xf numFmtId="0" fontId="138" fillId="0" borderId="0" xfId="0" applyFont="1" applyAlignment="1">
      <alignment vertical="top"/>
    </xf>
    <xf numFmtId="3" fontId="138" fillId="0" borderId="0" xfId="2" applyNumberFormat="1" applyFont="1" applyBorder="1" applyAlignment="1">
      <alignment vertical="top"/>
    </xf>
    <xf numFmtId="9" fontId="138" fillId="0" borderId="0" xfId="3" applyFont="1" applyBorder="1" applyAlignment="1">
      <alignment vertical="top"/>
    </xf>
    <xf numFmtId="3" fontId="139" fillId="6" borderId="0" xfId="2" applyNumberFormat="1" applyFont="1" applyFill="1" applyBorder="1" applyAlignment="1">
      <alignment vertical="top"/>
    </xf>
    <xf numFmtId="3" fontId="139" fillId="0" borderId="0" xfId="2" applyNumberFormat="1" applyFont="1" applyAlignment="1">
      <alignment vertical="top"/>
    </xf>
    <xf numFmtId="3" fontId="140" fillId="0" borderId="0" xfId="2" applyNumberFormat="1" applyFont="1" applyFill="1" applyBorder="1" applyAlignment="1">
      <alignment vertical="top"/>
    </xf>
    <xf numFmtId="9" fontId="139" fillId="0" borderId="0" xfId="3" applyFont="1" applyFill="1" applyAlignment="1">
      <alignment vertical="top"/>
    </xf>
    <xf numFmtId="3" fontId="139" fillId="0" borderId="0" xfId="2" applyNumberFormat="1" applyFont="1" applyFill="1" applyAlignment="1">
      <alignment vertical="top"/>
    </xf>
    <xf numFmtId="3" fontId="138" fillId="0" borderId="0" xfId="2" applyNumberFormat="1" applyFont="1" applyAlignment="1">
      <alignment vertical="top"/>
    </xf>
    <xf numFmtId="3" fontId="139" fillId="0" borderId="0" xfId="2" applyNumberFormat="1" applyFont="1" applyFill="1" applyBorder="1" applyAlignment="1">
      <alignment vertical="top"/>
    </xf>
    <xf numFmtId="3" fontId="141" fillId="0" borderId="0" xfId="2" applyNumberFormat="1" applyFont="1" applyFill="1" applyBorder="1" applyAlignment="1">
      <alignment vertical="top"/>
    </xf>
    <xf numFmtId="0" fontId="139" fillId="0" borderId="3" xfId="0" applyFont="1" applyBorder="1" applyAlignment="1">
      <alignment horizontal="right" textRotation="90"/>
    </xf>
    <xf numFmtId="173" fontId="142" fillId="3" borderId="0" xfId="9" applyNumberFormat="1" applyFont="1" applyFill="1" applyBorder="1"/>
    <xf numFmtId="173" fontId="142" fillId="3" borderId="0" xfId="9" applyNumberFormat="1" applyFont="1" applyFill="1" applyBorder="1" applyAlignment="1">
      <alignment horizontal="right"/>
    </xf>
    <xf numFmtId="0" fontId="143" fillId="0" borderId="0" xfId="0" applyFont="1"/>
    <xf numFmtId="3" fontId="4" fillId="0" borderId="2" xfId="7" applyNumberFormat="1" applyFont="1" applyBorder="1" applyAlignment="1">
      <alignment vertical="top" wrapText="1"/>
    </xf>
    <xf numFmtId="0" fontId="139" fillId="0" borderId="3" xfId="0" applyFont="1" applyBorder="1" applyAlignment="1">
      <alignment horizontal="left" wrapText="1"/>
    </xf>
    <xf numFmtId="0" fontId="139" fillId="0" borderId="2" xfId="0" applyFont="1" applyBorder="1" applyAlignment="1">
      <alignment vertical="top" wrapText="1"/>
    </xf>
    <xf numFmtId="0" fontId="138" fillId="0" borderId="0" xfId="0" applyFont="1" applyBorder="1" applyAlignment="1">
      <alignment vertical="top" wrapText="1"/>
    </xf>
    <xf numFmtId="0" fontId="139" fillId="6" borderId="0" xfId="0" applyFont="1" applyFill="1" applyBorder="1" applyAlignment="1">
      <alignment vertical="top" wrapText="1"/>
    </xf>
    <xf numFmtId="0" fontId="140" fillId="0" borderId="0" xfId="0" applyFont="1" applyBorder="1" applyAlignment="1">
      <alignment vertical="top" wrapText="1"/>
    </xf>
    <xf numFmtId="0" fontId="139" fillId="0" borderId="0" xfId="0" applyFont="1" applyBorder="1" applyAlignment="1">
      <alignment vertical="top" wrapText="1"/>
    </xf>
    <xf numFmtId="0" fontId="139" fillId="0" borderId="0" xfId="0" applyFont="1" applyFill="1" applyBorder="1" applyAlignment="1">
      <alignment vertical="top" wrapText="1"/>
    </xf>
    <xf numFmtId="0" fontId="141" fillId="0" borderId="0" xfId="0" applyFont="1" applyFill="1" applyBorder="1" applyAlignment="1">
      <alignment vertical="top" wrapText="1"/>
    </xf>
    <xf numFmtId="173" fontId="139" fillId="3" borderId="0" xfId="9" applyNumberFormat="1" applyFont="1" applyFill="1" applyBorder="1"/>
    <xf numFmtId="0" fontId="142" fillId="3" borderId="0" xfId="2" applyFont="1" applyFill="1" applyBorder="1" applyAlignment="1">
      <alignment wrapText="1"/>
    </xf>
    <xf numFmtId="0" fontId="52" fillId="2" borderId="0" xfId="1" applyFont="1" applyFill="1" applyBorder="1" applyAlignment="1">
      <alignment vertical="top"/>
    </xf>
    <xf numFmtId="3" fontId="52" fillId="2" borderId="0" xfId="1" applyNumberFormat="1" applyFont="1" applyFill="1" applyBorder="1" applyAlignment="1" applyProtection="1">
      <alignment horizontal="right" vertical="top"/>
      <protection locked="0"/>
    </xf>
    <xf numFmtId="9" fontId="52" fillId="2" borderId="0" xfId="5" applyFont="1" applyFill="1" applyBorder="1" applyAlignment="1" applyProtection="1">
      <alignment horizontal="right" vertical="top"/>
      <protection locked="0"/>
    </xf>
    <xf numFmtId="10" fontId="52" fillId="2" borderId="0" xfId="5" applyNumberFormat="1" applyFont="1" applyFill="1" applyBorder="1" applyAlignment="1" applyProtection="1">
      <alignment horizontal="right" vertical="top"/>
      <protection locked="0"/>
    </xf>
    <xf numFmtId="165" fontId="52" fillId="2" borderId="0" xfId="5" applyNumberFormat="1" applyFont="1" applyFill="1" applyBorder="1" applyAlignment="1" applyProtection="1">
      <alignment horizontal="right" vertical="top"/>
      <protection locked="0"/>
    </xf>
    <xf numFmtId="167" fontId="52" fillId="2" borderId="0" xfId="1" applyNumberFormat="1" applyFont="1" applyFill="1" applyBorder="1" applyAlignment="1" applyProtection="1">
      <alignment horizontal="right" vertical="top"/>
      <protection locked="0"/>
    </xf>
    <xf numFmtId="0" fontId="4" fillId="8" borderId="0" xfId="16" applyFont="1" applyFill="1" applyAlignment="1">
      <alignment wrapText="1"/>
    </xf>
    <xf numFmtId="3" fontId="4" fillId="8" borderId="0" xfId="16" applyNumberFormat="1" applyFont="1" applyFill="1" applyAlignment="1">
      <alignment wrapText="1"/>
    </xf>
    <xf numFmtId="176" fontId="4" fillId="8" borderId="0" xfId="16" applyNumberFormat="1" applyFont="1" applyFill="1" applyAlignment="1">
      <alignment wrapText="1"/>
    </xf>
    <xf numFmtId="0" fontId="9" fillId="0" borderId="0" xfId="0" applyFont="1" applyAlignment="1">
      <alignment wrapText="1"/>
    </xf>
    <xf numFmtId="3" fontId="14" fillId="0" borderId="3" xfId="0" applyNumberFormat="1" applyFont="1" applyBorder="1" applyAlignment="1">
      <alignment horizontal="center" wrapText="1"/>
    </xf>
    <xf numFmtId="0" fontId="18" fillId="0" borderId="0" xfId="0" applyFont="1" applyAlignment="1">
      <alignment horizontal="left" wrapText="1"/>
    </xf>
    <xf numFmtId="3" fontId="4" fillId="0" borderId="3" xfId="0" applyNumberFormat="1" applyFont="1" applyBorder="1" applyAlignment="1">
      <alignment horizontal="right" wrapText="1"/>
    </xf>
    <xf numFmtId="3" fontId="1" fillId="0" borderId="3" xfId="0" applyNumberFormat="1" applyFont="1" applyBorder="1" applyAlignment="1">
      <alignment horizontal="right" wrapText="1"/>
    </xf>
    <xf numFmtId="3" fontId="4" fillId="0" borderId="3" xfId="7" applyNumberFormat="1" applyFont="1" applyBorder="1" applyAlignment="1">
      <alignment horizontal="center" wrapText="1"/>
    </xf>
    <xf numFmtId="3" fontId="4" fillId="0" borderId="1" xfId="7" applyNumberFormat="1" applyFont="1" applyBorder="1" applyAlignment="1">
      <alignment horizontal="center" wrapText="1"/>
    </xf>
    <xf numFmtId="0" fontId="18" fillId="0" borderId="0" xfId="0" applyFont="1" applyBorder="1" applyAlignment="1">
      <alignment horizontal="left" vertical="top" wrapText="1"/>
    </xf>
    <xf numFmtId="0" fontId="18" fillId="0" borderId="0" xfId="0" applyFont="1" applyBorder="1" applyAlignment="1">
      <alignment horizontal="right" wrapText="1"/>
    </xf>
    <xf numFmtId="3" fontId="4" fillId="0" borderId="0" xfId="0" applyNumberFormat="1" applyFont="1" applyBorder="1" applyAlignment="1">
      <alignment horizontal="center" vertical="top"/>
    </xf>
    <xf numFmtId="0" fontId="20" fillId="0" borderId="0" xfId="0" applyFont="1" applyBorder="1" applyAlignment="1">
      <alignment horizontal="left" vertical="top" wrapText="1"/>
    </xf>
    <xf numFmtId="3" fontId="67" fillId="0" borderId="3" xfId="0" applyNumberFormat="1" applyFont="1" applyBorder="1" applyAlignment="1">
      <alignment horizontal="right" wrapText="1"/>
    </xf>
    <xf numFmtId="3" fontId="13" fillId="0" borderId="3" xfId="0" applyNumberFormat="1" applyFont="1" applyBorder="1" applyAlignment="1">
      <alignment horizontal="center" wrapText="1"/>
    </xf>
    <xf numFmtId="3" fontId="17" fillId="0" borderId="0" xfId="0" applyNumberFormat="1" applyFont="1" applyAlignment="1">
      <alignment wrapText="1"/>
    </xf>
    <xf numFmtId="0" fontId="17" fillId="0" borderId="0" xfId="0" applyFont="1" applyAlignment="1">
      <alignment wrapText="1"/>
    </xf>
    <xf numFmtId="3" fontId="1" fillId="0" borderId="3" xfId="0" applyNumberFormat="1" applyFont="1" applyBorder="1" applyAlignment="1">
      <alignment vertical="top" wrapText="1"/>
    </xf>
    <xf numFmtId="0" fontId="20" fillId="0" borderId="0" xfId="0" applyFont="1" applyAlignment="1">
      <alignment horizontal="left" wrapText="1"/>
    </xf>
    <xf numFmtId="9" fontId="102" fillId="0" borderId="0" xfId="3" applyFont="1" applyProtection="1"/>
    <xf numFmtId="4" fontId="2" fillId="0" borderId="0" xfId="0" applyNumberFormat="1" applyFont="1"/>
    <xf numFmtId="9" fontId="2" fillId="0" borderId="0" xfId="3" applyFont="1" applyFill="1" applyAlignment="1">
      <alignment vertical="top"/>
    </xf>
    <xf numFmtId="3" fontId="17" fillId="0" borderId="0" xfId="7" applyNumberFormat="1" applyFont="1" applyFill="1"/>
    <xf numFmtId="49" fontId="2" fillId="0" borderId="0" xfId="0" quotePrefix="1" applyNumberFormat="1" applyFont="1" applyAlignment="1">
      <alignment wrapText="1"/>
    </xf>
    <xf numFmtId="3" fontId="6" fillId="0" borderId="0" xfId="0" applyNumberFormat="1" applyFont="1" applyFill="1" applyAlignment="1"/>
    <xf numFmtId="3" fontId="6" fillId="0" borderId="0" xfId="0" applyNumberFormat="1" applyFont="1" applyFill="1" applyAlignment="1" applyProtection="1">
      <protection locked="0"/>
    </xf>
    <xf numFmtId="0" fontId="9" fillId="0" borderId="0" xfId="0" applyFont="1" applyFill="1" applyAlignment="1">
      <alignment wrapText="1"/>
    </xf>
    <xf numFmtId="166" fontId="6" fillId="3" borderId="0" xfId="0" applyNumberFormat="1" applyFont="1" applyFill="1" applyAlignment="1">
      <alignment wrapText="1"/>
    </xf>
    <xf numFmtId="10" fontId="6" fillId="2" borderId="0" xfId="3" applyNumberFormat="1" applyFont="1" applyFill="1" applyAlignment="1">
      <alignment horizontal="right" vertical="top" wrapText="1"/>
    </xf>
    <xf numFmtId="0" fontId="144" fillId="0" borderId="0" xfId="0" applyFont="1" applyBorder="1" applyAlignment="1">
      <alignment vertical="top"/>
    </xf>
    <xf numFmtId="0" fontId="144" fillId="0" borderId="0" xfId="0" applyFont="1"/>
    <xf numFmtId="0" fontId="145" fillId="0" borderId="0" xfId="0" applyFont="1" applyBorder="1" applyAlignment="1">
      <alignment vertical="top"/>
    </xf>
    <xf numFmtId="3" fontId="2" fillId="0" borderId="0" xfId="0" applyNumberFormat="1" applyFont="1" applyAlignment="1">
      <alignment horizontal="left" vertical="top" wrapText="1"/>
    </xf>
    <xf numFmtId="0" fontId="13" fillId="0" borderId="1" xfId="1" applyFont="1" applyBorder="1" applyAlignment="1">
      <alignment horizontal="left" vertical="top" wrapText="1"/>
    </xf>
    <xf numFmtId="0" fontId="14" fillId="0" borderId="1" xfId="1" applyFont="1" applyBorder="1" applyAlignment="1">
      <alignment horizontal="left" vertical="top" wrapText="1"/>
    </xf>
    <xf numFmtId="3" fontId="2" fillId="0" borderId="0" xfId="1" applyNumberFormat="1" applyFont="1" applyBorder="1" applyAlignment="1">
      <alignment horizontal="right" vertical="center"/>
    </xf>
    <xf numFmtId="10" fontId="2" fillId="0" borderId="0" xfId="5" applyNumberFormat="1" applyFont="1" applyBorder="1" applyAlignment="1">
      <alignment horizontal="right" vertical="center"/>
    </xf>
    <xf numFmtId="165" fontId="2" fillId="0" borderId="0" xfId="5" applyNumberFormat="1" applyFont="1" applyBorder="1" applyAlignment="1">
      <alignment horizontal="right" vertical="center"/>
    </xf>
    <xf numFmtId="167" fontId="2" fillId="0" borderId="0" xfId="1" applyNumberFormat="1" applyFont="1" applyBorder="1" applyAlignment="1">
      <alignment horizontal="right" vertical="center"/>
    </xf>
    <xf numFmtId="9" fontId="2" fillId="0" borderId="0" xfId="5" applyFont="1" applyBorder="1" applyAlignment="1">
      <alignment horizontal="right" vertical="center"/>
    </xf>
    <xf numFmtId="3" fontId="2" fillId="0" borderId="0" xfId="1" applyNumberFormat="1" applyFont="1" applyFill="1" applyBorder="1" applyAlignment="1">
      <alignment horizontal="right" vertical="center"/>
    </xf>
    <xf numFmtId="3" fontId="102" fillId="0" borderId="0" xfId="0" quotePrefix="1" applyNumberFormat="1" applyFont="1"/>
    <xf numFmtId="3" fontId="4" fillId="0" borderId="0" xfId="0" quotePrefix="1" applyNumberFormat="1" applyFont="1" applyFill="1" applyAlignment="1">
      <alignment horizontal="left" vertical="top" wrapText="1"/>
    </xf>
    <xf numFmtId="0" fontId="2" fillId="0" borderId="0" xfId="0" applyFont="1" applyAlignment="1">
      <alignment vertical="top" wrapText="1"/>
    </xf>
    <xf numFmtId="0" fontId="4" fillId="0" borderId="3" xfId="0" applyFont="1" applyBorder="1" applyAlignment="1">
      <alignment horizontal="right" wrapText="1"/>
    </xf>
    <xf numFmtId="0" fontId="1" fillId="0" borderId="3" xfId="0" applyFont="1" applyBorder="1" applyAlignment="1">
      <alignment horizontal="right" wrapText="1"/>
    </xf>
    <xf numFmtId="0" fontId="1" fillId="0" borderId="3" xfId="0" applyFont="1" applyBorder="1" applyAlignment="1">
      <alignment wrapText="1"/>
    </xf>
    <xf numFmtId="0" fontId="4" fillId="0" borderId="3" xfId="0" applyFont="1" applyBorder="1" applyAlignment="1">
      <alignment wrapText="1"/>
    </xf>
    <xf numFmtId="3" fontId="2" fillId="4" borderId="0" xfId="0" applyNumberFormat="1" applyFont="1" applyFill="1" applyAlignment="1">
      <alignment horizontal="right" vertical="top"/>
    </xf>
    <xf numFmtId="187" fontId="2" fillId="0" borderId="0" xfId="71" applyNumberFormat="1" applyFont="1"/>
    <xf numFmtId="187" fontId="2" fillId="0" borderId="0" xfId="0" applyNumberFormat="1" applyFont="1"/>
    <xf numFmtId="186" fontId="2" fillId="0" borderId="0" xfId="0" applyNumberFormat="1" applyFont="1"/>
    <xf numFmtId="0" fontId="2" fillId="0" borderId="0" xfId="7" applyFont="1" applyAlignment="1">
      <alignment wrapText="1"/>
    </xf>
    <xf numFmtId="0" fontId="17" fillId="0" borderId="0" xfId="2" applyFont="1" applyAlignment="1">
      <alignment horizontal="left" vertical="top" wrapText="1"/>
    </xf>
    <xf numFmtId="3" fontId="17" fillId="0" borderId="0" xfId="0" applyNumberFormat="1" applyFont="1" applyAlignment="1">
      <alignment wrapText="1"/>
    </xf>
    <xf numFmtId="192" fontId="6" fillId="2" borderId="0" xfId="1" applyNumberFormat="1" applyFont="1" applyFill="1" applyBorder="1" applyAlignment="1" applyProtection="1">
      <alignment horizontal="left" vertical="top" wrapText="1"/>
    </xf>
    <xf numFmtId="3" fontId="6" fillId="2" borderId="0" xfId="1" applyNumberFormat="1" applyFont="1" applyFill="1" applyBorder="1" applyAlignment="1" applyProtection="1">
      <alignment horizontal="left" vertical="top" wrapText="1"/>
    </xf>
    <xf numFmtId="0" fontId="117" fillId="0" borderId="1" xfId="1" applyFont="1" applyBorder="1" applyAlignment="1">
      <alignment horizontal="right" vertical="top" wrapText="1"/>
    </xf>
    <xf numFmtId="9" fontId="117" fillId="0" borderId="1" xfId="5" applyFont="1" applyBorder="1" applyAlignment="1">
      <alignment horizontal="right" vertical="top" wrapText="1"/>
    </xf>
    <xf numFmtId="10" fontId="117" fillId="0" borderId="1" xfId="5" applyNumberFormat="1" applyFont="1" applyBorder="1" applyAlignment="1">
      <alignment horizontal="right" vertical="top" wrapText="1"/>
    </xf>
    <xf numFmtId="165" fontId="117" fillId="0" borderId="1" xfId="5" applyNumberFormat="1" applyFont="1" applyBorder="1" applyAlignment="1">
      <alignment horizontal="right" vertical="top" wrapText="1"/>
    </xf>
    <xf numFmtId="167" fontId="117" fillId="0" borderId="1" xfId="1" applyNumberFormat="1" applyFont="1" applyBorder="1" applyAlignment="1">
      <alignment horizontal="right" vertical="top" wrapText="1"/>
    </xf>
    <xf numFmtId="0" fontId="159" fillId="0" borderId="3" xfId="1" applyFont="1" applyFill="1" applyBorder="1"/>
    <xf numFmtId="3" fontId="159" fillId="0" borderId="3" xfId="1" applyNumberFormat="1" applyFont="1" applyFill="1" applyBorder="1" applyAlignment="1">
      <alignment horizontal="right" vertical="center"/>
    </xf>
    <xf numFmtId="9" fontId="159" fillId="0" borderId="3" xfId="5" applyFont="1" applyFill="1" applyBorder="1" applyAlignment="1">
      <alignment horizontal="right" vertical="center"/>
    </xf>
    <xf numFmtId="10" fontId="159" fillId="0" borderId="3" xfId="5" applyNumberFormat="1" applyFont="1" applyFill="1" applyBorder="1" applyAlignment="1">
      <alignment horizontal="right" vertical="center"/>
    </xf>
    <xf numFmtId="165" fontId="159" fillId="0" borderId="3" xfId="5" applyNumberFormat="1" applyFont="1" applyFill="1" applyBorder="1" applyAlignment="1">
      <alignment horizontal="right" vertical="center"/>
    </xf>
    <xf numFmtId="167" fontId="159" fillId="0" borderId="3" xfId="1" applyNumberFormat="1" applyFont="1" applyFill="1" applyBorder="1" applyAlignment="1">
      <alignment horizontal="right" vertical="center"/>
    </xf>
    <xf numFmtId="0" fontId="159" fillId="0" borderId="0" xfId="1" applyFont="1" applyFill="1" applyBorder="1"/>
    <xf numFmtId="3" fontId="159" fillId="0" borderId="0" xfId="1" applyNumberFormat="1" applyFont="1" applyFill="1" applyBorder="1" applyAlignment="1">
      <alignment horizontal="right" vertical="center"/>
    </xf>
    <xf numFmtId="9" fontId="159" fillId="0" borderId="0" xfId="5" applyFont="1" applyFill="1" applyBorder="1" applyAlignment="1">
      <alignment horizontal="right" vertical="center"/>
    </xf>
    <xf numFmtId="10" fontId="159" fillId="0" borderId="0" xfId="5" applyNumberFormat="1" applyFont="1" applyFill="1" applyBorder="1" applyAlignment="1">
      <alignment horizontal="right" vertical="center"/>
    </xf>
    <xf numFmtId="165" fontId="159" fillId="0" borderId="0" xfId="5" applyNumberFormat="1" applyFont="1" applyFill="1" applyBorder="1" applyAlignment="1">
      <alignment horizontal="right" vertical="center"/>
    </xf>
    <xf numFmtId="167" fontId="159" fillId="0" borderId="0" xfId="1" applyNumberFormat="1" applyFont="1" applyFill="1" applyBorder="1" applyAlignment="1">
      <alignment horizontal="right" vertical="center"/>
    </xf>
    <xf numFmtId="3" fontId="13" fillId="0" borderId="1" xfId="4" applyNumberFormat="1" applyFont="1" applyFill="1" applyBorder="1" applyAlignment="1">
      <alignment horizontal="left" vertical="top" wrapText="1"/>
    </xf>
    <xf numFmtId="3" fontId="52" fillId="2" borderId="0" xfId="0" applyNumberFormat="1" applyFont="1" applyFill="1" applyAlignment="1">
      <alignment wrapText="1"/>
    </xf>
    <xf numFmtId="3" fontId="52" fillId="2" borderId="0" xfId="0" applyNumberFormat="1" applyFont="1" applyFill="1" applyAlignment="1"/>
    <xf numFmtId="3" fontId="52" fillId="2" borderId="0" xfId="0" applyNumberFormat="1" applyFont="1" applyFill="1" applyAlignment="1" applyProtection="1">
      <protection locked="0"/>
    </xf>
    <xf numFmtId="3" fontId="17" fillId="0" borderId="0" xfId="0" quotePrefix="1" applyNumberFormat="1" applyFont="1" applyAlignment="1">
      <alignment wrapText="1"/>
    </xf>
    <xf numFmtId="3" fontId="14" fillId="0" borderId="0" xfId="0" applyNumberFormat="1" applyFont="1" applyBorder="1" applyAlignment="1">
      <alignment vertical="top"/>
    </xf>
    <xf numFmtId="3" fontId="14" fillId="0" borderId="0" xfId="0" applyNumberFormat="1" applyFont="1" applyBorder="1" applyAlignment="1" applyProtection="1">
      <alignment vertical="top"/>
      <protection locked="0"/>
    </xf>
    <xf numFmtId="3" fontId="52" fillId="0" borderId="0" xfId="0" applyNumberFormat="1" applyFont="1" applyFill="1" applyAlignment="1" applyProtection="1">
      <protection locked="0"/>
    </xf>
    <xf numFmtId="3" fontId="14" fillId="0" borderId="0" xfId="0" applyNumberFormat="1" applyFont="1" applyFill="1" applyAlignment="1">
      <alignment wrapText="1"/>
    </xf>
    <xf numFmtId="3" fontId="14" fillId="0" borderId="0" xfId="0" applyNumberFormat="1" applyFont="1" applyFill="1" applyAlignment="1">
      <alignment vertical="top" wrapText="1"/>
    </xf>
    <xf numFmtId="3" fontId="2" fillId="0" borderId="0" xfId="6" applyNumberFormat="1" applyFont="1" applyAlignment="1" applyProtection="1">
      <alignment horizontal="right"/>
    </xf>
    <xf numFmtId="0" fontId="13" fillId="4" borderId="3" xfId="7" applyFont="1" applyFill="1" applyBorder="1" applyAlignment="1">
      <alignment horizontal="center" vertical="top" wrapText="1"/>
    </xf>
    <xf numFmtId="3" fontId="13" fillId="4" borderId="3" xfId="7" applyNumberFormat="1" applyFont="1" applyFill="1" applyBorder="1" applyAlignment="1">
      <alignment horizontal="center" vertical="top" wrapText="1"/>
    </xf>
    <xf numFmtId="0" fontId="13" fillId="0" borderId="0" xfId="7" applyFont="1" applyFill="1" applyAlignment="1"/>
    <xf numFmtId="3" fontId="13" fillId="0" borderId="0" xfId="7" applyNumberFormat="1" applyFont="1" applyFill="1" applyAlignment="1"/>
    <xf numFmtId="3" fontId="13" fillId="0" borderId="3" xfId="7" applyNumberFormat="1" applyFont="1" applyFill="1" applyBorder="1" applyAlignment="1">
      <alignment horizontal="left" wrapText="1"/>
    </xf>
    <xf numFmtId="3" fontId="13" fillId="0" borderId="0" xfId="7" applyNumberFormat="1" applyFont="1" applyFill="1" applyBorder="1" applyAlignment="1">
      <alignment horizontal="left"/>
    </xf>
    <xf numFmtId="3" fontId="13" fillId="0" borderId="0" xfId="7" applyNumberFormat="1" applyFont="1" applyFill="1" applyBorder="1" applyAlignment="1">
      <alignment horizontal="right" wrapText="1"/>
    </xf>
    <xf numFmtId="1" fontId="13" fillId="0" borderId="16" xfId="7" applyNumberFormat="1" applyFont="1" applyFill="1" applyBorder="1" applyAlignment="1">
      <alignment horizontal="right" wrapText="1"/>
    </xf>
    <xf numFmtId="1" fontId="13" fillId="0" borderId="12" xfId="7" applyNumberFormat="1" applyFont="1" applyFill="1" applyBorder="1" applyAlignment="1">
      <alignment horizontal="right" wrapText="1"/>
    </xf>
    <xf numFmtId="3" fontId="13" fillId="0" borderId="3" xfId="7" applyNumberFormat="1" applyFont="1" applyFill="1" applyBorder="1" applyAlignment="1">
      <alignment horizontal="right" wrapText="1"/>
    </xf>
    <xf numFmtId="1" fontId="17" fillId="0" borderId="0" xfId="0" applyNumberFormat="1" applyFont="1" applyFill="1" applyBorder="1"/>
    <xf numFmtId="0" fontId="17" fillId="0" borderId="0" xfId="7" applyFont="1" applyFill="1" applyBorder="1" applyAlignment="1">
      <alignment vertical="center"/>
    </xf>
    <xf numFmtId="0" fontId="17" fillId="0" borderId="0" xfId="0" applyFont="1" applyFill="1" applyBorder="1"/>
    <xf numFmtId="190" fontId="17" fillId="0" borderId="0" xfId="0" applyNumberFormat="1" applyFont="1" applyFill="1" applyBorder="1"/>
    <xf numFmtId="3" fontId="17" fillId="0" borderId="0" xfId="0" applyNumberFormat="1" applyFont="1" applyFill="1" applyBorder="1"/>
    <xf numFmtId="10" fontId="17" fillId="0" borderId="0" xfId="0" applyNumberFormat="1" applyFont="1" applyFill="1" applyBorder="1"/>
    <xf numFmtId="0" fontId="17" fillId="0" borderId="0" xfId="7" applyFont="1" applyFill="1" applyBorder="1" applyAlignment="1"/>
    <xf numFmtId="3" fontId="17" fillId="0" borderId="0" xfId="7" applyNumberFormat="1" applyFont="1" applyFill="1" applyBorder="1" applyAlignment="1"/>
    <xf numFmtId="0" fontId="13" fillId="0" borderId="0" xfId="7" applyFont="1" applyFill="1" applyAlignment="1">
      <alignment horizontal="center"/>
    </xf>
    <xf numFmtId="3" fontId="13" fillId="0" borderId="0" xfId="7" applyNumberFormat="1" applyFont="1" applyFill="1" applyAlignment="1">
      <alignment horizontal="center"/>
    </xf>
    <xf numFmtId="3" fontId="13" fillId="0" borderId="3" xfId="7" applyNumberFormat="1" applyFont="1" applyFill="1" applyBorder="1" applyAlignment="1">
      <alignment horizontal="left"/>
    </xf>
    <xf numFmtId="0" fontId="17" fillId="0" borderId="0" xfId="7" applyFont="1" applyFill="1" applyAlignment="1"/>
    <xf numFmtId="3" fontId="17" fillId="0" borderId="0" xfId="7" applyNumberFormat="1" applyFont="1" applyFill="1" applyAlignment="1"/>
    <xf numFmtId="0" fontId="17" fillId="9" borderId="0" xfId="7" applyFont="1" applyFill="1" applyAlignment="1"/>
    <xf numFmtId="3" fontId="17" fillId="9" borderId="0" xfId="7" applyNumberFormat="1" applyFont="1" applyFill="1" applyAlignment="1"/>
    <xf numFmtId="0" fontId="2" fillId="0" borderId="0" xfId="0" applyFont="1" applyFill="1" applyAlignment="1">
      <alignment wrapText="1"/>
    </xf>
    <xf numFmtId="3" fontId="66" fillId="0" borderId="3" xfId="0" applyNumberFormat="1" applyFont="1" applyBorder="1" applyAlignment="1">
      <alignment horizontal="left" wrapText="1"/>
    </xf>
    <xf numFmtId="3" fontId="131" fillId="0" borderId="3" xfId="0" quotePrefix="1" applyNumberFormat="1" applyFont="1" applyBorder="1" applyAlignment="1">
      <alignment horizontal="right" wrapText="1"/>
    </xf>
    <xf numFmtId="3" fontId="66" fillId="0" borderId="3" xfId="0" quotePrefix="1" applyNumberFormat="1" applyFont="1" applyFill="1" applyBorder="1" applyAlignment="1">
      <alignment horizontal="right" wrapText="1"/>
    </xf>
    <xf numFmtId="3" fontId="66" fillId="0" borderId="0" xfId="0" applyNumberFormat="1" applyFont="1" applyFill="1" applyBorder="1" applyAlignment="1">
      <alignment vertical="top" wrapText="1"/>
    </xf>
    <xf numFmtId="3" fontId="51" fillId="9" borderId="0" xfId="0" applyNumberFormat="1" applyFont="1" applyFill="1" applyAlignment="1">
      <alignment vertical="top" wrapText="1"/>
    </xf>
    <xf numFmtId="3" fontId="51" fillId="0" borderId="0" xfId="0" applyNumberFormat="1" applyFont="1" applyAlignment="1">
      <alignment vertical="top" wrapText="1"/>
    </xf>
    <xf numFmtId="3" fontId="51" fillId="0" borderId="0" xfId="0" applyNumberFormat="1" applyFont="1" applyAlignment="1">
      <alignment vertical="top"/>
    </xf>
    <xf numFmtId="3" fontId="89" fillId="2" borderId="0" xfId="0" applyNumberFormat="1" applyFont="1" applyFill="1" applyBorder="1" applyAlignment="1">
      <alignment vertical="top" wrapText="1"/>
    </xf>
    <xf numFmtId="3" fontId="51" fillId="0" borderId="0" xfId="0" applyNumberFormat="1" applyFont="1" applyFill="1" applyAlignment="1">
      <alignment vertical="top" wrapText="1"/>
    </xf>
    <xf numFmtId="3" fontId="161" fillId="2" borderId="0" xfId="0" applyNumberFormat="1" applyFont="1" applyFill="1" applyBorder="1" applyAlignment="1">
      <alignment vertical="top" wrapText="1"/>
    </xf>
    <xf numFmtId="9" fontId="161" fillId="2" borderId="0" xfId="3" applyFont="1" applyFill="1" applyBorder="1" applyAlignment="1">
      <alignment vertical="top" wrapText="1"/>
    </xf>
    <xf numFmtId="0" fontId="89" fillId="0" borderId="0" xfId="2" applyFont="1"/>
    <xf numFmtId="0" fontId="51" fillId="0" borderId="0" xfId="2" applyFont="1" applyAlignment="1">
      <alignment vertical="top"/>
    </xf>
    <xf numFmtId="0" fontId="51" fillId="0" borderId="0" xfId="2" applyFont="1" applyAlignment="1">
      <alignment vertical="top" wrapText="1"/>
    </xf>
    <xf numFmtId="0" fontId="51" fillId="0" borderId="0" xfId="2" applyFont="1" applyAlignment="1">
      <alignment horizontal="left"/>
    </xf>
    <xf numFmtId="0" fontId="51" fillId="0" borderId="0" xfId="2" applyFont="1" applyAlignment="1">
      <alignment wrapText="1"/>
    </xf>
    <xf numFmtId="0" fontId="51" fillId="0" borderId="0" xfId="2" applyFont="1" applyAlignment="1"/>
    <xf numFmtId="0" fontId="51" fillId="0" borderId="0" xfId="2" applyFont="1" applyAlignment="1">
      <alignment horizontal="left" vertical="top"/>
    </xf>
    <xf numFmtId="3" fontId="6" fillId="9" borderId="0" xfId="0" applyNumberFormat="1" applyFont="1" applyFill="1" applyAlignment="1">
      <alignment vertical="top" wrapText="1"/>
    </xf>
    <xf numFmtId="3" fontId="6" fillId="9" borderId="0" xfId="0" applyNumberFormat="1" applyFont="1" applyFill="1" applyAlignment="1" applyProtection="1">
      <alignment wrapText="1"/>
      <protection locked="0"/>
    </xf>
    <xf numFmtId="3" fontId="6" fillId="9" borderId="0" xfId="0" applyNumberFormat="1" applyFont="1" applyFill="1" applyAlignment="1">
      <alignment wrapText="1"/>
    </xf>
    <xf numFmtId="3" fontId="6" fillId="2" borderId="0" xfId="0" applyNumberFormat="1" applyFont="1" applyFill="1" applyBorder="1" applyAlignment="1" applyProtection="1">
      <alignment horizontal="right" indent="1"/>
      <protection locked="0"/>
    </xf>
    <xf numFmtId="3" fontId="2" fillId="0" borderId="0" xfId="0" applyNumberFormat="1" applyFont="1" applyFill="1" applyBorder="1" applyAlignment="1" applyProtection="1">
      <alignment horizontal="right" indent="1"/>
      <protection locked="0"/>
    </xf>
    <xf numFmtId="0" fontId="6" fillId="4" borderId="0" xfId="2" applyFont="1" applyFill="1"/>
    <xf numFmtId="0" fontId="164" fillId="0" borderId="0" xfId="0" applyFont="1" applyAlignment="1">
      <alignment vertical="top" wrapText="1"/>
    </xf>
    <xf numFmtId="0" fontId="165" fillId="0" borderId="0" xfId="0" applyFont="1" applyAlignment="1">
      <alignment vertical="top"/>
    </xf>
    <xf numFmtId="0" fontId="165" fillId="0" borderId="0" xfId="0" applyFont="1" applyAlignment="1">
      <alignment horizontal="center" vertical="top"/>
    </xf>
    <xf numFmtId="3" fontId="166" fillId="0" borderId="1" xfId="1" applyNumberFormat="1" applyFont="1" applyFill="1" applyBorder="1" applyAlignment="1" applyProtection="1">
      <alignment horizontal="left" vertical="top" wrapText="1"/>
    </xf>
    <xf numFmtId="3" fontId="164" fillId="0" borderId="1" xfId="1" applyNumberFormat="1" applyFont="1" applyFill="1" applyBorder="1" applyAlignment="1" applyProtection="1">
      <alignment horizontal="left" wrapText="1"/>
    </xf>
    <xf numFmtId="3" fontId="166" fillId="0" borderId="0" xfId="1" applyNumberFormat="1" applyFont="1" applyFill="1" applyBorder="1" applyAlignment="1" applyProtection="1">
      <alignment horizontal="left" vertical="top" wrapText="1"/>
    </xf>
    <xf numFmtId="3" fontId="166" fillId="0" borderId="0" xfId="1" applyNumberFormat="1" applyFont="1" applyFill="1" applyBorder="1" applyAlignment="1" applyProtection="1">
      <alignment horizontal="right" vertical="top"/>
      <protection locked="0"/>
    </xf>
    <xf numFmtId="0" fontId="165" fillId="0" borderId="0" xfId="0" applyFont="1" applyBorder="1" applyAlignment="1">
      <alignment horizontal="center" vertical="top"/>
    </xf>
    <xf numFmtId="3" fontId="164" fillId="0" borderId="0" xfId="1" applyNumberFormat="1" applyFont="1" applyFill="1" applyBorder="1" applyAlignment="1" applyProtection="1">
      <alignment horizontal="left" vertical="top" wrapText="1"/>
    </xf>
    <xf numFmtId="0" fontId="167" fillId="2" borderId="1" xfId="2" quotePrefix="1" applyFont="1" applyFill="1" applyBorder="1" applyAlignment="1" applyProtection="1">
      <alignment horizontal="right" wrapText="1"/>
    </xf>
    <xf numFmtId="0" fontId="167" fillId="2" borderId="1" xfId="2" quotePrefix="1" applyFont="1" applyFill="1" applyBorder="1" applyAlignment="1" applyProtection="1">
      <alignment horizontal="center" wrapText="1"/>
    </xf>
    <xf numFmtId="3" fontId="167" fillId="2" borderId="0" xfId="1" applyNumberFormat="1" applyFont="1" applyFill="1" applyBorder="1" applyAlignment="1" applyProtection="1">
      <alignment horizontal="right" vertical="top"/>
      <protection locked="0"/>
    </xf>
    <xf numFmtId="3" fontId="167" fillId="2" borderId="0" xfId="1" applyNumberFormat="1" applyFont="1" applyFill="1" applyBorder="1" applyAlignment="1" applyProtection="1">
      <alignment horizontal="center" vertical="top"/>
      <protection locked="0"/>
    </xf>
    <xf numFmtId="3" fontId="166" fillId="0" borderId="0" xfId="1" applyNumberFormat="1" applyFont="1" applyFill="1" applyBorder="1" applyAlignment="1" applyProtection="1">
      <alignment horizontal="center" vertical="top"/>
      <protection locked="0"/>
    </xf>
    <xf numFmtId="3" fontId="168" fillId="0" borderId="0" xfId="1" applyNumberFormat="1" applyFont="1" applyFill="1" applyBorder="1" applyAlignment="1" applyProtection="1">
      <alignment horizontal="left" vertical="top" wrapText="1"/>
    </xf>
    <xf numFmtId="3" fontId="166" fillId="2" borderId="0" xfId="1" applyNumberFormat="1" applyFont="1" applyFill="1" applyBorder="1" applyAlignment="1" applyProtection="1">
      <alignment horizontal="right" vertical="top"/>
      <protection locked="0"/>
    </xf>
    <xf numFmtId="3" fontId="166" fillId="2" borderId="0" xfId="1" applyNumberFormat="1" applyFont="1" applyFill="1" applyBorder="1" applyAlignment="1" applyProtection="1">
      <alignment horizontal="center" vertical="top"/>
      <protection locked="0"/>
    </xf>
    <xf numFmtId="0" fontId="164" fillId="0" borderId="2" xfId="0" applyFont="1" applyBorder="1" applyAlignment="1">
      <alignment vertical="top"/>
    </xf>
    <xf numFmtId="0" fontId="165" fillId="0" borderId="2" xfId="0" applyFont="1" applyBorder="1" applyAlignment="1">
      <alignment vertical="top"/>
    </xf>
    <xf numFmtId="0" fontId="165" fillId="0" borderId="2" xfId="0" applyFont="1" applyBorder="1" applyAlignment="1">
      <alignment horizontal="center" vertical="top"/>
    </xf>
    <xf numFmtId="0" fontId="165" fillId="0" borderId="0" xfId="0" applyFont="1" applyBorder="1" applyAlignment="1">
      <alignment vertical="top" wrapText="1"/>
    </xf>
    <xf numFmtId="0" fontId="165" fillId="0" borderId="0" xfId="0" applyFont="1" applyBorder="1" applyAlignment="1">
      <alignment horizontal="center" vertical="top" wrapText="1"/>
    </xf>
    <xf numFmtId="0" fontId="165" fillId="0" borderId="0" xfId="0" applyFont="1" applyAlignment="1">
      <alignment horizontal="center" vertical="top" wrapText="1"/>
    </xf>
    <xf numFmtId="0" fontId="165" fillId="0" borderId="3" xfId="0" applyFont="1" applyBorder="1" applyAlignment="1">
      <alignment horizontal="center" vertical="top" wrapText="1"/>
    </xf>
    <xf numFmtId="0" fontId="165" fillId="0" borderId="3" xfId="0" applyFont="1" applyBorder="1" applyAlignment="1">
      <alignment vertical="top" wrapText="1"/>
    </xf>
    <xf numFmtId="0" fontId="165" fillId="0" borderId="0" xfId="0" applyFont="1" applyAlignment="1">
      <alignment vertical="top" wrapText="1"/>
    </xf>
    <xf numFmtId="0" fontId="6" fillId="0" borderId="0" xfId="2" applyFont="1" applyAlignment="1" applyProtection="1">
      <alignment horizontal="left" wrapText="1"/>
    </xf>
    <xf numFmtId="0" fontId="17" fillId="0" borderId="0" xfId="16" applyFont="1" applyBorder="1" applyAlignment="1">
      <alignment vertical="center" wrapText="1"/>
    </xf>
    <xf numFmtId="0" fontId="142" fillId="3" borderId="0" xfId="2" applyFont="1" applyFill="1" applyBorder="1" applyAlignment="1">
      <alignment vertical="top" wrapText="1"/>
    </xf>
    <xf numFmtId="1" fontId="142" fillId="3" borderId="0" xfId="2" applyNumberFormat="1" applyFont="1" applyFill="1" applyBorder="1" applyAlignment="1">
      <alignment vertical="top"/>
    </xf>
    <xf numFmtId="1" fontId="142" fillId="3" borderId="0" xfId="2" applyNumberFormat="1" applyFont="1" applyFill="1" applyBorder="1" applyAlignment="1">
      <alignment horizontal="right" vertical="top"/>
    </xf>
    <xf numFmtId="1" fontId="139" fillId="3" borderId="0" xfId="2" applyNumberFormat="1" applyFont="1" applyFill="1" applyBorder="1" applyAlignment="1">
      <alignment vertical="top"/>
    </xf>
    <xf numFmtId="0" fontId="78" fillId="0" borderId="0" xfId="0" applyFont="1" applyAlignment="1">
      <alignment vertical="top"/>
    </xf>
    <xf numFmtId="173" fontId="170" fillId="3" borderId="0" xfId="9" applyNumberFormat="1" applyFont="1" applyFill="1" applyBorder="1" applyAlignment="1">
      <alignment horizontal="right"/>
    </xf>
    <xf numFmtId="0" fontId="78" fillId="0" borderId="0" xfId="1" applyFont="1" applyAlignment="1">
      <alignment wrapText="1"/>
    </xf>
    <xf numFmtId="0" fontId="24" fillId="0" borderId="0" xfId="1" applyFont="1" applyBorder="1" applyAlignment="1">
      <alignment wrapText="1"/>
    </xf>
    <xf numFmtId="0" fontId="129" fillId="0" borderId="0" xfId="1" applyFont="1" applyBorder="1" applyAlignment="1">
      <alignment wrapText="1"/>
    </xf>
    <xf numFmtId="0" fontId="129" fillId="0" borderId="0" xfId="1" applyFont="1"/>
    <xf numFmtId="0" fontId="129" fillId="0" borderId="2" xfId="1" applyFont="1" applyBorder="1" applyAlignment="1">
      <alignment vertical="center" wrapText="1"/>
    </xf>
    <xf numFmtId="0" fontId="17" fillId="0" borderId="2" xfId="1" applyFont="1" applyBorder="1" applyAlignment="1">
      <alignment vertical="center"/>
    </xf>
    <xf numFmtId="0" fontId="17" fillId="0" borderId="0" xfId="1" applyFont="1" applyBorder="1" applyAlignment="1">
      <alignment vertical="center"/>
    </xf>
    <xf numFmtId="3" fontId="17" fillId="0" borderId="0" xfId="1" applyNumberFormat="1" applyFont="1" applyBorder="1" applyAlignment="1">
      <alignment vertical="center"/>
    </xf>
    <xf numFmtId="0" fontId="17" fillId="0" borderId="0" xfId="16" quotePrefix="1" applyFont="1" applyBorder="1" applyAlignment="1">
      <alignment horizontal="left" vertical="center" wrapText="1"/>
    </xf>
    <xf numFmtId="0" fontId="129" fillId="6" borderId="0" xfId="1" applyFont="1" applyFill="1" applyBorder="1" applyAlignment="1">
      <alignment vertical="center" wrapText="1"/>
    </xf>
    <xf numFmtId="3" fontId="129" fillId="6" borderId="0" xfId="1" applyNumberFormat="1" applyFont="1" applyFill="1" applyBorder="1" applyAlignment="1">
      <alignment vertical="center"/>
    </xf>
    <xf numFmtId="0" fontId="129" fillId="0" borderId="0" xfId="1" applyFont="1" applyFill="1" applyBorder="1" applyAlignment="1">
      <alignment vertical="center" wrapText="1"/>
    </xf>
    <xf numFmtId="3" fontId="129" fillId="0" borderId="0" xfId="1" applyNumberFormat="1" applyFont="1" applyFill="1" applyBorder="1" applyAlignment="1">
      <alignment vertical="center"/>
    </xf>
    <xf numFmtId="3" fontId="129" fillId="0" borderId="0" xfId="3" applyNumberFormat="1" applyFont="1" applyFill="1" applyBorder="1" applyAlignment="1">
      <alignment vertical="center"/>
    </xf>
    <xf numFmtId="0" fontId="129" fillId="0" borderId="0" xfId="1" applyFont="1" applyBorder="1" applyAlignment="1">
      <alignment vertical="center" wrapText="1"/>
    </xf>
    <xf numFmtId="3" fontId="129" fillId="0" borderId="0" xfId="5" applyNumberFormat="1" applyFont="1" applyBorder="1" applyAlignment="1">
      <alignment vertical="center"/>
    </xf>
    <xf numFmtId="0" fontId="17" fillId="0" borderId="0" xfId="1" applyFont="1" applyBorder="1" applyAlignment="1">
      <alignment vertical="center" wrapText="1"/>
    </xf>
    <xf numFmtId="0" fontId="17" fillId="0" borderId="0" xfId="1" quotePrefix="1" applyFont="1" applyBorder="1" applyAlignment="1">
      <alignment horizontal="left" vertical="center"/>
    </xf>
    <xf numFmtId="0" fontId="17" fillId="0" borderId="0" xfId="1" quotePrefix="1" applyFont="1" applyBorder="1" applyAlignment="1">
      <alignment horizontal="left" vertical="center" wrapText="1"/>
    </xf>
    <xf numFmtId="0" fontId="21" fillId="6" borderId="0" xfId="1" applyFont="1" applyFill="1" applyBorder="1" applyAlignment="1">
      <alignment vertical="center" wrapText="1"/>
    </xf>
    <xf numFmtId="3" fontId="21" fillId="6" borderId="0" xfId="1" applyNumberFormat="1" applyFont="1" applyFill="1" applyBorder="1" applyAlignment="1">
      <alignment vertical="center"/>
    </xf>
    <xf numFmtId="0" fontId="21" fillId="0" borderId="0" xfId="1" applyFont="1" applyFill="1" applyBorder="1" applyAlignment="1">
      <alignment vertical="center" wrapText="1"/>
    </xf>
    <xf numFmtId="3" fontId="21" fillId="0" borderId="0" xfId="1" applyNumberFormat="1" applyFont="1" applyFill="1" applyBorder="1" applyAlignment="1">
      <alignment vertical="center"/>
    </xf>
    <xf numFmtId="0" fontId="171" fillId="0" borderId="3" xfId="16" applyFont="1" applyBorder="1" applyAlignment="1">
      <alignment wrapText="1"/>
    </xf>
    <xf numFmtId="9" fontId="171" fillId="0" borderId="3" xfId="17" applyFont="1" applyBorder="1" applyAlignment="1">
      <alignment horizontal="right" wrapText="1"/>
    </xf>
    <xf numFmtId="0" fontId="171" fillId="0" borderId="3" xfId="16" applyFont="1" applyBorder="1" applyAlignment="1">
      <alignment horizontal="right" wrapText="1"/>
    </xf>
    <xf numFmtId="0" fontId="172" fillId="4" borderId="0" xfId="19" applyFont="1" applyFill="1" applyAlignment="1">
      <alignment vertical="top" wrapText="1"/>
    </xf>
    <xf numFmtId="176" fontId="173" fillId="0" borderId="0" xfId="2" applyNumberFormat="1" applyFont="1" applyBorder="1" applyAlignment="1" applyProtection="1">
      <alignment vertical="top"/>
      <protection locked="0"/>
    </xf>
    <xf numFmtId="0" fontId="172" fillId="4" borderId="0" xfId="19" applyFont="1" applyFill="1" applyAlignment="1">
      <alignment horizontal="left" vertical="top" wrapText="1"/>
    </xf>
    <xf numFmtId="176" fontId="174" fillId="0" borderId="0" xfId="2" applyNumberFormat="1" applyFont="1" applyBorder="1" applyAlignment="1" applyProtection="1">
      <alignment vertical="top"/>
      <protection locked="0"/>
    </xf>
    <xf numFmtId="0" fontId="172" fillId="0" borderId="0" xfId="19" applyFont="1" applyFill="1" applyAlignment="1">
      <alignment vertical="top" wrapText="1"/>
    </xf>
    <xf numFmtId="176" fontId="173" fillId="0" borderId="0" xfId="2" applyNumberFormat="1" applyFont="1" applyFill="1" applyBorder="1" applyAlignment="1" applyProtection="1">
      <alignment vertical="top"/>
      <protection locked="0"/>
    </xf>
    <xf numFmtId="0" fontId="175" fillId="2" borderId="0" xfId="16" applyFont="1" applyFill="1" applyAlignment="1">
      <alignment vertical="top" wrapText="1"/>
    </xf>
    <xf numFmtId="3" fontId="175" fillId="2" borderId="0" xfId="16" applyNumberFormat="1" applyFont="1" applyFill="1" applyAlignment="1" applyProtection="1">
      <alignment vertical="top" wrapText="1"/>
      <protection locked="0"/>
    </xf>
    <xf numFmtId="0" fontId="173" fillId="0" borderId="0" xfId="16" applyFont="1" applyBorder="1" applyAlignment="1">
      <alignment wrapText="1"/>
    </xf>
    <xf numFmtId="0" fontId="173" fillId="0" borderId="3" xfId="16" applyFont="1" applyBorder="1" applyAlignment="1">
      <alignment horizontal="right" wrapText="1"/>
    </xf>
    <xf numFmtId="0" fontId="173" fillId="0" borderId="1" xfId="16" applyFont="1" applyBorder="1" applyAlignment="1">
      <alignment wrapText="1"/>
    </xf>
    <xf numFmtId="9" fontId="173" fillId="0" borderId="3" xfId="17" applyFont="1" applyBorder="1" applyAlignment="1">
      <alignment horizontal="right" wrapText="1"/>
    </xf>
    <xf numFmtId="176" fontId="173" fillId="0" borderId="0" xfId="2" applyNumberFormat="1" applyFont="1" applyBorder="1" applyAlignment="1">
      <alignment vertical="top"/>
    </xf>
    <xf numFmtId="176" fontId="173" fillId="0" borderId="0" xfId="2" applyNumberFormat="1" applyFont="1" applyFill="1" applyBorder="1" applyAlignment="1">
      <alignment vertical="top"/>
    </xf>
    <xf numFmtId="0" fontId="175" fillId="3" borderId="0" xfId="16" applyFont="1" applyFill="1" applyAlignment="1">
      <alignment vertical="top" wrapText="1"/>
    </xf>
    <xf numFmtId="3" fontId="175" fillId="3" borderId="0" xfId="16" applyNumberFormat="1" applyFont="1" applyFill="1" applyAlignment="1" applyProtection="1">
      <alignment vertical="top" wrapText="1"/>
      <protection locked="0"/>
    </xf>
    <xf numFmtId="3" fontId="168" fillId="0" borderId="0" xfId="20" applyNumberFormat="1" applyFont="1" applyBorder="1" applyAlignment="1"/>
    <xf numFmtId="3" fontId="168" fillId="0" borderId="0" xfId="20" applyNumberFormat="1" applyFont="1" applyAlignment="1"/>
    <xf numFmtId="0" fontId="67" fillId="4" borderId="0" xfId="4" applyFont="1" applyFill="1" applyAlignment="1" applyProtection="1">
      <alignment horizontal="left"/>
      <protection locked="0"/>
    </xf>
    <xf numFmtId="3" fontId="6" fillId="0" borderId="0" xfId="0" applyNumberFormat="1" applyFont="1" applyFill="1" applyBorder="1" applyAlignment="1">
      <alignment wrapText="1"/>
    </xf>
    <xf numFmtId="9" fontId="6" fillId="0" borderId="0" xfId="0" applyNumberFormat="1" applyFont="1" applyFill="1" applyBorder="1" applyAlignment="1">
      <alignment horizontal="center"/>
    </xf>
    <xf numFmtId="3" fontId="6" fillId="0" borderId="0" xfId="0" applyNumberFormat="1" applyFont="1" applyFill="1" applyBorder="1" applyAlignment="1">
      <alignment horizontal="center"/>
    </xf>
    <xf numFmtId="0" fontId="102" fillId="4" borderId="0" xfId="7" applyFont="1" applyFill="1" applyAlignment="1">
      <alignment vertical="center"/>
    </xf>
    <xf numFmtId="3" fontId="2" fillId="4" borderId="0" xfId="0" applyNumberFormat="1" applyFont="1" applyFill="1" applyAlignment="1">
      <alignment vertical="top" wrapText="1"/>
    </xf>
    <xf numFmtId="3" fontId="102" fillId="0" borderId="0" xfId="0" applyNumberFormat="1" applyFont="1" applyFill="1" applyAlignment="1">
      <alignment vertical="top" wrapText="1"/>
    </xf>
    <xf numFmtId="3" fontId="14" fillId="0" borderId="2" xfId="7" applyNumberFormat="1" applyFont="1" applyFill="1" applyBorder="1" applyAlignment="1">
      <alignment horizontal="left" vertical="top" wrapText="1"/>
    </xf>
    <xf numFmtId="3" fontId="14" fillId="0" borderId="0" xfId="7" applyNumberFormat="1" applyFont="1" applyFill="1" applyAlignment="1">
      <alignment horizontal="left" vertical="top" wrapText="1"/>
    </xf>
    <xf numFmtId="0" fontId="2" fillId="0" borderId="0" xfId="0" applyFont="1" applyAlignment="1">
      <alignment horizontal="center" vertical="top"/>
    </xf>
    <xf numFmtId="0" fontId="2" fillId="0" borderId="0" xfId="7" applyFont="1" applyFill="1" applyBorder="1" applyAlignment="1">
      <alignment horizontal="center" wrapText="1"/>
    </xf>
    <xf numFmtId="0" fontId="2" fillId="4" borderId="0" xfId="6" applyFont="1" applyFill="1" applyAlignment="1" applyProtection="1">
      <alignment vertical="center"/>
    </xf>
    <xf numFmtId="0" fontId="6" fillId="0" borderId="0" xfId="2" applyFont="1"/>
    <xf numFmtId="3" fontId="2" fillId="0" borderId="0" xfId="7" applyNumberFormat="1" applyFont="1" applyBorder="1" applyAlignment="1">
      <alignment vertical="center"/>
    </xf>
    <xf numFmtId="3" fontId="6" fillId="0" borderId="0" xfId="2" applyNumberFormat="1" applyFont="1"/>
    <xf numFmtId="0" fontId="30" fillId="0" borderId="0" xfId="2" applyFont="1"/>
    <xf numFmtId="3" fontId="2" fillId="0" borderId="0" xfId="16" applyNumberFormat="1" applyFont="1" applyBorder="1" applyAlignment="1">
      <alignment vertical="center"/>
    </xf>
    <xf numFmtId="173" fontId="12" fillId="6" borderId="0" xfId="16" applyNumberFormat="1" applyFont="1" applyFill="1" applyBorder="1" applyAlignment="1">
      <alignment vertical="center"/>
    </xf>
    <xf numFmtId="173" fontId="30" fillId="0" borderId="0" xfId="2" applyNumberFormat="1" applyFont="1"/>
    <xf numFmtId="179" fontId="6" fillId="0" borderId="0" xfId="2" applyNumberFormat="1" applyFont="1" applyFill="1" applyBorder="1"/>
    <xf numFmtId="180" fontId="2" fillId="0" borderId="0" xfId="16" applyNumberFormat="1" applyFont="1" applyBorder="1" applyAlignment="1">
      <alignment vertical="center"/>
    </xf>
    <xf numFmtId="3" fontId="23" fillId="6" borderId="0" xfId="16" applyNumberFormat="1" applyFont="1" applyFill="1" applyBorder="1" applyAlignment="1">
      <alignment vertical="center"/>
    </xf>
    <xf numFmtId="0" fontId="21" fillId="4" borderId="0" xfId="1" applyFont="1" applyFill="1" applyBorder="1" applyAlignment="1">
      <alignment vertical="center" wrapText="1"/>
    </xf>
    <xf numFmtId="3" fontId="21" fillId="4" borderId="0" xfId="1" applyNumberFormat="1" applyFont="1" applyFill="1" applyBorder="1" applyAlignment="1">
      <alignment vertical="center"/>
    </xf>
    <xf numFmtId="10" fontId="159" fillId="0" borderId="3" xfId="3" applyNumberFormat="1" applyFont="1" applyFill="1" applyBorder="1" applyAlignment="1">
      <alignment horizontal="right" vertical="center"/>
    </xf>
    <xf numFmtId="0" fontId="17" fillId="0" borderId="0" xfId="7" applyFont="1" applyFill="1" applyAlignment="1">
      <alignment horizontal="left"/>
    </xf>
    <xf numFmtId="3" fontId="17" fillId="0" borderId="0" xfId="7" applyNumberFormat="1" applyFont="1" applyFill="1" applyAlignment="1">
      <alignment horizontal="left"/>
    </xf>
    <xf numFmtId="0" fontId="24" fillId="0" borderId="0" xfId="7" applyFont="1" applyFill="1" applyAlignment="1">
      <alignment horizontal="left" vertical="top"/>
    </xf>
    <xf numFmtId="3" fontId="4" fillId="0" borderId="0" xfId="7" applyNumberFormat="1" applyFont="1" applyAlignment="1" applyProtection="1">
      <alignment vertical="top"/>
      <protection locked="0"/>
    </xf>
    <xf numFmtId="3" fontId="34" fillId="0" borderId="0" xfId="7" applyNumberFormat="1" applyFont="1" applyAlignment="1">
      <alignment horizontal="right" wrapText="1"/>
    </xf>
    <xf numFmtId="3" fontId="4" fillId="0" borderId="1" xfId="7" applyNumberFormat="1" applyFont="1" applyBorder="1" applyAlignment="1">
      <alignment horizontal="right"/>
    </xf>
    <xf numFmtId="3" fontId="4" fillId="0" borderId="1" xfId="7" applyNumberFormat="1" applyFont="1" applyBorder="1" applyAlignment="1">
      <alignment horizontal="right" wrapText="1"/>
    </xf>
    <xf numFmtId="3" fontId="66" fillId="0" borderId="13" xfId="0" applyNumberFormat="1" applyFont="1" applyBorder="1" applyAlignment="1">
      <alignment horizontal="right" wrapText="1"/>
    </xf>
    <xf numFmtId="3" fontId="13" fillId="0" borderId="10" xfId="0" applyNumberFormat="1" applyFont="1" applyBorder="1" applyAlignment="1">
      <alignment horizontal="right" wrapText="1"/>
    </xf>
    <xf numFmtId="3" fontId="13" fillId="0" borderId="2" xfId="4" applyNumberFormat="1" applyFont="1" applyFill="1" applyBorder="1" applyAlignment="1">
      <alignment horizontal="left" vertical="top" wrapText="1"/>
    </xf>
    <xf numFmtId="3" fontId="67" fillId="0" borderId="10" xfId="0" applyNumberFormat="1" applyFont="1" applyBorder="1" applyAlignment="1">
      <alignment horizontal="right" wrapText="1"/>
    </xf>
    <xf numFmtId="3" fontId="67" fillId="0" borderId="13" xfId="0" applyNumberFormat="1" applyFont="1" applyBorder="1" applyAlignment="1">
      <alignment horizontal="right" wrapText="1"/>
    </xf>
    <xf numFmtId="166" fontId="6" fillId="3" borderId="0" xfId="0" applyNumberFormat="1" applyFont="1" applyFill="1"/>
    <xf numFmtId="165" fontId="2" fillId="0" borderId="0" xfId="3" applyNumberFormat="1" applyFont="1" applyAlignment="1">
      <alignment horizontal="right" vertical="top" wrapText="1"/>
    </xf>
    <xf numFmtId="3" fontId="24" fillId="0" borderId="0" xfId="7" applyNumberFormat="1" applyFont="1" applyFill="1" applyAlignment="1">
      <alignment horizontal="left" vertical="top"/>
    </xf>
    <xf numFmtId="165" fontId="14" fillId="0" borderId="3" xfId="5" applyNumberFormat="1" applyFont="1" applyBorder="1" applyAlignment="1">
      <alignment horizontal="right" vertical="top" wrapText="1"/>
    </xf>
    <xf numFmtId="0" fontId="48" fillId="9" borderId="0" xfId="7" applyFont="1" applyFill="1" applyAlignment="1"/>
    <xf numFmtId="1" fontId="17" fillId="0" borderId="2" xfId="0" applyNumberFormat="1" applyFont="1" applyFill="1" applyBorder="1"/>
    <xf numFmtId="0" fontId="17" fillId="0" borderId="2" xfId="0" applyFont="1" applyFill="1" applyBorder="1" applyAlignment="1">
      <alignment horizontal="left"/>
    </xf>
    <xf numFmtId="0" fontId="17" fillId="0" borderId="0" xfId="0" applyFont="1" applyFill="1" applyBorder="1" applyAlignment="1">
      <alignment horizontal="left"/>
    </xf>
    <xf numFmtId="0" fontId="17" fillId="0" borderId="0" xfId="7" applyFont="1" applyFill="1" applyAlignment="1">
      <alignment vertical="center"/>
    </xf>
    <xf numFmtId="10" fontId="17" fillId="0" borderId="0" xfId="0" applyNumberFormat="1" applyFont="1" applyFill="1" applyBorder="1"/>
    <xf numFmtId="0" fontId="160" fillId="0" borderId="0" xfId="7" applyFont="1" applyFill="1" applyAlignment="1">
      <alignment vertical="center"/>
    </xf>
    <xf numFmtId="1" fontId="17" fillId="0" borderId="0" xfId="0" applyNumberFormat="1" applyFont="1" applyFill="1" applyBorder="1"/>
    <xf numFmtId="0" fontId="17" fillId="0" borderId="3" xfId="7" applyFont="1" applyFill="1" applyBorder="1" applyAlignment="1">
      <alignment vertical="center"/>
    </xf>
    <xf numFmtId="10" fontId="17" fillId="0" borderId="2" xfId="0" applyNumberFormat="1" applyFont="1" applyFill="1" applyBorder="1"/>
    <xf numFmtId="187" fontId="17" fillId="0" borderId="2" xfId="76" applyNumberFormat="1" applyFont="1" applyFill="1" applyBorder="1"/>
    <xf numFmtId="187" fontId="17" fillId="0" borderId="0" xfId="76" applyNumberFormat="1" applyFont="1" applyFill="1" applyBorder="1"/>
    <xf numFmtId="0" fontId="17" fillId="0" borderId="3" xfId="0" applyFont="1" applyFill="1" applyBorder="1"/>
    <xf numFmtId="10" fontId="17" fillId="0" borderId="3" xfId="0" applyNumberFormat="1" applyFont="1" applyFill="1" applyBorder="1"/>
    <xf numFmtId="187" fontId="17" fillId="0" borderId="3" xfId="76" applyNumberFormat="1" applyFont="1" applyFill="1" applyBorder="1"/>
    <xf numFmtId="193" fontId="17" fillId="0" borderId="2" xfId="76" applyNumberFormat="1" applyFont="1" applyFill="1" applyBorder="1"/>
    <xf numFmtId="193" fontId="17" fillId="0" borderId="0" xfId="76" applyNumberFormat="1" applyFont="1" applyFill="1" applyBorder="1"/>
    <xf numFmtId="10" fontId="17" fillId="0" borderId="2" xfId="3" applyNumberFormat="1" applyFont="1" applyFill="1" applyBorder="1" applyAlignment="1">
      <alignment horizontal="right"/>
    </xf>
    <xf numFmtId="10" fontId="17" fillId="0" borderId="0" xfId="3" applyNumberFormat="1" applyFont="1" applyFill="1" applyBorder="1" applyAlignment="1">
      <alignment horizontal="right"/>
    </xf>
    <xf numFmtId="10" fontId="17" fillId="0" borderId="3" xfId="3" applyNumberFormat="1" applyFont="1" applyFill="1" applyBorder="1" applyAlignment="1">
      <alignment horizontal="right"/>
    </xf>
    <xf numFmtId="193" fontId="17" fillId="0" borderId="3" xfId="76" applyNumberFormat="1" applyFont="1" applyFill="1" applyBorder="1"/>
    <xf numFmtId="1" fontId="17" fillId="0" borderId="2" xfId="0" applyNumberFormat="1" applyFont="1" applyFill="1" applyBorder="1"/>
    <xf numFmtId="0" fontId="17" fillId="0" borderId="2" xfId="0" applyFont="1" applyFill="1" applyBorder="1" applyAlignment="1">
      <alignment horizontal="left"/>
    </xf>
    <xf numFmtId="10" fontId="17" fillId="0" borderId="2" xfId="0" applyNumberFormat="1" applyFont="1" applyFill="1" applyBorder="1" applyAlignment="1">
      <alignment horizontal="right"/>
    </xf>
    <xf numFmtId="187" fontId="17" fillId="0" borderId="2" xfId="76" applyNumberFormat="1" applyFont="1" applyFill="1" applyBorder="1" applyAlignment="1">
      <alignment horizontal="right"/>
    </xf>
    <xf numFmtId="0" fontId="17" fillId="0" borderId="0" xfId="0" applyFont="1" applyFill="1" applyBorder="1" applyAlignment="1">
      <alignment horizontal="left"/>
    </xf>
    <xf numFmtId="10" fontId="17" fillId="0" borderId="0" xfId="0" applyNumberFormat="1" applyFont="1" applyFill="1" applyBorder="1" applyAlignment="1">
      <alignment horizontal="right"/>
    </xf>
    <xf numFmtId="187" fontId="17" fillId="0" borderId="0" xfId="76" applyNumberFormat="1" applyFont="1" applyFill="1" applyBorder="1" applyAlignment="1">
      <alignment horizontal="right"/>
    </xf>
    <xf numFmtId="0" fontId="17" fillId="0" borderId="0" xfId="7" applyFont="1" applyFill="1" applyAlignment="1">
      <alignment vertical="center"/>
    </xf>
    <xf numFmtId="0" fontId="160" fillId="0" borderId="0" xfId="7" applyFont="1" applyFill="1" applyAlignment="1">
      <alignment vertical="center"/>
    </xf>
    <xf numFmtId="1" fontId="17" fillId="0" borderId="0" xfId="0" applyNumberFormat="1" applyFont="1" applyFill="1" applyBorder="1"/>
    <xf numFmtId="0" fontId="17" fillId="0" borderId="3" xfId="7" applyFont="1" applyFill="1" applyBorder="1" applyAlignment="1">
      <alignment vertical="center"/>
    </xf>
    <xf numFmtId="0" fontId="17" fillId="0" borderId="3" xfId="0" applyFont="1" applyFill="1" applyBorder="1" applyAlignment="1">
      <alignment horizontal="left"/>
    </xf>
    <xf numFmtId="10" fontId="17" fillId="0" borderId="3" xfId="0" applyNumberFormat="1" applyFont="1" applyFill="1" applyBorder="1" applyAlignment="1">
      <alignment horizontal="right"/>
    </xf>
    <xf numFmtId="187" fontId="17" fillId="0" borderId="3" xfId="76" applyNumberFormat="1" applyFont="1" applyFill="1" applyBorder="1" applyAlignment="1">
      <alignment horizontal="right"/>
    </xf>
    <xf numFmtId="193" fontId="17" fillId="0" borderId="0" xfId="76" applyNumberFormat="1" applyFont="1" applyFill="1" applyBorder="1"/>
    <xf numFmtId="10" fontId="17" fillId="0" borderId="2" xfId="3" applyNumberFormat="1" applyFont="1" applyFill="1" applyBorder="1" applyAlignment="1">
      <alignment horizontal="right"/>
    </xf>
    <xf numFmtId="10" fontId="17" fillId="0" borderId="0" xfId="3" applyNumberFormat="1" applyFont="1" applyFill="1" applyBorder="1" applyAlignment="1">
      <alignment horizontal="right"/>
    </xf>
    <xf numFmtId="10" fontId="17" fillId="0" borderId="3" xfId="3" applyNumberFormat="1" applyFont="1" applyFill="1" applyBorder="1" applyAlignment="1">
      <alignment horizontal="right"/>
    </xf>
    <xf numFmtId="0" fontId="13" fillId="4" borderId="3" xfId="7" applyFont="1" applyFill="1" applyBorder="1" applyAlignment="1">
      <alignment horizontal="center" vertical="top" wrapText="1"/>
    </xf>
    <xf numFmtId="3" fontId="13" fillId="0" borderId="3" xfId="7" applyNumberFormat="1" applyFont="1" applyFill="1" applyBorder="1" applyAlignment="1">
      <alignment horizontal="left" wrapText="1"/>
    </xf>
    <xf numFmtId="3" fontId="13" fillId="0" borderId="0" xfId="7" applyNumberFormat="1" applyFont="1" applyFill="1" applyBorder="1" applyAlignment="1">
      <alignment horizontal="right" wrapText="1"/>
    </xf>
    <xf numFmtId="1" fontId="13" fillId="0" borderId="16" xfId="7" applyNumberFormat="1" applyFont="1" applyFill="1" applyBorder="1" applyAlignment="1">
      <alignment horizontal="right" wrapText="1"/>
    </xf>
    <xf numFmtId="1" fontId="13" fillId="0" borderId="12" xfId="7" applyNumberFormat="1" applyFont="1" applyFill="1" applyBorder="1" applyAlignment="1">
      <alignment horizontal="right" wrapText="1"/>
    </xf>
    <xf numFmtId="3" fontId="13" fillId="0" borderId="3" xfId="7" applyNumberFormat="1" applyFont="1" applyFill="1" applyBorder="1" applyAlignment="1">
      <alignment horizontal="right" wrapText="1"/>
    </xf>
    <xf numFmtId="1" fontId="17" fillId="0" borderId="2" xfId="0" applyNumberFormat="1" applyFont="1" applyFill="1" applyBorder="1"/>
    <xf numFmtId="0" fontId="17" fillId="0" borderId="2" xfId="0" applyFont="1" applyFill="1" applyBorder="1" applyAlignment="1">
      <alignment horizontal="left"/>
    </xf>
    <xf numFmtId="10" fontId="17" fillId="0" borderId="2" xfId="0" applyNumberFormat="1" applyFont="1" applyFill="1" applyBorder="1" applyAlignment="1">
      <alignment horizontal="right"/>
    </xf>
    <xf numFmtId="187" fontId="17" fillId="0" borderId="2" xfId="76" applyNumberFormat="1" applyFont="1" applyFill="1" applyBorder="1" applyAlignment="1">
      <alignment horizontal="right"/>
    </xf>
    <xf numFmtId="1" fontId="17" fillId="0" borderId="0" xfId="0" applyNumberFormat="1" applyFont="1" applyFill="1" applyBorder="1" applyAlignment="1">
      <alignment wrapText="1"/>
    </xf>
    <xf numFmtId="0" fontId="17" fillId="0" borderId="0" xfId="0" applyFont="1" applyFill="1" applyBorder="1" applyAlignment="1">
      <alignment horizontal="left"/>
    </xf>
    <xf numFmtId="10" fontId="17" fillId="0" borderId="0" xfId="0" applyNumberFormat="1" applyFont="1" applyFill="1" applyBorder="1" applyAlignment="1">
      <alignment horizontal="right"/>
    </xf>
    <xf numFmtId="187" fontId="17" fillId="0" borderId="0" xfId="76" applyNumberFormat="1" applyFont="1" applyFill="1" applyBorder="1" applyAlignment="1">
      <alignment horizontal="right"/>
    </xf>
    <xf numFmtId="0" fontId="17" fillId="0" borderId="0" xfId="7" applyFont="1" applyFill="1" applyAlignment="1">
      <alignment vertical="center" wrapText="1"/>
    </xf>
    <xf numFmtId="0" fontId="17" fillId="0" borderId="0" xfId="7" applyFont="1" applyFill="1" applyAlignment="1">
      <alignment vertical="center"/>
    </xf>
    <xf numFmtId="0" fontId="17" fillId="0" borderId="0" xfId="7" applyFont="1" applyFill="1" applyBorder="1" applyAlignment="1">
      <alignment vertical="center"/>
    </xf>
    <xf numFmtId="0" fontId="17" fillId="0" borderId="0" xfId="0" applyFont="1" applyFill="1" applyBorder="1"/>
    <xf numFmtId="190" fontId="17" fillId="0" borderId="0" xfId="0" applyNumberFormat="1" applyFont="1" applyFill="1" applyBorder="1"/>
    <xf numFmtId="10" fontId="17" fillId="0" borderId="0" xfId="0" applyNumberFormat="1" applyFont="1" applyFill="1" applyBorder="1"/>
    <xf numFmtId="0" fontId="17" fillId="0" borderId="0" xfId="7" applyFont="1" applyFill="1" applyBorder="1" applyAlignment="1"/>
    <xf numFmtId="0" fontId="13" fillId="0" borderId="0" xfId="7" applyFont="1" applyFill="1" applyAlignment="1">
      <alignment horizontal="center"/>
    </xf>
    <xf numFmtId="3" fontId="13" fillId="0" borderId="3" xfId="7" applyNumberFormat="1" applyFont="1" applyFill="1" applyBorder="1" applyAlignment="1">
      <alignment horizontal="left"/>
    </xf>
    <xf numFmtId="0" fontId="160" fillId="0" borderId="0" xfId="7" applyFont="1" applyFill="1" applyAlignment="1">
      <alignment vertical="center"/>
    </xf>
    <xf numFmtId="10" fontId="13" fillId="4" borderId="3" xfId="3" applyNumberFormat="1" applyFont="1" applyFill="1" applyBorder="1" applyAlignment="1">
      <alignment horizontal="center" vertical="top" wrapText="1"/>
    </xf>
    <xf numFmtId="10" fontId="13" fillId="0" borderId="3" xfId="3" applyNumberFormat="1" applyFont="1" applyFill="1" applyBorder="1" applyAlignment="1">
      <alignment horizontal="right" wrapText="1"/>
    </xf>
    <xf numFmtId="10" fontId="17" fillId="0" borderId="2" xfId="3" applyNumberFormat="1" applyFont="1" applyFill="1" applyBorder="1" applyAlignment="1">
      <alignment horizontal="right"/>
    </xf>
    <xf numFmtId="10" fontId="17" fillId="0" borderId="0" xfId="3" applyNumberFormat="1" applyFont="1" applyFill="1" applyBorder="1" applyAlignment="1">
      <alignment horizontal="right"/>
    </xf>
    <xf numFmtId="10" fontId="17" fillId="0" borderId="0" xfId="3" applyNumberFormat="1" applyFont="1" applyFill="1" applyBorder="1"/>
    <xf numFmtId="10" fontId="17" fillId="0" borderId="0" xfId="3" applyNumberFormat="1" applyFont="1" applyFill="1" applyBorder="1" applyAlignment="1"/>
    <xf numFmtId="10" fontId="13" fillId="0" borderId="0" xfId="3" applyNumberFormat="1" applyFont="1" applyFill="1" applyAlignment="1">
      <alignment horizontal="center"/>
    </xf>
    <xf numFmtId="10" fontId="176" fillId="0" borderId="2" xfId="3" applyNumberFormat="1" applyFont="1" applyFill="1" applyBorder="1"/>
    <xf numFmtId="10" fontId="176" fillId="0" borderId="0" xfId="3" applyNumberFormat="1" applyFont="1" applyFill="1" applyBorder="1"/>
    <xf numFmtId="1" fontId="17" fillId="0" borderId="2" xfId="0" applyNumberFormat="1" applyFont="1" applyFill="1" applyBorder="1"/>
    <xf numFmtId="0" fontId="17" fillId="0" borderId="2" xfId="0" applyFont="1" applyFill="1" applyBorder="1" applyAlignment="1">
      <alignment horizontal="left"/>
    </xf>
    <xf numFmtId="10" fontId="17" fillId="0" borderId="2" xfId="0" applyNumberFormat="1" applyFont="1" applyFill="1" applyBorder="1" applyAlignment="1">
      <alignment horizontal="right"/>
    </xf>
    <xf numFmtId="187" fontId="17" fillId="0" borderId="2" xfId="76" applyNumberFormat="1" applyFont="1" applyFill="1" applyBorder="1" applyAlignment="1">
      <alignment horizontal="right"/>
    </xf>
    <xf numFmtId="0" fontId="17" fillId="0" borderId="0" xfId="0" applyFont="1" applyFill="1" applyBorder="1" applyAlignment="1">
      <alignment horizontal="left"/>
    </xf>
    <xf numFmtId="10" fontId="17" fillId="0" borderId="0" xfId="0" applyNumberFormat="1" applyFont="1" applyFill="1" applyBorder="1" applyAlignment="1">
      <alignment horizontal="right"/>
    </xf>
    <xf numFmtId="187" fontId="17" fillId="0" borderId="0" xfId="76" applyNumberFormat="1" applyFont="1" applyFill="1" applyBorder="1" applyAlignment="1">
      <alignment horizontal="right"/>
    </xf>
    <xf numFmtId="0" fontId="17" fillId="0" borderId="0" xfId="7" applyFont="1" applyFill="1" applyAlignment="1">
      <alignment vertical="center"/>
    </xf>
    <xf numFmtId="0" fontId="160" fillId="0" borderId="0" xfId="7" applyFont="1" applyFill="1" applyAlignment="1">
      <alignment vertical="center"/>
    </xf>
    <xf numFmtId="1" fontId="17" fillId="0" borderId="0" xfId="0" applyNumberFormat="1" applyFont="1" applyFill="1" applyBorder="1"/>
    <xf numFmtId="0" fontId="17" fillId="0" borderId="3" xfId="7" applyFont="1" applyFill="1" applyBorder="1" applyAlignment="1">
      <alignment vertical="center"/>
    </xf>
    <xf numFmtId="0" fontId="17" fillId="0" borderId="3" xfId="0" applyFont="1" applyFill="1" applyBorder="1" applyAlignment="1">
      <alignment horizontal="left"/>
    </xf>
    <xf numFmtId="10" fontId="17" fillId="0" borderId="3" xfId="0" applyNumberFormat="1" applyFont="1" applyFill="1" applyBorder="1" applyAlignment="1">
      <alignment horizontal="right"/>
    </xf>
    <xf numFmtId="187" fontId="17" fillId="0" borderId="3" xfId="76" applyNumberFormat="1" applyFont="1" applyFill="1" applyBorder="1" applyAlignment="1">
      <alignment horizontal="right"/>
    </xf>
    <xf numFmtId="193" fontId="17" fillId="0" borderId="0" xfId="76" applyNumberFormat="1" applyFont="1" applyFill="1" applyBorder="1"/>
    <xf numFmtId="10" fontId="17" fillId="0" borderId="2" xfId="3" applyNumberFormat="1" applyFont="1" applyFill="1" applyBorder="1" applyAlignment="1">
      <alignment horizontal="right"/>
    </xf>
    <xf numFmtId="10" fontId="17" fillId="0" borderId="0" xfId="3" applyNumberFormat="1" applyFont="1" applyFill="1" applyBorder="1" applyAlignment="1">
      <alignment horizontal="right"/>
    </xf>
    <xf numFmtId="10" fontId="17" fillId="0" borderId="3" xfId="3" applyNumberFormat="1" applyFont="1" applyFill="1" applyBorder="1" applyAlignment="1">
      <alignment horizontal="right"/>
    </xf>
    <xf numFmtId="9" fontId="14" fillId="0" borderId="3" xfId="5" applyFont="1" applyBorder="1" applyAlignment="1">
      <alignment horizontal="right" vertical="top" wrapText="1"/>
    </xf>
    <xf numFmtId="10" fontId="14" fillId="0" borderId="3" xfId="5" applyNumberFormat="1" applyFont="1" applyBorder="1" applyAlignment="1">
      <alignment horizontal="right" vertical="top" wrapText="1"/>
    </xf>
    <xf numFmtId="0" fontId="14" fillId="0" borderId="3" xfId="1" applyFont="1" applyBorder="1" applyAlignment="1">
      <alignment horizontal="right" vertical="top" wrapText="1"/>
    </xf>
    <xf numFmtId="3" fontId="21" fillId="0" borderId="0" xfId="1" applyNumberFormat="1" applyFont="1" applyFill="1" applyBorder="1" applyAlignment="1">
      <alignment horizontal="left" vertical="center"/>
    </xf>
    <xf numFmtId="0" fontId="14" fillId="0" borderId="3" xfId="1" applyFont="1" applyBorder="1" applyAlignment="1">
      <alignment horizontal="left" vertical="top" wrapText="1"/>
    </xf>
    <xf numFmtId="0" fontId="2" fillId="0" borderId="0" xfId="1" applyFont="1" applyProtection="1"/>
    <xf numFmtId="0" fontId="1" fillId="0" borderId="3" xfId="2" quotePrefix="1" applyFont="1" applyBorder="1" applyProtection="1"/>
    <xf numFmtId="0" fontId="4" fillId="0" borderId="3" xfId="2" quotePrefix="1" applyFont="1" applyBorder="1" applyProtection="1"/>
    <xf numFmtId="3" fontId="6" fillId="2" borderId="0" xfId="1" applyNumberFormat="1" applyFont="1" applyFill="1" applyBorder="1" applyAlignment="1" applyProtection="1">
      <alignment horizontal="right" vertical="top" indent="1"/>
      <protection locked="0"/>
    </xf>
    <xf numFmtId="3" fontId="6" fillId="5" borderId="0" xfId="1" applyNumberFormat="1" applyFont="1" applyFill="1" applyBorder="1" applyAlignment="1" applyProtection="1">
      <alignment horizontal="center" vertical="top"/>
    </xf>
    <xf numFmtId="3" fontId="4" fillId="0" borderId="0" xfId="2" applyNumberFormat="1" applyFont="1" applyFill="1" applyAlignment="1" applyProtection="1">
      <alignment horizontal="right" indent="1"/>
      <protection locked="0"/>
    </xf>
    <xf numFmtId="3" fontId="4" fillId="0" borderId="0" xfId="2" applyNumberFormat="1" applyFont="1" applyFill="1" applyAlignment="1" applyProtection="1">
      <alignment horizontal="center"/>
    </xf>
    <xf numFmtId="3" fontId="4" fillId="0" borderId="0" xfId="2" applyNumberFormat="1" applyFont="1" applyFill="1" applyAlignment="1" applyProtection="1">
      <alignment horizontal="right" vertical="center" indent="1"/>
      <protection locked="0"/>
    </xf>
    <xf numFmtId="3" fontId="4" fillId="0" borderId="0" xfId="2" applyNumberFormat="1" applyFont="1" applyFill="1" applyAlignment="1" applyProtection="1">
      <alignment horizontal="center" vertical="center"/>
    </xf>
    <xf numFmtId="3" fontId="6" fillId="2" borderId="1" xfId="1" applyNumberFormat="1" applyFont="1" applyFill="1" applyBorder="1" applyAlignment="1" applyProtection="1">
      <alignment horizontal="right" vertical="top" indent="1"/>
      <protection locked="0"/>
    </xf>
    <xf numFmtId="3" fontId="6" fillId="5" borderId="1" xfId="1" applyNumberFormat="1" applyFont="1" applyFill="1" applyBorder="1" applyAlignment="1" applyProtection="1">
      <alignment horizontal="center" vertical="top"/>
    </xf>
    <xf numFmtId="167" fontId="14" fillId="0" borderId="3" xfId="1" applyNumberFormat="1" applyFont="1" applyBorder="1" applyAlignment="1">
      <alignment horizontal="right" vertical="top" wrapText="1"/>
    </xf>
    <xf numFmtId="0" fontId="2" fillId="0" borderId="0" xfId="1" applyFont="1" applyAlignment="1">
      <alignment horizontal="left"/>
    </xf>
    <xf numFmtId="0" fontId="17" fillId="0" borderId="0" xfId="1" applyFont="1"/>
    <xf numFmtId="3" fontId="2" fillId="0" borderId="0" xfId="1" applyNumberFormat="1" applyFont="1" applyFill="1" applyBorder="1" applyAlignment="1">
      <alignment horizontal="right"/>
    </xf>
    <xf numFmtId="3" fontId="4" fillId="0" borderId="0" xfId="1" applyNumberFormat="1" applyFont="1" applyFill="1" applyAlignment="1">
      <alignment horizontal="right"/>
    </xf>
    <xf numFmtId="3" fontId="2" fillId="0" borderId="0" xfId="1" applyNumberFormat="1" applyFont="1" applyFill="1" applyAlignment="1">
      <alignment horizontal="right"/>
    </xf>
    <xf numFmtId="3" fontId="4" fillId="0" borderId="0" xfId="2" applyNumberFormat="1" applyFont="1" applyFill="1" applyBorder="1" applyAlignment="1" applyProtection="1">
      <alignment vertical="center" wrapText="1"/>
      <protection locked="0"/>
    </xf>
    <xf numFmtId="3" fontId="2" fillId="0" borderId="0" xfId="1" applyNumberFormat="1" applyFont="1" applyAlignment="1">
      <alignment horizontal="right"/>
    </xf>
    <xf numFmtId="3" fontId="2" fillId="0" borderId="0" xfId="1" applyNumberFormat="1" applyFont="1" applyBorder="1" applyAlignment="1">
      <alignment horizontal="right"/>
    </xf>
    <xf numFmtId="3" fontId="6" fillId="2" borderId="0" xfId="1" applyNumberFormat="1" applyFont="1" applyFill="1" applyBorder="1" applyAlignment="1">
      <alignment horizontal="right"/>
    </xf>
    <xf numFmtId="3" fontId="6" fillId="2" borderId="1" xfId="1" applyNumberFormat="1" applyFont="1" applyFill="1" applyBorder="1" applyAlignment="1">
      <alignment horizontal="right"/>
    </xf>
    <xf numFmtId="0" fontId="165" fillId="0" borderId="0" xfId="0" applyFont="1" applyFill="1" applyBorder="1" applyAlignment="1">
      <alignment vertical="top" wrapText="1"/>
    </xf>
    <xf numFmtId="0" fontId="164" fillId="0" borderId="2" xfId="0" applyFont="1" applyFill="1" applyBorder="1" applyAlignment="1">
      <alignment vertical="top"/>
    </xf>
    <xf numFmtId="0" fontId="164" fillId="0" borderId="0" xfId="0" applyFont="1" applyFill="1" applyBorder="1" applyAlignment="1">
      <alignment vertical="top"/>
    </xf>
    <xf numFmtId="0" fontId="166" fillId="0" borderId="0" xfId="72" applyFont="1" applyFill="1" applyBorder="1" applyAlignment="1">
      <alignment vertical="top" wrapText="1"/>
    </xf>
    <xf numFmtId="0" fontId="166" fillId="0" borderId="0" xfId="0" applyFont="1" applyFill="1" applyBorder="1" applyAlignment="1">
      <alignment vertical="top" wrapText="1"/>
    </xf>
    <xf numFmtId="0" fontId="129" fillId="0" borderId="1" xfId="1" applyFont="1" applyBorder="1" applyAlignment="1">
      <alignment horizontal="left" vertical="center" wrapText="1"/>
    </xf>
    <xf numFmtId="0" fontId="129" fillId="0" borderId="1" xfId="1" applyFont="1" applyBorder="1" applyAlignment="1">
      <alignment horizontal="right" wrapText="1"/>
    </xf>
    <xf numFmtId="0" fontId="4" fillId="0" borderId="3" xfId="2" applyFont="1" applyFill="1" applyBorder="1" applyAlignment="1">
      <alignment wrapText="1"/>
    </xf>
    <xf numFmtId="0" fontId="4" fillId="0" borderId="2" xfId="16" applyFont="1" applyBorder="1" applyAlignment="1">
      <alignment vertical="center" wrapText="1"/>
    </xf>
    <xf numFmtId="0" fontId="4" fillId="0" borderId="0" xfId="2" applyFont="1" applyFill="1" applyBorder="1"/>
    <xf numFmtId="3" fontId="4" fillId="0" borderId="0" xfId="2" applyNumberFormat="1" applyFont="1" applyFill="1" applyBorder="1"/>
    <xf numFmtId="0" fontId="4" fillId="0" borderId="0" xfId="16" applyFont="1" applyBorder="1" applyAlignment="1">
      <alignment vertical="center" wrapText="1"/>
    </xf>
    <xf numFmtId="0" fontId="177" fillId="0" borderId="0" xfId="2" applyFont="1" applyBorder="1" applyAlignment="1">
      <alignment wrapText="1"/>
    </xf>
    <xf numFmtId="0" fontId="7" fillId="0" borderId="3" xfId="2" applyFont="1" applyBorder="1" applyAlignment="1">
      <alignment wrapText="1"/>
    </xf>
    <xf numFmtId="0" fontId="4" fillId="0" borderId="3" xfId="2" applyFont="1" applyBorder="1" applyAlignment="1">
      <alignment horizontal="left" wrapText="1"/>
    </xf>
    <xf numFmtId="0" fontId="67" fillId="0" borderId="3" xfId="2" applyFont="1" applyBorder="1" applyAlignment="1">
      <alignment horizontal="right" wrapText="1"/>
    </xf>
    <xf numFmtId="0" fontId="67" fillId="0" borderId="0" xfId="2" applyFont="1" applyBorder="1" applyAlignment="1">
      <alignment horizontal="right" wrapText="1"/>
    </xf>
    <xf numFmtId="0" fontId="67" fillId="0" borderId="2" xfId="2" applyFont="1" applyBorder="1" applyAlignment="1">
      <alignment vertical="center" wrapText="1"/>
    </xf>
    <xf numFmtId="0" fontId="178" fillId="0" borderId="2" xfId="2" applyFont="1" applyBorder="1" applyAlignment="1">
      <alignment vertical="center" wrapText="1"/>
    </xf>
    <xf numFmtId="0" fontId="67" fillId="0" borderId="2" xfId="2" applyFont="1" applyBorder="1" applyAlignment="1">
      <alignment vertical="center"/>
    </xf>
    <xf numFmtId="0" fontId="67" fillId="0" borderId="0" xfId="2" applyFont="1" applyBorder="1" applyAlignment="1">
      <alignment vertical="center" wrapText="1"/>
    </xf>
    <xf numFmtId="0" fontId="179" fillId="0" borderId="3" xfId="0" applyFont="1" applyBorder="1" applyAlignment="1">
      <alignment horizontal="left" wrapText="1"/>
    </xf>
    <xf numFmtId="0" fontId="179" fillId="0" borderId="3" xfId="0" applyFont="1" applyBorder="1" applyAlignment="1">
      <alignment horizontal="right" textRotation="90"/>
    </xf>
    <xf numFmtId="0" fontId="179" fillId="0" borderId="2" xfId="0" applyFont="1" applyBorder="1" applyAlignment="1">
      <alignment vertical="center" wrapText="1"/>
    </xf>
    <xf numFmtId="3" fontId="179" fillId="0" borderId="2" xfId="0" applyNumberFormat="1" applyFont="1" applyBorder="1" applyAlignment="1">
      <alignment vertical="top"/>
    </xf>
    <xf numFmtId="0" fontId="179" fillId="0" borderId="2" xfId="0" applyFont="1" applyBorder="1" applyAlignment="1">
      <alignment vertical="top"/>
    </xf>
    <xf numFmtId="0" fontId="179" fillId="0" borderId="0" xfId="0" applyFont="1" applyAlignment="1">
      <alignment vertical="top"/>
    </xf>
    <xf numFmtId="3" fontId="179" fillId="6" borderId="0" xfId="2" applyNumberFormat="1" applyFont="1" applyFill="1" applyBorder="1" applyAlignment="1">
      <alignment vertical="top"/>
    </xf>
    <xf numFmtId="0" fontId="179" fillId="0" borderId="0" xfId="0" applyFont="1" applyBorder="1" applyAlignment="1">
      <alignment vertical="top" wrapText="1"/>
    </xf>
    <xf numFmtId="3" fontId="179" fillId="0" borderId="0" xfId="2" applyNumberFormat="1" applyFont="1" applyBorder="1" applyAlignment="1">
      <alignment vertical="top"/>
    </xf>
    <xf numFmtId="173" fontId="179" fillId="3" borderId="0" xfId="9" applyNumberFormat="1" applyFont="1" applyFill="1" applyBorder="1" applyAlignment="1">
      <alignment wrapText="1"/>
    </xf>
    <xf numFmtId="173" fontId="179" fillId="3" borderId="0" xfId="9" applyNumberFormat="1" applyFont="1" applyFill="1" applyBorder="1"/>
    <xf numFmtId="173" fontId="179" fillId="3" borderId="0" xfId="9" applyNumberFormat="1" applyFont="1" applyFill="1" applyBorder="1" applyAlignment="1">
      <alignment horizontal="right"/>
    </xf>
    <xf numFmtId="173" fontId="180" fillId="3" borderId="0" xfId="9" applyNumberFormat="1" applyFont="1" applyFill="1" applyBorder="1" applyAlignment="1">
      <alignment horizontal="right"/>
    </xf>
    <xf numFmtId="0" fontId="181" fillId="0" borderId="0" xfId="0" applyFont="1" applyBorder="1" applyAlignment="1">
      <alignment vertical="top" wrapText="1"/>
    </xf>
    <xf numFmtId="3" fontId="179" fillId="0" borderId="0" xfId="2" applyNumberFormat="1" applyFont="1" applyAlignment="1">
      <alignment vertical="top"/>
    </xf>
    <xf numFmtId="3" fontId="181" fillId="0" borderId="0" xfId="2" applyNumberFormat="1" applyFont="1" applyFill="1" applyBorder="1" applyAlignment="1">
      <alignment vertical="top"/>
    </xf>
    <xf numFmtId="3" fontId="179" fillId="0" borderId="0" xfId="2" applyNumberFormat="1" applyFont="1" applyFill="1" applyAlignment="1">
      <alignment vertical="top"/>
    </xf>
    <xf numFmtId="0" fontId="4" fillId="0" borderId="0" xfId="1" applyFont="1" applyAlignment="1">
      <alignment wrapText="1"/>
    </xf>
    <xf numFmtId="0" fontId="7" fillId="0" borderId="2" xfId="1" applyFont="1" applyBorder="1" applyAlignment="1">
      <alignment wrapText="1"/>
    </xf>
    <xf numFmtId="0" fontId="4" fillId="0" borderId="0" xfId="1" applyFont="1" applyBorder="1" applyAlignment="1">
      <alignment wrapText="1"/>
    </xf>
    <xf numFmtId="0" fontId="14" fillId="0" borderId="0" xfId="1" applyFont="1" applyBorder="1" applyAlignment="1">
      <alignment horizontal="left" vertical="center" wrapText="1"/>
    </xf>
    <xf numFmtId="0" fontId="4" fillId="0" borderId="2" xfId="1" applyFont="1" applyBorder="1" applyAlignment="1">
      <alignment vertical="center" wrapText="1"/>
    </xf>
    <xf numFmtId="0" fontId="4" fillId="0" borderId="2" xfId="1" applyFont="1" applyBorder="1" applyAlignment="1">
      <alignment vertical="center"/>
    </xf>
    <xf numFmtId="0" fontId="4" fillId="0" borderId="0" xfId="1" applyFont="1" applyBorder="1" applyAlignment="1">
      <alignment vertical="center"/>
    </xf>
    <xf numFmtId="3" fontId="4" fillId="0" borderId="0" xfId="1" applyNumberFormat="1" applyFont="1" applyBorder="1" applyAlignment="1">
      <alignment vertical="center"/>
    </xf>
    <xf numFmtId="0" fontId="4" fillId="0" borderId="0" xfId="16" quotePrefix="1" applyFont="1" applyBorder="1" applyAlignment="1">
      <alignment horizontal="left" vertical="center" wrapText="1"/>
    </xf>
    <xf numFmtId="0" fontId="4" fillId="3" borderId="0" xfId="2" applyFont="1" applyFill="1" applyBorder="1"/>
    <xf numFmtId="3" fontId="4" fillId="3" borderId="0" xfId="2" applyNumberFormat="1" applyFont="1" applyFill="1" applyBorder="1"/>
    <xf numFmtId="3" fontId="4" fillId="3" borderId="0" xfId="2" applyNumberFormat="1" applyFont="1" applyFill="1" applyBorder="1" applyAlignment="1">
      <alignment horizontal="right"/>
    </xf>
    <xf numFmtId="0" fontId="4" fillId="0" borderId="0" xfId="1" applyFont="1" applyFill="1" applyBorder="1" applyAlignment="1">
      <alignment vertical="center" wrapText="1"/>
    </xf>
    <xf numFmtId="3" fontId="4" fillId="0" borderId="0" xfId="1" applyNumberFormat="1" applyFont="1" applyFill="1" applyBorder="1" applyAlignment="1">
      <alignment vertical="center"/>
    </xf>
    <xf numFmtId="0" fontId="4" fillId="0" borderId="0" xfId="1" applyFont="1" applyBorder="1" applyAlignment="1">
      <alignment vertical="center" wrapText="1"/>
    </xf>
    <xf numFmtId="3" fontId="4" fillId="0" borderId="0" xfId="5" applyNumberFormat="1" applyFont="1" applyBorder="1" applyAlignment="1">
      <alignment vertical="center"/>
    </xf>
    <xf numFmtId="0" fontId="13" fillId="0" borderId="0" xfId="16" applyFont="1" applyBorder="1" applyAlignment="1">
      <alignment horizontal="left" vertical="top" wrapText="1"/>
    </xf>
    <xf numFmtId="0" fontId="13" fillId="0" borderId="0" xfId="16" applyFont="1" applyBorder="1" applyAlignment="1">
      <alignment vertical="top" wrapText="1"/>
    </xf>
    <xf numFmtId="0" fontId="13" fillId="0" borderId="1" xfId="16" applyFont="1" applyBorder="1" applyAlignment="1">
      <alignment horizontal="right" wrapText="1"/>
    </xf>
    <xf numFmtId="0" fontId="67" fillId="0" borderId="3" xfId="1" applyFont="1" applyBorder="1" applyAlignment="1">
      <alignment horizontal="right" wrapText="1"/>
    </xf>
    <xf numFmtId="14" fontId="34" fillId="0" borderId="0" xfId="0" quotePrefix="1" applyNumberFormat="1" applyFont="1" applyAlignment="1">
      <alignment horizontal="right" wrapText="1"/>
    </xf>
    <xf numFmtId="3" fontId="34" fillId="0" borderId="0" xfId="0" applyNumberFormat="1" applyFont="1" applyAlignment="1">
      <alignment horizontal="right" wrapText="1"/>
    </xf>
    <xf numFmtId="3" fontId="34" fillId="0" borderId="0" xfId="0" applyNumberFormat="1" applyFont="1" applyBorder="1" applyAlignment="1">
      <alignment horizontal="left" wrapText="1"/>
    </xf>
    <xf numFmtId="3" fontId="4" fillId="0" borderId="0" xfId="1" applyNumberFormat="1" applyFont="1" applyFill="1" applyBorder="1" applyAlignment="1" applyProtection="1">
      <alignment horizontal="left" vertical="top" wrapText="1"/>
    </xf>
    <xf numFmtId="0" fontId="4" fillId="0" borderId="3" xfId="2" applyNumberFormat="1" applyFont="1" applyBorder="1" applyAlignment="1">
      <alignment horizontal="centerContinuous"/>
    </xf>
    <xf numFmtId="0" fontId="4" fillId="0" borderId="3" xfId="2" applyFont="1" applyBorder="1" applyAlignment="1">
      <alignment horizontal="right"/>
    </xf>
    <xf numFmtId="15" fontId="14" fillId="0" borderId="3" xfId="2" quotePrefix="1" applyNumberFormat="1" applyFont="1" applyBorder="1" applyAlignment="1">
      <alignment horizontal="right" wrapText="1"/>
    </xf>
    <xf numFmtId="49" fontId="4" fillId="4" borderId="3" xfId="6" quotePrefix="1" applyNumberFormat="1" applyFont="1" applyFill="1" applyBorder="1" applyAlignment="1" applyProtection="1">
      <alignment horizontal="right" vertical="center" wrapText="1"/>
    </xf>
    <xf numFmtId="167" fontId="4" fillId="0" borderId="0" xfId="4" applyNumberFormat="1" applyFont="1" applyFill="1" applyBorder="1" applyAlignment="1" applyProtection="1">
      <alignment horizontal="right" vertical="center"/>
      <protection locked="0"/>
    </xf>
    <xf numFmtId="0" fontId="172" fillId="0" borderId="0" xfId="2" applyFont="1" applyBorder="1" applyAlignment="1">
      <alignment vertical="center" wrapText="1"/>
    </xf>
    <xf numFmtId="3" fontId="173" fillId="0" borderId="0" xfId="2" applyNumberFormat="1" applyFont="1" applyBorder="1" applyAlignment="1">
      <alignment horizontal="left" vertical="center" wrapText="1"/>
    </xf>
    <xf numFmtId="3" fontId="173" fillId="0" borderId="0" xfId="2" quotePrefix="1" applyNumberFormat="1" applyFont="1" applyFill="1" applyBorder="1" applyAlignment="1">
      <alignment vertical="center" wrapText="1"/>
    </xf>
    <xf numFmtId="3" fontId="175" fillId="2" borderId="0" xfId="2" applyNumberFormat="1" applyFont="1" applyFill="1" applyBorder="1" applyAlignment="1">
      <alignment vertical="center" wrapText="1"/>
    </xf>
    <xf numFmtId="3" fontId="175" fillId="3" borderId="0" xfId="2" applyNumberFormat="1" applyFont="1" applyFill="1" applyBorder="1" applyAlignment="1">
      <alignment vertical="center" wrapText="1"/>
    </xf>
    <xf numFmtId="0" fontId="4"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4" fillId="4" borderId="0" xfId="4" applyFont="1" applyFill="1" applyBorder="1" applyAlignment="1" applyProtection="1">
      <alignment horizontal="left" vertical="top" wrapText="1"/>
      <protection locked="0"/>
    </xf>
    <xf numFmtId="0" fontId="0" fillId="0" borderId="0" xfId="0" applyAlignment="1">
      <alignment vertical="top"/>
    </xf>
    <xf numFmtId="0" fontId="162" fillId="0" borderId="2" xfId="0" applyFont="1" applyBorder="1" applyAlignment="1">
      <alignment horizontal="left" vertical="top" wrapText="1"/>
    </xf>
    <xf numFmtId="0" fontId="162" fillId="0" borderId="0" xfId="0" applyFont="1" applyBorder="1" applyAlignment="1">
      <alignment horizontal="left" vertical="top" wrapText="1"/>
    </xf>
    <xf numFmtId="3" fontId="12" fillId="4" borderId="0" xfId="0" applyNumberFormat="1" applyFont="1" applyFill="1" applyBorder="1" applyAlignment="1">
      <alignment horizontal="left" vertical="top" wrapText="1"/>
    </xf>
    <xf numFmtId="0" fontId="169" fillId="0" borderId="0" xfId="0" applyFont="1" applyBorder="1" applyAlignment="1">
      <alignment wrapText="1"/>
    </xf>
    <xf numFmtId="0" fontId="166" fillId="0" borderId="0" xfId="72" applyFont="1" applyFill="1" applyBorder="1" applyAlignment="1">
      <alignment horizontal="left" vertical="top" wrapText="1"/>
    </xf>
    <xf numFmtId="0" fontId="166" fillId="0" borderId="0" xfId="72" applyFont="1" applyBorder="1" applyAlignment="1">
      <alignment horizontal="left" vertical="top" wrapText="1"/>
    </xf>
    <xf numFmtId="0" fontId="166" fillId="0" borderId="3" xfId="72" applyFont="1" applyBorder="1" applyAlignment="1">
      <alignment horizontal="left" vertical="top" wrapText="1"/>
    </xf>
    <xf numFmtId="0" fontId="6"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 fillId="0" borderId="0" xfId="0" applyFont="1" applyBorder="1" applyAlignment="1">
      <alignment vertical="top" wrapText="1"/>
    </xf>
    <xf numFmtId="0" fontId="18" fillId="0" borderId="0" xfId="0" applyFont="1" applyBorder="1" applyAlignment="1">
      <alignment vertical="top" wrapText="1"/>
    </xf>
    <xf numFmtId="0" fontId="36" fillId="0" borderId="2" xfId="0" applyFont="1" applyFill="1" applyBorder="1" applyAlignment="1">
      <alignment horizontal="left" vertical="center" wrapText="1"/>
    </xf>
    <xf numFmtId="0" fontId="9" fillId="0" borderId="0" xfId="0" applyFont="1" applyBorder="1" applyAlignment="1">
      <alignment horizontal="left" vertical="center" wrapText="1"/>
    </xf>
    <xf numFmtId="3" fontId="1" fillId="0" borderId="0" xfId="6" applyNumberFormat="1" applyFont="1" applyFill="1" applyBorder="1" applyAlignment="1" applyProtection="1">
      <alignment horizontal="left" vertical="top" wrapText="1"/>
    </xf>
    <xf numFmtId="3" fontId="12" fillId="4" borderId="0" xfId="6" applyNumberFormat="1" applyFont="1" applyFill="1" applyBorder="1" applyAlignment="1" applyProtection="1">
      <alignment horizontal="left" vertical="top" wrapText="1"/>
      <protection locked="0"/>
    </xf>
    <xf numFmtId="0" fontId="12" fillId="0" borderId="0" xfId="6" applyFont="1" applyAlignment="1" applyProtection="1">
      <alignment vertical="top" wrapText="1"/>
      <protection locked="0"/>
    </xf>
    <xf numFmtId="0" fontId="9" fillId="0" borderId="0" xfId="0" applyFont="1" applyAlignment="1">
      <alignment wrapText="1"/>
    </xf>
    <xf numFmtId="3" fontId="12" fillId="0" borderId="0" xfId="6" applyNumberFormat="1" applyFont="1" applyFill="1" applyBorder="1" applyAlignment="1" applyProtection="1">
      <alignment horizontal="left" vertical="top" wrapText="1"/>
      <protection locked="0"/>
    </xf>
    <xf numFmtId="0" fontId="9" fillId="0" borderId="0" xfId="0" applyFont="1" applyBorder="1" applyAlignment="1" applyProtection="1">
      <protection locked="0"/>
    </xf>
    <xf numFmtId="3" fontId="1" fillId="4" borderId="0" xfId="0" applyNumberFormat="1" applyFont="1" applyFill="1" applyBorder="1" applyAlignment="1">
      <alignment horizontal="left" vertical="top" wrapText="1"/>
    </xf>
    <xf numFmtId="0" fontId="18" fillId="0" borderId="0" xfId="0" applyFont="1" applyAlignment="1">
      <alignment wrapText="1"/>
    </xf>
    <xf numFmtId="3" fontId="12" fillId="4" borderId="0" xfId="0" applyNumberFormat="1" applyFont="1" applyFill="1" applyBorder="1" applyAlignment="1">
      <alignment vertical="top" wrapText="1"/>
    </xf>
    <xf numFmtId="3" fontId="23" fillId="4" borderId="0" xfId="6" applyNumberFormat="1" applyFont="1" applyFill="1" applyBorder="1" applyAlignment="1">
      <alignment horizontal="left" vertical="top" wrapText="1"/>
    </xf>
    <xf numFmtId="0" fontId="12" fillId="0" borderId="0" xfId="6" applyFont="1" applyAlignment="1">
      <alignment vertical="top" wrapText="1"/>
    </xf>
    <xf numFmtId="0" fontId="4" fillId="4" borderId="0" xfId="4" applyFont="1" applyFill="1" applyBorder="1" applyAlignment="1" applyProtection="1">
      <alignment horizontal="left" vertical="top" wrapText="1"/>
    </xf>
    <xf numFmtId="0" fontId="6" fillId="4" borderId="0" xfId="4" applyFont="1" applyFill="1" applyBorder="1" applyAlignment="1" applyProtection="1">
      <alignment horizontal="left" vertical="top" wrapText="1"/>
    </xf>
    <xf numFmtId="0" fontId="12" fillId="0" borderId="0" xfId="2" applyFont="1" applyAlignment="1" applyProtection="1">
      <alignment horizontal="left" vertical="top" wrapText="1"/>
      <protection locked="0"/>
    </xf>
    <xf numFmtId="0" fontId="1" fillId="0" borderId="3" xfId="2" applyFont="1" applyBorder="1" applyAlignment="1" applyProtection="1">
      <alignment horizontal="center"/>
    </xf>
    <xf numFmtId="0" fontId="18" fillId="0" borderId="3" xfId="0" applyFont="1" applyBorder="1" applyAlignment="1" applyProtection="1">
      <alignment horizontal="center"/>
    </xf>
    <xf numFmtId="0" fontId="1" fillId="0" borderId="3" xfId="2" applyFont="1" applyBorder="1" applyAlignment="1" applyProtection="1">
      <alignment horizontal="center" wrapText="1"/>
    </xf>
    <xf numFmtId="0" fontId="18" fillId="0" borderId="3" xfId="0" applyFont="1" applyBorder="1" applyAlignment="1" applyProtection="1">
      <alignment horizontal="center" wrapText="1"/>
    </xf>
    <xf numFmtId="0" fontId="30" fillId="0" borderId="0" xfId="2" applyFont="1" applyAlignment="1">
      <alignment horizontal="left" wrapText="1"/>
    </xf>
    <xf numFmtId="0" fontId="4" fillId="0" borderId="0" xfId="16" applyFont="1" applyFill="1" applyBorder="1" applyAlignment="1">
      <alignment horizontal="left" vertical="top" wrapText="1"/>
    </xf>
    <xf numFmtId="0" fontId="4" fillId="0" borderId="0" xfId="16" applyFont="1" applyBorder="1" applyAlignment="1">
      <alignment horizontal="left" vertical="top" wrapText="1"/>
    </xf>
    <xf numFmtId="0" fontId="20" fillId="0" borderId="0" xfId="0" applyFont="1" applyAlignment="1">
      <alignment vertical="top" wrapText="1"/>
    </xf>
    <xf numFmtId="0" fontId="34" fillId="0" borderId="3" xfId="2" applyFont="1" applyBorder="1" applyAlignment="1">
      <alignment horizontal="center"/>
    </xf>
    <xf numFmtId="0" fontId="4" fillId="0" borderId="3" xfId="2" applyFont="1" applyBorder="1" applyAlignment="1">
      <alignment horizontal="center"/>
    </xf>
    <xf numFmtId="0" fontId="29" fillId="0" borderId="0" xfId="2" applyFont="1" applyAlignment="1">
      <alignment horizontal="left" vertical="top" wrapText="1"/>
    </xf>
    <xf numFmtId="3" fontId="23" fillId="4" borderId="0" xfId="0" applyNumberFormat="1" applyFont="1" applyFill="1" applyBorder="1" applyAlignment="1">
      <alignment vertical="top" wrapText="1"/>
    </xf>
    <xf numFmtId="0" fontId="9" fillId="0" borderId="0" xfId="0" applyFont="1" applyAlignment="1"/>
    <xf numFmtId="3" fontId="4" fillId="4" borderId="0" xfId="1" applyNumberFormat="1" applyFont="1" applyFill="1" applyBorder="1" applyAlignment="1">
      <alignment horizontal="left" vertical="top" wrapText="1"/>
    </xf>
    <xf numFmtId="0" fontId="129" fillId="0" borderId="0" xfId="1" applyFont="1" applyBorder="1" applyAlignment="1">
      <alignment horizontal="center" wrapText="1"/>
    </xf>
    <xf numFmtId="0" fontId="4" fillId="0" borderId="3" xfId="1" applyFont="1" applyBorder="1" applyAlignment="1">
      <alignment horizontal="center" wrapText="1"/>
    </xf>
    <xf numFmtId="0" fontId="34" fillId="0" borderId="0" xfId="1" applyFont="1" applyBorder="1" applyAlignment="1">
      <alignment horizontal="left" vertical="center" wrapText="1"/>
    </xf>
    <xf numFmtId="0" fontId="4" fillId="0" borderId="1" xfId="7" applyFont="1" applyBorder="1" applyAlignment="1">
      <alignment horizontal="right" wrapText="1"/>
    </xf>
    <xf numFmtId="0" fontId="4" fillId="0" borderId="2" xfId="7" applyFont="1" applyBorder="1" applyAlignment="1">
      <alignment horizontal="right" wrapText="1"/>
    </xf>
    <xf numFmtId="0" fontId="4" fillId="0" borderId="3" xfId="7" applyFont="1" applyBorder="1" applyAlignment="1">
      <alignment horizontal="right" wrapText="1"/>
    </xf>
    <xf numFmtId="3" fontId="12" fillId="4" borderId="3" xfId="7" applyNumberFormat="1" applyFont="1" applyFill="1" applyBorder="1" applyAlignment="1" applyProtection="1">
      <alignment horizontal="left" vertical="top" wrapText="1"/>
      <protection locked="0"/>
    </xf>
    <xf numFmtId="3" fontId="12" fillId="4" borderId="0" xfId="7" applyNumberFormat="1" applyFont="1" applyFill="1" applyBorder="1" applyAlignment="1">
      <alignment vertical="top" wrapText="1"/>
    </xf>
    <xf numFmtId="0" fontId="2" fillId="0" borderId="0" xfId="7" applyFont="1" applyAlignment="1">
      <alignment wrapText="1"/>
    </xf>
    <xf numFmtId="0" fontId="1" fillId="0" borderId="1" xfId="7" applyFont="1" applyBorder="1" applyAlignment="1">
      <alignment horizontal="right" wrapText="1"/>
    </xf>
    <xf numFmtId="0" fontId="1" fillId="0" borderId="2" xfId="7" applyFont="1" applyBorder="1" applyAlignment="1">
      <alignment horizontal="right" wrapText="1"/>
    </xf>
    <xf numFmtId="0" fontId="1" fillId="0" borderId="3" xfId="7" applyFont="1" applyBorder="1" applyAlignment="1">
      <alignment horizontal="right" wrapText="1"/>
    </xf>
    <xf numFmtId="3" fontId="27" fillId="4" borderId="0" xfId="7" applyNumberFormat="1" applyFont="1" applyFill="1" applyBorder="1" applyAlignment="1">
      <alignment vertical="top" wrapText="1"/>
    </xf>
    <xf numFmtId="0" fontId="27" fillId="0" borderId="0" xfId="7" applyFont="1" applyAlignment="1">
      <alignment wrapText="1"/>
    </xf>
    <xf numFmtId="0" fontId="14" fillId="0" borderId="3" xfId="0" applyFont="1" applyBorder="1" applyAlignment="1">
      <alignment horizontal="right" wrapText="1"/>
    </xf>
    <xf numFmtId="0" fontId="14" fillId="0" borderId="0" xfId="0" applyFont="1" applyBorder="1" applyAlignment="1">
      <alignment horizontal="right" wrapText="1"/>
    </xf>
    <xf numFmtId="3" fontId="12" fillId="4" borderId="0" xfId="0" applyNumberFormat="1" applyFont="1" applyFill="1" applyBorder="1" applyAlignment="1" applyProtection="1">
      <alignment vertical="top" wrapText="1"/>
      <protection locked="0"/>
    </xf>
    <xf numFmtId="0" fontId="9" fillId="0" borderId="0" xfId="0" applyFont="1" applyAlignment="1" applyProtection="1">
      <protection locked="0"/>
    </xf>
    <xf numFmtId="0" fontId="13" fillId="0" borderId="3" xfId="0" applyFont="1" applyBorder="1" applyAlignment="1">
      <alignment horizontal="right" wrapText="1"/>
    </xf>
    <xf numFmtId="0" fontId="13" fillId="0" borderId="0" xfId="0" applyFont="1" applyBorder="1" applyAlignment="1">
      <alignment horizontal="right" wrapText="1"/>
    </xf>
    <xf numFmtId="3" fontId="9" fillId="4" borderId="0" xfId="7" applyNumberFormat="1" applyFont="1" applyFill="1" applyBorder="1" applyAlignment="1">
      <alignment vertical="top" wrapText="1"/>
    </xf>
    <xf numFmtId="0" fontId="14" fillId="0" borderId="3" xfId="7" applyFont="1" applyBorder="1" applyAlignment="1">
      <alignment horizontal="right" wrapText="1"/>
    </xf>
    <xf numFmtId="0" fontId="14" fillId="0" borderId="0" xfId="7" applyFont="1" applyBorder="1" applyAlignment="1">
      <alignment horizontal="right" wrapText="1"/>
    </xf>
    <xf numFmtId="3" fontId="1" fillId="4" borderId="0" xfId="7" applyNumberFormat="1" applyFont="1" applyFill="1" applyBorder="1" applyAlignment="1" applyProtection="1">
      <alignment vertical="top" wrapText="1"/>
      <protection locked="0"/>
    </xf>
    <xf numFmtId="0" fontId="18" fillId="0" borderId="0" xfId="0" applyFont="1" applyAlignment="1" applyProtection="1">
      <alignment vertical="top" wrapText="1"/>
      <protection locked="0"/>
    </xf>
    <xf numFmtId="0" fontId="13" fillId="0" borderId="3" xfId="7" applyFont="1" applyBorder="1" applyAlignment="1">
      <alignment horizontal="right" wrapText="1"/>
    </xf>
    <xf numFmtId="0" fontId="13" fillId="0" borderId="0" xfId="7" applyFont="1" applyBorder="1" applyAlignment="1">
      <alignment horizontal="right" wrapText="1"/>
    </xf>
    <xf numFmtId="3" fontId="12" fillId="4" borderId="0" xfId="0" applyNumberFormat="1" applyFont="1" applyFill="1" applyBorder="1" applyAlignment="1" applyProtection="1">
      <alignment horizontal="left" vertical="top" wrapText="1"/>
      <protection locked="0"/>
    </xf>
    <xf numFmtId="0" fontId="9" fillId="0" borderId="0" xfId="0" applyFont="1" applyAlignment="1" applyProtection="1">
      <alignment wrapText="1"/>
      <protection locked="0"/>
    </xf>
    <xf numFmtId="0" fontId="1" fillId="0" borderId="1" xfId="0" applyFont="1" applyBorder="1" applyAlignment="1">
      <alignment horizontal="center"/>
    </xf>
    <xf numFmtId="0" fontId="4" fillId="0" borderId="1" xfId="0" applyFont="1" applyBorder="1" applyAlignment="1">
      <alignment horizontal="center"/>
    </xf>
    <xf numFmtId="0" fontId="67" fillId="0" borderId="7" xfId="0" applyFont="1" applyBorder="1" applyAlignment="1">
      <alignment horizontal="right" vertical="center" wrapText="1"/>
    </xf>
    <xf numFmtId="0" fontId="67" fillId="0" borderId="2" xfId="0" applyFont="1" applyBorder="1" applyAlignment="1">
      <alignment horizontal="right" vertical="center" wrapText="1"/>
    </xf>
    <xf numFmtId="0" fontId="67" fillId="0" borderId="8" xfId="0" applyFont="1" applyBorder="1" applyAlignment="1">
      <alignment horizontal="right" vertical="center" wrapText="1"/>
    </xf>
    <xf numFmtId="0" fontId="66" fillId="0" borderId="7" xfId="0" applyFont="1" applyBorder="1" applyAlignment="1">
      <alignment horizontal="right" vertical="center" wrapText="1"/>
    </xf>
    <xf numFmtId="0" fontId="66" fillId="0" borderId="8" xfId="0" applyFont="1" applyBorder="1" applyAlignment="1">
      <alignment horizontal="right" vertical="center" wrapText="1"/>
    </xf>
    <xf numFmtId="0" fontId="66" fillId="0" borderId="2" xfId="0" applyFont="1" applyBorder="1" applyAlignment="1">
      <alignment horizontal="right" vertical="center" wrapText="1"/>
    </xf>
    <xf numFmtId="0" fontId="4" fillId="0" borderId="7" xfId="0" applyFont="1" applyBorder="1" applyAlignment="1">
      <alignment horizontal="right" vertical="center" wrapText="1"/>
    </xf>
    <xf numFmtId="0" fontId="4" fillId="0" borderId="2" xfId="0" applyFont="1" applyBorder="1" applyAlignment="1">
      <alignment horizontal="right" vertical="center" wrapText="1"/>
    </xf>
    <xf numFmtId="0" fontId="4" fillId="0" borderId="8" xfId="0" applyFont="1" applyBorder="1" applyAlignment="1">
      <alignment horizontal="right" vertical="center" wrapText="1"/>
    </xf>
    <xf numFmtId="0" fontId="4" fillId="0" borderId="9" xfId="0" applyFont="1" applyBorder="1" applyAlignment="1">
      <alignment horizontal="right" vertical="center" wrapText="1"/>
    </xf>
    <xf numFmtId="3" fontId="12" fillId="4" borderId="3" xfId="0" applyNumberFormat="1" applyFont="1" applyFill="1" applyBorder="1" applyAlignment="1" applyProtection="1">
      <alignment vertical="top" wrapText="1"/>
      <protection locked="0"/>
    </xf>
    <xf numFmtId="0" fontId="9" fillId="0" borderId="3" xfId="0" applyFont="1" applyBorder="1" applyAlignment="1" applyProtection="1">
      <protection locked="0"/>
    </xf>
    <xf numFmtId="0" fontId="1" fillId="0" borderId="7" xfId="0" applyFont="1" applyBorder="1" applyAlignment="1">
      <alignment horizontal="right" vertical="center" wrapText="1"/>
    </xf>
    <xf numFmtId="0" fontId="1" fillId="0" borderId="2"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0" xfId="0" applyFont="1" applyBorder="1" applyAlignment="1">
      <alignment horizontal="right" vertical="center" wrapText="1"/>
    </xf>
    <xf numFmtId="0" fontId="1" fillId="0" borderId="1" xfId="0" applyFont="1" applyBorder="1" applyAlignment="1">
      <alignment horizontal="right" vertical="center" wrapText="1"/>
    </xf>
    <xf numFmtId="0" fontId="1" fillId="0" borderId="11" xfId="0" applyFont="1" applyBorder="1" applyAlignment="1">
      <alignment horizontal="right" vertical="center" wrapText="1"/>
    </xf>
    <xf numFmtId="0" fontId="23" fillId="0" borderId="0"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23" fillId="0" borderId="0" xfId="0" applyFont="1" applyBorder="1" applyAlignment="1">
      <alignment vertical="top" wrapText="1"/>
    </xf>
    <xf numFmtId="0" fontId="9" fillId="0" borderId="0" xfId="0" applyFont="1" applyAlignment="1">
      <alignment vertical="top" wrapText="1"/>
    </xf>
    <xf numFmtId="2" fontId="12" fillId="0" borderId="0" xfId="6" applyNumberFormat="1" applyFont="1" applyBorder="1" applyAlignment="1" applyProtection="1">
      <alignment vertical="top" wrapText="1"/>
      <protection locked="0"/>
    </xf>
    <xf numFmtId="2" fontId="23" fillId="0" borderId="3" xfId="16" applyNumberFormat="1" applyFont="1" applyBorder="1" applyAlignment="1" applyProtection="1">
      <alignment horizontal="left" vertical="top" wrapText="1"/>
      <protection locked="0"/>
    </xf>
    <xf numFmtId="0" fontId="13" fillId="0" borderId="1" xfId="16" applyFont="1" applyBorder="1" applyAlignment="1">
      <alignment horizontal="center" wrapText="1"/>
    </xf>
    <xf numFmtId="0" fontId="14" fillId="0" borderId="1" xfId="16" applyFont="1" applyBorder="1" applyAlignment="1">
      <alignment horizontal="center" wrapText="1"/>
    </xf>
    <xf numFmtId="0" fontId="173" fillId="0" borderId="3" xfId="16" applyFont="1" applyBorder="1" applyAlignment="1">
      <alignment horizontal="center" wrapText="1"/>
    </xf>
    <xf numFmtId="0" fontId="23" fillId="0" borderId="0" xfId="16" applyFont="1" applyBorder="1" applyAlignment="1" applyProtection="1">
      <alignment horizontal="left" vertical="top" wrapText="1"/>
      <protection locked="0"/>
    </xf>
    <xf numFmtId="0" fontId="12" fillId="0" borderId="3" xfId="16" applyFont="1" applyBorder="1" applyAlignment="1" applyProtection="1">
      <alignment horizontal="left" vertical="top" wrapText="1"/>
      <protection locked="0"/>
    </xf>
    <xf numFmtId="0" fontId="23" fillId="0" borderId="3" xfId="16" applyFont="1" applyBorder="1" applyAlignment="1" applyProtection="1">
      <alignment horizontal="left" vertical="top" wrapText="1"/>
      <protection locked="0"/>
    </xf>
    <xf numFmtId="0" fontId="12" fillId="0" borderId="0" xfId="1" applyFont="1" applyAlignment="1">
      <alignment horizontal="left" vertical="top" wrapText="1"/>
    </xf>
    <xf numFmtId="0" fontId="6" fillId="0" borderId="0" xfId="1" applyFont="1" applyAlignment="1">
      <alignment horizontal="left" vertical="top" wrapText="1"/>
    </xf>
    <xf numFmtId="0" fontId="23" fillId="0" borderId="0" xfId="1" applyFont="1" applyAlignment="1" applyProtection="1">
      <alignment horizontal="left" vertical="top" wrapText="1"/>
      <protection locked="0"/>
    </xf>
    <xf numFmtId="0" fontId="6" fillId="0" borderId="0" xfId="1" applyFont="1" applyAlignment="1" applyProtection="1">
      <alignment horizontal="left" vertical="top" wrapText="1"/>
      <protection locked="0"/>
    </xf>
    <xf numFmtId="3" fontId="25" fillId="0" borderId="0" xfId="7" applyNumberFormat="1" applyFont="1" applyFill="1" applyBorder="1" applyAlignment="1">
      <alignment wrapText="1"/>
    </xf>
    <xf numFmtId="3" fontId="24" fillId="0" borderId="0" xfId="7" applyNumberFormat="1" applyFont="1" applyFill="1" applyBorder="1" applyAlignment="1">
      <alignment wrapText="1"/>
    </xf>
    <xf numFmtId="0" fontId="12" fillId="0" borderId="0" xfId="1" applyFont="1" applyAlignment="1" applyProtection="1">
      <alignment horizontal="left" vertical="top" wrapText="1"/>
      <protection locked="0"/>
    </xf>
    <xf numFmtId="3" fontId="23" fillId="0" borderId="0" xfId="20" applyNumberFormat="1" applyFont="1" applyAlignment="1" applyProtection="1">
      <alignment vertical="top" wrapText="1"/>
      <protection locked="0"/>
    </xf>
    <xf numFmtId="0" fontId="9" fillId="0" borderId="0" xfId="0" applyFont="1" applyAlignment="1" applyProtection="1">
      <alignment vertical="top" wrapText="1"/>
      <protection locked="0"/>
    </xf>
    <xf numFmtId="3" fontId="23" fillId="0" borderId="0" xfId="6" applyNumberFormat="1" applyFont="1" applyAlignment="1" applyProtection="1">
      <alignment horizontal="left" vertical="top" wrapText="1"/>
      <protection locked="0"/>
    </xf>
    <xf numFmtId="0" fontId="2" fillId="0" borderId="0" xfId="6" applyFont="1" applyAlignment="1" applyProtection="1">
      <alignment wrapText="1"/>
      <protection locked="0"/>
    </xf>
    <xf numFmtId="2" fontId="13" fillId="0" borderId="3" xfId="7" applyNumberFormat="1" applyFont="1" applyFill="1" applyBorder="1" applyAlignment="1">
      <alignment horizontal="center" wrapText="1"/>
    </xf>
    <xf numFmtId="2" fontId="13" fillId="0" borderId="3" xfId="7" applyNumberFormat="1" applyFont="1" applyFill="1" applyBorder="1" applyAlignment="1">
      <alignment horizontal="center"/>
    </xf>
    <xf numFmtId="1" fontId="2" fillId="0" borderId="0" xfId="0" applyNumberFormat="1" applyFont="1" applyFill="1" applyBorder="1" applyAlignment="1">
      <alignment vertical="top" wrapText="1"/>
    </xf>
    <xf numFmtId="0" fontId="2" fillId="0" borderId="0" xfId="0" applyFont="1" applyAlignment="1">
      <alignment vertical="top" wrapText="1"/>
    </xf>
    <xf numFmtId="2" fontId="13" fillId="0" borderId="1" xfId="7" applyNumberFormat="1" applyFont="1" applyFill="1" applyBorder="1" applyAlignment="1">
      <alignment horizontal="center" wrapText="1"/>
    </xf>
    <xf numFmtId="2" fontId="13" fillId="0" borderId="1" xfId="7" applyNumberFormat="1" applyFont="1" applyFill="1" applyBorder="1" applyAlignment="1">
      <alignment horizontal="center"/>
    </xf>
    <xf numFmtId="3" fontId="1" fillId="4" borderId="0" xfId="2" applyNumberFormat="1" applyFont="1" applyFill="1" applyBorder="1" applyAlignment="1" applyProtection="1">
      <alignment vertical="top" wrapText="1"/>
      <protection locked="0"/>
    </xf>
    <xf numFmtId="0" fontId="18" fillId="0" borderId="0" xfId="0" applyFont="1" applyAlignment="1" applyProtection="1">
      <protection locked="0"/>
    </xf>
    <xf numFmtId="0" fontId="17" fillId="0" borderId="0" xfId="1" applyFont="1" applyFill="1" applyBorder="1" applyAlignment="1" applyProtection="1">
      <alignment horizontal="left" vertical="top" wrapText="1"/>
    </xf>
    <xf numFmtId="0" fontId="17" fillId="0" borderId="0" xfId="1" applyFont="1" applyBorder="1" applyAlignment="1" applyProtection="1">
      <alignment horizontal="left" vertical="top" wrapText="1"/>
    </xf>
    <xf numFmtId="3" fontId="1" fillId="0" borderId="0" xfId="2" applyNumberFormat="1" applyFont="1" applyFill="1" applyBorder="1" applyAlignment="1">
      <alignment vertical="top" wrapText="1"/>
    </xf>
    <xf numFmtId="0" fontId="9" fillId="0" borderId="0" xfId="0" applyFont="1" applyFill="1" applyAlignment="1"/>
    <xf numFmtId="0" fontId="17" fillId="0" borderId="0" xfId="2" applyFont="1" applyAlignment="1">
      <alignment horizontal="left" vertical="top" wrapText="1"/>
    </xf>
    <xf numFmtId="0" fontId="1" fillId="0" borderId="0" xfId="1" applyFont="1" applyFill="1" applyBorder="1" applyAlignment="1">
      <alignment vertical="top" wrapText="1"/>
    </xf>
    <xf numFmtId="0" fontId="9" fillId="0" borderId="0" xfId="0" applyFont="1" applyFill="1" applyAlignment="1">
      <alignment vertical="top"/>
    </xf>
    <xf numFmtId="0" fontId="17" fillId="0" borderId="0" xfId="1" applyFont="1" applyFill="1" applyBorder="1" applyAlignment="1">
      <alignment horizontal="left" vertical="top" wrapText="1"/>
    </xf>
    <xf numFmtId="0" fontId="17" fillId="0" borderId="0" xfId="1" applyFont="1" applyBorder="1" applyAlignment="1">
      <alignment horizontal="left" vertical="top" wrapText="1"/>
    </xf>
    <xf numFmtId="3" fontId="12" fillId="0" borderId="0" xfId="2" applyNumberFormat="1" applyFont="1" applyFill="1" applyBorder="1" applyAlignment="1">
      <alignment vertical="top" wrapText="1"/>
    </xf>
    <xf numFmtId="0" fontId="6" fillId="4" borderId="0" xfId="2" applyFont="1" applyFill="1" applyAlignment="1">
      <alignment horizontal="left" vertical="top" wrapText="1"/>
    </xf>
    <xf numFmtId="0" fontId="17" fillId="0" borderId="0" xfId="2" applyFont="1" applyBorder="1" applyAlignment="1">
      <alignment horizontal="left" vertical="top"/>
    </xf>
    <xf numFmtId="0" fontId="17" fillId="0" borderId="0" xfId="2" applyFont="1" applyAlignment="1">
      <alignment horizontal="left" vertical="top"/>
    </xf>
    <xf numFmtId="3" fontId="12" fillId="0" borderId="0" xfId="4" applyNumberFormat="1" applyFont="1" applyFill="1" applyAlignment="1">
      <alignment vertical="top" wrapText="1"/>
    </xf>
    <xf numFmtId="3" fontId="1" fillId="0" borderId="1" xfId="0" applyNumberFormat="1" applyFont="1" applyFill="1" applyBorder="1" applyAlignment="1">
      <alignment horizontal="center" wrapText="1"/>
    </xf>
    <xf numFmtId="3" fontId="1" fillId="0" borderId="0" xfId="4" applyNumberFormat="1" applyFont="1" applyFill="1" applyAlignment="1">
      <alignment horizontal="left" vertical="top" wrapText="1"/>
    </xf>
    <xf numFmtId="3" fontId="14" fillId="0" borderId="3" xfId="0" applyNumberFormat="1" applyFont="1" applyBorder="1" applyAlignment="1">
      <alignment horizontal="center" wrapText="1"/>
    </xf>
    <xf numFmtId="3" fontId="14" fillId="0" borderId="1" xfId="0" applyNumberFormat="1" applyFont="1" applyBorder="1" applyAlignment="1">
      <alignment horizontal="center" wrapText="1"/>
    </xf>
    <xf numFmtId="3" fontId="1" fillId="0" borderId="3" xfId="0" applyNumberFormat="1" applyFont="1" applyBorder="1" applyAlignment="1">
      <alignment horizontal="center" wrapText="1"/>
    </xf>
    <xf numFmtId="0" fontId="17" fillId="0" borderId="0" xfId="0" applyFont="1" applyAlignment="1">
      <alignment horizontal="left" wrapText="1"/>
    </xf>
    <xf numFmtId="3" fontId="14" fillId="0" borderId="0" xfId="0" applyNumberFormat="1" applyFont="1" applyBorder="1" applyAlignment="1">
      <alignment vertical="top" wrapText="1"/>
    </xf>
    <xf numFmtId="0" fontId="17" fillId="0" borderId="0" xfId="0" applyFont="1" applyAlignment="1">
      <alignment vertical="top" wrapText="1"/>
    </xf>
    <xf numFmtId="0" fontId="18" fillId="0" borderId="0" xfId="0" applyFont="1" applyAlignment="1">
      <alignment horizontal="left" wrapText="1"/>
    </xf>
    <xf numFmtId="3" fontId="1" fillId="0" borderId="3" xfId="0" quotePrefix="1" applyNumberFormat="1" applyFont="1" applyBorder="1" applyAlignment="1">
      <alignment horizontal="center" wrapText="1"/>
    </xf>
    <xf numFmtId="0" fontId="18" fillId="0" borderId="3" xfId="0" applyFont="1" applyBorder="1" applyAlignment="1">
      <alignment horizontal="center" wrapText="1"/>
    </xf>
    <xf numFmtId="3" fontId="4" fillId="0" borderId="3" xfId="0" quotePrefix="1" applyNumberFormat="1" applyFont="1" applyBorder="1" applyAlignment="1">
      <alignment horizontal="center" wrapText="1"/>
    </xf>
    <xf numFmtId="0" fontId="20" fillId="0" borderId="3" xfId="0" applyFont="1" applyBorder="1" applyAlignment="1">
      <alignment horizontal="center" wrapText="1"/>
    </xf>
    <xf numFmtId="0" fontId="12" fillId="0" borderId="0" xfId="2" applyFont="1" applyAlignment="1">
      <alignment vertical="top" wrapText="1"/>
    </xf>
    <xf numFmtId="0" fontId="4" fillId="0" borderId="0" xfId="32" applyNumberFormat="1" applyFont="1" applyFill="1" applyBorder="1" applyAlignment="1">
      <alignment vertical="top" wrapText="1"/>
    </xf>
    <xf numFmtId="0" fontId="4" fillId="0" borderId="0" xfId="32" applyFont="1" applyFill="1" applyBorder="1" applyAlignment="1">
      <alignment vertical="top" wrapText="1"/>
    </xf>
    <xf numFmtId="0" fontId="108" fillId="0" borderId="0" xfId="10" applyFont="1" applyFill="1" applyBorder="1" applyAlignment="1">
      <alignment horizontal="left"/>
    </xf>
    <xf numFmtId="0" fontId="1" fillId="0" borderId="0" xfId="10" applyFont="1" applyFill="1" applyBorder="1" applyAlignment="1">
      <alignment horizontal="center"/>
    </xf>
    <xf numFmtId="3" fontId="12" fillId="0" borderId="0" xfId="2" applyNumberFormat="1" applyFont="1" applyFill="1" applyBorder="1" applyAlignment="1">
      <alignment horizontal="left" vertical="top" wrapText="1"/>
    </xf>
    <xf numFmtId="3" fontId="66" fillId="4" borderId="3" xfId="2" applyNumberFormat="1" applyFont="1" applyFill="1" applyBorder="1" applyAlignment="1">
      <alignment horizontal="center" wrapText="1"/>
    </xf>
    <xf numFmtId="2" fontId="12" fillId="0" borderId="0" xfId="0" applyNumberFormat="1" applyFont="1" applyAlignment="1" applyProtection="1">
      <alignment vertical="top" wrapText="1"/>
      <protection locked="0"/>
    </xf>
    <xf numFmtId="0" fontId="2" fillId="0" borderId="0" xfId="0" applyFont="1" applyAlignment="1" applyProtection="1">
      <alignment vertical="top" wrapText="1"/>
      <protection locked="0"/>
    </xf>
    <xf numFmtId="0" fontId="12" fillId="0" borderId="0" xfId="0" applyFont="1" applyAlignment="1" applyProtection="1">
      <alignment vertical="top" wrapText="1"/>
      <protection locked="0"/>
    </xf>
    <xf numFmtId="0" fontId="1" fillId="0" borderId="3" xfId="16" applyFont="1" applyBorder="1" applyAlignment="1">
      <alignment horizontal="center" wrapText="1"/>
    </xf>
    <xf numFmtId="0" fontId="4" fillId="0" borderId="3" xfId="16" applyFont="1" applyBorder="1" applyAlignment="1">
      <alignment horizontal="center" wrapText="1"/>
    </xf>
    <xf numFmtId="0" fontId="12" fillId="0" borderId="3" xfId="16" applyFont="1" applyFill="1" applyBorder="1" applyAlignment="1">
      <alignment horizontal="left" vertical="top" wrapText="1"/>
    </xf>
    <xf numFmtId="3" fontId="12" fillId="0" borderId="0" xfId="20" applyNumberFormat="1" applyFont="1" applyFill="1" applyAlignment="1" applyProtection="1">
      <alignment vertical="top" wrapText="1"/>
    </xf>
    <xf numFmtId="0" fontId="9" fillId="0" borderId="0" xfId="0" applyFont="1" applyFill="1" applyAlignment="1" applyProtection="1">
      <alignment wrapText="1"/>
    </xf>
    <xf numFmtId="3" fontId="12" fillId="0" borderId="0" xfId="4" applyNumberFormat="1" applyFont="1" applyFill="1" applyAlignment="1" applyProtection="1">
      <alignment vertical="top" wrapText="1"/>
      <protection locked="0"/>
    </xf>
    <xf numFmtId="0" fontId="12" fillId="0" borderId="0" xfId="0" applyFont="1" applyAlignment="1" applyProtection="1">
      <alignment wrapText="1"/>
      <protection locked="0"/>
    </xf>
    <xf numFmtId="3" fontId="1" fillId="0" borderId="3" xfId="0" applyNumberFormat="1" applyFont="1" applyBorder="1" applyAlignment="1">
      <alignment horizontal="right" wrapText="1"/>
    </xf>
    <xf numFmtId="0" fontId="1" fillId="0" borderId="3" xfId="0" applyFont="1" applyBorder="1" applyAlignment="1">
      <alignment horizontal="right" wrapText="1"/>
    </xf>
    <xf numFmtId="3" fontId="1" fillId="0" borderId="1" xfId="0" applyNumberFormat="1" applyFont="1" applyBorder="1" applyAlignment="1">
      <alignment horizontal="right" wrapText="1"/>
    </xf>
    <xf numFmtId="0" fontId="1" fillId="0" borderId="1" xfId="0" applyFont="1" applyBorder="1" applyAlignment="1">
      <alignment horizontal="right" wrapText="1"/>
    </xf>
    <xf numFmtId="3" fontId="1" fillId="0" borderId="2" xfId="0" applyNumberFormat="1" applyFont="1" applyBorder="1" applyAlignment="1">
      <alignment horizontal="right" wrapText="1"/>
    </xf>
    <xf numFmtId="3" fontId="2" fillId="0" borderId="0" xfId="0" applyNumberFormat="1" applyFont="1" applyAlignment="1">
      <alignment horizontal="center" wrapText="1"/>
    </xf>
    <xf numFmtId="3" fontId="4" fillId="0" borderId="3" xfId="0" applyNumberFormat="1" applyFont="1" applyBorder="1" applyAlignment="1">
      <alignment horizontal="right" wrapText="1"/>
    </xf>
    <xf numFmtId="0" fontId="4" fillId="0" borderId="3" xfId="0" applyFont="1" applyBorder="1" applyAlignment="1">
      <alignment horizontal="right" wrapText="1"/>
    </xf>
    <xf numFmtId="3" fontId="4" fillId="0" borderId="1" xfId="0" applyNumberFormat="1" applyFont="1" applyBorder="1" applyAlignment="1">
      <alignment horizontal="right" wrapText="1"/>
    </xf>
    <xf numFmtId="0" fontId="4" fillId="0" borderId="1" xfId="0" applyFont="1" applyBorder="1" applyAlignment="1">
      <alignment horizontal="right" wrapText="1"/>
    </xf>
    <xf numFmtId="3" fontId="4" fillId="0" borderId="2" xfId="0" applyNumberFormat="1" applyFont="1" applyBorder="1" applyAlignment="1">
      <alignment horizontal="right" wrapText="1"/>
    </xf>
    <xf numFmtId="3" fontId="12" fillId="0" borderId="0" xfId="0" applyNumberFormat="1" applyFont="1" applyAlignment="1" applyProtection="1">
      <alignment vertical="top" wrapText="1"/>
      <protection locked="0"/>
    </xf>
    <xf numFmtId="3" fontId="1" fillId="0" borderId="3" xfId="0" applyNumberFormat="1" applyFont="1" applyBorder="1" applyAlignment="1">
      <alignment horizontal="right" vertical="top" wrapText="1"/>
    </xf>
    <xf numFmtId="0" fontId="18" fillId="0" borderId="3" xfId="0" applyFont="1" applyBorder="1" applyAlignment="1">
      <alignment horizontal="right" vertical="top" wrapText="1"/>
    </xf>
    <xf numFmtId="3" fontId="4" fillId="0" borderId="3" xfId="0" applyNumberFormat="1" applyFont="1" applyBorder="1" applyAlignment="1">
      <alignment horizontal="right" vertical="top" wrapText="1"/>
    </xf>
    <xf numFmtId="0" fontId="20" fillId="0" borderId="3" xfId="0" applyFont="1" applyBorder="1" applyAlignment="1">
      <alignment horizontal="right" vertical="top" wrapText="1"/>
    </xf>
    <xf numFmtId="3" fontId="1" fillId="0" borderId="0" xfId="4" applyNumberFormat="1" applyFont="1" applyFill="1" applyAlignment="1" applyProtection="1">
      <alignment vertical="top" wrapText="1"/>
    </xf>
    <xf numFmtId="0" fontId="18" fillId="0" borderId="0" xfId="0" applyFont="1" applyAlignment="1" applyProtection="1">
      <alignment wrapText="1"/>
    </xf>
    <xf numFmtId="0" fontId="6" fillId="0" borderId="0" xfId="2" applyFont="1" applyFill="1" applyAlignment="1">
      <alignment horizontal="left" vertical="top" wrapText="1"/>
    </xf>
    <xf numFmtId="3" fontId="4" fillId="0" borderId="3" xfId="7" applyNumberFormat="1" applyFont="1" applyBorder="1" applyAlignment="1">
      <alignment horizontal="center" wrapText="1"/>
    </xf>
    <xf numFmtId="0" fontId="9" fillId="0" borderId="3" xfId="0" applyFont="1" applyBorder="1" applyAlignment="1">
      <alignment horizontal="center" wrapText="1"/>
    </xf>
    <xf numFmtId="3" fontId="12" fillId="0" borderId="0" xfId="4" applyNumberFormat="1" applyFont="1" applyFill="1" applyAlignment="1">
      <alignment horizontal="left" vertical="top" wrapText="1"/>
    </xf>
    <xf numFmtId="0" fontId="18" fillId="0" borderId="0" xfId="0" applyFont="1" applyAlignment="1">
      <alignment horizontal="left" vertical="top" wrapText="1"/>
    </xf>
    <xf numFmtId="3" fontId="1" fillId="0" borderId="3" xfId="7" applyNumberFormat="1" applyFont="1" applyBorder="1" applyAlignment="1">
      <alignment horizontal="center" wrapText="1"/>
    </xf>
    <xf numFmtId="3" fontId="1" fillId="0" borderId="1" xfId="7" applyNumberFormat="1" applyFont="1" applyBorder="1" applyAlignment="1">
      <alignment horizontal="center" wrapText="1"/>
    </xf>
    <xf numFmtId="0" fontId="9" fillId="0" borderId="1" xfId="0" applyFont="1" applyBorder="1" applyAlignment="1">
      <alignment horizontal="center" wrapText="1"/>
    </xf>
    <xf numFmtId="3" fontId="17" fillId="0" borderId="0" xfId="7" applyNumberFormat="1" applyFont="1" applyAlignment="1">
      <alignment horizontal="left" wrapText="1"/>
    </xf>
    <xf numFmtId="3" fontId="4" fillId="0" borderId="1" xfId="7" applyNumberFormat="1" applyFont="1" applyBorder="1" applyAlignment="1">
      <alignment horizontal="center" wrapText="1"/>
    </xf>
    <xf numFmtId="0" fontId="9" fillId="0" borderId="3" xfId="0" applyFont="1" applyBorder="1" applyAlignment="1">
      <alignment wrapText="1"/>
    </xf>
    <xf numFmtId="3" fontId="12" fillId="0" borderId="0" xfId="4" applyNumberFormat="1" applyFont="1" applyFill="1" applyAlignment="1" applyProtection="1">
      <alignment horizontal="left" vertical="top" wrapText="1"/>
      <protection locked="0"/>
    </xf>
    <xf numFmtId="3" fontId="23" fillId="0" borderId="0" xfId="4" applyNumberFormat="1" applyFont="1" applyFill="1" applyAlignment="1" applyProtection="1">
      <alignment vertical="top" wrapText="1"/>
      <protection locked="0"/>
    </xf>
    <xf numFmtId="3" fontId="2" fillId="0" borderId="0" xfId="7" applyNumberFormat="1" applyFont="1" applyFill="1" applyAlignment="1">
      <alignment horizontal="left" vertical="top" wrapText="1"/>
    </xf>
    <xf numFmtId="3" fontId="2" fillId="0" borderId="0" xfId="0" applyNumberFormat="1" applyFont="1" applyAlignment="1">
      <alignment horizontal="left" vertical="top" wrapText="1"/>
    </xf>
    <xf numFmtId="3" fontId="12" fillId="0" borderId="0" xfId="4" applyNumberFormat="1" applyFont="1" applyFill="1" applyBorder="1" applyAlignment="1">
      <alignment vertical="top" wrapText="1"/>
    </xf>
    <xf numFmtId="3" fontId="33" fillId="0" borderId="0" xfId="4" applyNumberFormat="1" applyFont="1" applyFill="1" applyAlignment="1">
      <alignment horizontal="left" vertical="top" wrapText="1"/>
    </xf>
    <xf numFmtId="3" fontId="34" fillId="0" borderId="0" xfId="4" applyNumberFormat="1" applyFont="1" applyFill="1" applyAlignment="1">
      <alignment horizontal="left" vertical="top" wrapText="1"/>
    </xf>
    <xf numFmtId="3" fontId="103" fillId="0" borderId="0" xfId="4" applyNumberFormat="1" applyFont="1" applyFill="1" applyAlignment="1">
      <alignment horizontal="left" vertical="top" wrapText="1"/>
    </xf>
    <xf numFmtId="3" fontId="7" fillId="0" borderId="0" xfId="4" applyNumberFormat="1" applyFont="1" applyFill="1" applyAlignment="1">
      <alignment horizontal="left" vertical="top" wrapText="1"/>
    </xf>
    <xf numFmtId="3" fontId="2" fillId="0" borderId="0" xfId="7" applyNumberFormat="1" applyFont="1" applyAlignment="1">
      <alignment horizontal="left" vertical="top" wrapText="1"/>
    </xf>
    <xf numFmtId="0" fontId="4" fillId="0" borderId="3" xfId="7" applyFont="1" applyBorder="1" applyAlignment="1">
      <alignment horizontal="center" wrapText="1"/>
    </xf>
    <xf numFmtId="0" fontId="1" fillId="0" borderId="3" xfId="7" applyFont="1" applyBorder="1" applyAlignment="1">
      <alignment horizontal="center" wrapText="1"/>
    </xf>
    <xf numFmtId="3" fontId="23" fillId="0" borderId="0" xfId="4" applyNumberFormat="1" applyFont="1" applyFill="1" applyAlignment="1">
      <alignment horizontal="left" vertical="top" wrapText="1"/>
    </xf>
    <xf numFmtId="3" fontId="66" fillId="0" borderId="0" xfId="0" applyNumberFormat="1" applyFont="1" applyBorder="1" applyAlignment="1">
      <alignment horizontal="left" vertical="top" wrapText="1"/>
    </xf>
    <xf numFmtId="0" fontId="18" fillId="0" borderId="0" xfId="0" applyFont="1" applyBorder="1" applyAlignment="1">
      <alignment horizontal="left" vertical="top" wrapText="1"/>
    </xf>
    <xf numFmtId="3" fontId="13" fillId="0" borderId="2" xfId="0" applyNumberFormat="1" applyFont="1" applyBorder="1" applyAlignment="1">
      <alignment horizontal="center" wrapText="1"/>
    </xf>
    <xf numFmtId="3" fontId="13" fillId="0" borderId="2" xfId="0" applyNumberFormat="1" applyFont="1" applyBorder="1" applyAlignment="1">
      <alignment horizontal="right" wrapText="1"/>
    </xf>
    <xf numFmtId="3" fontId="66" fillId="0" borderId="7" xfId="0" applyNumberFormat="1" applyFont="1" applyBorder="1" applyAlignment="1">
      <alignment horizontal="left" vertical="top" wrapText="1"/>
    </xf>
    <xf numFmtId="3" fontId="66" fillId="0" borderId="2" xfId="0" applyNumberFormat="1" applyFont="1" applyBorder="1" applyAlignment="1">
      <alignment horizontal="left" vertical="top" wrapText="1"/>
    </xf>
    <xf numFmtId="3" fontId="66" fillId="0" borderId="10" xfId="0" applyNumberFormat="1" applyFont="1" applyBorder="1" applyAlignment="1">
      <alignment horizontal="right" wrapText="1"/>
    </xf>
    <xf numFmtId="3" fontId="66" fillId="0" borderId="1" xfId="0" applyNumberFormat="1" applyFont="1" applyBorder="1" applyAlignment="1">
      <alignment horizontal="right" wrapText="1"/>
    </xf>
    <xf numFmtId="3" fontId="66" fillId="0" borderId="3" xfId="0" applyNumberFormat="1" applyFont="1" applyBorder="1" applyAlignment="1">
      <alignment horizontal="right" wrapText="1"/>
    </xf>
    <xf numFmtId="3" fontId="6" fillId="2" borderId="2" xfId="0" applyNumberFormat="1" applyFont="1" applyFill="1" applyBorder="1" applyAlignment="1" applyProtection="1">
      <alignment horizontal="center" vertical="top"/>
      <protection locked="0"/>
    </xf>
    <xf numFmtId="3" fontId="2" fillId="0" borderId="0" xfId="0" applyNumberFormat="1" applyFont="1" applyAlignment="1">
      <alignment horizontal="center"/>
    </xf>
    <xf numFmtId="3" fontId="4" fillId="0" borderId="0" xfId="0" applyNumberFormat="1" applyFont="1" applyBorder="1" applyAlignment="1">
      <alignment horizontal="center" vertical="top"/>
    </xf>
    <xf numFmtId="3" fontId="67" fillId="0" borderId="0" xfId="0" applyNumberFormat="1" applyFont="1" applyBorder="1" applyAlignment="1">
      <alignment horizontal="right" wrapText="1"/>
    </xf>
    <xf numFmtId="0" fontId="20" fillId="0" borderId="0" xfId="0" applyFont="1" applyBorder="1" applyAlignment="1">
      <alignment horizontal="right" wrapText="1"/>
    </xf>
    <xf numFmtId="3" fontId="6" fillId="3" borderId="2" xfId="0" applyNumberFormat="1" applyFont="1" applyFill="1" applyBorder="1" applyAlignment="1">
      <alignment horizontal="center" vertical="top"/>
    </xf>
    <xf numFmtId="3" fontId="67" fillId="0" borderId="0" xfId="0" applyNumberFormat="1" applyFont="1" applyBorder="1" applyAlignment="1">
      <alignment horizontal="left" vertical="top" wrapText="1"/>
    </xf>
    <xf numFmtId="0" fontId="20" fillId="0" borderId="0" xfId="0" applyFont="1" applyBorder="1" applyAlignment="1">
      <alignment horizontal="left" vertical="top" wrapText="1"/>
    </xf>
    <xf numFmtId="3" fontId="67" fillId="0" borderId="7" xfId="0" applyNumberFormat="1" applyFont="1" applyBorder="1" applyAlignment="1">
      <alignment horizontal="left" vertical="top" wrapText="1"/>
    </xf>
    <xf numFmtId="3" fontId="67" fillId="0" borderId="2" xfId="0" applyNumberFormat="1" applyFont="1" applyBorder="1" applyAlignment="1">
      <alignment horizontal="left" vertical="top" wrapText="1"/>
    </xf>
    <xf numFmtId="3" fontId="67" fillId="0" borderId="10" xfId="0" applyNumberFormat="1" applyFont="1" applyBorder="1" applyAlignment="1">
      <alignment horizontal="right" wrapText="1"/>
    </xf>
    <xf numFmtId="3" fontId="67" fillId="0" borderId="1" xfId="0" applyNumberFormat="1" applyFont="1" applyBorder="1" applyAlignment="1">
      <alignment horizontal="right" wrapText="1"/>
    </xf>
    <xf numFmtId="3" fontId="67" fillId="0" borderId="3" xfId="0" applyNumberFormat="1" applyFont="1" applyBorder="1" applyAlignment="1">
      <alignment horizontal="right" wrapText="1"/>
    </xf>
    <xf numFmtId="3" fontId="93" fillId="0" borderId="0" xfId="0" applyNumberFormat="1" applyFont="1" applyAlignment="1">
      <alignment vertical="top" wrapText="1"/>
    </xf>
    <xf numFmtId="3" fontId="13" fillId="0" borderId="3" xfId="0" applyNumberFormat="1" applyFont="1" applyBorder="1" applyAlignment="1">
      <alignment horizontal="center" wrapText="1"/>
    </xf>
    <xf numFmtId="0" fontId="18" fillId="0" borderId="3" xfId="0" applyFont="1" applyBorder="1" applyAlignment="1">
      <alignment wrapText="1"/>
    </xf>
    <xf numFmtId="3" fontId="17" fillId="0" borderId="0" xfId="0" applyNumberFormat="1" applyFont="1" applyAlignment="1">
      <alignment vertical="top" wrapText="1"/>
    </xf>
    <xf numFmtId="0" fontId="20" fillId="0" borderId="3" xfId="0" applyFont="1" applyBorder="1" applyAlignment="1">
      <alignment wrapText="1"/>
    </xf>
    <xf numFmtId="3" fontId="17" fillId="0" borderId="0" xfId="0" applyNumberFormat="1" applyFont="1" applyAlignment="1">
      <alignment horizontal="left" vertical="top" wrapText="1"/>
    </xf>
    <xf numFmtId="3" fontId="2" fillId="0" borderId="0" xfId="0" applyNumberFormat="1" applyFont="1" applyAlignment="1">
      <alignment wrapText="1"/>
    </xf>
    <xf numFmtId="0" fontId="2" fillId="0" borderId="0" xfId="0" applyFont="1" applyAlignment="1">
      <alignment wrapText="1"/>
    </xf>
    <xf numFmtId="3" fontId="12" fillId="0" borderId="0" xfId="0" applyNumberFormat="1" applyFont="1" applyAlignment="1">
      <alignment horizontal="left" vertical="top" wrapText="1"/>
    </xf>
    <xf numFmtId="0" fontId="9" fillId="0" borderId="0" xfId="0" applyFont="1" applyAlignment="1">
      <alignment horizontal="left" wrapText="1"/>
    </xf>
    <xf numFmtId="3" fontId="17" fillId="0" borderId="0" xfId="0" applyNumberFormat="1" applyFont="1" applyAlignment="1">
      <alignment wrapText="1"/>
    </xf>
    <xf numFmtId="0" fontId="17" fillId="0" borderId="0" xfId="0" applyFont="1" applyAlignment="1">
      <alignment wrapText="1"/>
    </xf>
    <xf numFmtId="3" fontId="23" fillId="0" borderId="0" xfId="4" applyNumberFormat="1" applyFont="1" applyFill="1" applyBorder="1" applyAlignment="1">
      <alignment horizontal="left" vertical="top" wrapText="1"/>
    </xf>
    <xf numFmtId="0" fontId="9" fillId="0" borderId="0" xfId="0" applyFont="1" applyBorder="1" applyAlignment="1">
      <alignment horizontal="left" wrapText="1"/>
    </xf>
    <xf numFmtId="3" fontId="23" fillId="0" borderId="0" xfId="4" applyNumberFormat="1" applyFont="1" applyFill="1" applyAlignment="1">
      <alignment vertical="top" wrapText="1"/>
    </xf>
    <xf numFmtId="3" fontId="126" fillId="0" borderId="0" xfId="4" applyNumberFormat="1" applyFont="1" applyFill="1" applyBorder="1" applyAlignment="1">
      <alignment horizontal="left" vertical="top" wrapText="1"/>
    </xf>
    <xf numFmtId="0" fontId="124" fillId="0" borderId="0" xfId="0" applyFont="1" applyBorder="1" applyAlignment="1">
      <alignment horizontal="left" wrapText="1"/>
    </xf>
    <xf numFmtId="0" fontId="124" fillId="0" borderId="0" xfId="0" applyFont="1" applyBorder="1" applyAlignment="1">
      <alignment wrapText="1"/>
    </xf>
    <xf numFmtId="0" fontId="89" fillId="0" borderId="0" xfId="2" applyFont="1" applyAlignment="1">
      <alignment horizontal="left" vertical="top"/>
    </xf>
    <xf numFmtId="3" fontId="1" fillId="4" borderId="0" xfId="7" applyNumberFormat="1" applyFont="1" applyFill="1" applyBorder="1" applyAlignment="1">
      <alignment vertical="center" wrapText="1"/>
    </xf>
    <xf numFmtId="0" fontId="18" fillId="0" borderId="0" xfId="0" applyFont="1" applyAlignment="1">
      <alignment vertical="center" wrapText="1"/>
    </xf>
    <xf numFmtId="3" fontId="13" fillId="4" borderId="0" xfId="7" applyNumberFormat="1" applyFont="1" applyFill="1" applyBorder="1" applyAlignment="1">
      <alignment horizontal="right" wrapText="1"/>
    </xf>
    <xf numFmtId="0" fontId="13" fillId="0" borderId="3" xfId="7" applyFont="1" applyBorder="1" applyAlignment="1"/>
    <xf numFmtId="0" fontId="13" fillId="0" borderId="3" xfId="7" applyFont="1" applyBorder="1" applyAlignment="1">
      <alignment horizontal="center" wrapText="1"/>
    </xf>
    <xf numFmtId="0" fontId="89" fillId="0" borderId="0" xfId="2" applyFont="1" applyAlignment="1">
      <alignment horizontal="left" vertical="top" wrapText="1"/>
    </xf>
    <xf numFmtId="0" fontId="9" fillId="0" borderId="0" xfId="0" applyFont="1" applyAlignment="1">
      <alignment horizontal="left" vertical="top"/>
    </xf>
    <xf numFmtId="3" fontId="1" fillId="4" borderId="0" xfId="7" applyNumberFormat="1" applyFont="1" applyFill="1" applyBorder="1" applyAlignment="1">
      <alignment horizontal="left" vertical="top" wrapText="1"/>
    </xf>
    <xf numFmtId="0" fontId="18" fillId="0" borderId="3" xfId="7" applyFont="1" applyBorder="1" applyAlignment="1">
      <alignment horizontal="center" wrapText="1"/>
    </xf>
    <xf numFmtId="3" fontId="14" fillId="0" borderId="0" xfId="7" applyNumberFormat="1" applyFont="1" applyFill="1" applyBorder="1" applyAlignment="1">
      <alignment horizontal="left" vertical="top" wrapText="1"/>
    </xf>
    <xf numFmtId="0" fontId="14" fillId="0" borderId="0" xfId="2" applyFont="1" applyAlignment="1">
      <alignment horizontal="left" wrapText="1"/>
    </xf>
    <xf numFmtId="0" fontId="14" fillId="0" borderId="0" xfId="2" applyFont="1" applyAlignment="1">
      <alignment horizontal="left" vertical="top" wrapText="1"/>
    </xf>
    <xf numFmtId="3" fontId="12" fillId="0" borderId="0" xfId="0" applyNumberFormat="1" applyFont="1" applyBorder="1" applyAlignment="1">
      <alignment vertical="top" wrapText="1"/>
    </xf>
    <xf numFmtId="0" fontId="91" fillId="0" borderId="0" xfId="0" applyFont="1" applyBorder="1" applyAlignment="1">
      <alignment vertical="top" wrapText="1"/>
    </xf>
    <xf numFmtId="3" fontId="1" fillId="0" borderId="0" xfId="0" applyNumberFormat="1" applyFont="1" applyBorder="1" applyAlignment="1">
      <alignment vertical="top" wrapText="1"/>
    </xf>
    <xf numFmtId="3" fontId="1" fillId="0" borderId="2" xfId="0" applyNumberFormat="1" applyFont="1" applyBorder="1" applyAlignment="1">
      <alignment vertical="top" wrapText="1"/>
    </xf>
    <xf numFmtId="0" fontId="18" fillId="0" borderId="2" xfId="0" applyFont="1" applyBorder="1" applyAlignment="1">
      <alignment vertical="top" wrapText="1"/>
    </xf>
    <xf numFmtId="0" fontId="1" fillId="0" borderId="0" xfId="0" applyFont="1" applyAlignment="1">
      <alignment horizontal="left" wrapText="1"/>
    </xf>
    <xf numFmtId="3" fontId="1" fillId="0" borderId="0" xfId="0" applyNumberFormat="1" applyFont="1" applyBorder="1" applyAlignment="1">
      <alignment wrapText="1"/>
    </xf>
    <xf numFmtId="0" fontId="1" fillId="0" borderId="0" xfId="0" applyFont="1" applyBorder="1" applyAlignment="1">
      <alignment wrapText="1"/>
    </xf>
    <xf numFmtId="0" fontId="1" fillId="0" borderId="0" xfId="0" applyFont="1" applyAlignment="1"/>
    <xf numFmtId="3" fontId="1" fillId="0" borderId="3" xfId="0" applyNumberFormat="1" applyFont="1" applyBorder="1" applyAlignment="1">
      <alignment vertical="top" wrapText="1"/>
    </xf>
    <xf numFmtId="0" fontId="1" fillId="0" borderId="3" xfId="0" applyFont="1" applyBorder="1" applyAlignment="1">
      <alignment vertical="top" wrapText="1"/>
    </xf>
    <xf numFmtId="3" fontId="2" fillId="0" borderId="0" xfId="0" applyNumberFormat="1" applyFont="1" applyFill="1" applyAlignment="1">
      <alignment horizontal="left" vertical="top" wrapText="1"/>
    </xf>
    <xf numFmtId="0" fontId="9" fillId="0" borderId="0" xfId="0" applyFont="1" applyFill="1" applyAlignment="1">
      <alignment horizontal="left" vertical="top" wrapText="1"/>
    </xf>
    <xf numFmtId="0" fontId="18" fillId="0" borderId="0" xfId="0" applyFont="1" applyAlignment="1">
      <alignment vertical="top"/>
    </xf>
    <xf numFmtId="1" fontId="4" fillId="0" borderId="3" xfId="0" quotePrefix="1" applyNumberFormat="1" applyFont="1" applyBorder="1" applyAlignment="1">
      <alignment horizontal="center" wrapText="1"/>
    </xf>
    <xf numFmtId="1" fontId="4" fillId="0" borderId="3" xfId="0" applyNumberFormat="1" applyFont="1" applyBorder="1" applyAlignment="1">
      <alignment wrapText="1"/>
    </xf>
    <xf numFmtId="1" fontId="1" fillId="0" borderId="3" xfId="0" quotePrefix="1" applyNumberFormat="1" applyFont="1" applyBorder="1" applyAlignment="1">
      <alignment horizontal="center" wrapText="1"/>
    </xf>
    <xf numFmtId="1" fontId="1" fillId="0" borderId="3" xfId="0" applyNumberFormat="1" applyFont="1" applyBorder="1" applyAlignment="1">
      <alignment wrapText="1"/>
    </xf>
    <xf numFmtId="0" fontId="4" fillId="0" borderId="3" xfId="0" quotePrefix="1" applyNumberFormat="1" applyFont="1" applyBorder="1" applyAlignment="1">
      <alignment horizontal="center" wrapText="1"/>
    </xf>
    <xf numFmtId="0" fontId="4" fillId="0" borderId="3" xfId="0" applyNumberFormat="1" applyFont="1" applyBorder="1" applyAlignment="1">
      <alignment wrapText="1"/>
    </xf>
    <xf numFmtId="0" fontId="12" fillId="0" borderId="3" xfId="0" quotePrefix="1" applyNumberFormat="1" applyFont="1" applyBorder="1" applyAlignment="1">
      <alignment horizontal="center" wrapText="1"/>
    </xf>
    <xf numFmtId="0" fontId="2" fillId="0" borderId="3" xfId="0" applyNumberFormat="1" applyFont="1" applyBorder="1" applyAlignment="1">
      <alignment wrapText="1"/>
    </xf>
    <xf numFmtId="3" fontId="2" fillId="0" borderId="0" xfId="24" applyNumberFormat="1" applyFont="1" applyFill="1" applyAlignment="1">
      <alignment vertical="top" wrapText="1"/>
    </xf>
    <xf numFmtId="3" fontId="2" fillId="0" borderId="0" xfId="24" applyNumberFormat="1" applyFont="1" applyFill="1" applyAlignment="1">
      <alignment vertical="top"/>
    </xf>
    <xf numFmtId="0" fontId="17" fillId="0" borderId="0" xfId="2" applyFont="1" applyBorder="1" applyAlignment="1">
      <alignment horizontal="left" vertical="top" wrapText="1"/>
    </xf>
    <xf numFmtId="3" fontId="1" fillId="0" borderId="0" xfId="24" applyNumberFormat="1" applyFont="1" applyFill="1" applyAlignment="1">
      <alignment horizontal="left" vertical="top" wrapText="1"/>
    </xf>
    <xf numFmtId="3" fontId="13" fillId="0" borderId="0" xfId="2" applyNumberFormat="1" applyFont="1" applyBorder="1" applyAlignment="1">
      <alignment vertical="top" wrapText="1"/>
    </xf>
    <xf numFmtId="0" fontId="13" fillId="0" borderId="0" xfId="2" applyFont="1" applyBorder="1" applyAlignment="1">
      <alignment vertical="top" wrapText="1"/>
    </xf>
    <xf numFmtId="0" fontId="13" fillId="0" borderId="0" xfId="2" applyFont="1" applyAlignment="1">
      <alignment vertical="top" wrapText="1"/>
    </xf>
    <xf numFmtId="0" fontId="9" fillId="0" borderId="0" xfId="2" applyFont="1" applyAlignment="1">
      <alignment horizontal="left" wrapText="1"/>
    </xf>
    <xf numFmtId="0" fontId="9" fillId="0" borderId="0" xfId="2" applyFont="1" applyAlignment="1">
      <alignment wrapText="1"/>
    </xf>
    <xf numFmtId="0" fontId="127" fillId="0" borderId="0" xfId="2" applyFont="1" applyAlignment="1">
      <alignment horizontal="left" wrapText="1"/>
    </xf>
    <xf numFmtId="0" fontId="127" fillId="0" borderId="0" xfId="2" applyFont="1" applyAlignment="1">
      <alignment wrapText="1"/>
    </xf>
    <xf numFmtId="0" fontId="127" fillId="0" borderId="0" xfId="2" applyFont="1" applyBorder="1" applyAlignment="1">
      <alignment horizontal="left" wrapText="1"/>
    </xf>
    <xf numFmtId="0" fontId="127" fillId="0" borderId="0" xfId="2" applyFont="1" applyBorder="1" applyAlignment="1">
      <alignment wrapText="1"/>
    </xf>
    <xf numFmtId="3" fontId="129" fillId="0" borderId="3" xfId="2" quotePrefix="1" applyNumberFormat="1" applyFont="1" applyBorder="1" applyAlignment="1">
      <alignment horizontal="center" wrapText="1"/>
    </xf>
    <xf numFmtId="0" fontId="129" fillId="0" borderId="3" xfId="2" applyFont="1" applyBorder="1" applyAlignment="1">
      <alignment horizontal="center" wrapText="1"/>
    </xf>
    <xf numFmtId="0" fontId="129" fillId="0" borderId="3" xfId="2" applyFont="1" applyBorder="1" applyAlignment="1">
      <alignment wrapText="1"/>
    </xf>
    <xf numFmtId="3" fontId="13" fillId="0" borderId="2" xfId="2" applyNumberFormat="1" applyFont="1" applyBorder="1" applyAlignment="1">
      <alignment vertical="top"/>
    </xf>
    <xf numFmtId="0" fontId="13" fillId="0" borderId="2" xfId="2" applyFont="1" applyBorder="1" applyAlignment="1">
      <alignment vertical="top"/>
    </xf>
    <xf numFmtId="0" fontId="0" fillId="0" borderId="2" xfId="0" applyBorder="1" applyAlignment="1">
      <alignment vertical="top"/>
    </xf>
    <xf numFmtId="3" fontId="34" fillId="4" borderId="0" xfId="0" applyNumberFormat="1" applyFont="1" applyFill="1" applyBorder="1" applyAlignment="1">
      <alignment vertical="top" wrapText="1"/>
    </xf>
    <xf numFmtId="0" fontId="34" fillId="0" borderId="0" xfId="0" applyFont="1" applyAlignment="1">
      <alignment wrapText="1"/>
    </xf>
    <xf numFmtId="0" fontId="122" fillId="0" borderId="0" xfId="0" applyFont="1" applyBorder="1" applyAlignment="1">
      <alignment horizontal="left" wrapText="1"/>
    </xf>
    <xf numFmtId="0" fontId="122" fillId="0" borderId="3" xfId="0" applyFont="1" applyBorder="1" applyAlignment="1">
      <alignment horizontal="left" wrapText="1"/>
    </xf>
    <xf numFmtId="3" fontId="122" fillId="4" borderId="0" xfId="0" applyNumberFormat="1" applyFont="1" applyFill="1" applyBorder="1" applyAlignment="1">
      <alignment horizontal="left" wrapText="1"/>
    </xf>
    <xf numFmtId="3" fontId="122" fillId="4" borderId="3" xfId="0" applyNumberFormat="1" applyFont="1" applyFill="1" applyBorder="1" applyAlignment="1">
      <alignment horizontal="left" wrapText="1"/>
    </xf>
    <xf numFmtId="3" fontId="122" fillId="4" borderId="3" xfId="0" applyNumberFormat="1" applyFont="1" applyFill="1" applyBorder="1" applyAlignment="1">
      <alignment horizontal="center" wrapText="1"/>
    </xf>
    <xf numFmtId="0" fontId="122" fillId="0" borderId="3" xfId="0" applyFont="1" applyBorder="1" applyAlignment="1">
      <alignment horizontal="center" wrapText="1"/>
    </xf>
    <xf numFmtId="3" fontId="34" fillId="0" borderId="0" xfId="4" applyNumberFormat="1" applyFont="1" applyFill="1" applyAlignment="1">
      <alignment vertical="top" wrapText="1"/>
    </xf>
    <xf numFmtId="0" fontId="34" fillId="0" borderId="0" xfId="0" applyFont="1" applyBorder="1" applyAlignment="1">
      <alignment wrapText="1"/>
    </xf>
    <xf numFmtId="3" fontId="1" fillId="0" borderId="0" xfId="4" applyNumberFormat="1" applyFont="1" applyFill="1" applyAlignment="1">
      <alignment vertical="top" wrapText="1"/>
    </xf>
    <xf numFmtId="0" fontId="1" fillId="0" borderId="0" xfId="0" applyFont="1" applyAlignment="1">
      <alignment wrapText="1"/>
    </xf>
    <xf numFmtId="3" fontId="1" fillId="0" borderId="0" xfId="0" applyNumberFormat="1" applyFont="1" applyFill="1" applyAlignment="1">
      <alignment horizontal="left" vertical="top" wrapText="1"/>
    </xf>
    <xf numFmtId="0" fontId="18" fillId="0" borderId="0" xfId="0" applyFont="1" applyAlignment="1">
      <alignment vertical="top" wrapText="1"/>
    </xf>
    <xf numFmtId="3" fontId="22" fillId="0" borderId="0" xfId="0" applyNumberFormat="1" applyFont="1" applyFill="1" applyAlignment="1">
      <alignment horizontal="left" vertical="top" wrapText="1"/>
    </xf>
    <xf numFmtId="0" fontId="106" fillId="0" borderId="0" xfId="0" applyFont="1" applyAlignment="1">
      <alignment vertical="top" wrapText="1"/>
    </xf>
    <xf numFmtId="3" fontId="6" fillId="2" borderId="0" xfId="0" applyNumberFormat="1" applyFont="1" applyFill="1" applyAlignment="1">
      <alignment horizontal="left"/>
    </xf>
    <xf numFmtId="3" fontId="50" fillId="0" borderId="0" xfId="0" applyNumberFormat="1" applyFont="1" applyFill="1" applyAlignment="1">
      <alignment horizontal="left" vertical="top" wrapText="1"/>
    </xf>
    <xf numFmtId="0" fontId="107" fillId="0" borderId="0" xfId="0" applyFont="1" applyAlignment="1">
      <alignment vertical="top" wrapText="1"/>
    </xf>
    <xf numFmtId="3" fontId="14" fillId="0" borderId="0" xfId="0" applyNumberFormat="1" applyFont="1" applyAlignment="1">
      <alignment horizontal="left" wrapText="1"/>
    </xf>
    <xf numFmtId="3" fontId="17" fillId="0" borderId="0" xfId="0" quotePrefix="1" applyNumberFormat="1" applyFont="1" applyAlignment="1">
      <alignment horizontal="left" wrapText="1"/>
    </xf>
    <xf numFmtId="3" fontId="4" fillId="0" borderId="0" xfId="0" applyNumberFormat="1" applyFont="1" applyAlignment="1">
      <alignment horizontal="left" vertical="top" wrapText="1"/>
    </xf>
    <xf numFmtId="0" fontId="1" fillId="0" borderId="3" xfId="0" applyFont="1" applyBorder="1" applyAlignment="1">
      <alignment wrapText="1"/>
    </xf>
    <xf numFmtId="0" fontId="4" fillId="0" borderId="3" xfId="0" applyFont="1" applyBorder="1" applyAlignment="1">
      <alignment wrapText="1"/>
    </xf>
    <xf numFmtId="3" fontId="4" fillId="0" borderId="0" xfId="4" applyNumberFormat="1" applyFont="1" applyFill="1" applyAlignment="1">
      <alignment horizontal="left" vertical="top" wrapText="1"/>
    </xf>
    <xf numFmtId="3" fontId="19" fillId="0" borderId="0" xfId="4" applyNumberFormat="1" applyFont="1" applyFill="1" applyAlignment="1">
      <alignment horizontal="left" vertical="top" wrapText="1"/>
    </xf>
    <xf numFmtId="0" fontId="20" fillId="0" borderId="0" xfId="0" applyFont="1" applyAlignment="1">
      <alignment horizontal="left" wrapText="1"/>
    </xf>
    <xf numFmtId="0" fontId="20" fillId="0" borderId="0" xfId="0" applyFont="1" applyAlignment="1">
      <alignment wrapText="1"/>
    </xf>
    <xf numFmtId="0" fontId="1" fillId="0" borderId="3" xfId="0" applyFont="1" applyBorder="1" applyAlignment="1">
      <alignment horizontal="center" wrapText="1"/>
    </xf>
    <xf numFmtId="3" fontId="4" fillId="0" borderId="0" xfId="0" quotePrefix="1" applyNumberFormat="1" applyFont="1" applyAlignment="1">
      <alignment horizontal="left" wrapText="1"/>
    </xf>
    <xf numFmtId="3" fontId="2" fillId="0" borderId="0" xfId="0" applyNumberFormat="1" applyFont="1" applyBorder="1" applyAlignment="1">
      <alignment horizontal="left" wrapText="1"/>
    </xf>
    <xf numFmtId="3" fontId="2" fillId="0" borderId="0" xfId="0" applyNumberFormat="1" applyFont="1" applyAlignment="1">
      <alignment horizontal="left" wrapText="1"/>
    </xf>
    <xf numFmtId="3" fontId="17" fillId="0" borderId="0" xfId="0" applyNumberFormat="1" applyFont="1" applyBorder="1" applyAlignment="1">
      <alignment horizontal="left" wrapText="1"/>
    </xf>
    <xf numFmtId="0" fontId="127" fillId="0" borderId="0" xfId="0" applyFont="1" applyAlignment="1">
      <alignment wrapText="1"/>
    </xf>
    <xf numFmtId="3" fontId="67" fillId="0" borderId="0" xfId="0" applyNumberFormat="1" applyFont="1" applyBorder="1" applyAlignment="1" applyProtection="1">
      <alignment vertical="top"/>
      <protection locked="0"/>
    </xf>
    <xf numFmtId="3" fontId="182" fillId="0" borderId="0" xfId="0" applyNumberFormat="1" applyFont="1" applyBorder="1" applyAlignment="1">
      <alignment vertical="top"/>
    </xf>
    <xf numFmtId="3" fontId="51" fillId="0" borderId="0" xfId="0" applyNumberFormat="1" applyFont="1" applyBorder="1" applyAlignment="1" applyProtection="1">
      <alignment vertical="top"/>
      <protection locked="0"/>
    </xf>
    <xf numFmtId="187" fontId="89" fillId="2" borderId="0" xfId="26" applyNumberFormat="1" applyFont="1" applyFill="1" applyAlignment="1" applyProtection="1">
      <alignment vertical="top"/>
      <protection locked="0"/>
    </xf>
    <xf numFmtId="187" fontId="51" fillId="0" borderId="0" xfId="26" applyNumberFormat="1" applyFont="1" applyFill="1" applyAlignment="1" applyProtection="1">
      <alignment vertical="top"/>
      <protection locked="0"/>
    </xf>
    <xf numFmtId="187" fontId="182" fillId="0" borderId="0" xfId="26" applyNumberFormat="1" applyFont="1" applyFill="1" applyAlignment="1">
      <alignment vertical="top"/>
    </xf>
    <xf numFmtId="187" fontId="51" fillId="0" borderId="0" xfId="26" applyNumberFormat="1" applyFont="1" applyBorder="1" applyAlignment="1" applyProtection="1">
      <alignment vertical="top"/>
      <protection locked="0"/>
    </xf>
    <xf numFmtId="187" fontId="182" fillId="0" borderId="0" xfId="26" applyNumberFormat="1" applyFont="1" applyBorder="1" applyAlignment="1">
      <alignment vertical="top"/>
    </xf>
    <xf numFmtId="187" fontId="89" fillId="2" borderId="0" xfId="26" applyNumberFormat="1" applyFont="1" applyFill="1" applyBorder="1" applyAlignment="1" applyProtection="1">
      <alignment vertical="top"/>
      <protection locked="0"/>
    </xf>
    <xf numFmtId="187" fontId="67" fillId="0" borderId="0" xfId="26" applyNumberFormat="1" applyFont="1" applyBorder="1" applyAlignment="1">
      <alignment vertical="top"/>
    </xf>
    <xf numFmtId="187" fontId="51" fillId="0" borderId="0" xfId="26" applyNumberFormat="1" applyFont="1" applyAlignment="1" applyProtection="1">
      <alignment vertical="top"/>
      <protection locked="0"/>
    </xf>
    <xf numFmtId="187" fontId="67" fillId="0" borderId="0" xfId="26" applyNumberFormat="1" applyFont="1" applyAlignment="1">
      <alignment vertical="top"/>
    </xf>
    <xf numFmtId="187" fontId="182" fillId="0" borderId="0" xfId="26" applyNumberFormat="1" applyFont="1" applyAlignment="1">
      <alignment vertical="top"/>
    </xf>
    <xf numFmtId="187" fontId="51" fillId="0" borderId="0" xfId="26" applyNumberFormat="1" applyFont="1" applyFill="1" applyBorder="1" applyAlignment="1" applyProtection="1">
      <alignment vertical="top"/>
      <protection locked="0"/>
    </xf>
    <xf numFmtId="187" fontId="89" fillId="0" borderId="0" xfId="26" applyNumberFormat="1" applyFont="1" applyFill="1" applyBorder="1" applyAlignment="1">
      <alignment vertical="top"/>
    </xf>
    <xf numFmtId="187" fontId="67" fillId="0" borderId="0" xfId="26" applyNumberFormat="1" applyFont="1" applyFill="1" applyBorder="1" applyAlignment="1" applyProtection="1">
      <alignment vertical="top"/>
      <protection locked="0"/>
    </xf>
    <xf numFmtId="187" fontId="67" fillId="0" borderId="0" xfId="26" applyNumberFormat="1" applyFont="1" applyFill="1" applyBorder="1" applyAlignment="1">
      <alignment vertical="top"/>
    </xf>
    <xf numFmtId="187" fontId="89" fillId="0" borderId="0" xfId="26" applyNumberFormat="1" applyFont="1" applyFill="1" applyAlignment="1">
      <alignment vertical="top"/>
    </xf>
    <xf numFmtId="187" fontId="67" fillId="0" borderId="0" xfId="26" applyNumberFormat="1" applyFont="1" applyAlignment="1" applyProtection="1">
      <alignment vertical="top"/>
      <protection locked="0"/>
    </xf>
    <xf numFmtId="3" fontId="89" fillId="2" borderId="0" xfId="0" applyNumberFormat="1" applyFont="1" applyFill="1" applyBorder="1" applyAlignment="1" applyProtection="1">
      <alignment vertical="top" wrapText="1"/>
      <protection locked="0"/>
    </xf>
    <xf numFmtId="9" fontId="89" fillId="2" borderId="0" xfId="0" applyNumberFormat="1" applyFont="1" applyFill="1" applyBorder="1" applyAlignment="1" applyProtection="1">
      <alignment vertical="top"/>
      <protection locked="0"/>
    </xf>
    <xf numFmtId="9" fontId="89" fillId="2" borderId="0" xfId="3" applyFont="1" applyFill="1" applyAlignment="1" applyProtection="1">
      <alignment vertical="top"/>
      <protection locked="0"/>
    </xf>
    <xf numFmtId="3" fontId="51" fillId="0" borderId="0" xfId="0" applyNumberFormat="1" applyFont="1"/>
    <xf numFmtId="10" fontId="51" fillId="0" borderId="0" xfId="0" applyNumberFormat="1" applyFont="1"/>
    <xf numFmtId="1" fontId="171" fillId="4" borderId="1" xfId="0" quotePrefix="1" applyNumberFormat="1" applyFont="1" applyFill="1" applyBorder="1" applyAlignment="1">
      <alignment horizontal="right" wrapText="1"/>
    </xf>
    <xf numFmtId="3" fontId="183" fillId="0" borderId="1" xfId="0" applyNumberFormat="1" applyFont="1" applyBorder="1" applyAlignment="1" applyProtection="1">
      <alignment horizontal="right" wrapText="1"/>
      <protection locked="0"/>
    </xf>
    <xf numFmtId="177" fontId="51" fillId="0" borderId="0" xfId="0" applyNumberFormat="1" applyFont="1"/>
    <xf numFmtId="3" fontId="6" fillId="4" borderId="0" xfId="0" applyNumberFormat="1" applyFont="1" applyFill="1" applyAlignment="1">
      <alignment vertical="top" wrapText="1"/>
    </xf>
    <xf numFmtId="3" fontId="2" fillId="0" borderId="1" xfId="0" applyNumberFormat="1" applyFont="1" applyBorder="1"/>
    <xf numFmtId="0" fontId="89" fillId="0" borderId="0" xfId="26" applyNumberFormat="1" applyFont="1" applyFill="1" applyBorder="1" applyAlignment="1">
      <alignment vertical="top"/>
    </xf>
    <xf numFmtId="0" fontId="67" fillId="0" borderId="0" xfId="26" applyNumberFormat="1" applyFont="1" applyFill="1" applyBorder="1" applyAlignment="1" applyProtection="1">
      <alignment vertical="top"/>
      <protection locked="0"/>
    </xf>
    <xf numFmtId="0" fontId="67" fillId="0" borderId="0" xfId="26" applyNumberFormat="1" applyFont="1" applyFill="1" applyBorder="1" applyAlignment="1">
      <alignment vertical="top"/>
    </xf>
  </cellXfs>
  <cellStyles count="79">
    <cellStyle name="=C:\WINNT35\SYSTEM32\COMMAND.COM" xfId="10" xr:uid="{0D0CDB9D-0CC5-420E-A853-272D374B21FC}"/>
    <cellStyle name="=C:\WINNT35\SYSTEM32\COMMAND.COM 2" xfId="4" xr:uid="{97FF54D8-C0EA-4D44-8A8E-EDAC8B6DC1AD}"/>
    <cellStyle name="=C:\WINNT35\SYSTEM32\COMMAND.COM 2 2" xfId="33" xr:uid="{DE9068E6-CED2-40E3-8BD7-1E3C36CDF331}"/>
    <cellStyle name="=C:\WINNT35\SYSTEM32\COMMAND.COM 2 2 2" xfId="24" xr:uid="{51F87C01-7C2C-4C28-8241-E88FFAC68DAD}"/>
    <cellStyle name="Comma 10 2 2" xfId="30" xr:uid="{2CB60969-9C8F-49CD-9FAA-B41DF8F9CB04}"/>
    <cellStyle name="Comma 10 2 2 2" xfId="77" xr:uid="{2CB60969-9C8F-49CD-9FAA-B41DF8F9CB04}"/>
    <cellStyle name="Comma 2" xfId="9" xr:uid="{921CDBCB-51F8-4622-BE1E-CDCF19B2BEC4}"/>
    <cellStyle name="Comma 2 2" xfId="73" xr:uid="{921CDBCB-51F8-4622-BE1E-CDCF19B2BEC4}"/>
    <cellStyle name="Comma 3" xfId="13" xr:uid="{2BB7D490-DE7E-49E8-8801-8AE2A87DB80C}"/>
    <cellStyle name="Comma 3 2" xfId="74" xr:uid="{2BB7D490-DE7E-49E8-8801-8AE2A87DB80C}"/>
    <cellStyle name="Comma 4" xfId="71" xr:uid="{D5858C74-D710-410B-A33D-57B862CEBEC3}"/>
    <cellStyle name="Comma 5" xfId="25" xr:uid="{1EFCB1A8-47CB-4CDA-B077-AF52918BFB3B}"/>
    <cellStyle name="Comma 5 2" xfId="75" xr:uid="{1EFCB1A8-47CB-4CDA-B077-AF52918BFB3B}"/>
    <cellStyle name="Comma 5 3" xfId="78" xr:uid="{1EFCB1A8-47CB-4CDA-B077-AF52918BFB3B}"/>
    <cellStyle name="Currency 2" xfId="23" xr:uid="{34E812BE-7AEF-4CE8-B9AF-52DBDF0CC468}"/>
    <cellStyle name="Hyperlink" xfId="72" builtinId="8"/>
    <cellStyle name="Normal" xfId="0" builtinId="0"/>
    <cellStyle name="Normal 10 13" xfId="32" xr:uid="{4C3FD6D4-FB0F-4363-89C5-564FC4711F75}"/>
    <cellStyle name="Normal 12 2" xfId="19" xr:uid="{EAAB47EE-5AA5-46F7-A61E-1520406C3FE8}"/>
    <cellStyle name="Normal 19" xfId="8" xr:uid="{724FA456-B3F6-4224-A62C-2A88B99473F5}"/>
    <cellStyle name="Normal 2" xfId="12" xr:uid="{25D43275-2C7B-4020-A0B4-53C09CC32363}"/>
    <cellStyle name="Normal 2 10 2" xfId="7" xr:uid="{4B18F308-B7EC-4B44-BACC-00FDCAAE3351}"/>
    <cellStyle name="Normal 2 10 3" xfId="16" xr:uid="{CAE458F0-99A4-4872-A7D5-80C90CEE90F8}"/>
    <cellStyle name="Normal 2 2" xfId="6" xr:uid="{27A75B9D-25F9-4568-B555-F7E87050B0C7}"/>
    <cellStyle name="Normal 2 2 2 4" xfId="2" xr:uid="{1CE64D8B-DC8F-4D52-9E91-F5D6D4DEFFDB}"/>
    <cellStyle name="Normal 2 3 2" xfId="20" xr:uid="{11FF4BFB-AD76-4254-95EE-949B953AB7FA}"/>
    <cellStyle name="Normal 3" xfId="1" xr:uid="{455BB83E-EB14-4D36-BE7E-744AA05E6ADE}"/>
    <cellStyle name="Normal 5 28" xfId="28" xr:uid="{F0E2A1AA-63C3-4F9F-8E53-F937352A8BD4}"/>
    <cellStyle name="Normal 61" xfId="15" xr:uid="{FD15888D-02E7-4EF7-9333-C45F429C4573}"/>
    <cellStyle name="Normal_2-Magnus-080204 Nordea table 2" xfId="29" xr:uid="{293F6677-72C9-47D1-874C-63EF8D7C8D45}"/>
    <cellStyle name="Percent" xfId="3" builtinId="5"/>
    <cellStyle name="Percent 10" xfId="14" xr:uid="{DC682435-4AC1-477F-A7AC-E4697F0BBAA3}"/>
    <cellStyle name="Percent 10 2" xfId="22" xr:uid="{D713112F-2D8E-4EB0-95D1-655F97CDF291}"/>
    <cellStyle name="Percent 2" xfId="31" xr:uid="{2F925FE0-C407-4A6A-91A5-40CC3FF9C83B}"/>
    <cellStyle name="Percent 2 2 2" xfId="18" xr:uid="{3D98E00A-69DC-480F-9093-52541FA7ED1E}"/>
    <cellStyle name="Percent 3" xfId="5" xr:uid="{4A46A96C-2253-4E39-B2B9-1AC2174A59B6}"/>
    <cellStyle name="Percent 3 3" xfId="17" xr:uid="{74C57AC8-27F5-4F6B-B12F-2B88ED615AB0}"/>
    <cellStyle name="Percent 361" xfId="11" xr:uid="{1AC1FA14-0C97-478E-B6EE-DB4D1E8449F3}"/>
    <cellStyle name="Percent 4" xfId="21" xr:uid="{8AEC5584-5CD0-45D5-94E8-A99CC9B12F5D}"/>
    <cellStyle name="SAPBorder" xfId="52" xr:uid="{B49B1707-FDB3-4A2E-8F0E-EDED00F040C2}"/>
    <cellStyle name="SAPDataCell" xfId="35" xr:uid="{A2C5672F-2EB9-4E29-94C8-752D0899664E}"/>
    <cellStyle name="SAPDataTotalCell" xfId="36" xr:uid="{CE329624-7BAB-4484-B3CB-EA409611C766}"/>
    <cellStyle name="SAPDimensionCell" xfId="34" xr:uid="{BC96B4EB-0942-44BD-ABD4-686E02B4624B}"/>
    <cellStyle name="SAPEditableDataCell" xfId="37" xr:uid="{44B766E4-052D-462D-B58D-CC6FB152C260}"/>
    <cellStyle name="SAPEditableDataTotalCell" xfId="40" xr:uid="{5A2362DC-A92A-437B-8470-30C8EF3FBB65}"/>
    <cellStyle name="SAPEmphasized" xfId="60" xr:uid="{B35FEDA6-AC23-49D4-9E86-45838BD4C8BE}"/>
    <cellStyle name="SAPEmphasizedEditableDataCell" xfId="62" xr:uid="{C1829325-51BD-4C49-BF1A-DA31AA6EA0F0}"/>
    <cellStyle name="SAPEmphasizedEditableDataTotalCell" xfId="63" xr:uid="{A1F61B5F-993F-44FE-905F-BA90618C10F8}"/>
    <cellStyle name="SAPEmphasizedLockedDataCell" xfId="66" xr:uid="{7A2C05B7-E271-47CE-B9EE-0502C0A1F52D}"/>
    <cellStyle name="SAPEmphasizedLockedDataTotalCell" xfId="67" xr:uid="{C2C4F712-678E-4CED-A844-ADA2465955CC}"/>
    <cellStyle name="SAPEmphasizedReadonlyDataCell" xfId="64" xr:uid="{A9BC71AF-61B5-48CF-A2B7-8C6FA648C43E}"/>
    <cellStyle name="SAPEmphasizedReadonlyDataTotalCell" xfId="65" xr:uid="{3625B0A2-4F1E-45D3-ACBD-E85F6A0FC705}"/>
    <cellStyle name="SAPEmphasizedTotal" xfId="61" xr:uid="{47F28CBE-34A0-4BAF-B1EB-9951176CE175}"/>
    <cellStyle name="SAPError" xfId="70" xr:uid="{6B39C524-FAC2-4A0E-80C7-60888C0A2100}"/>
    <cellStyle name="SAPExceptionLevel1" xfId="43" xr:uid="{7998ECCB-1E18-4400-82BD-9BFC9AFB0B7A}"/>
    <cellStyle name="SAPExceptionLevel2" xfId="44" xr:uid="{6F97201B-693F-4734-8D56-A69CF24308F7}"/>
    <cellStyle name="SAPExceptionLevel3" xfId="45" xr:uid="{2C3E3396-B100-465B-B594-1FBA8ABD7983}"/>
    <cellStyle name="SAPExceptionLevel4" xfId="46" xr:uid="{B1DE58C6-1759-45F3-A200-25697184D35F}"/>
    <cellStyle name="SAPExceptionLevel5" xfId="47" xr:uid="{053DA0EE-3640-43AB-BD12-4F351CB48D3C}"/>
    <cellStyle name="SAPExceptionLevel6" xfId="48" xr:uid="{97189374-621C-4FF6-ABAF-DD9B0DECB26E}"/>
    <cellStyle name="SAPExceptionLevel7" xfId="49" xr:uid="{7E297747-FD06-4017-BB30-12E36DEFE4CE}"/>
    <cellStyle name="SAPExceptionLevel8" xfId="50" xr:uid="{76716F33-2D02-4233-9DAE-F696F95E4191}"/>
    <cellStyle name="SAPExceptionLevel9" xfId="51" xr:uid="{6DE6839E-C96F-4639-B70D-C0906076959A}"/>
    <cellStyle name="SAPFormula" xfId="69" xr:uid="{7285EFF2-A66B-4B20-89D3-FE808A7E4A91}"/>
    <cellStyle name="SAPHierarchyCell0" xfId="55" xr:uid="{037220DA-80E4-44DB-8F17-BD3AC88E9BA8}"/>
    <cellStyle name="SAPHierarchyCell1" xfId="56" xr:uid="{468F93AF-51E2-4B2F-8229-C2E6B2034169}"/>
    <cellStyle name="SAPHierarchyCell2" xfId="57" xr:uid="{4F730158-F74D-46E9-82D3-567386B8F81D}"/>
    <cellStyle name="SAPHierarchyCell3" xfId="58" xr:uid="{75FDC98D-1DF2-45C5-9DD3-3C399B60A3B3}"/>
    <cellStyle name="SAPHierarchyCell4" xfId="59" xr:uid="{5797DF1E-95FA-42D9-B107-3BBEE42D3D93}"/>
    <cellStyle name="SAPLockedDataCell" xfId="39" xr:uid="{1D2D9FAD-6ED0-44C9-86F2-85A77A44299A}"/>
    <cellStyle name="SAPLockedDataTotalCell" xfId="42" xr:uid="{7B83CDFA-B016-4A36-80AE-4839827D135A}"/>
    <cellStyle name="SAPMemberCell" xfId="53" xr:uid="{FF662BDC-DC5D-4619-A505-F5F1D10CC2F1}"/>
    <cellStyle name="SAPMemberTotalCell" xfId="54" xr:uid="{70ACD908-6F0F-4C72-8872-BED56E207076}"/>
    <cellStyle name="SAPMessageText" xfId="68" xr:uid="{9467DB43-227F-40CD-B4C6-7ED76DB56200}"/>
    <cellStyle name="SAPReadonlyDataCell" xfId="38" xr:uid="{798E55EE-675A-4944-AF4D-66A750BA89AC}"/>
    <cellStyle name="SAPReadonlyDataTotalCell" xfId="41" xr:uid="{6996F7E5-33A1-4DA4-8FE0-66C17AF114AC}"/>
    <cellStyle name="Tusental 2" xfId="27" xr:uid="{35601CBB-97A8-4C88-A4DB-B4ED92B718D9}"/>
    <cellStyle name="Tusental 2 2" xfId="76" xr:uid="{35601CBB-97A8-4C88-A4DB-B4ED92B718D9}"/>
    <cellStyle name="Tusental 3" xfId="26" xr:uid="{990D3477-9AB2-4776-8976-75B1912C4B3E}"/>
  </cellStyles>
  <dxfs count="15">
    <dxf>
      <fill>
        <patternFill>
          <bgColor rgb="FF92D050"/>
        </patternFill>
      </fill>
    </dxf>
    <dxf>
      <fill>
        <patternFill>
          <bgColor rgb="FF92D050"/>
        </patternFill>
      </fill>
    </dxf>
    <dxf>
      <fill>
        <patternFill>
          <bgColor rgb="FF92D050"/>
        </patternFill>
      </fill>
    </dxf>
    <dxf>
      <fill>
        <patternFill>
          <bgColor rgb="FF92D050"/>
        </patternFill>
      </fill>
    </dxf>
    <dxf>
      <font>
        <color rgb="FFFF0000"/>
      </font>
      <fill>
        <patternFill>
          <bgColor theme="7"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4EE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1.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2.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Palatino Linotype" panose="02040502050505030304" pitchFamily="18" charset="0"/>
                <a:ea typeface="+mn-ea"/>
                <a:cs typeface="+mn-cs"/>
              </a:defRPr>
            </a:pPr>
            <a:r>
              <a:rPr lang="da-DK" sz="900" b="1"/>
              <a:t>EURm</a:t>
            </a:r>
          </a:p>
        </c:rich>
      </c:tx>
      <c:layout>
        <c:manualLayout>
          <c:xMode val="edge"/>
          <c:yMode val="edge"/>
          <c:x val="5.7816718282258485E-4"/>
          <c:y val="1.26094972440606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alatino Linotype" panose="02040502050505030304" pitchFamily="18" charset="0"/>
              <a:ea typeface="+mn-ea"/>
              <a:cs typeface="+mn-cs"/>
            </a:defRPr>
          </a:pPr>
          <a:endParaRPr lang="sv-SE"/>
        </a:p>
      </c:txPr>
    </c:title>
    <c:autoTitleDeleted val="0"/>
    <c:plotArea>
      <c:layout>
        <c:manualLayout>
          <c:layoutTarget val="inner"/>
          <c:xMode val="edge"/>
          <c:yMode val="edge"/>
          <c:x val="3.8720486784284094E-2"/>
          <c:y val="8.5715201441403988E-2"/>
          <c:w val="0.93955504078677099"/>
          <c:h val="0.71111076583091326"/>
        </c:manualLayout>
      </c:layout>
      <c:barChart>
        <c:barDir val="col"/>
        <c:grouping val="clustered"/>
        <c:varyColors val="0"/>
        <c:ser>
          <c:idx val="0"/>
          <c:order val="0"/>
          <c:tx>
            <c:strRef>
              <c:f>'58'!$K$1</c:f>
              <c:strCache>
                <c:ptCount val="1"/>
                <c:pt idx="0">
                  <c:v>Hypothetical P&amp;L</c:v>
                </c:pt>
              </c:strCache>
            </c:strRef>
          </c:tx>
          <c:spPr>
            <a:solidFill>
              <a:schemeClr val="accent1"/>
            </a:solidFill>
            <a:ln>
              <a:noFill/>
            </a:ln>
            <a:effectLst/>
          </c:spPr>
          <c:invertIfNegative val="0"/>
          <c:cat>
            <c:strRef>
              <c:f>'58'!$I$3:$I$253</c:f>
              <c:strCache>
                <c:ptCount val="251"/>
                <c:pt idx="0">
                  <c:v>Jan 18</c:v>
                </c:pt>
                <c:pt idx="1">
                  <c:v>Jan 18</c:v>
                </c:pt>
                <c:pt idx="2">
                  <c:v>Jan 18</c:v>
                </c:pt>
                <c:pt idx="3">
                  <c:v>Jan 18</c:v>
                </c:pt>
                <c:pt idx="4">
                  <c:v>Jan 18</c:v>
                </c:pt>
                <c:pt idx="5">
                  <c:v>Jan 18</c:v>
                </c:pt>
                <c:pt idx="6">
                  <c:v>Jan 18</c:v>
                </c:pt>
                <c:pt idx="7">
                  <c:v>Jan 18</c:v>
                </c:pt>
                <c:pt idx="8">
                  <c:v>Jan 18</c:v>
                </c:pt>
                <c:pt idx="9">
                  <c:v>Jan 18</c:v>
                </c:pt>
                <c:pt idx="10">
                  <c:v>Jan 18</c:v>
                </c:pt>
                <c:pt idx="11">
                  <c:v>Jan 18</c:v>
                </c:pt>
                <c:pt idx="12">
                  <c:v>Jan 18</c:v>
                </c:pt>
                <c:pt idx="13">
                  <c:v>Jan 18</c:v>
                </c:pt>
                <c:pt idx="14">
                  <c:v>Jan 18</c:v>
                </c:pt>
                <c:pt idx="15">
                  <c:v>Jan 18</c:v>
                </c:pt>
                <c:pt idx="16">
                  <c:v>Jan 18</c:v>
                </c:pt>
                <c:pt idx="17">
                  <c:v>Jan 18</c:v>
                </c:pt>
                <c:pt idx="18">
                  <c:v>Jan 18</c:v>
                </c:pt>
                <c:pt idx="19">
                  <c:v>Jan 18</c:v>
                </c:pt>
                <c:pt idx="20">
                  <c:v>Jan 18</c:v>
                </c:pt>
                <c:pt idx="21">
                  <c:v>Jan 18</c:v>
                </c:pt>
                <c:pt idx="22">
                  <c:v>Feb 18</c:v>
                </c:pt>
                <c:pt idx="23">
                  <c:v>Feb 18</c:v>
                </c:pt>
                <c:pt idx="24">
                  <c:v>Feb 18</c:v>
                </c:pt>
                <c:pt idx="25">
                  <c:v>Feb 18</c:v>
                </c:pt>
                <c:pt idx="26">
                  <c:v>Feb 18</c:v>
                </c:pt>
                <c:pt idx="27">
                  <c:v>Feb 18</c:v>
                </c:pt>
                <c:pt idx="28">
                  <c:v>Feb 18</c:v>
                </c:pt>
                <c:pt idx="29">
                  <c:v>Feb 18</c:v>
                </c:pt>
                <c:pt idx="30">
                  <c:v>Feb 18</c:v>
                </c:pt>
                <c:pt idx="31">
                  <c:v>Feb 18</c:v>
                </c:pt>
                <c:pt idx="32">
                  <c:v>Feb 18</c:v>
                </c:pt>
                <c:pt idx="33">
                  <c:v>Feb 18</c:v>
                </c:pt>
                <c:pt idx="34">
                  <c:v>Feb 18</c:v>
                </c:pt>
                <c:pt idx="35">
                  <c:v>Feb 18</c:v>
                </c:pt>
                <c:pt idx="36">
                  <c:v>Feb 18</c:v>
                </c:pt>
                <c:pt idx="37">
                  <c:v>Feb 18</c:v>
                </c:pt>
                <c:pt idx="38">
                  <c:v>Feb 18</c:v>
                </c:pt>
                <c:pt idx="39">
                  <c:v>Feb 18</c:v>
                </c:pt>
                <c:pt idx="40">
                  <c:v>Feb 18</c:v>
                </c:pt>
                <c:pt idx="41">
                  <c:v>Feb 18</c:v>
                </c:pt>
                <c:pt idx="42">
                  <c:v>Mar 18</c:v>
                </c:pt>
                <c:pt idx="43">
                  <c:v>Mar 18</c:v>
                </c:pt>
                <c:pt idx="44">
                  <c:v>Mar 18</c:v>
                </c:pt>
                <c:pt idx="45">
                  <c:v>Mar 18</c:v>
                </c:pt>
                <c:pt idx="46">
                  <c:v>Mar 18</c:v>
                </c:pt>
                <c:pt idx="47">
                  <c:v>Mar 18</c:v>
                </c:pt>
                <c:pt idx="48">
                  <c:v>Mar 18</c:v>
                </c:pt>
                <c:pt idx="49">
                  <c:v>Mar 18</c:v>
                </c:pt>
                <c:pt idx="50">
                  <c:v>Mar 18</c:v>
                </c:pt>
                <c:pt idx="51">
                  <c:v>Mar 18</c:v>
                </c:pt>
                <c:pt idx="52">
                  <c:v>Mar 18</c:v>
                </c:pt>
                <c:pt idx="53">
                  <c:v>Mar 18</c:v>
                </c:pt>
                <c:pt idx="54">
                  <c:v>Mar 18</c:v>
                </c:pt>
                <c:pt idx="55">
                  <c:v>Mar 18</c:v>
                </c:pt>
                <c:pt idx="56">
                  <c:v>Mar 18</c:v>
                </c:pt>
                <c:pt idx="57">
                  <c:v>Mar 18</c:v>
                </c:pt>
                <c:pt idx="58">
                  <c:v>Mar 18</c:v>
                </c:pt>
                <c:pt idx="59">
                  <c:v>Mar 18</c:v>
                </c:pt>
                <c:pt idx="60">
                  <c:v>Mar 18</c:v>
                </c:pt>
                <c:pt idx="61">
                  <c:v>Mar 18</c:v>
                </c:pt>
                <c:pt idx="62">
                  <c:v>Apr 18</c:v>
                </c:pt>
                <c:pt idx="63">
                  <c:v>Apr 18</c:v>
                </c:pt>
                <c:pt idx="64">
                  <c:v>Apr 18</c:v>
                </c:pt>
                <c:pt idx="65">
                  <c:v>Apr 18</c:v>
                </c:pt>
                <c:pt idx="66">
                  <c:v>Apr 18</c:v>
                </c:pt>
                <c:pt idx="67">
                  <c:v>Apr 18</c:v>
                </c:pt>
                <c:pt idx="68">
                  <c:v>Apr 18</c:v>
                </c:pt>
                <c:pt idx="69">
                  <c:v>Apr 18</c:v>
                </c:pt>
                <c:pt idx="70">
                  <c:v>Apr 18</c:v>
                </c:pt>
                <c:pt idx="71">
                  <c:v>Apr 18</c:v>
                </c:pt>
                <c:pt idx="72">
                  <c:v>Apr 18</c:v>
                </c:pt>
                <c:pt idx="73">
                  <c:v>Apr 18</c:v>
                </c:pt>
                <c:pt idx="74">
                  <c:v>Apr 18</c:v>
                </c:pt>
                <c:pt idx="75">
                  <c:v>Apr 18</c:v>
                </c:pt>
                <c:pt idx="76">
                  <c:v>Apr 18</c:v>
                </c:pt>
                <c:pt idx="77">
                  <c:v>Apr 18</c:v>
                </c:pt>
                <c:pt idx="78">
                  <c:v>Apr 18</c:v>
                </c:pt>
                <c:pt idx="79">
                  <c:v>Apr 18</c:v>
                </c:pt>
                <c:pt idx="80">
                  <c:v>Apr 18</c:v>
                </c:pt>
                <c:pt idx="81">
                  <c:v>Apr 18</c:v>
                </c:pt>
                <c:pt idx="82">
                  <c:v>May 18</c:v>
                </c:pt>
                <c:pt idx="83">
                  <c:v>May 18</c:v>
                </c:pt>
                <c:pt idx="84">
                  <c:v>May 18</c:v>
                </c:pt>
                <c:pt idx="85">
                  <c:v>May 18</c:v>
                </c:pt>
                <c:pt idx="86">
                  <c:v>May 18</c:v>
                </c:pt>
                <c:pt idx="87">
                  <c:v>May 18</c:v>
                </c:pt>
                <c:pt idx="88">
                  <c:v>May 18</c:v>
                </c:pt>
                <c:pt idx="89">
                  <c:v>May 18</c:v>
                </c:pt>
                <c:pt idx="90">
                  <c:v>May 18</c:v>
                </c:pt>
                <c:pt idx="91">
                  <c:v>May 18</c:v>
                </c:pt>
                <c:pt idx="92">
                  <c:v>May 18</c:v>
                </c:pt>
                <c:pt idx="93">
                  <c:v>May 18</c:v>
                </c:pt>
                <c:pt idx="94">
                  <c:v>May 18</c:v>
                </c:pt>
                <c:pt idx="95">
                  <c:v>May 18</c:v>
                </c:pt>
                <c:pt idx="96">
                  <c:v>May 18</c:v>
                </c:pt>
                <c:pt idx="97">
                  <c:v>May 18</c:v>
                </c:pt>
                <c:pt idx="98">
                  <c:v>May 18</c:v>
                </c:pt>
                <c:pt idx="99">
                  <c:v>May 18</c:v>
                </c:pt>
                <c:pt idx="100">
                  <c:v>May 18</c:v>
                </c:pt>
                <c:pt idx="101">
                  <c:v>May 18</c:v>
                </c:pt>
                <c:pt idx="102">
                  <c:v>May 18</c:v>
                </c:pt>
                <c:pt idx="103">
                  <c:v>Jun 18</c:v>
                </c:pt>
                <c:pt idx="104">
                  <c:v>Jun 18</c:v>
                </c:pt>
                <c:pt idx="105">
                  <c:v>Jun 18</c:v>
                </c:pt>
                <c:pt idx="106">
                  <c:v>Jun 18</c:v>
                </c:pt>
                <c:pt idx="107">
                  <c:v>Jun 18</c:v>
                </c:pt>
                <c:pt idx="108">
                  <c:v>Jun 18</c:v>
                </c:pt>
                <c:pt idx="109">
                  <c:v>Jun 18</c:v>
                </c:pt>
                <c:pt idx="110">
                  <c:v>Jun 18</c:v>
                </c:pt>
                <c:pt idx="111">
                  <c:v>Jun 18</c:v>
                </c:pt>
                <c:pt idx="112">
                  <c:v>Jun 18</c:v>
                </c:pt>
                <c:pt idx="113">
                  <c:v>Jun 18</c:v>
                </c:pt>
                <c:pt idx="114">
                  <c:v>Jun 18</c:v>
                </c:pt>
                <c:pt idx="115">
                  <c:v>Jun 18</c:v>
                </c:pt>
                <c:pt idx="116">
                  <c:v>Jun 18</c:v>
                </c:pt>
                <c:pt idx="117">
                  <c:v>Jun 18</c:v>
                </c:pt>
                <c:pt idx="118">
                  <c:v>Jun 18</c:v>
                </c:pt>
                <c:pt idx="119">
                  <c:v>Jun 18</c:v>
                </c:pt>
                <c:pt idx="120">
                  <c:v>Jun 18</c:v>
                </c:pt>
                <c:pt idx="121">
                  <c:v>Jun 18</c:v>
                </c:pt>
                <c:pt idx="122">
                  <c:v>Jun 18</c:v>
                </c:pt>
                <c:pt idx="123">
                  <c:v>Jun 18</c:v>
                </c:pt>
                <c:pt idx="124">
                  <c:v>Jul 18</c:v>
                </c:pt>
                <c:pt idx="125">
                  <c:v>Jul 18</c:v>
                </c:pt>
                <c:pt idx="126">
                  <c:v>Jul 18</c:v>
                </c:pt>
                <c:pt idx="127">
                  <c:v>Jul 18</c:v>
                </c:pt>
                <c:pt idx="128">
                  <c:v>Jul 18</c:v>
                </c:pt>
                <c:pt idx="129">
                  <c:v>Jul 18</c:v>
                </c:pt>
                <c:pt idx="130">
                  <c:v>Jul 18</c:v>
                </c:pt>
                <c:pt idx="131">
                  <c:v>Jul 18</c:v>
                </c:pt>
                <c:pt idx="132">
                  <c:v>Jul 18</c:v>
                </c:pt>
                <c:pt idx="133">
                  <c:v>Jul 18</c:v>
                </c:pt>
                <c:pt idx="134">
                  <c:v>Jul 18</c:v>
                </c:pt>
                <c:pt idx="135">
                  <c:v>Jul 18</c:v>
                </c:pt>
                <c:pt idx="136">
                  <c:v>Jul 18</c:v>
                </c:pt>
                <c:pt idx="137">
                  <c:v>Jul 18</c:v>
                </c:pt>
                <c:pt idx="138">
                  <c:v>Jul 18</c:v>
                </c:pt>
                <c:pt idx="139">
                  <c:v>Jul 18</c:v>
                </c:pt>
                <c:pt idx="140">
                  <c:v>Jul 18</c:v>
                </c:pt>
                <c:pt idx="141">
                  <c:v>Jul 18</c:v>
                </c:pt>
                <c:pt idx="142">
                  <c:v>Jul 18</c:v>
                </c:pt>
                <c:pt idx="143">
                  <c:v>Jul 18</c:v>
                </c:pt>
                <c:pt idx="144">
                  <c:v>Jul 18</c:v>
                </c:pt>
                <c:pt idx="145">
                  <c:v>Jul 18</c:v>
                </c:pt>
                <c:pt idx="146">
                  <c:v>Aug 18</c:v>
                </c:pt>
                <c:pt idx="147">
                  <c:v>Aug 18</c:v>
                </c:pt>
                <c:pt idx="148">
                  <c:v>Aug 18</c:v>
                </c:pt>
                <c:pt idx="149">
                  <c:v>Aug 18</c:v>
                </c:pt>
                <c:pt idx="150">
                  <c:v>Aug 18</c:v>
                </c:pt>
                <c:pt idx="151">
                  <c:v>Aug 18</c:v>
                </c:pt>
                <c:pt idx="152">
                  <c:v>Aug 18</c:v>
                </c:pt>
                <c:pt idx="153">
                  <c:v>Aug 18</c:v>
                </c:pt>
                <c:pt idx="154">
                  <c:v>Aug 18</c:v>
                </c:pt>
                <c:pt idx="155">
                  <c:v>Aug 18</c:v>
                </c:pt>
                <c:pt idx="156">
                  <c:v>Aug 18</c:v>
                </c:pt>
                <c:pt idx="157">
                  <c:v>Aug 18</c:v>
                </c:pt>
                <c:pt idx="158">
                  <c:v>Aug 18</c:v>
                </c:pt>
                <c:pt idx="159">
                  <c:v>Aug 18</c:v>
                </c:pt>
                <c:pt idx="160">
                  <c:v>Aug 18</c:v>
                </c:pt>
                <c:pt idx="161">
                  <c:v>Aug 18</c:v>
                </c:pt>
                <c:pt idx="162">
                  <c:v>Aug 18</c:v>
                </c:pt>
                <c:pt idx="163">
                  <c:v>Aug 18</c:v>
                </c:pt>
                <c:pt idx="164">
                  <c:v>Aug 18</c:v>
                </c:pt>
                <c:pt idx="165">
                  <c:v>Aug 18</c:v>
                </c:pt>
                <c:pt idx="166">
                  <c:v>Aug 18</c:v>
                </c:pt>
                <c:pt idx="167">
                  <c:v>Aug 18</c:v>
                </c:pt>
                <c:pt idx="168">
                  <c:v>Aug 18</c:v>
                </c:pt>
                <c:pt idx="169">
                  <c:v>Sep 18</c:v>
                </c:pt>
                <c:pt idx="170">
                  <c:v>Sep 18</c:v>
                </c:pt>
                <c:pt idx="171">
                  <c:v>Sep 18</c:v>
                </c:pt>
                <c:pt idx="172">
                  <c:v>Sep 18</c:v>
                </c:pt>
                <c:pt idx="173">
                  <c:v>Sep 18</c:v>
                </c:pt>
                <c:pt idx="174">
                  <c:v>Sep 18</c:v>
                </c:pt>
                <c:pt idx="175">
                  <c:v>Sep 18</c:v>
                </c:pt>
                <c:pt idx="176">
                  <c:v>Sep 18</c:v>
                </c:pt>
                <c:pt idx="177">
                  <c:v>Sep 18</c:v>
                </c:pt>
                <c:pt idx="178">
                  <c:v>Sep 18</c:v>
                </c:pt>
                <c:pt idx="179">
                  <c:v>Sep 18</c:v>
                </c:pt>
                <c:pt idx="180">
                  <c:v>Sep 18</c:v>
                </c:pt>
                <c:pt idx="181">
                  <c:v>Sep 18</c:v>
                </c:pt>
                <c:pt idx="182">
                  <c:v>Sep 18</c:v>
                </c:pt>
                <c:pt idx="183">
                  <c:v>Sep 18</c:v>
                </c:pt>
                <c:pt idx="184">
                  <c:v>Sep 18</c:v>
                </c:pt>
                <c:pt idx="185">
                  <c:v>Sep 18</c:v>
                </c:pt>
                <c:pt idx="186">
                  <c:v>Sep 18</c:v>
                </c:pt>
                <c:pt idx="187">
                  <c:v>Sep 18</c:v>
                </c:pt>
                <c:pt idx="188">
                  <c:v>Sep 18</c:v>
                </c:pt>
                <c:pt idx="189">
                  <c:v>Oct 18</c:v>
                </c:pt>
                <c:pt idx="190">
                  <c:v>Oct 18</c:v>
                </c:pt>
                <c:pt idx="191">
                  <c:v>Oct 18</c:v>
                </c:pt>
                <c:pt idx="192">
                  <c:v>Oct 18</c:v>
                </c:pt>
                <c:pt idx="193">
                  <c:v>Oct 18</c:v>
                </c:pt>
                <c:pt idx="194">
                  <c:v>Oct 18</c:v>
                </c:pt>
                <c:pt idx="195">
                  <c:v>Oct 18</c:v>
                </c:pt>
                <c:pt idx="196">
                  <c:v>Oct 18</c:v>
                </c:pt>
                <c:pt idx="197">
                  <c:v>Oct 18</c:v>
                </c:pt>
                <c:pt idx="198">
                  <c:v>Oct 18</c:v>
                </c:pt>
                <c:pt idx="199">
                  <c:v>Oct 18</c:v>
                </c:pt>
                <c:pt idx="200">
                  <c:v>Oct 18</c:v>
                </c:pt>
                <c:pt idx="201">
                  <c:v>Oct 18</c:v>
                </c:pt>
                <c:pt idx="202">
                  <c:v>Oct 18</c:v>
                </c:pt>
                <c:pt idx="203">
                  <c:v>Oct 18</c:v>
                </c:pt>
                <c:pt idx="204">
                  <c:v>Oct 18</c:v>
                </c:pt>
                <c:pt idx="205">
                  <c:v>Oct 18</c:v>
                </c:pt>
                <c:pt idx="206">
                  <c:v>Oct 18</c:v>
                </c:pt>
                <c:pt idx="207">
                  <c:v>Oct 18</c:v>
                </c:pt>
                <c:pt idx="208">
                  <c:v>Oct 18</c:v>
                </c:pt>
                <c:pt idx="209">
                  <c:v>Oct 18</c:v>
                </c:pt>
                <c:pt idx="210">
                  <c:v>Oct 18</c:v>
                </c:pt>
                <c:pt idx="211">
                  <c:v>Oct 18</c:v>
                </c:pt>
                <c:pt idx="212">
                  <c:v>Nov 18</c:v>
                </c:pt>
                <c:pt idx="213">
                  <c:v>Nov 18</c:v>
                </c:pt>
                <c:pt idx="214">
                  <c:v>Nov 18</c:v>
                </c:pt>
                <c:pt idx="215">
                  <c:v>Nov 18</c:v>
                </c:pt>
                <c:pt idx="216">
                  <c:v>Nov 18</c:v>
                </c:pt>
                <c:pt idx="217">
                  <c:v>Nov 18</c:v>
                </c:pt>
                <c:pt idx="218">
                  <c:v>Nov 18</c:v>
                </c:pt>
                <c:pt idx="219">
                  <c:v>Nov 18</c:v>
                </c:pt>
                <c:pt idx="220">
                  <c:v>Nov 18</c:v>
                </c:pt>
                <c:pt idx="221">
                  <c:v>Nov 18</c:v>
                </c:pt>
                <c:pt idx="222">
                  <c:v>Nov 18</c:v>
                </c:pt>
                <c:pt idx="223">
                  <c:v>Nov 18</c:v>
                </c:pt>
                <c:pt idx="224">
                  <c:v>Nov 18</c:v>
                </c:pt>
                <c:pt idx="225">
                  <c:v>Nov 18</c:v>
                </c:pt>
                <c:pt idx="226">
                  <c:v>Nov 18</c:v>
                </c:pt>
                <c:pt idx="227">
                  <c:v>Nov 18</c:v>
                </c:pt>
                <c:pt idx="228">
                  <c:v>Nov 18</c:v>
                </c:pt>
                <c:pt idx="229">
                  <c:v>Nov 18</c:v>
                </c:pt>
                <c:pt idx="230">
                  <c:v>Nov 18</c:v>
                </c:pt>
                <c:pt idx="231">
                  <c:v>Nov 18</c:v>
                </c:pt>
                <c:pt idx="232">
                  <c:v>Nov 18</c:v>
                </c:pt>
                <c:pt idx="233">
                  <c:v>Nov 18</c:v>
                </c:pt>
                <c:pt idx="234">
                  <c:v>Dec 18</c:v>
                </c:pt>
                <c:pt idx="235">
                  <c:v>Dec 18</c:v>
                </c:pt>
                <c:pt idx="236">
                  <c:v>Dec 18</c:v>
                </c:pt>
                <c:pt idx="237">
                  <c:v>Dec 18</c:v>
                </c:pt>
                <c:pt idx="238">
                  <c:v>Dec 18</c:v>
                </c:pt>
                <c:pt idx="239">
                  <c:v>Dec 18</c:v>
                </c:pt>
                <c:pt idx="240">
                  <c:v>Dec 18</c:v>
                </c:pt>
                <c:pt idx="241">
                  <c:v>Dec 18</c:v>
                </c:pt>
                <c:pt idx="242">
                  <c:v>Dec 18</c:v>
                </c:pt>
                <c:pt idx="243">
                  <c:v>Dec 18</c:v>
                </c:pt>
                <c:pt idx="244">
                  <c:v>Dec 18</c:v>
                </c:pt>
                <c:pt idx="245">
                  <c:v>Dec 18</c:v>
                </c:pt>
                <c:pt idx="246">
                  <c:v>Dec 18</c:v>
                </c:pt>
                <c:pt idx="247">
                  <c:v>Dec 18</c:v>
                </c:pt>
                <c:pt idx="248">
                  <c:v>Dec 18</c:v>
                </c:pt>
                <c:pt idx="249">
                  <c:v>Dec 18</c:v>
                </c:pt>
                <c:pt idx="250">
                  <c:v>Dec 18</c:v>
                </c:pt>
              </c:strCache>
            </c:strRef>
          </c:cat>
          <c:val>
            <c:numRef>
              <c:f>'58'!$K$3:$K$253</c:f>
              <c:numCache>
                <c:formatCode>#,##0</c:formatCode>
                <c:ptCount val="251"/>
                <c:pt idx="0">
                  <c:v>440478.8462011778</c:v>
                </c:pt>
                <c:pt idx="1">
                  <c:v>813164.90291798336</c:v>
                </c:pt>
                <c:pt idx="2">
                  <c:v>-8867.9842467121871</c:v>
                </c:pt>
                <c:pt idx="3">
                  <c:v>1488962.3774638399</c:v>
                </c:pt>
                <c:pt idx="4">
                  <c:v>2566784.8140177801</c:v>
                </c:pt>
                <c:pt idx="5">
                  <c:v>236954.49930625001</c:v>
                </c:pt>
                <c:pt idx="6">
                  <c:v>-1120306.6943487399</c:v>
                </c:pt>
                <c:pt idx="7">
                  <c:v>-1373358.40176808</c:v>
                </c:pt>
                <c:pt idx="8">
                  <c:v>-452717.8013749799</c:v>
                </c:pt>
                <c:pt idx="9">
                  <c:v>164954.86689172441</c:v>
                </c:pt>
                <c:pt idx="10">
                  <c:v>335781.51129095169</c:v>
                </c:pt>
                <c:pt idx="11">
                  <c:v>1401578.81213319</c:v>
                </c:pt>
                <c:pt idx="12">
                  <c:v>989095.56048592785</c:v>
                </c:pt>
                <c:pt idx="13">
                  <c:v>442148.54426123883</c:v>
                </c:pt>
                <c:pt idx="14">
                  <c:v>-1127734.40685185</c:v>
                </c:pt>
                <c:pt idx="15">
                  <c:v>160123.64787049653</c:v>
                </c:pt>
                <c:pt idx="16">
                  <c:v>-1340007.4082816001</c:v>
                </c:pt>
                <c:pt idx="17">
                  <c:v>-1315730.8203607099</c:v>
                </c:pt>
                <c:pt idx="18">
                  <c:v>-143391.8243521433</c:v>
                </c:pt>
                <c:pt idx="19">
                  <c:v>1567988.95536158</c:v>
                </c:pt>
                <c:pt idx="20">
                  <c:v>-1305301.68896188</c:v>
                </c:pt>
                <c:pt idx="21">
                  <c:v>-736612.81066574506</c:v>
                </c:pt>
                <c:pt idx="22">
                  <c:v>4945104.4643435506</c:v>
                </c:pt>
                <c:pt idx="23">
                  <c:v>1850041.24315044</c:v>
                </c:pt>
                <c:pt idx="24">
                  <c:v>324072.64878734841</c:v>
                </c:pt>
                <c:pt idx="25">
                  <c:v>-180385.2257627809</c:v>
                </c:pt>
                <c:pt idx="26">
                  <c:v>-3862000.62964322</c:v>
                </c:pt>
                <c:pt idx="27">
                  <c:v>952179.51631513215</c:v>
                </c:pt>
                <c:pt idx="28">
                  <c:v>-268284.43635374762</c:v>
                </c:pt>
                <c:pt idx="29">
                  <c:v>-113925.1159676348</c:v>
                </c:pt>
                <c:pt idx="30">
                  <c:v>-2529936.9209514596</c:v>
                </c:pt>
                <c:pt idx="31">
                  <c:v>636086.55321569263</c:v>
                </c:pt>
                <c:pt idx="32">
                  <c:v>125834.90219021201</c:v>
                </c:pt>
                <c:pt idx="33">
                  <c:v>1212910.65457873</c:v>
                </c:pt>
                <c:pt idx="34">
                  <c:v>24469.7182160677</c:v>
                </c:pt>
                <c:pt idx="35">
                  <c:v>-1383036.0853309201</c:v>
                </c:pt>
                <c:pt idx="36">
                  <c:v>425900.39293578122</c:v>
                </c:pt>
                <c:pt idx="37">
                  <c:v>-2197015.9320519599</c:v>
                </c:pt>
                <c:pt idx="38">
                  <c:v>-24050.343989160399</c:v>
                </c:pt>
                <c:pt idx="39">
                  <c:v>218919.33714728101</c:v>
                </c:pt>
                <c:pt idx="40">
                  <c:v>266244.34368331044</c:v>
                </c:pt>
                <c:pt idx="41">
                  <c:v>-2571838.7203612099</c:v>
                </c:pt>
                <c:pt idx="42">
                  <c:v>-258640.69649559699</c:v>
                </c:pt>
                <c:pt idx="43">
                  <c:v>-725403.49852099014</c:v>
                </c:pt>
                <c:pt idx="44">
                  <c:v>-577125.55209949566</c:v>
                </c:pt>
                <c:pt idx="45">
                  <c:v>-467938.81497516658</c:v>
                </c:pt>
                <c:pt idx="46">
                  <c:v>700955.71183174558</c:v>
                </c:pt>
                <c:pt idx="47">
                  <c:v>1413095.2914734799</c:v>
                </c:pt>
                <c:pt idx="48">
                  <c:v>-1213533.0826973501</c:v>
                </c:pt>
                <c:pt idx="49">
                  <c:v>-160679.7147908085</c:v>
                </c:pt>
                <c:pt idx="50">
                  <c:v>-1784307.5370612</c:v>
                </c:pt>
                <c:pt idx="51">
                  <c:v>617563.64225274418</c:v>
                </c:pt>
                <c:pt idx="52">
                  <c:v>1359547.32642509</c:v>
                </c:pt>
                <c:pt idx="53">
                  <c:v>-569682.64510407124</c:v>
                </c:pt>
                <c:pt idx="54">
                  <c:v>1206451.5865282801</c:v>
                </c:pt>
                <c:pt idx="55">
                  <c:v>221546.05005630403</c:v>
                </c:pt>
                <c:pt idx="56">
                  <c:v>-1047856.69505644</c:v>
                </c:pt>
                <c:pt idx="57">
                  <c:v>706313.13810426148</c:v>
                </c:pt>
                <c:pt idx="58">
                  <c:v>443404.10616069293</c:v>
                </c:pt>
                <c:pt idx="59">
                  <c:v>-761070.04875217297</c:v>
                </c:pt>
                <c:pt idx="60">
                  <c:v>-530810.302445031</c:v>
                </c:pt>
                <c:pt idx="61">
                  <c:v>129648.62549739151</c:v>
                </c:pt>
                <c:pt idx="62">
                  <c:v>-546374.98675778846</c:v>
                </c:pt>
                <c:pt idx="63">
                  <c:v>2994868.6911969599</c:v>
                </c:pt>
                <c:pt idx="64">
                  <c:v>-965381.76819706219</c:v>
                </c:pt>
                <c:pt idx="65">
                  <c:v>-780805.73906202998</c:v>
                </c:pt>
                <c:pt idx="66">
                  <c:v>1424061.8636698199</c:v>
                </c:pt>
                <c:pt idx="67">
                  <c:v>-2867547.2965253699</c:v>
                </c:pt>
                <c:pt idx="68">
                  <c:v>184513.32909280801</c:v>
                </c:pt>
                <c:pt idx="69">
                  <c:v>-278342.83023397392</c:v>
                </c:pt>
                <c:pt idx="70">
                  <c:v>-1774198.0804556999</c:v>
                </c:pt>
                <c:pt idx="71">
                  <c:v>-864037.84568619286</c:v>
                </c:pt>
                <c:pt idx="72">
                  <c:v>249860.00260209851</c:v>
                </c:pt>
                <c:pt idx="73">
                  <c:v>2255254.2428928502</c:v>
                </c:pt>
                <c:pt idx="74">
                  <c:v>2324738.8222538796</c:v>
                </c:pt>
                <c:pt idx="75">
                  <c:v>-20076.390650789999</c:v>
                </c:pt>
                <c:pt idx="76">
                  <c:v>415989.26926656999</c:v>
                </c:pt>
                <c:pt idx="77">
                  <c:v>-521839.32640254882</c:v>
                </c:pt>
                <c:pt idx="78">
                  <c:v>1186288.58183336</c:v>
                </c:pt>
                <c:pt idx="79">
                  <c:v>836241.49401809368</c:v>
                </c:pt>
                <c:pt idx="80">
                  <c:v>416947.70319356583</c:v>
                </c:pt>
                <c:pt idx="81">
                  <c:v>-1556290.61098509</c:v>
                </c:pt>
                <c:pt idx="82">
                  <c:v>-500279.03964822704</c:v>
                </c:pt>
                <c:pt idx="83">
                  <c:v>482422.5901347514</c:v>
                </c:pt>
                <c:pt idx="84">
                  <c:v>-420860.27762208343</c:v>
                </c:pt>
                <c:pt idx="85">
                  <c:v>2079021.05125016</c:v>
                </c:pt>
                <c:pt idx="86">
                  <c:v>5095065.2282098802</c:v>
                </c:pt>
                <c:pt idx="87">
                  <c:v>-263889.27113471134</c:v>
                </c:pt>
                <c:pt idx="88">
                  <c:v>-39086.224199229706</c:v>
                </c:pt>
                <c:pt idx="89">
                  <c:v>1204377.3600163001</c:v>
                </c:pt>
                <c:pt idx="90">
                  <c:v>201140.87355182349</c:v>
                </c:pt>
                <c:pt idx="91">
                  <c:v>787732.22770270973</c:v>
                </c:pt>
                <c:pt idx="92">
                  <c:v>829186.02921120625</c:v>
                </c:pt>
                <c:pt idx="93">
                  <c:v>-1029151.5234508</c:v>
                </c:pt>
                <c:pt idx="94">
                  <c:v>1255980.77023962</c:v>
                </c:pt>
                <c:pt idx="95">
                  <c:v>-1427757.4147160801</c:v>
                </c:pt>
                <c:pt idx="96">
                  <c:v>-176259.00081583409</c:v>
                </c:pt>
                <c:pt idx="97">
                  <c:v>-4259632.6501330296</c:v>
                </c:pt>
                <c:pt idx="98">
                  <c:v>-3361448.7038318599</c:v>
                </c:pt>
                <c:pt idx="99">
                  <c:v>-5166664.7802735399</c:v>
                </c:pt>
                <c:pt idx="100">
                  <c:v>-1653835.7706493</c:v>
                </c:pt>
                <c:pt idx="101">
                  <c:v>349679.22858237452</c:v>
                </c:pt>
                <c:pt idx="102">
                  <c:v>897879.28146987827</c:v>
                </c:pt>
                <c:pt idx="103">
                  <c:v>-102517.9437797006</c:v>
                </c:pt>
                <c:pt idx="104">
                  <c:v>-1994262.64904115</c:v>
                </c:pt>
                <c:pt idx="105">
                  <c:v>1015878.70068141</c:v>
                </c:pt>
                <c:pt idx="106">
                  <c:v>-1153112.6154064999</c:v>
                </c:pt>
                <c:pt idx="107">
                  <c:v>627307.77668225055</c:v>
                </c:pt>
                <c:pt idx="108">
                  <c:v>2593863.5166942398</c:v>
                </c:pt>
                <c:pt idx="109">
                  <c:v>427521.56464434857</c:v>
                </c:pt>
                <c:pt idx="110">
                  <c:v>-1118531.7923294399</c:v>
                </c:pt>
                <c:pt idx="111">
                  <c:v>118974.43414894611</c:v>
                </c:pt>
                <c:pt idx="112">
                  <c:v>-4942722.86183785</c:v>
                </c:pt>
                <c:pt idx="113">
                  <c:v>379755.08030750992</c:v>
                </c:pt>
                <c:pt idx="114">
                  <c:v>-2841995.4089413797</c:v>
                </c:pt>
                <c:pt idx="115">
                  <c:v>1001816.97230984</c:v>
                </c:pt>
                <c:pt idx="116">
                  <c:v>395670.8429620341</c:v>
                </c:pt>
                <c:pt idx="117">
                  <c:v>-19236.089359135301</c:v>
                </c:pt>
                <c:pt idx="118">
                  <c:v>-1835242.8815788</c:v>
                </c:pt>
                <c:pt idx="119">
                  <c:v>1440682.1043289001</c:v>
                </c:pt>
                <c:pt idx="120">
                  <c:v>-936203.02462273242</c:v>
                </c:pt>
                <c:pt idx="121">
                  <c:v>-178069.18921497339</c:v>
                </c:pt>
                <c:pt idx="122">
                  <c:v>318717.96394804271</c:v>
                </c:pt>
                <c:pt idx="123">
                  <c:v>-424215.64267717383</c:v>
                </c:pt>
                <c:pt idx="124">
                  <c:v>-822653.55868490878</c:v>
                </c:pt>
                <c:pt idx="125">
                  <c:v>2013074.4396035301</c:v>
                </c:pt>
                <c:pt idx="126">
                  <c:v>-797761.49564156833</c:v>
                </c:pt>
                <c:pt idx="127">
                  <c:v>-533897.07715227478</c:v>
                </c:pt>
                <c:pt idx="128">
                  <c:v>2114092.9228435499</c:v>
                </c:pt>
                <c:pt idx="129">
                  <c:v>560516.70815918129</c:v>
                </c:pt>
                <c:pt idx="130">
                  <c:v>-2530328.3541325601</c:v>
                </c:pt>
                <c:pt idx="131">
                  <c:v>613921.59744974389</c:v>
                </c:pt>
                <c:pt idx="132">
                  <c:v>-666653.83078043931</c:v>
                </c:pt>
                <c:pt idx="133">
                  <c:v>1551315.6468247899</c:v>
                </c:pt>
                <c:pt idx="134">
                  <c:v>-292188.96826124884</c:v>
                </c:pt>
                <c:pt idx="135">
                  <c:v>-1024143.7482708601</c:v>
                </c:pt>
                <c:pt idx="136">
                  <c:v>-1118742.64467294</c:v>
                </c:pt>
                <c:pt idx="137">
                  <c:v>156018.5787477266</c:v>
                </c:pt>
                <c:pt idx="138">
                  <c:v>1877404.4025142901</c:v>
                </c:pt>
                <c:pt idx="139">
                  <c:v>-675570.94539102551</c:v>
                </c:pt>
                <c:pt idx="140">
                  <c:v>333080.4499041448</c:v>
                </c:pt>
                <c:pt idx="141">
                  <c:v>103860.02906598171</c:v>
                </c:pt>
                <c:pt idx="142">
                  <c:v>-268497.44744416157</c:v>
                </c:pt>
                <c:pt idx="143">
                  <c:v>596501.71706382278</c:v>
                </c:pt>
                <c:pt idx="144">
                  <c:v>-77539.189673480811</c:v>
                </c:pt>
                <c:pt idx="145">
                  <c:v>-744397.46945958724</c:v>
                </c:pt>
                <c:pt idx="146">
                  <c:v>1268121.2832837501</c:v>
                </c:pt>
                <c:pt idx="147">
                  <c:v>-1413257.8475932099</c:v>
                </c:pt>
                <c:pt idx="148">
                  <c:v>141018.71248654139</c:v>
                </c:pt>
                <c:pt idx="149">
                  <c:v>777765.24434954918</c:v>
                </c:pt>
                <c:pt idx="150">
                  <c:v>72493.050231465008</c:v>
                </c:pt>
                <c:pt idx="151">
                  <c:v>-1532825.77302915</c:v>
                </c:pt>
                <c:pt idx="152">
                  <c:v>-2552774.2350407802</c:v>
                </c:pt>
                <c:pt idx="153">
                  <c:v>-1965897.7657981501</c:v>
                </c:pt>
                <c:pt idx="154">
                  <c:v>27727.405392717701</c:v>
                </c:pt>
                <c:pt idx="155">
                  <c:v>-3798282.4118514401</c:v>
                </c:pt>
                <c:pt idx="156">
                  <c:v>-833611.93951052206</c:v>
                </c:pt>
                <c:pt idx="157">
                  <c:v>-1559618.7085645599</c:v>
                </c:pt>
                <c:pt idx="158">
                  <c:v>-1016112.6245463</c:v>
                </c:pt>
                <c:pt idx="159">
                  <c:v>421276.62685315992</c:v>
                </c:pt>
                <c:pt idx="160">
                  <c:v>167375.1017424124</c:v>
                </c:pt>
                <c:pt idx="161">
                  <c:v>660506.1345342244</c:v>
                </c:pt>
                <c:pt idx="162">
                  <c:v>-854875.40866773529</c:v>
                </c:pt>
                <c:pt idx="163">
                  <c:v>882315.73525961023</c:v>
                </c:pt>
                <c:pt idx="164">
                  <c:v>674176.99041661515</c:v>
                </c:pt>
                <c:pt idx="165">
                  <c:v>907898.6754943491</c:v>
                </c:pt>
                <c:pt idx="166">
                  <c:v>22979.072162951201</c:v>
                </c:pt>
                <c:pt idx="167">
                  <c:v>-1267187.2215239301</c:v>
                </c:pt>
                <c:pt idx="168">
                  <c:v>707934.90316513006</c:v>
                </c:pt>
                <c:pt idx="169">
                  <c:v>905132.24110626802</c:v>
                </c:pt>
                <c:pt idx="170">
                  <c:v>-638328.03994449845</c:v>
                </c:pt>
                <c:pt idx="171">
                  <c:v>-1824065.3044459701</c:v>
                </c:pt>
                <c:pt idx="172">
                  <c:v>-1132733.4811363199</c:v>
                </c:pt>
                <c:pt idx="173">
                  <c:v>3026837.4575714599</c:v>
                </c:pt>
                <c:pt idx="174">
                  <c:v>848139.82971954788</c:v>
                </c:pt>
                <c:pt idx="175">
                  <c:v>-1288427.3570966099</c:v>
                </c:pt>
                <c:pt idx="176">
                  <c:v>-390224.00084695511</c:v>
                </c:pt>
                <c:pt idx="177">
                  <c:v>-3252873.4415585999</c:v>
                </c:pt>
                <c:pt idx="178">
                  <c:v>-849222.44012335537</c:v>
                </c:pt>
                <c:pt idx="179">
                  <c:v>575082.62246665277</c:v>
                </c:pt>
                <c:pt idx="180">
                  <c:v>-424454.41598801932</c:v>
                </c:pt>
                <c:pt idx="181">
                  <c:v>1083392.30626779</c:v>
                </c:pt>
                <c:pt idx="182">
                  <c:v>-985830.04373264033</c:v>
                </c:pt>
                <c:pt idx="183">
                  <c:v>-1960479.09221739</c:v>
                </c:pt>
                <c:pt idx="184">
                  <c:v>-1105647.8145051701</c:v>
                </c:pt>
                <c:pt idx="185">
                  <c:v>66820.532001044601</c:v>
                </c:pt>
                <c:pt idx="186">
                  <c:v>-2778652.23673217</c:v>
                </c:pt>
                <c:pt idx="187">
                  <c:v>-268600.63729985943</c:v>
                </c:pt>
                <c:pt idx="188">
                  <c:v>88438.396457745199</c:v>
                </c:pt>
                <c:pt idx="189">
                  <c:v>2778932.4557434102</c:v>
                </c:pt>
                <c:pt idx="190">
                  <c:v>-726246.3799102226</c:v>
                </c:pt>
                <c:pt idx="191">
                  <c:v>-92582.540394358308</c:v>
                </c:pt>
                <c:pt idx="192">
                  <c:v>-1668584.6015288599</c:v>
                </c:pt>
                <c:pt idx="193">
                  <c:v>946670.37054399913</c:v>
                </c:pt>
                <c:pt idx="194">
                  <c:v>-65027.618563131</c:v>
                </c:pt>
                <c:pt idx="195">
                  <c:v>-2580019.8125235597</c:v>
                </c:pt>
                <c:pt idx="196">
                  <c:v>-3453174.7452958999</c:v>
                </c:pt>
                <c:pt idx="197">
                  <c:v>327939.6466950461</c:v>
                </c:pt>
                <c:pt idx="198">
                  <c:v>-3095521.3219901496</c:v>
                </c:pt>
                <c:pt idx="199">
                  <c:v>969877.09536209912</c:v>
                </c:pt>
                <c:pt idx="200">
                  <c:v>-3742468.7020300198</c:v>
                </c:pt>
                <c:pt idx="201">
                  <c:v>-5683280.3093028301</c:v>
                </c:pt>
                <c:pt idx="202">
                  <c:v>-741307.66406314808</c:v>
                </c:pt>
                <c:pt idx="203">
                  <c:v>1673077.94842218</c:v>
                </c:pt>
                <c:pt idx="204">
                  <c:v>533042.61752769235</c:v>
                </c:pt>
                <c:pt idx="205">
                  <c:v>-1308538.11677145</c:v>
                </c:pt>
                <c:pt idx="206">
                  <c:v>-1748354.21744594</c:v>
                </c:pt>
                <c:pt idx="207">
                  <c:v>-994258.69605861872</c:v>
                </c:pt>
                <c:pt idx="208">
                  <c:v>1812318.6804172499</c:v>
                </c:pt>
                <c:pt idx="209">
                  <c:v>-2731460.38908727</c:v>
                </c:pt>
                <c:pt idx="210">
                  <c:v>3342729.21348122</c:v>
                </c:pt>
                <c:pt idx="211">
                  <c:v>652208.23596605216</c:v>
                </c:pt>
                <c:pt idx="212">
                  <c:v>134448.53761735008</c:v>
                </c:pt>
                <c:pt idx="213">
                  <c:v>-1812394.9824574001</c:v>
                </c:pt>
                <c:pt idx="214">
                  <c:v>1296406.91135997</c:v>
                </c:pt>
                <c:pt idx="215">
                  <c:v>1082017.28876858</c:v>
                </c:pt>
                <c:pt idx="216">
                  <c:v>-1252277.43209357</c:v>
                </c:pt>
                <c:pt idx="217">
                  <c:v>-1865382.0188814499</c:v>
                </c:pt>
                <c:pt idx="218">
                  <c:v>-680139.37387052225</c:v>
                </c:pt>
                <c:pt idx="219">
                  <c:v>498623.27305667155</c:v>
                </c:pt>
                <c:pt idx="220">
                  <c:v>-1792446.2842518601</c:v>
                </c:pt>
                <c:pt idx="221">
                  <c:v>-2760600.1859094901</c:v>
                </c:pt>
                <c:pt idx="222">
                  <c:v>-968483.8768356815</c:v>
                </c:pt>
                <c:pt idx="223">
                  <c:v>-1381483.2153062299</c:v>
                </c:pt>
                <c:pt idx="224">
                  <c:v>406061.60936409031</c:v>
                </c:pt>
                <c:pt idx="225">
                  <c:v>-1546797.72219567</c:v>
                </c:pt>
                <c:pt idx="226">
                  <c:v>-958820.93767265999</c:v>
                </c:pt>
                <c:pt idx="227">
                  <c:v>-2785824.1239022799</c:v>
                </c:pt>
                <c:pt idx="228">
                  <c:v>-229098.6898788242</c:v>
                </c:pt>
                <c:pt idx="229">
                  <c:v>535310.24870466348</c:v>
                </c:pt>
                <c:pt idx="230">
                  <c:v>-210518.57518659619</c:v>
                </c:pt>
                <c:pt idx="231">
                  <c:v>-3250307.1243331498</c:v>
                </c:pt>
                <c:pt idx="232">
                  <c:v>-583733.13367464335</c:v>
                </c:pt>
                <c:pt idx="233">
                  <c:v>-165802.75194821961</c:v>
                </c:pt>
                <c:pt idx="234">
                  <c:v>-1156871.4811607699</c:v>
                </c:pt>
                <c:pt idx="235">
                  <c:v>686448.20657361485</c:v>
                </c:pt>
                <c:pt idx="236">
                  <c:v>616906.17272420728</c:v>
                </c:pt>
                <c:pt idx="237">
                  <c:v>5461873.51860468</c:v>
                </c:pt>
                <c:pt idx="238">
                  <c:v>-5164529.5677888198</c:v>
                </c:pt>
                <c:pt idx="239">
                  <c:v>103667.0649096706</c:v>
                </c:pt>
                <c:pt idx="240">
                  <c:v>2329852.6588300699</c:v>
                </c:pt>
                <c:pt idx="241">
                  <c:v>360264.78891467612</c:v>
                </c:pt>
                <c:pt idx="242">
                  <c:v>-2510118.7057344997</c:v>
                </c:pt>
                <c:pt idx="243">
                  <c:v>-1419281.8057617899</c:v>
                </c:pt>
                <c:pt idx="244">
                  <c:v>-915297.2349695015</c:v>
                </c:pt>
                <c:pt idx="245">
                  <c:v>-1452286.7412744199</c:v>
                </c:pt>
                <c:pt idx="246">
                  <c:v>-3048096.8039685399</c:v>
                </c:pt>
                <c:pt idx="247">
                  <c:v>1229897.5503999901</c:v>
                </c:pt>
                <c:pt idx="248">
                  <c:v>1435971.5164789001</c:v>
                </c:pt>
                <c:pt idx="249">
                  <c:v>2191894.49108055</c:v>
                </c:pt>
                <c:pt idx="250">
                  <c:v>-2788030.8351393398</c:v>
                </c:pt>
              </c:numCache>
            </c:numRef>
          </c:val>
          <c:extLst>
            <c:ext xmlns:c16="http://schemas.microsoft.com/office/drawing/2014/chart" uri="{C3380CC4-5D6E-409C-BE32-E72D297353CC}">
              <c16:uniqueId val="{00000000-BCD8-4449-92E6-F8DA9D6242DE}"/>
            </c:ext>
          </c:extLst>
        </c:ser>
        <c:ser>
          <c:idx val="1"/>
          <c:order val="1"/>
          <c:tx>
            <c:strRef>
              <c:f>'58'!$M$1</c:f>
              <c:strCache>
                <c:ptCount val="1"/>
                <c:pt idx="0">
                  <c:v>Actual P&amp;L</c:v>
                </c:pt>
              </c:strCache>
            </c:strRef>
          </c:tx>
          <c:spPr>
            <a:solidFill>
              <a:schemeClr val="bg1">
                <a:lumMod val="50000"/>
              </a:schemeClr>
            </a:solidFill>
            <a:ln>
              <a:noFill/>
            </a:ln>
            <a:effectLst/>
          </c:spPr>
          <c:invertIfNegative val="0"/>
          <c:cat>
            <c:strRef>
              <c:f>'58'!$I$3:$I$253</c:f>
              <c:strCache>
                <c:ptCount val="251"/>
                <c:pt idx="0">
                  <c:v>Jan 18</c:v>
                </c:pt>
                <c:pt idx="1">
                  <c:v>Jan 18</c:v>
                </c:pt>
                <c:pt idx="2">
                  <c:v>Jan 18</c:v>
                </c:pt>
                <c:pt idx="3">
                  <c:v>Jan 18</c:v>
                </c:pt>
                <c:pt idx="4">
                  <c:v>Jan 18</c:v>
                </c:pt>
                <c:pt idx="5">
                  <c:v>Jan 18</c:v>
                </c:pt>
                <c:pt idx="6">
                  <c:v>Jan 18</c:v>
                </c:pt>
                <c:pt idx="7">
                  <c:v>Jan 18</c:v>
                </c:pt>
                <c:pt idx="8">
                  <c:v>Jan 18</c:v>
                </c:pt>
                <c:pt idx="9">
                  <c:v>Jan 18</c:v>
                </c:pt>
                <c:pt idx="10">
                  <c:v>Jan 18</c:v>
                </c:pt>
                <c:pt idx="11">
                  <c:v>Jan 18</c:v>
                </c:pt>
                <c:pt idx="12">
                  <c:v>Jan 18</c:v>
                </c:pt>
                <c:pt idx="13">
                  <c:v>Jan 18</c:v>
                </c:pt>
                <c:pt idx="14">
                  <c:v>Jan 18</c:v>
                </c:pt>
                <c:pt idx="15">
                  <c:v>Jan 18</c:v>
                </c:pt>
                <c:pt idx="16">
                  <c:v>Jan 18</c:v>
                </c:pt>
                <c:pt idx="17">
                  <c:v>Jan 18</c:v>
                </c:pt>
                <c:pt idx="18">
                  <c:v>Jan 18</c:v>
                </c:pt>
                <c:pt idx="19">
                  <c:v>Jan 18</c:v>
                </c:pt>
                <c:pt idx="20">
                  <c:v>Jan 18</c:v>
                </c:pt>
                <c:pt idx="21">
                  <c:v>Jan 18</c:v>
                </c:pt>
                <c:pt idx="22">
                  <c:v>Feb 18</c:v>
                </c:pt>
                <c:pt idx="23">
                  <c:v>Feb 18</c:v>
                </c:pt>
                <c:pt idx="24">
                  <c:v>Feb 18</c:v>
                </c:pt>
                <c:pt idx="25">
                  <c:v>Feb 18</c:v>
                </c:pt>
                <c:pt idx="26">
                  <c:v>Feb 18</c:v>
                </c:pt>
                <c:pt idx="27">
                  <c:v>Feb 18</c:v>
                </c:pt>
                <c:pt idx="28">
                  <c:v>Feb 18</c:v>
                </c:pt>
                <c:pt idx="29">
                  <c:v>Feb 18</c:v>
                </c:pt>
                <c:pt idx="30">
                  <c:v>Feb 18</c:v>
                </c:pt>
                <c:pt idx="31">
                  <c:v>Feb 18</c:v>
                </c:pt>
                <c:pt idx="32">
                  <c:v>Feb 18</c:v>
                </c:pt>
                <c:pt idx="33">
                  <c:v>Feb 18</c:v>
                </c:pt>
                <c:pt idx="34">
                  <c:v>Feb 18</c:v>
                </c:pt>
                <c:pt idx="35">
                  <c:v>Feb 18</c:v>
                </c:pt>
                <c:pt idx="36">
                  <c:v>Feb 18</c:v>
                </c:pt>
                <c:pt idx="37">
                  <c:v>Feb 18</c:v>
                </c:pt>
                <c:pt idx="38">
                  <c:v>Feb 18</c:v>
                </c:pt>
                <c:pt idx="39">
                  <c:v>Feb 18</c:v>
                </c:pt>
                <c:pt idx="40">
                  <c:v>Feb 18</c:v>
                </c:pt>
                <c:pt idx="41">
                  <c:v>Feb 18</c:v>
                </c:pt>
                <c:pt idx="42">
                  <c:v>Mar 18</c:v>
                </c:pt>
                <c:pt idx="43">
                  <c:v>Mar 18</c:v>
                </c:pt>
                <c:pt idx="44">
                  <c:v>Mar 18</c:v>
                </c:pt>
                <c:pt idx="45">
                  <c:v>Mar 18</c:v>
                </c:pt>
                <c:pt idx="46">
                  <c:v>Mar 18</c:v>
                </c:pt>
                <c:pt idx="47">
                  <c:v>Mar 18</c:v>
                </c:pt>
                <c:pt idx="48">
                  <c:v>Mar 18</c:v>
                </c:pt>
                <c:pt idx="49">
                  <c:v>Mar 18</c:v>
                </c:pt>
                <c:pt idx="50">
                  <c:v>Mar 18</c:v>
                </c:pt>
                <c:pt idx="51">
                  <c:v>Mar 18</c:v>
                </c:pt>
                <c:pt idx="52">
                  <c:v>Mar 18</c:v>
                </c:pt>
                <c:pt idx="53">
                  <c:v>Mar 18</c:v>
                </c:pt>
                <c:pt idx="54">
                  <c:v>Mar 18</c:v>
                </c:pt>
                <c:pt idx="55">
                  <c:v>Mar 18</c:v>
                </c:pt>
                <c:pt idx="56">
                  <c:v>Mar 18</c:v>
                </c:pt>
                <c:pt idx="57">
                  <c:v>Mar 18</c:v>
                </c:pt>
                <c:pt idx="58">
                  <c:v>Mar 18</c:v>
                </c:pt>
                <c:pt idx="59">
                  <c:v>Mar 18</c:v>
                </c:pt>
                <c:pt idx="60">
                  <c:v>Mar 18</c:v>
                </c:pt>
                <c:pt idx="61">
                  <c:v>Mar 18</c:v>
                </c:pt>
                <c:pt idx="62">
                  <c:v>Apr 18</c:v>
                </c:pt>
                <c:pt idx="63">
                  <c:v>Apr 18</c:v>
                </c:pt>
                <c:pt idx="64">
                  <c:v>Apr 18</c:v>
                </c:pt>
                <c:pt idx="65">
                  <c:v>Apr 18</c:v>
                </c:pt>
                <c:pt idx="66">
                  <c:v>Apr 18</c:v>
                </c:pt>
                <c:pt idx="67">
                  <c:v>Apr 18</c:v>
                </c:pt>
                <c:pt idx="68">
                  <c:v>Apr 18</c:v>
                </c:pt>
                <c:pt idx="69">
                  <c:v>Apr 18</c:v>
                </c:pt>
                <c:pt idx="70">
                  <c:v>Apr 18</c:v>
                </c:pt>
                <c:pt idx="71">
                  <c:v>Apr 18</c:v>
                </c:pt>
                <c:pt idx="72">
                  <c:v>Apr 18</c:v>
                </c:pt>
                <c:pt idx="73">
                  <c:v>Apr 18</c:v>
                </c:pt>
                <c:pt idx="74">
                  <c:v>Apr 18</c:v>
                </c:pt>
                <c:pt idx="75">
                  <c:v>Apr 18</c:v>
                </c:pt>
                <c:pt idx="76">
                  <c:v>Apr 18</c:v>
                </c:pt>
                <c:pt idx="77">
                  <c:v>Apr 18</c:v>
                </c:pt>
                <c:pt idx="78">
                  <c:v>Apr 18</c:v>
                </c:pt>
                <c:pt idx="79">
                  <c:v>Apr 18</c:v>
                </c:pt>
                <c:pt idx="80">
                  <c:v>Apr 18</c:v>
                </c:pt>
                <c:pt idx="81">
                  <c:v>Apr 18</c:v>
                </c:pt>
                <c:pt idx="82">
                  <c:v>May 18</c:v>
                </c:pt>
                <c:pt idx="83">
                  <c:v>May 18</c:v>
                </c:pt>
                <c:pt idx="84">
                  <c:v>May 18</c:v>
                </c:pt>
                <c:pt idx="85">
                  <c:v>May 18</c:v>
                </c:pt>
                <c:pt idx="86">
                  <c:v>May 18</c:v>
                </c:pt>
                <c:pt idx="87">
                  <c:v>May 18</c:v>
                </c:pt>
                <c:pt idx="88">
                  <c:v>May 18</c:v>
                </c:pt>
                <c:pt idx="89">
                  <c:v>May 18</c:v>
                </c:pt>
                <c:pt idx="90">
                  <c:v>May 18</c:v>
                </c:pt>
                <c:pt idx="91">
                  <c:v>May 18</c:v>
                </c:pt>
                <c:pt idx="92">
                  <c:v>May 18</c:v>
                </c:pt>
                <c:pt idx="93">
                  <c:v>May 18</c:v>
                </c:pt>
                <c:pt idx="94">
                  <c:v>May 18</c:v>
                </c:pt>
                <c:pt idx="95">
                  <c:v>May 18</c:v>
                </c:pt>
                <c:pt idx="96">
                  <c:v>May 18</c:v>
                </c:pt>
                <c:pt idx="97">
                  <c:v>May 18</c:v>
                </c:pt>
                <c:pt idx="98">
                  <c:v>May 18</c:v>
                </c:pt>
                <c:pt idx="99">
                  <c:v>May 18</c:v>
                </c:pt>
                <c:pt idx="100">
                  <c:v>May 18</c:v>
                </c:pt>
                <c:pt idx="101">
                  <c:v>May 18</c:v>
                </c:pt>
                <c:pt idx="102">
                  <c:v>May 18</c:v>
                </c:pt>
                <c:pt idx="103">
                  <c:v>Jun 18</c:v>
                </c:pt>
                <c:pt idx="104">
                  <c:v>Jun 18</c:v>
                </c:pt>
                <c:pt idx="105">
                  <c:v>Jun 18</c:v>
                </c:pt>
                <c:pt idx="106">
                  <c:v>Jun 18</c:v>
                </c:pt>
                <c:pt idx="107">
                  <c:v>Jun 18</c:v>
                </c:pt>
                <c:pt idx="108">
                  <c:v>Jun 18</c:v>
                </c:pt>
                <c:pt idx="109">
                  <c:v>Jun 18</c:v>
                </c:pt>
                <c:pt idx="110">
                  <c:v>Jun 18</c:v>
                </c:pt>
                <c:pt idx="111">
                  <c:v>Jun 18</c:v>
                </c:pt>
                <c:pt idx="112">
                  <c:v>Jun 18</c:v>
                </c:pt>
                <c:pt idx="113">
                  <c:v>Jun 18</c:v>
                </c:pt>
                <c:pt idx="114">
                  <c:v>Jun 18</c:v>
                </c:pt>
                <c:pt idx="115">
                  <c:v>Jun 18</c:v>
                </c:pt>
                <c:pt idx="116">
                  <c:v>Jun 18</c:v>
                </c:pt>
                <c:pt idx="117">
                  <c:v>Jun 18</c:v>
                </c:pt>
                <c:pt idx="118">
                  <c:v>Jun 18</c:v>
                </c:pt>
                <c:pt idx="119">
                  <c:v>Jun 18</c:v>
                </c:pt>
                <c:pt idx="120">
                  <c:v>Jun 18</c:v>
                </c:pt>
                <c:pt idx="121">
                  <c:v>Jun 18</c:v>
                </c:pt>
                <c:pt idx="122">
                  <c:v>Jun 18</c:v>
                </c:pt>
                <c:pt idx="123">
                  <c:v>Jun 18</c:v>
                </c:pt>
                <c:pt idx="124">
                  <c:v>Jul 18</c:v>
                </c:pt>
                <c:pt idx="125">
                  <c:v>Jul 18</c:v>
                </c:pt>
                <c:pt idx="126">
                  <c:v>Jul 18</c:v>
                </c:pt>
                <c:pt idx="127">
                  <c:v>Jul 18</c:v>
                </c:pt>
                <c:pt idx="128">
                  <c:v>Jul 18</c:v>
                </c:pt>
                <c:pt idx="129">
                  <c:v>Jul 18</c:v>
                </c:pt>
                <c:pt idx="130">
                  <c:v>Jul 18</c:v>
                </c:pt>
                <c:pt idx="131">
                  <c:v>Jul 18</c:v>
                </c:pt>
                <c:pt idx="132">
                  <c:v>Jul 18</c:v>
                </c:pt>
                <c:pt idx="133">
                  <c:v>Jul 18</c:v>
                </c:pt>
                <c:pt idx="134">
                  <c:v>Jul 18</c:v>
                </c:pt>
                <c:pt idx="135">
                  <c:v>Jul 18</c:v>
                </c:pt>
                <c:pt idx="136">
                  <c:v>Jul 18</c:v>
                </c:pt>
                <c:pt idx="137">
                  <c:v>Jul 18</c:v>
                </c:pt>
                <c:pt idx="138">
                  <c:v>Jul 18</c:v>
                </c:pt>
                <c:pt idx="139">
                  <c:v>Jul 18</c:v>
                </c:pt>
                <c:pt idx="140">
                  <c:v>Jul 18</c:v>
                </c:pt>
                <c:pt idx="141">
                  <c:v>Jul 18</c:v>
                </c:pt>
                <c:pt idx="142">
                  <c:v>Jul 18</c:v>
                </c:pt>
                <c:pt idx="143">
                  <c:v>Jul 18</c:v>
                </c:pt>
                <c:pt idx="144">
                  <c:v>Jul 18</c:v>
                </c:pt>
                <c:pt idx="145">
                  <c:v>Jul 18</c:v>
                </c:pt>
                <c:pt idx="146">
                  <c:v>Aug 18</c:v>
                </c:pt>
                <c:pt idx="147">
                  <c:v>Aug 18</c:v>
                </c:pt>
                <c:pt idx="148">
                  <c:v>Aug 18</c:v>
                </c:pt>
                <c:pt idx="149">
                  <c:v>Aug 18</c:v>
                </c:pt>
                <c:pt idx="150">
                  <c:v>Aug 18</c:v>
                </c:pt>
                <c:pt idx="151">
                  <c:v>Aug 18</c:v>
                </c:pt>
                <c:pt idx="152">
                  <c:v>Aug 18</c:v>
                </c:pt>
                <c:pt idx="153">
                  <c:v>Aug 18</c:v>
                </c:pt>
                <c:pt idx="154">
                  <c:v>Aug 18</c:v>
                </c:pt>
                <c:pt idx="155">
                  <c:v>Aug 18</c:v>
                </c:pt>
                <c:pt idx="156">
                  <c:v>Aug 18</c:v>
                </c:pt>
                <c:pt idx="157">
                  <c:v>Aug 18</c:v>
                </c:pt>
                <c:pt idx="158">
                  <c:v>Aug 18</c:v>
                </c:pt>
                <c:pt idx="159">
                  <c:v>Aug 18</c:v>
                </c:pt>
                <c:pt idx="160">
                  <c:v>Aug 18</c:v>
                </c:pt>
                <c:pt idx="161">
                  <c:v>Aug 18</c:v>
                </c:pt>
                <c:pt idx="162">
                  <c:v>Aug 18</c:v>
                </c:pt>
                <c:pt idx="163">
                  <c:v>Aug 18</c:v>
                </c:pt>
                <c:pt idx="164">
                  <c:v>Aug 18</c:v>
                </c:pt>
                <c:pt idx="165">
                  <c:v>Aug 18</c:v>
                </c:pt>
                <c:pt idx="166">
                  <c:v>Aug 18</c:v>
                </c:pt>
                <c:pt idx="167">
                  <c:v>Aug 18</c:v>
                </c:pt>
                <c:pt idx="168">
                  <c:v>Aug 18</c:v>
                </c:pt>
                <c:pt idx="169">
                  <c:v>Sep 18</c:v>
                </c:pt>
                <c:pt idx="170">
                  <c:v>Sep 18</c:v>
                </c:pt>
                <c:pt idx="171">
                  <c:v>Sep 18</c:v>
                </c:pt>
                <c:pt idx="172">
                  <c:v>Sep 18</c:v>
                </c:pt>
                <c:pt idx="173">
                  <c:v>Sep 18</c:v>
                </c:pt>
                <c:pt idx="174">
                  <c:v>Sep 18</c:v>
                </c:pt>
                <c:pt idx="175">
                  <c:v>Sep 18</c:v>
                </c:pt>
                <c:pt idx="176">
                  <c:v>Sep 18</c:v>
                </c:pt>
                <c:pt idx="177">
                  <c:v>Sep 18</c:v>
                </c:pt>
                <c:pt idx="178">
                  <c:v>Sep 18</c:v>
                </c:pt>
                <c:pt idx="179">
                  <c:v>Sep 18</c:v>
                </c:pt>
                <c:pt idx="180">
                  <c:v>Sep 18</c:v>
                </c:pt>
                <c:pt idx="181">
                  <c:v>Sep 18</c:v>
                </c:pt>
                <c:pt idx="182">
                  <c:v>Sep 18</c:v>
                </c:pt>
                <c:pt idx="183">
                  <c:v>Sep 18</c:v>
                </c:pt>
                <c:pt idx="184">
                  <c:v>Sep 18</c:v>
                </c:pt>
                <c:pt idx="185">
                  <c:v>Sep 18</c:v>
                </c:pt>
                <c:pt idx="186">
                  <c:v>Sep 18</c:v>
                </c:pt>
                <c:pt idx="187">
                  <c:v>Sep 18</c:v>
                </c:pt>
                <c:pt idx="188">
                  <c:v>Sep 18</c:v>
                </c:pt>
                <c:pt idx="189">
                  <c:v>Oct 18</c:v>
                </c:pt>
                <c:pt idx="190">
                  <c:v>Oct 18</c:v>
                </c:pt>
                <c:pt idx="191">
                  <c:v>Oct 18</c:v>
                </c:pt>
                <c:pt idx="192">
                  <c:v>Oct 18</c:v>
                </c:pt>
                <c:pt idx="193">
                  <c:v>Oct 18</c:v>
                </c:pt>
                <c:pt idx="194">
                  <c:v>Oct 18</c:v>
                </c:pt>
                <c:pt idx="195">
                  <c:v>Oct 18</c:v>
                </c:pt>
                <c:pt idx="196">
                  <c:v>Oct 18</c:v>
                </c:pt>
                <c:pt idx="197">
                  <c:v>Oct 18</c:v>
                </c:pt>
                <c:pt idx="198">
                  <c:v>Oct 18</c:v>
                </c:pt>
                <c:pt idx="199">
                  <c:v>Oct 18</c:v>
                </c:pt>
                <c:pt idx="200">
                  <c:v>Oct 18</c:v>
                </c:pt>
                <c:pt idx="201">
                  <c:v>Oct 18</c:v>
                </c:pt>
                <c:pt idx="202">
                  <c:v>Oct 18</c:v>
                </c:pt>
                <c:pt idx="203">
                  <c:v>Oct 18</c:v>
                </c:pt>
                <c:pt idx="204">
                  <c:v>Oct 18</c:v>
                </c:pt>
                <c:pt idx="205">
                  <c:v>Oct 18</c:v>
                </c:pt>
                <c:pt idx="206">
                  <c:v>Oct 18</c:v>
                </c:pt>
                <c:pt idx="207">
                  <c:v>Oct 18</c:v>
                </c:pt>
                <c:pt idx="208">
                  <c:v>Oct 18</c:v>
                </c:pt>
                <c:pt idx="209">
                  <c:v>Oct 18</c:v>
                </c:pt>
                <c:pt idx="210">
                  <c:v>Oct 18</c:v>
                </c:pt>
                <c:pt idx="211">
                  <c:v>Oct 18</c:v>
                </c:pt>
                <c:pt idx="212">
                  <c:v>Nov 18</c:v>
                </c:pt>
                <c:pt idx="213">
                  <c:v>Nov 18</c:v>
                </c:pt>
                <c:pt idx="214">
                  <c:v>Nov 18</c:v>
                </c:pt>
                <c:pt idx="215">
                  <c:v>Nov 18</c:v>
                </c:pt>
                <c:pt idx="216">
                  <c:v>Nov 18</c:v>
                </c:pt>
                <c:pt idx="217">
                  <c:v>Nov 18</c:v>
                </c:pt>
                <c:pt idx="218">
                  <c:v>Nov 18</c:v>
                </c:pt>
                <c:pt idx="219">
                  <c:v>Nov 18</c:v>
                </c:pt>
                <c:pt idx="220">
                  <c:v>Nov 18</c:v>
                </c:pt>
                <c:pt idx="221">
                  <c:v>Nov 18</c:v>
                </c:pt>
                <c:pt idx="222">
                  <c:v>Nov 18</c:v>
                </c:pt>
                <c:pt idx="223">
                  <c:v>Nov 18</c:v>
                </c:pt>
                <c:pt idx="224">
                  <c:v>Nov 18</c:v>
                </c:pt>
                <c:pt idx="225">
                  <c:v>Nov 18</c:v>
                </c:pt>
                <c:pt idx="226">
                  <c:v>Nov 18</c:v>
                </c:pt>
                <c:pt idx="227">
                  <c:v>Nov 18</c:v>
                </c:pt>
                <c:pt idx="228">
                  <c:v>Nov 18</c:v>
                </c:pt>
                <c:pt idx="229">
                  <c:v>Nov 18</c:v>
                </c:pt>
                <c:pt idx="230">
                  <c:v>Nov 18</c:v>
                </c:pt>
                <c:pt idx="231">
                  <c:v>Nov 18</c:v>
                </c:pt>
                <c:pt idx="232">
                  <c:v>Nov 18</c:v>
                </c:pt>
                <c:pt idx="233">
                  <c:v>Nov 18</c:v>
                </c:pt>
                <c:pt idx="234">
                  <c:v>Dec 18</c:v>
                </c:pt>
                <c:pt idx="235">
                  <c:v>Dec 18</c:v>
                </c:pt>
                <c:pt idx="236">
                  <c:v>Dec 18</c:v>
                </c:pt>
                <c:pt idx="237">
                  <c:v>Dec 18</c:v>
                </c:pt>
                <c:pt idx="238">
                  <c:v>Dec 18</c:v>
                </c:pt>
                <c:pt idx="239">
                  <c:v>Dec 18</c:v>
                </c:pt>
                <c:pt idx="240">
                  <c:v>Dec 18</c:v>
                </c:pt>
                <c:pt idx="241">
                  <c:v>Dec 18</c:v>
                </c:pt>
                <c:pt idx="242">
                  <c:v>Dec 18</c:v>
                </c:pt>
                <c:pt idx="243">
                  <c:v>Dec 18</c:v>
                </c:pt>
                <c:pt idx="244">
                  <c:v>Dec 18</c:v>
                </c:pt>
                <c:pt idx="245">
                  <c:v>Dec 18</c:v>
                </c:pt>
                <c:pt idx="246">
                  <c:v>Dec 18</c:v>
                </c:pt>
                <c:pt idx="247">
                  <c:v>Dec 18</c:v>
                </c:pt>
                <c:pt idx="248">
                  <c:v>Dec 18</c:v>
                </c:pt>
                <c:pt idx="249">
                  <c:v>Dec 18</c:v>
                </c:pt>
                <c:pt idx="250">
                  <c:v>Dec 18</c:v>
                </c:pt>
              </c:strCache>
            </c:strRef>
          </c:cat>
          <c:val>
            <c:numRef>
              <c:f>'58'!$M$3:$M$253</c:f>
              <c:numCache>
                <c:formatCode>#,##0</c:formatCode>
                <c:ptCount val="251"/>
                <c:pt idx="0">
                  <c:v>5244862.2959270002</c:v>
                </c:pt>
                <c:pt idx="1">
                  <c:v>92701.258912000005</c:v>
                </c:pt>
                <c:pt idx="2">
                  <c:v>1166567.325031</c:v>
                </c:pt>
                <c:pt idx="3">
                  <c:v>6706313.345826</c:v>
                </c:pt>
                <c:pt idx="4">
                  <c:v>3177363.6576189999</c:v>
                </c:pt>
                <c:pt idx="5">
                  <c:v>3112854.4320430001</c:v>
                </c:pt>
                <c:pt idx="6">
                  <c:v>2592854.8195600002</c:v>
                </c:pt>
                <c:pt idx="7">
                  <c:v>1882836.350869</c:v>
                </c:pt>
                <c:pt idx="8">
                  <c:v>3202521.3607649999</c:v>
                </c:pt>
                <c:pt idx="9">
                  <c:v>-170938.59995800001</c:v>
                </c:pt>
                <c:pt idx="10">
                  <c:v>3219295.710496</c:v>
                </c:pt>
                <c:pt idx="11">
                  <c:v>2286723.8796640001</c:v>
                </c:pt>
                <c:pt idx="12">
                  <c:v>2894337.1652859999</c:v>
                </c:pt>
                <c:pt idx="13">
                  <c:v>1403119.878696</c:v>
                </c:pt>
                <c:pt idx="14">
                  <c:v>-536460.650639</c:v>
                </c:pt>
                <c:pt idx="15">
                  <c:v>3542010.3566930001</c:v>
                </c:pt>
                <c:pt idx="16">
                  <c:v>2056068.6449470001</c:v>
                </c:pt>
                <c:pt idx="17">
                  <c:v>841907.81484100001</c:v>
                </c:pt>
                <c:pt idx="18">
                  <c:v>3912995.3823600002</c:v>
                </c:pt>
                <c:pt idx="19">
                  <c:v>2000545.8454090001</c:v>
                </c:pt>
                <c:pt idx="20">
                  <c:v>6853082.134536</c:v>
                </c:pt>
                <c:pt idx="21">
                  <c:v>74085.562495999999</c:v>
                </c:pt>
                <c:pt idx="22">
                  <c:v>2880535.0623969999</c:v>
                </c:pt>
                <c:pt idx="23">
                  <c:v>492310.42797299998</c:v>
                </c:pt>
                <c:pt idx="24">
                  <c:v>5033235.647663</c:v>
                </c:pt>
                <c:pt idx="25">
                  <c:v>529618.78494499996</c:v>
                </c:pt>
                <c:pt idx="26">
                  <c:v>1938297.9132610001</c:v>
                </c:pt>
                <c:pt idx="27">
                  <c:v>6698751.4666619999</c:v>
                </c:pt>
                <c:pt idx="28">
                  <c:v>727399.68652900006</c:v>
                </c:pt>
                <c:pt idx="29">
                  <c:v>1735170.0043560001</c:v>
                </c:pt>
                <c:pt idx="30">
                  <c:v>3670796.8925720002</c:v>
                </c:pt>
                <c:pt idx="31">
                  <c:v>144023.04967099999</c:v>
                </c:pt>
                <c:pt idx="32">
                  <c:v>-172118.56437199999</c:v>
                </c:pt>
                <c:pt idx="33">
                  <c:v>2860662.854938</c:v>
                </c:pt>
                <c:pt idx="34">
                  <c:v>1605338.2484939999</c:v>
                </c:pt>
                <c:pt idx="35">
                  <c:v>330887.74266400002</c:v>
                </c:pt>
                <c:pt idx="36">
                  <c:v>1697487.0533410001</c:v>
                </c:pt>
                <c:pt idx="37">
                  <c:v>2294160.3032430001</c:v>
                </c:pt>
                <c:pt idx="38">
                  <c:v>-2354842.1153179999</c:v>
                </c:pt>
                <c:pt idx="39">
                  <c:v>-1949398.7880869999</c:v>
                </c:pt>
                <c:pt idx="40">
                  <c:v>892598.05376100005</c:v>
                </c:pt>
                <c:pt idx="41">
                  <c:v>4753013.0191249996</c:v>
                </c:pt>
                <c:pt idx="42">
                  <c:v>3546038.454343</c:v>
                </c:pt>
                <c:pt idx="43">
                  <c:v>-2340618.9964899998</c:v>
                </c:pt>
                <c:pt idx="44">
                  <c:v>338575.11441099999</c:v>
                </c:pt>
                <c:pt idx="45">
                  <c:v>-1212706.7752660001</c:v>
                </c:pt>
                <c:pt idx="46">
                  <c:v>-670158.40478900005</c:v>
                </c:pt>
                <c:pt idx="47">
                  <c:v>658256.18874999997</c:v>
                </c:pt>
                <c:pt idx="48">
                  <c:v>-530112.60568200005</c:v>
                </c:pt>
                <c:pt idx="49">
                  <c:v>1156345.2230400001</c:v>
                </c:pt>
                <c:pt idx="50">
                  <c:v>2609654.5711369999</c:v>
                </c:pt>
                <c:pt idx="51">
                  <c:v>2730000.3658750001</c:v>
                </c:pt>
                <c:pt idx="52">
                  <c:v>1171792.165211</c:v>
                </c:pt>
                <c:pt idx="53">
                  <c:v>1418037.9000599999</c:v>
                </c:pt>
                <c:pt idx="54">
                  <c:v>1871073.87467</c:v>
                </c:pt>
                <c:pt idx="55">
                  <c:v>177639.15998200001</c:v>
                </c:pt>
                <c:pt idx="56">
                  <c:v>-524023.68132899998</c:v>
                </c:pt>
                <c:pt idx="57">
                  <c:v>1524294.5220979999</c:v>
                </c:pt>
                <c:pt idx="58">
                  <c:v>2232392.5768809998</c:v>
                </c:pt>
                <c:pt idx="59">
                  <c:v>783907.46679900005</c:v>
                </c:pt>
                <c:pt idx="60">
                  <c:v>-1418994.480396</c:v>
                </c:pt>
                <c:pt idx="61">
                  <c:v>-2721394</c:v>
                </c:pt>
                <c:pt idx="62">
                  <c:v>626208.26651900006</c:v>
                </c:pt>
                <c:pt idx="63">
                  <c:v>2050360.2798520001</c:v>
                </c:pt>
                <c:pt idx="64">
                  <c:v>-353810.49652400002</c:v>
                </c:pt>
                <c:pt idx="65">
                  <c:v>913501.346364</c:v>
                </c:pt>
                <c:pt idx="66">
                  <c:v>-450227.99443000002</c:v>
                </c:pt>
                <c:pt idx="67">
                  <c:v>1813004.5398009999</c:v>
                </c:pt>
                <c:pt idx="68">
                  <c:v>-288338.95186700003</c:v>
                </c:pt>
                <c:pt idx="69">
                  <c:v>452377.12555699999</c:v>
                </c:pt>
                <c:pt idx="70">
                  <c:v>69513.975183000002</c:v>
                </c:pt>
                <c:pt idx="71">
                  <c:v>-438652.23572300002</c:v>
                </c:pt>
                <c:pt idx="72">
                  <c:v>1076413.845345</c:v>
                </c:pt>
                <c:pt idx="73">
                  <c:v>4464594.9053100003</c:v>
                </c:pt>
                <c:pt idx="74">
                  <c:v>1173918.2839319999</c:v>
                </c:pt>
                <c:pt idx="75">
                  <c:v>2592683.6965060001</c:v>
                </c:pt>
                <c:pt idx="76">
                  <c:v>2921526.7117329999</c:v>
                </c:pt>
                <c:pt idx="77">
                  <c:v>1989158.3145020001</c:v>
                </c:pt>
                <c:pt idx="78">
                  <c:v>-2420436.9890510002</c:v>
                </c:pt>
                <c:pt idx="79">
                  <c:v>-1106700.510246</c:v>
                </c:pt>
                <c:pt idx="80">
                  <c:v>-1947770</c:v>
                </c:pt>
                <c:pt idx="81">
                  <c:v>-581232.94748099998</c:v>
                </c:pt>
                <c:pt idx="82">
                  <c:v>3534021.196947</c:v>
                </c:pt>
                <c:pt idx="83">
                  <c:v>1714172.9681200001</c:v>
                </c:pt>
                <c:pt idx="84">
                  <c:v>-2772359.2263039998</c:v>
                </c:pt>
                <c:pt idx="85">
                  <c:v>4598057.2279540002</c:v>
                </c:pt>
                <c:pt idx="86">
                  <c:v>-988621.56098199997</c:v>
                </c:pt>
                <c:pt idx="87">
                  <c:v>-1658517.621484</c:v>
                </c:pt>
                <c:pt idx="88">
                  <c:v>-629530.84815199999</c:v>
                </c:pt>
                <c:pt idx="89">
                  <c:v>4603482.769177</c:v>
                </c:pt>
                <c:pt idx="90">
                  <c:v>3847078.6234229999</c:v>
                </c:pt>
                <c:pt idx="91">
                  <c:v>2820908.9803169998</c:v>
                </c:pt>
                <c:pt idx="92">
                  <c:v>1520038.216819</c:v>
                </c:pt>
                <c:pt idx="93">
                  <c:v>2813547.9801810002</c:v>
                </c:pt>
                <c:pt idx="94">
                  <c:v>3221727.1868039998</c:v>
                </c:pt>
                <c:pt idx="95">
                  <c:v>1550289.504038</c:v>
                </c:pt>
                <c:pt idx="96">
                  <c:v>1729697.8338899999</c:v>
                </c:pt>
                <c:pt idx="97">
                  <c:v>329268.476884</c:v>
                </c:pt>
                <c:pt idx="98">
                  <c:v>1277664.1959180001</c:v>
                </c:pt>
                <c:pt idx="99">
                  <c:v>774471.36514799995</c:v>
                </c:pt>
                <c:pt idx="100">
                  <c:v>-1148837.3047470001</c:v>
                </c:pt>
                <c:pt idx="101">
                  <c:v>-1880616</c:v>
                </c:pt>
                <c:pt idx="102">
                  <c:v>-465618.81051899999</c:v>
                </c:pt>
                <c:pt idx="103">
                  <c:v>141338.569582</c:v>
                </c:pt>
                <c:pt idx="104">
                  <c:v>-416247.12954599998</c:v>
                </c:pt>
                <c:pt idx="105">
                  <c:v>3318546.2855759999</c:v>
                </c:pt>
                <c:pt idx="106">
                  <c:v>3152936.5731009999</c:v>
                </c:pt>
                <c:pt idx="107">
                  <c:v>5223438.3369760001</c:v>
                </c:pt>
                <c:pt idx="108">
                  <c:v>1510389.2451309999</c:v>
                </c:pt>
                <c:pt idx="109">
                  <c:v>4245156.0945889996</c:v>
                </c:pt>
                <c:pt idx="110">
                  <c:v>-2119608.4331660001</c:v>
                </c:pt>
                <c:pt idx="111">
                  <c:v>-2193049.2483430002</c:v>
                </c:pt>
                <c:pt idx="112">
                  <c:v>-3037366.1991289998</c:v>
                </c:pt>
                <c:pt idx="113">
                  <c:v>175175.505642</c:v>
                </c:pt>
                <c:pt idx="114">
                  <c:v>698994.23773199995</c:v>
                </c:pt>
                <c:pt idx="115">
                  <c:v>-303206.52305600001</c:v>
                </c:pt>
                <c:pt idx="116">
                  <c:v>1842002.8003519999</c:v>
                </c:pt>
                <c:pt idx="117">
                  <c:v>-1005499.7318759999</c:v>
                </c:pt>
                <c:pt idx="118">
                  <c:v>355991.79064999998</c:v>
                </c:pt>
                <c:pt idx="119">
                  <c:v>4441289.3275180003</c:v>
                </c:pt>
                <c:pt idx="120">
                  <c:v>2352163.9259700002</c:v>
                </c:pt>
                <c:pt idx="121">
                  <c:v>1444883.18573</c:v>
                </c:pt>
                <c:pt idx="122">
                  <c:v>-1301876.949545</c:v>
                </c:pt>
                <c:pt idx="123">
                  <c:v>779031.23781900003</c:v>
                </c:pt>
                <c:pt idx="124">
                  <c:v>-1468383.2146719999</c:v>
                </c:pt>
                <c:pt idx="125">
                  <c:v>568201.73987799999</c:v>
                </c:pt>
                <c:pt idx="126">
                  <c:v>-2723325.5815320001</c:v>
                </c:pt>
                <c:pt idx="127">
                  <c:v>-387834.050567</c:v>
                </c:pt>
                <c:pt idx="128">
                  <c:v>992571.30899399996</c:v>
                </c:pt>
                <c:pt idx="129">
                  <c:v>-1059674.187556</c:v>
                </c:pt>
                <c:pt idx="130">
                  <c:v>314960.16573800001</c:v>
                </c:pt>
                <c:pt idx="131">
                  <c:v>-1020964.684097</c:v>
                </c:pt>
                <c:pt idx="132">
                  <c:v>-846694.38427100005</c:v>
                </c:pt>
                <c:pt idx="133">
                  <c:v>90092.088925000004</c:v>
                </c:pt>
                <c:pt idx="134">
                  <c:v>555608.12581200001</c:v>
                </c:pt>
                <c:pt idx="135">
                  <c:v>-647931.99580200005</c:v>
                </c:pt>
                <c:pt idx="136">
                  <c:v>1558154.1971539999</c:v>
                </c:pt>
                <c:pt idx="137">
                  <c:v>3315234.9874869999</c:v>
                </c:pt>
                <c:pt idx="138">
                  <c:v>2896822.0841290001</c:v>
                </c:pt>
                <c:pt idx="139">
                  <c:v>-2040931.444104</c:v>
                </c:pt>
                <c:pt idx="140">
                  <c:v>-1060249.2293839999</c:v>
                </c:pt>
                <c:pt idx="141">
                  <c:v>-9838.0401500000007</c:v>
                </c:pt>
                <c:pt idx="142">
                  <c:v>158894.82450799999</c:v>
                </c:pt>
                <c:pt idx="143">
                  <c:v>3581746.0800800002</c:v>
                </c:pt>
                <c:pt idx="144">
                  <c:v>4182103.2275259998</c:v>
                </c:pt>
                <c:pt idx="145">
                  <c:v>279304.13612799998</c:v>
                </c:pt>
                <c:pt idx="146">
                  <c:v>-763762.60675699997</c:v>
                </c:pt>
                <c:pt idx="147">
                  <c:v>-75807.820806999996</c:v>
                </c:pt>
                <c:pt idx="148">
                  <c:v>-679341.66627000005</c:v>
                </c:pt>
                <c:pt idx="149">
                  <c:v>1498792.99217</c:v>
                </c:pt>
                <c:pt idx="150">
                  <c:v>636251.32227</c:v>
                </c:pt>
                <c:pt idx="151">
                  <c:v>-732106.72803600004</c:v>
                </c:pt>
                <c:pt idx="152">
                  <c:v>2371991.9680079999</c:v>
                </c:pt>
                <c:pt idx="153">
                  <c:v>4508242.8270260002</c:v>
                </c:pt>
                <c:pt idx="154">
                  <c:v>2325222.4413060001</c:v>
                </c:pt>
                <c:pt idx="155">
                  <c:v>-85594.915852999999</c:v>
                </c:pt>
                <c:pt idx="156">
                  <c:v>-230449.55310700001</c:v>
                </c:pt>
                <c:pt idx="157">
                  <c:v>-427177.00534700003</c:v>
                </c:pt>
                <c:pt idx="158">
                  <c:v>-2504837.9704049998</c:v>
                </c:pt>
                <c:pt idx="159">
                  <c:v>1339153.1358350001</c:v>
                </c:pt>
                <c:pt idx="160">
                  <c:v>-595193.19639099995</c:v>
                </c:pt>
                <c:pt idx="161">
                  <c:v>947852.35758399998</c:v>
                </c:pt>
                <c:pt idx="162">
                  <c:v>960290.33787599998</c:v>
                </c:pt>
                <c:pt idx="163">
                  <c:v>1289004.0903960001</c:v>
                </c:pt>
                <c:pt idx="164">
                  <c:v>-3229288.7266310002</c:v>
                </c:pt>
                <c:pt idx="165">
                  <c:v>4360119.6389410002</c:v>
                </c:pt>
                <c:pt idx="166">
                  <c:v>2143963.9633399998</c:v>
                </c:pt>
                <c:pt idx="167">
                  <c:v>-1864439.6283789999</c:v>
                </c:pt>
                <c:pt idx="168">
                  <c:v>1720136.8770639999</c:v>
                </c:pt>
                <c:pt idx="169">
                  <c:v>1268159.0684209999</c:v>
                </c:pt>
                <c:pt idx="170">
                  <c:v>-339147.43263900001</c:v>
                </c:pt>
                <c:pt idx="171">
                  <c:v>-235196.13923</c:v>
                </c:pt>
                <c:pt idx="172">
                  <c:v>1502351.3151449999</c:v>
                </c:pt>
                <c:pt idx="173">
                  <c:v>2395072.2840220002</c:v>
                </c:pt>
                <c:pt idx="174">
                  <c:v>-1628127.9053710001</c:v>
                </c:pt>
                <c:pt idx="175">
                  <c:v>18896.397047999999</c:v>
                </c:pt>
                <c:pt idx="176">
                  <c:v>-1231007.501317</c:v>
                </c:pt>
                <c:pt idx="177">
                  <c:v>436756.31278099999</c:v>
                </c:pt>
                <c:pt idx="178">
                  <c:v>-1293933.1234210001</c:v>
                </c:pt>
                <c:pt idx="179">
                  <c:v>1222816.374113</c:v>
                </c:pt>
                <c:pt idx="180">
                  <c:v>508698.62795499997</c:v>
                </c:pt>
                <c:pt idx="181">
                  <c:v>-650708.69116499997</c:v>
                </c:pt>
                <c:pt idx="182">
                  <c:v>1906536.843777</c:v>
                </c:pt>
                <c:pt idx="183">
                  <c:v>1789534.387418</c:v>
                </c:pt>
                <c:pt idx="184">
                  <c:v>-364366.65040799999</c:v>
                </c:pt>
                <c:pt idx="185">
                  <c:v>200278.518859</c:v>
                </c:pt>
                <c:pt idx="186">
                  <c:v>2766890.3367659999</c:v>
                </c:pt>
                <c:pt idx="187">
                  <c:v>-147291.715375</c:v>
                </c:pt>
                <c:pt idx="188">
                  <c:v>-380442.54476100003</c:v>
                </c:pt>
                <c:pt idx="189">
                  <c:v>1267579.473888</c:v>
                </c:pt>
                <c:pt idx="190">
                  <c:v>-583900.17497499997</c:v>
                </c:pt>
                <c:pt idx="191">
                  <c:v>-569618.12267700001</c:v>
                </c:pt>
                <c:pt idx="192">
                  <c:v>1511580.767148</c:v>
                </c:pt>
                <c:pt idx="193">
                  <c:v>3790978.5476270001</c:v>
                </c:pt>
                <c:pt idx="194">
                  <c:v>3744633.7145560002</c:v>
                </c:pt>
                <c:pt idx="195">
                  <c:v>299420.99765700003</c:v>
                </c:pt>
                <c:pt idx="196">
                  <c:v>3583286.8989619999</c:v>
                </c:pt>
                <c:pt idx="197">
                  <c:v>3141221.2031140001</c:v>
                </c:pt>
                <c:pt idx="198">
                  <c:v>190405.58828299999</c:v>
                </c:pt>
                <c:pt idx="199">
                  <c:v>-756748.59033100004</c:v>
                </c:pt>
                <c:pt idx="200">
                  <c:v>-274916.15850800002</c:v>
                </c:pt>
                <c:pt idx="201">
                  <c:v>-1304390.9886749999</c:v>
                </c:pt>
                <c:pt idx="202">
                  <c:v>2624407.0849799998</c:v>
                </c:pt>
                <c:pt idx="203">
                  <c:v>-468061.405722</c:v>
                </c:pt>
                <c:pt idx="204">
                  <c:v>2355027.7803790001</c:v>
                </c:pt>
                <c:pt idx="205">
                  <c:v>590613.01312699995</c:v>
                </c:pt>
                <c:pt idx="206">
                  <c:v>-40072.909232999998</c:v>
                </c:pt>
                <c:pt idx="207">
                  <c:v>1915146.013207</c:v>
                </c:pt>
                <c:pt idx="208">
                  <c:v>2549872.1657110001</c:v>
                </c:pt>
                <c:pt idx="209">
                  <c:v>304204.65844500001</c:v>
                </c:pt>
                <c:pt idx="210">
                  <c:v>-1234441.211138</c:v>
                </c:pt>
                <c:pt idx="211">
                  <c:v>2660825.5029150001</c:v>
                </c:pt>
                <c:pt idx="212">
                  <c:v>-156747.923381</c:v>
                </c:pt>
                <c:pt idx="213">
                  <c:v>890487.27667799999</c:v>
                </c:pt>
                <c:pt idx="214">
                  <c:v>726594.32891000004</c:v>
                </c:pt>
                <c:pt idx="215">
                  <c:v>-983459.11435799999</c:v>
                </c:pt>
                <c:pt idx="216">
                  <c:v>-559025.20403400005</c:v>
                </c:pt>
                <c:pt idx="217">
                  <c:v>113091.27647700001</c:v>
                </c:pt>
                <c:pt idx="218">
                  <c:v>1256715.657109</c:v>
                </c:pt>
                <c:pt idx="219">
                  <c:v>253179.20381100001</c:v>
                </c:pt>
                <c:pt idx="220">
                  <c:v>2464369.1336039999</c:v>
                </c:pt>
                <c:pt idx="221">
                  <c:v>-862591.69178300002</c:v>
                </c:pt>
                <c:pt idx="222">
                  <c:v>1928407.097913</c:v>
                </c:pt>
                <c:pt idx="223">
                  <c:v>-244165.28575099999</c:v>
                </c:pt>
                <c:pt idx="224">
                  <c:v>-2877044.669007</c:v>
                </c:pt>
                <c:pt idx="225">
                  <c:v>2084384.6006750001</c:v>
                </c:pt>
                <c:pt idx="226">
                  <c:v>-1432563.3848230001</c:v>
                </c:pt>
                <c:pt idx="227">
                  <c:v>602055.25981600001</c:v>
                </c:pt>
                <c:pt idx="228">
                  <c:v>-204492.12229900001</c:v>
                </c:pt>
                <c:pt idx="229">
                  <c:v>171861.73839700001</c:v>
                </c:pt>
                <c:pt idx="230">
                  <c:v>1444959.8056880001</c:v>
                </c:pt>
                <c:pt idx="231">
                  <c:v>-811378.944778</c:v>
                </c:pt>
                <c:pt idx="232">
                  <c:v>-330917.49167399999</c:v>
                </c:pt>
                <c:pt idx="233">
                  <c:v>355282.19479799998</c:v>
                </c:pt>
                <c:pt idx="234">
                  <c:v>-862591.69178300002</c:v>
                </c:pt>
                <c:pt idx="235">
                  <c:v>1793589.5231999999</c:v>
                </c:pt>
                <c:pt idx="236">
                  <c:v>-3493587.0811999999</c:v>
                </c:pt>
                <c:pt idx="237">
                  <c:v>5424356.657834</c:v>
                </c:pt>
                <c:pt idx="238">
                  <c:v>-790906.65917700005</c:v>
                </c:pt>
                <c:pt idx="239">
                  <c:v>-6947.6662939999997</c:v>
                </c:pt>
                <c:pt idx="240">
                  <c:v>1045648.855686</c:v>
                </c:pt>
                <c:pt idx="241">
                  <c:v>4716285.985746</c:v>
                </c:pt>
                <c:pt idx="242">
                  <c:v>829043.32479999994</c:v>
                </c:pt>
                <c:pt idx="243">
                  <c:v>2140903.5690339999</c:v>
                </c:pt>
                <c:pt idx="244">
                  <c:v>-252151.57424099999</c:v>
                </c:pt>
                <c:pt idx="245">
                  <c:v>-1472770.807484</c:v>
                </c:pt>
                <c:pt idx="246">
                  <c:v>-1271182.5141799999</c:v>
                </c:pt>
                <c:pt idx="247">
                  <c:v>1466342.9228980001</c:v>
                </c:pt>
                <c:pt idx="248">
                  <c:v>931420.803174</c:v>
                </c:pt>
                <c:pt idx="249">
                  <c:v>-3454556.3046070002</c:v>
                </c:pt>
                <c:pt idx="250">
                  <c:v>-1831623.642118</c:v>
                </c:pt>
              </c:numCache>
            </c:numRef>
          </c:val>
          <c:extLst>
            <c:ext xmlns:c16="http://schemas.microsoft.com/office/drawing/2014/chart" uri="{C3380CC4-5D6E-409C-BE32-E72D297353CC}">
              <c16:uniqueId val="{00000001-BCD8-4449-92E6-F8DA9D6242DE}"/>
            </c:ext>
          </c:extLst>
        </c:ser>
        <c:dLbls>
          <c:showLegendKey val="0"/>
          <c:showVal val="0"/>
          <c:showCatName val="0"/>
          <c:showSerName val="0"/>
          <c:showPercent val="0"/>
          <c:showBubbleSize val="0"/>
        </c:dLbls>
        <c:gapWidth val="219"/>
        <c:overlap val="-27"/>
        <c:axId val="474903440"/>
        <c:axId val="474906064"/>
      </c:barChart>
      <c:lineChart>
        <c:grouping val="standard"/>
        <c:varyColors val="0"/>
        <c:ser>
          <c:idx val="2"/>
          <c:order val="2"/>
          <c:tx>
            <c:strRef>
              <c:f>'58'!$L$1</c:f>
              <c:strCache>
                <c:ptCount val="1"/>
                <c:pt idx="0">
                  <c:v>1 day reg VaR</c:v>
                </c:pt>
              </c:strCache>
            </c:strRef>
          </c:tx>
          <c:spPr>
            <a:ln w="28575" cap="rnd">
              <a:solidFill>
                <a:schemeClr val="accent1"/>
              </a:solidFill>
              <a:round/>
            </a:ln>
            <a:effectLst/>
          </c:spPr>
          <c:marker>
            <c:symbol val="none"/>
          </c:marker>
          <c:cat>
            <c:numRef>
              <c:f>'58'!$J$3:$J$253</c:f>
              <c:numCache>
                <c:formatCode>m/d/yyyy</c:formatCode>
                <c:ptCount val="251"/>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43193</c:v>
                </c:pt>
                <c:pt idx="63">
                  <c:v>43194</c:v>
                </c:pt>
                <c:pt idx="64">
                  <c:v>43195</c:v>
                </c:pt>
                <c:pt idx="65">
                  <c:v>43196</c:v>
                </c:pt>
                <c:pt idx="66">
                  <c:v>43199</c:v>
                </c:pt>
                <c:pt idx="67">
                  <c:v>43200</c:v>
                </c:pt>
                <c:pt idx="68">
                  <c:v>43201</c:v>
                </c:pt>
                <c:pt idx="69">
                  <c:v>43202</c:v>
                </c:pt>
                <c:pt idx="70">
                  <c:v>43203</c:v>
                </c:pt>
                <c:pt idx="71">
                  <c:v>43206</c:v>
                </c:pt>
                <c:pt idx="72">
                  <c:v>43207</c:v>
                </c:pt>
                <c:pt idx="73">
                  <c:v>43208</c:v>
                </c:pt>
                <c:pt idx="74">
                  <c:v>43209</c:v>
                </c:pt>
                <c:pt idx="75">
                  <c:v>43210</c:v>
                </c:pt>
                <c:pt idx="76">
                  <c:v>43213</c:v>
                </c:pt>
                <c:pt idx="77">
                  <c:v>43214</c:v>
                </c:pt>
                <c:pt idx="78">
                  <c:v>43215</c:v>
                </c:pt>
                <c:pt idx="79">
                  <c:v>43216</c:v>
                </c:pt>
                <c:pt idx="80">
                  <c:v>43217</c:v>
                </c:pt>
                <c:pt idx="81">
                  <c:v>43220</c:v>
                </c:pt>
                <c:pt idx="82">
                  <c:v>43222</c:v>
                </c:pt>
                <c:pt idx="83">
                  <c:v>43223</c:v>
                </c:pt>
                <c:pt idx="84">
                  <c:v>43224</c:v>
                </c:pt>
                <c:pt idx="85">
                  <c:v>43227</c:v>
                </c:pt>
                <c:pt idx="86">
                  <c:v>43228</c:v>
                </c:pt>
                <c:pt idx="87">
                  <c:v>43229</c:v>
                </c:pt>
                <c:pt idx="88">
                  <c:v>43231</c:v>
                </c:pt>
                <c:pt idx="89">
                  <c:v>43234</c:v>
                </c:pt>
                <c:pt idx="90">
                  <c:v>43235</c:v>
                </c:pt>
                <c:pt idx="91">
                  <c:v>43236</c:v>
                </c:pt>
                <c:pt idx="92">
                  <c:v>43237</c:v>
                </c:pt>
                <c:pt idx="93">
                  <c:v>43238</c:v>
                </c:pt>
                <c:pt idx="94">
                  <c:v>43241</c:v>
                </c:pt>
                <c:pt idx="95">
                  <c:v>43242</c:v>
                </c:pt>
                <c:pt idx="96">
                  <c:v>43243</c:v>
                </c:pt>
                <c:pt idx="97">
                  <c:v>43244</c:v>
                </c:pt>
                <c:pt idx="98">
                  <c:v>43245</c:v>
                </c:pt>
                <c:pt idx="99">
                  <c:v>43248</c:v>
                </c:pt>
                <c:pt idx="100">
                  <c:v>43249</c:v>
                </c:pt>
                <c:pt idx="101">
                  <c:v>43250</c:v>
                </c:pt>
                <c:pt idx="102">
                  <c:v>43251</c:v>
                </c:pt>
                <c:pt idx="103">
                  <c:v>43252</c:v>
                </c:pt>
                <c:pt idx="104">
                  <c:v>43255</c:v>
                </c:pt>
                <c:pt idx="105">
                  <c:v>43256</c:v>
                </c:pt>
                <c:pt idx="106">
                  <c:v>43257</c:v>
                </c:pt>
                <c:pt idx="107">
                  <c:v>43258</c:v>
                </c:pt>
                <c:pt idx="108">
                  <c:v>43259</c:v>
                </c:pt>
                <c:pt idx="109">
                  <c:v>43262</c:v>
                </c:pt>
                <c:pt idx="110">
                  <c:v>43263</c:v>
                </c:pt>
                <c:pt idx="111">
                  <c:v>43264</c:v>
                </c:pt>
                <c:pt idx="112">
                  <c:v>43265</c:v>
                </c:pt>
                <c:pt idx="113">
                  <c:v>43266</c:v>
                </c:pt>
                <c:pt idx="114">
                  <c:v>43269</c:v>
                </c:pt>
                <c:pt idx="115">
                  <c:v>43270</c:v>
                </c:pt>
                <c:pt idx="116">
                  <c:v>43271</c:v>
                </c:pt>
                <c:pt idx="117">
                  <c:v>43272</c:v>
                </c:pt>
                <c:pt idx="118">
                  <c:v>43273</c:v>
                </c:pt>
                <c:pt idx="119">
                  <c:v>43276</c:v>
                </c:pt>
                <c:pt idx="120">
                  <c:v>43277</c:v>
                </c:pt>
                <c:pt idx="121">
                  <c:v>43278</c:v>
                </c:pt>
                <c:pt idx="122">
                  <c:v>43279</c:v>
                </c:pt>
                <c:pt idx="123">
                  <c:v>43280</c:v>
                </c:pt>
                <c:pt idx="124">
                  <c:v>43283</c:v>
                </c:pt>
                <c:pt idx="125">
                  <c:v>43284</c:v>
                </c:pt>
                <c:pt idx="126">
                  <c:v>43285</c:v>
                </c:pt>
                <c:pt idx="127">
                  <c:v>43286</c:v>
                </c:pt>
                <c:pt idx="128">
                  <c:v>43287</c:v>
                </c:pt>
                <c:pt idx="129">
                  <c:v>43290</c:v>
                </c:pt>
                <c:pt idx="130">
                  <c:v>43291</c:v>
                </c:pt>
                <c:pt idx="131">
                  <c:v>43292</c:v>
                </c:pt>
                <c:pt idx="132">
                  <c:v>43293</c:v>
                </c:pt>
                <c:pt idx="133">
                  <c:v>43294</c:v>
                </c:pt>
                <c:pt idx="134">
                  <c:v>43297</c:v>
                </c:pt>
                <c:pt idx="135">
                  <c:v>43298</c:v>
                </c:pt>
                <c:pt idx="136">
                  <c:v>43299</c:v>
                </c:pt>
                <c:pt idx="137">
                  <c:v>43300</c:v>
                </c:pt>
                <c:pt idx="138">
                  <c:v>43301</c:v>
                </c:pt>
                <c:pt idx="139">
                  <c:v>43304</c:v>
                </c:pt>
                <c:pt idx="140">
                  <c:v>43305</c:v>
                </c:pt>
                <c:pt idx="141">
                  <c:v>43306</c:v>
                </c:pt>
                <c:pt idx="142">
                  <c:v>43307</c:v>
                </c:pt>
                <c:pt idx="143">
                  <c:v>43308</c:v>
                </c:pt>
                <c:pt idx="144">
                  <c:v>43311</c:v>
                </c:pt>
                <c:pt idx="145">
                  <c:v>43312</c:v>
                </c:pt>
                <c:pt idx="146">
                  <c:v>43313</c:v>
                </c:pt>
                <c:pt idx="147">
                  <c:v>43314</c:v>
                </c:pt>
                <c:pt idx="148">
                  <c:v>43315</c:v>
                </c:pt>
                <c:pt idx="149">
                  <c:v>43318</c:v>
                </c:pt>
                <c:pt idx="150">
                  <c:v>43319</c:v>
                </c:pt>
                <c:pt idx="151">
                  <c:v>43320</c:v>
                </c:pt>
                <c:pt idx="152">
                  <c:v>43321</c:v>
                </c:pt>
                <c:pt idx="153">
                  <c:v>43322</c:v>
                </c:pt>
                <c:pt idx="154">
                  <c:v>43325</c:v>
                </c:pt>
                <c:pt idx="155">
                  <c:v>43326</c:v>
                </c:pt>
                <c:pt idx="156">
                  <c:v>43327</c:v>
                </c:pt>
                <c:pt idx="157">
                  <c:v>43328</c:v>
                </c:pt>
                <c:pt idx="158">
                  <c:v>43329</c:v>
                </c:pt>
                <c:pt idx="159">
                  <c:v>43332</c:v>
                </c:pt>
                <c:pt idx="160">
                  <c:v>43333</c:v>
                </c:pt>
                <c:pt idx="161">
                  <c:v>43334</c:v>
                </c:pt>
                <c:pt idx="162">
                  <c:v>43335</c:v>
                </c:pt>
                <c:pt idx="163">
                  <c:v>43336</c:v>
                </c:pt>
                <c:pt idx="164">
                  <c:v>43339</c:v>
                </c:pt>
                <c:pt idx="165">
                  <c:v>43340</c:v>
                </c:pt>
                <c:pt idx="166">
                  <c:v>43341</c:v>
                </c:pt>
                <c:pt idx="167">
                  <c:v>43342</c:v>
                </c:pt>
                <c:pt idx="168">
                  <c:v>43343</c:v>
                </c:pt>
                <c:pt idx="169">
                  <c:v>43346</c:v>
                </c:pt>
                <c:pt idx="170">
                  <c:v>43347</c:v>
                </c:pt>
                <c:pt idx="171">
                  <c:v>43348</c:v>
                </c:pt>
                <c:pt idx="172">
                  <c:v>43349</c:v>
                </c:pt>
                <c:pt idx="173">
                  <c:v>43350</c:v>
                </c:pt>
                <c:pt idx="174">
                  <c:v>43353</c:v>
                </c:pt>
                <c:pt idx="175">
                  <c:v>43354</c:v>
                </c:pt>
                <c:pt idx="176">
                  <c:v>43355</c:v>
                </c:pt>
                <c:pt idx="177">
                  <c:v>43356</c:v>
                </c:pt>
                <c:pt idx="178">
                  <c:v>43357</c:v>
                </c:pt>
                <c:pt idx="179">
                  <c:v>43360</c:v>
                </c:pt>
                <c:pt idx="180">
                  <c:v>43361</c:v>
                </c:pt>
                <c:pt idx="181">
                  <c:v>43362</c:v>
                </c:pt>
                <c:pt idx="182">
                  <c:v>43363</c:v>
                </c:pt>
                <c:pt idx="183">
                  <c:v>43364</c:v>
                </c:pt>
                <c:pt idx="184">
                  <c:v>43367</c:v>
                </c:pt>
                <c:pt idx="185">
                  <c:v>43368</c:v>
                </c:pt>
                <c:pt idx="186">
                  <c:v>43369</c:v>
                </c:pt>
                <c:pt idx="187">
                  <c:v>43370</c:v>
                </c:pt>
                <c:pt idx="188">
                  <c:v>43371</c:v>
                </c:pt>
                <c:pt idx="189">
                  <c:v>43374</c:v>
                </c:pt>
                <c:pt idx="190">
                  <c:v>43375</c:v>
                </c:pt>
                <c:pt idx="191">
                  <c:v>43376</c:v>
                </c:pt>
                <c:pt idx="192">
                  <c:v>43377</c:v>
                </c:pt>
                <c:pt idx="193">
                  <c:v>43378</c:v>
                </c:pt>
                <c:pt idx="194">
                  <c:v>43381</c:v>
                </c:pt>
                <c:pt idx="195">
                  <c:v>43382</c:v>
                </c:pt>
                <c:pt idx="196">
                  <c:v>43383</c:v>
                </c:pt>
                <c:pt idx="197">
                  <c:v>43384</c:v>
                </c:pt>
                <c:pt idx="198">
                  <c:v>43385</c:v>
                </c:pt>
                <c:pt idx="199">
                  <c:v>43388</c:v>
                </c:pt>
                <c:pt idx="200">
                  <c:v>43389</c:v>
                </c:pt>
                <c:pt idx="201">
                  <c:v>43390</c:v>
                </c:pt>
                <c:pt idx="202">
                  <c:v>43391</c:v>
                </c:pt>
                <c:pt idx="203">
                  <c:v>43392</c:v>
                </c:pt>
                <c:pt idx="204">
                  <c:v>43395</c:v>
                </c:pt>
                <c:pt idx="205">
                  <c:v>43396</c:v>
                </c:pt>
                <c:pt idx="206">
                  <c:v>43397</c:v>
                </c:pt>
                <c:pt idx="207">
                  <c:v>43398</c:v>
                </c:pt>
                <c:pt idx="208">
                  <c:v>43399</c:v>
                </c:pt>
                <c:pt idx="209">
                  <c:v>43402</c:v>
                </c:pt>
                <c:pt idx="210">
                  <c:v>43403</c:v>
                </c:pt>
                <c:pt idx="211">
                  <c:v>43404</c:v>
                </c:pt>
                <c:pt idx="212">
                  <c:v>43405</c:v>
                </c:pt>
                <c:pt idx="213">
                  <c:v>43406</c:v>
                </c:pt>
                <c:pt idx="214">
                  <c:v>43409</c:v>
                </c:pt>
                <c:pt idx="215">
                  <c:v>43410</c:v>
                </c:pt>
                <c:pt idx="216">
                  <c:v>43411</c:v>
                </c:pt>
                <c:pt idx="217">
                  <c:v>43412</c:v>
                </c:pt>
                <c:pt idx="218">
                  <c:v>43413</c:v>
                </c:pt>
                <c:pt idx="219">
                  <c:v>43416</c:v>
                </c:pt>
                <c:pt idx="220">
                  <c:v>43417</c:v>
                </c:pt>
                <c:pt idx="221">
                  <c:v>43418</c:v>
                </c:pt>
                <c:pt idx="222">
                  <c:v>43419</c:v>
                </c:pt>
                <c:pt idx="223">
                  <c:v>43420</c:v>
                </c:pt>
                <c:pt idx="224">
                  <c:v>43423</c:v>
                </c:pt>
                <c:pt idx="225">
                  <c:v>43424</c:v>
                </c:pt>
                <c:pt idx="226">
                  <c:v>43425</c:v>
                </c:pt>
                <c:pt idx="227">
                  <c:v>43426</c:v>
                </c:pt>
                <c:pt idx="228">
                  <c:v>43427</c:v>
                </c:pt>
                <c:pt idx="229">
                  <c:v>43430</c:v>
                </c:pt>
                <c:pt idx="230">
                  <c:v>43431</c:v>
                </c:pt>
                <c:pt idx="231">
                  <c:v>43432</c:v>
                </c:pt>
                <c:pt idx="232">
                  <c:v>43433</c:v>
                </c:pt>
                <c:pt idx="233">
                  <c:v>43434</c:v>
                </c:pt>
                <c:pt idx="234">
                  <c:v>43437</c:v>
                </c:pt>
                <c:pt idx="235">
                  <c:v>43438</c:v>
                </c:pt>
                <c:pt idx="236">
                  <c:v>43439</c:v>
                </c:pt>
                <c:pt idx="237">
                  <c:v>43440</c:v>
                </c:pt>
                <c:pt idx="238">
                  <c:v>43441</c:v>
                </c:pt>
                <c:pt idx="239">
                  <c:v>43444</c:v>
                </c:pt>
                <c:pt idx="240">
                  <c:v>43445</c:v>
                </c:pt>
                <c:pt idx="241">
                  <c:v>43446</c:v>
                </c:pt>
                <c:pt idx="242">
                  <c:v>43447</c:v>
                </c:pt>
                <c:pt idx="243">
                  <c:v>43448</c:v>
                </c:pt>
                <c:pt idx="244">
                  <c:v>43451</c:v>
                </c:pt>
                <c:pt idx="245">
                  <c:v>43452</c:v>
                </c:pt>
                <c:pt idx="246">
                  <c:v>43453</c:v>
                </c:pt>
                <c:pt idx="247">
                  <c:v>43454</c:v>
                </c:pt>
                <c:pt idx="248">
                  <c:v>43455</c:v>
                </c:pt>
                <c:pt idx="249">
                  <c:v>43461</c:v>
                </c:pt>
                <c:pt idx="250">
                  <c:v>43462</c:v>
                </c:pt>
              </c:numCache>
            </c:numRef>
          </c:cat>
          <c:val>
            <c:numRef>
              <c:f>'58'!$L$3:$L$253</c:f>
              <c:numCache>
                <c:formatCode>#,##0</c:formatCode>
                <c:ptCount val="251"/>
                <c:pt idx="0">
                  <c:v>-3742163.5026360992</c:v>
                </c:pt>
                <c:pt idx="1">
                  <c:v>-3715754.4390855352</c:v>
                </c:pt>
                <c:pt idx="2">
                  <c:v>-3852465.2186089382</c:v>
                </c:pt>
                <c:pt idx="3">
                  <c:v>-3599984.8265254665</c:v>
                </c:pt>
                <c:pt idx="4">
                  <c:v>-3811287.6124214134</c:v>
                </c:pt>
                <c:pt idx="5">
                  <c:v>-3723364.221347556</c:v>
                </c:pt>
                <c:pt idx="6">
                  <c:v>-4132615.3751315055</c:v>
                </c:pt>
                <c:pt idx="7">
                  <c:v>-4595977.3808076838</c:v>
                </c:pt>
                <c:pt idx="8">
                  <c:v>-4677989.8424868314</c:v>
                </c:pt>
                <c:pt idx="9">
                  <c:v>-4125566.1980254031</c:v>
                </c:pt>
                <c:pt idx="10">
                  <c:v>-3750045.2044650503</c:v>
                </c:pt>
                <c:pt idx="11">
                  <c:v>-3757353.1121378615</c:v>
                </c:pt>
                <c:pt idx="12">
                  <c:v>-4374824.0379151562</c:v>
                </c:pt>
                <c:pt idx="13">
                  <c:v>-4441224.31277698</c:v>
                </c:pt>
                <c:pt idx="14">
                  <c:v>-4572096.5235887188</c:v>
                </c:pt>
                <c:pt idx="15">
                  <c:v>-3754701.4821907775</c:v>
                </c:pt>
                <c:pt idx="16">
                  <c:v>-4478126.0840382772</c:v>
                </c:pt>
                <c:pt idx="17">
                  <c:v>-5089585.9488435695</c:v>
                </c:pt>
                <c:pt idx="18">
                  <c:v>-4322111.35067291</c:v>
                </c:pt>
                <c:pt idx="19">
                  <c:v>-4755446.1259532887</c:v>
                </c:pt>
                <c:pt idx="20">
                  <c:v>-5154859.63991147</c:v>
                </c:pt>
                <c:pt idx="21">
                  <c:v>-4567287.7522343714</c:v>
                </c:pt>
                <c:pt idx="22">
                  <c:v>-4564032.7654231424</c:v>
                </c:pt>
                <c:pt idx="23">
                  <c:v>-4904217.7882181369</c:v>
                </c:pt>
                <c:pt idx="24">
                  <c:v>-4328175.293019332</c:v>
                </c:pt>
                <c:pt idx="25">
                  <c:v>-4018151.2972084843</c:v>
                </c:pt>
                <c:pt idx="26">
                  <c:v>-4108756.3095314074</c:v>
                </c:pt>
                <c:pt idx="27">
                  <c:v>-3902261.2230935893</c:v>
                </c:pt>
                <c:pt idx="28">
                  <c:v>-4216731.3047358906</c:v>
                </c:pt>
                <c:pt idx="29">
                  <c:v>-4043169.1039670235</c:v>
                </c:pt>
                <c:pt idx="30">
                  <c:v>-4206908.4921899484</c:v>
                </c:pt>
                <c:pt idx="31">
                  <c:v>-3372237.1077868207</c:v>
                </c:pt>
                <c:pt idx="32">
                  <c:v>-3680648.7515192106</c:v>
                </c:pt>
                <c:pt idx="33">
                  <c:v>-3297811.4786928766</c:v>
                </c:pt>
                <c:pt idx="34">
                  <c:v>-3658822.0526080569</c:v>
                </c:pt>
                <c:pt idx="35">
                  <c:v>-4692712.8358111726</c:v>
                </c:pt>
                <c:pt idx="36">
                  <c:v>-3779238.0089673833</c:v>
                </c:pt>
                <c:pt idx="37">
                  <c:v>-4247226.2832283676</c:v>
                </c:pt>
                <c:pt idx="38">
                  <c:v>-3741599.2965024761</c:v>
                </c:pt>
                <c:pt idx="39">
                  <c:v>-2851826.1335789985</c:v>
                </c:pt>
                <c:pt idx="40">
                  <c:v>-3188244.2067707311</c:v>
                </c:pt>
                <c:pt idx="41">
                  <c:v>-4487334.6841819948</c:v>
                </c:pt>
                <c:pt idx="42">
                  <c:v>-4630730.549640731</c:v>
                </c:pt>
                <c:pt idx="43">
                  <c:v>-3403160.8806647165</c:v>
                </c:pt>
                <c:pt idx="44">
                  <c:v>-3395684.1800364088</c:v>
                </c:pt>
                <c:pt idx="45">
                  <c:v>-3505460.7049586074</c:v>
                </c:pt>
                <c:pt idx="46">
                  <c:v>-3118025.3599765603</c:v>
                </c:pt>
                <c:pt idx="47">
                  <c:v>-3636440.5477559059</c:v>
                </c:pt>
                <c:pt idx="48">
                  <c:v>-3474290.5566318189</c:v>
                </c:pt>
                <c:pt idx="49">
                  <c:v>-4852529.6595141571</c:v>
                </c:pt>
                <c:pt idx="50">
                  <c:v>-4216929.8492652299</c:v>
                </c:pt>
                <c:pt idx="51">
                  <c:v>-4702319.9027981851</c:v>
                </c:pt>
                <c:pt idx="52">
                  <c:v>-4373937.1034307433</c:v>
                </c:pt>
                <c:pt idx="53">
                  <c:v>-4078812.8850647579</c:v>
                </c:pt>
                <c:pt idx="54">
                  <c:v>-4531037.6816495853</c:v>
                </c:pt>
                <c:pt idx="55">
                  <c:v>-3930576.5205052188</c:v>
                </c:pt>
                <c:pt idx="56">
                  <c:v>-4121193.9105951274</c:v>
                </c:pt>
                <c:pt idx="57">
                  <c:v>-4763329.8459915128</c:v>
                </c:pt>
                <c:pt idx="58">
                  <c:v>-4361367.6730812714</c:v>
                </c:pt>
                <c:pt idx="59">
                  <c:v>-4101034.619949386</c:v>
                </c:pt>
                <c:pt idx="60">
                  <c:v>-4423191.2458116831</c:v>
                </c:pt>
                <c:pt idx="61">
                  <c:v>-3985977.2813914148</c:v>
                </c:pt>
                <c:pt idx="62">
                  <c:v>-4037637.0315792128</c:v>
                </c:pt>
                <c:pt idx="63">
                  <c:v>-4816865.9737059204</c:v>
                </c:pt>
                <c:pt idx="64">
                  <c:v>-4367711.7539840629</c:v>
                </c:pt>
                <c:pt idx="65">
                  <c:v>-5036497.7982011354</c:v>
                </c:pt>
                <c:pt idx="66">
                  <c:v>-4620428.9652345637</c:v>
                </c:pt>
                <c:pt idx="67">
                  <c:v>-5072648.8264216678</c:v>
                </c:pt>
                <c:pt idx="68">
                  <c:v>-5038930.8035083599</c:v>
                </c:pt>
                <c:pt idx="69">
                  <c:v>-4864842.1189567223</c:v>
                </c:pt>
                <c:pt idx="70">
                  <c:v>-4577276.9088901356</c:v>
                </c:pt>
                <c:pt idx="71">
                  <c:v>-3818775.1427954026</c:v>
                </c:pt>
                <c:pt idx="72">
                  <c:v>-4530451.6676383214</c:v>
                </c:pt>
                <c:pt idx="73">
                  <c:v>-4014915.4098128714</c:v>
                </c:pt>
                <c:pt idx="74">
                  <c:v>-4055205.0703045088</c:v>
                </c:pt>
                <c:pt idx="75">
                  <c:v>-4227616.899664782</c:v>
                </c:pt>
                <c:pt idx="76">
                  <c:v>-3997297.5871367119</c:v>
                </c:pt>
                <c:pt idx="77">
                  <c:v>-4391278.2433680054</c:v>
                </c:pt>
                <c:pt idx="78">
                  <c:v>-4398327.1312589301</c:v>
                </c:pt>
                <c:pt idx="79">
                  <c:v>-4194898.5236997874</c:v>
                </c:pt>
                <c:pt idx="80">
                  <c:v>-4253121.6245661788</c:v>
                </c:pt>
                <c:pt idx="81">
                  <c:v>-4191364.4622966661</c:v>
                </c:pt>
                <c:pt idx="82">
                  <c:v>-4140711.9907143195</c:v>
                </c:pt>
                <c:pt idx="83">
                  <c:v>-3788255.1832319875</c:v>
                </c:pt>
                <c:pt idx="84">
                  <c:v>-3608380.125925093</c:v>
                </c:pt>
                <c:pt idx="85">
                  <c:v>-3196009.1257804055</c:v>
                </c:pt>
                <c:pt idx="86">
                  <c:v>-3107595.9427784909</c:v>
                </c:pt>
                <c:pt idx="87">
                  <c:v>-3222105.3499750951</c:v>
                </c:pt>
                <c:pt idx="88">
                  <c:v>-3678816.8969170419</c:v>
                </c:pt>
                <c:pt idx="89">
                  <c:v>-4828249.310031727</c:v>
                </c:pt>
                <c:pt idx="90">
                  <c:v>-4675041.652198757</c:v>
                </c:pt>
                <c:pt idx="91">
                  <c:v>-3258414.6316554304</c:v>
                </c:pt>
                <c:pt idx="92">
                  <c:v>-3274498.6890854486</c:v>
                </c:pt>
                <c:pt idx="93">
                  <c:v>-3067624.0562718641</c:v>
                </c:pt>
                <c:pt idx="94">
                  <c:v>-3074617.5031191064</c:v>
                </c:pt>
                <c:pt idx="95">
                  <c:v>-3321076.3129223501</c:v>
                </c:pt>
                <c:pt idx="96">
                  <c:v>-3554497.7405661847</c:v>
                </c:pt>
                <c:pt idx="97">
                  <c:v>-4358250.3754404876</c:v>
                </c:pt>
                <c:pt idx="98">
                  <c:v>-3944077.6818480454</c:v>
                </c:pt>
                <c:pt idx="99">
                  <c:v>-4574069.6102575921</c:v>
                </c:pt>
                <c:pt idx="100">
                  <c:v>-2881964.4582202989</c:v>
                </c:pt>
                <c:pt idx="101">
                  <c:v>-3488746.7423165748</c:v>
                </c:pt>
                <c:pt idx="102">
                  <c:v>-2774279.7632520744</c:v>
                </c:pt>
                <c:pt idx="103">
                  <c:v>-3072489.0124354176</c:v>
                </c:pt>
                <c:pt idx="104">
                  <c:v>-2567026.2290510475</c:v>
                </c:pt>
                <c:pt idx="105">
                  <c:v>-2617611.577102005</c:v>
                </c:pt>
                <c:pt idx="106">
                  <c:v>-2538711.8639212605</c:v>
                </c:pt>
                <c:pt idx="107">
                  <c:v>-3014379.4844153859</c:v>
                </c:pt>
                <c:pt idx="108">
                  <c:v>-2980600.3892011717</c:v>
                </c:pt>
                <c:pt idx="109">
                  <c:v>-2876169.1221399158</c:v>
                </c:pt>
                <c:pt idx="110">
                  <c:v>-2930236.4002649756</c:v>
                </c:pt>
                <c:pt idx="111">
                  <c:v>-2925134.3184846439</c:v>
                </c:pt>
                <c:pt idx="112">
                  <c:v>-3775377.8479557284</c:v>
                </c:pt>
                <c:pt idx="113">
                  <c:v>-3184472.2832738771</c:v>
                </c:pt>
                <c:pt idx="114">
                  <c:v>-3676831.8093165383</c:v>
                </c:pt>
                <c:pt idx="115">
                  <c:v>-3145930.5477805268</c:v>
                </c:pt>
                <c:pt idx="116">
                  <c:v>-3622924.6785585382</c:v>
                </c:pt>
                <c:pt idx="117">
                  <c:v>-3494673.5282641854</c:v>
                </c:pt>
                <c:pt idx="118">
                  <c:v>-3558190.560629887</c:v>
                </c:pt>
                <c:pt idx="119">
                  <c:v>-3092747.4160244823</c:v>
                </c:pt>
                <c:pt idx="120">
                  <c:v>-3035828.2375802142</c:v>
                </c:pt>
                <c:pt idx="121">
                  <c:v>-3644383.162393624</c:v>
                </c:pt>
                <c:pt idx="122">
                  <c:v>-3788701.1904974082</c:v>
                </c:pt>
                <c:pt idx="123">
                  <c:v>-3651326.4575131866</c:v>
                </c:pt>
                <c:pt idx="124">
                  <c:v>-3024884.6368690883</c:v>
                </c:pt>
                <c:pt idx="125">
                  <c:v>-3273164.8034577146</c:v>
                </c:pt>
                <c:pt idx="126">
                  <c:v>-3436123.4178019026</c:v>
                </c:pt>
                <c:pt idx="127">
                  <c:v>-4078038.6962272394</c:v>
                </c:pt>
                <c:pt idx="128">
                  <c:v>-4377651.4751161849</c:v>
                </c:pt>
                <c:pt idx="129">
                  <c:v>-4545089.0602546493</c:v>
                </c:pt>
                <c:pt idx="130">
                  <c:v>-4562691.5116719874</c:v>
                </c:pt>
                <c:pt idx="131">
                  <c:v>-4064141.8275582609</c:v>
                </c:pt>
                <c:pt idx="132">
                  <c:v>-4578054.6234805966</c:v>
                </c:pt>
                <c:pt idx="133">
                  <c:v>-3766359.9233775139</c:v>
                </c:pt>
                <c:pt idx="134">
                  <c:v>-4038722.2326658317</c:v>
                </c:pt>
                <c:pt idx="135">
                  <c:v>-4043846.8789514988</c:v>
                </c:pt>
                <c:pt idx="136">
                  <c:v>-3915635.2638275623</c:v>
                </c:pt>
                <c:pt idx="137">
                  <c:v>-3901475.1482321019</c:v>
                </c:pt>
                <c:pt idx="138">
                  <c:v>-2946980.0694660321</c:v>
                </c:pt>
                <c:pt idx="139">
                  <c:v>-2940937.9686138988</c:v>
                </c:pt>
                <c:pt idx="140">
                  <c:v>-3134785.8941065902</c:v>
                </c:pt>
                <c:pt idx="141">
                  <c:v>-3040983.4849902838</c:v>
                </c:pt>
                <c:pt idx="142">
                  <c:v>-3073959.3310857858</c:v>
                </c:pt>
                <c:pt idx="143">
                  <c:v>-3109143.6725749974</c:v>
                </c:pt>
                <c:pt idx="144">
                  <c:v>-3060280.8596754582</c:v>
                </c:pt>
                <c:pt idx="145">
                  <c:v>-3207918.6119258078</c:v>
                </c:pt>
                <c:pt idx="146">
                  <c:v>-2998162.7084374963</c:v>
                </c:pt>
                <c:pt idx="147">
                  <c:v>-3268130.2852926268</c:v>
                </c:pt>
                <c:pt idx="148">
                  <c:v>-3278910.8713431638</c:v>
                </c:pt>
                <c:pt idx="149">
                  <c:v>-3022863.7215082613</c:v>
                </c:pt>
                <c:pt idx="150">
                  <c:v>-3515397.0815798175</c:v>
                </c:pt>
                <c:pt idx="151">
                  <c:v>-3407195.1213329933</c:v>
                </c:pt>
                <c:pt idx="152">
                  <c:v>-3292447.422439137</c:v>
                </c:pt>
                <c:pt idx="153">
                  <c:v>-3087844.104016026</c:v>
                </c:pt>
                <c:pt idx="154">
                  <c:v>-2828619.1305862931</c:v>
                </c:pt>
                <c:pt idx="155">
                  <c:v>-3269069.090914194</c:v>
                </c:pt>
                <c:pt idx="156">
                  <c:v>-3113332.4253192716</c:v>
                </c:pt>
                <c:pt idx="157">
                  <c:v>-3348873.893552145</c:v>
                </c:pt>
                <c:pt idx="158">
                  <c:v>-3515057.2124720025</c:v>
                </c:pt>
                <c:pt idx="159">
                  <c:v>-3520666.9333055159</c:v>
                </c:pt>
                <c:pt idx="160">
                  <c:v>-3149060.6887846407</c:v>
                </c:pt>
                <c:pt idx="161">
                  <c:v>-3039896.8657966331</c:v>
                </c:pt>
                <c:pt idx="162">
                  <c:v>-3326533.5299324458</c:v>
                </c:pt>
                <c:pt idx="163">
                  <c:v>-3081157.385173595</c:v>
                </c:pt>
                <c:pt idx="164">
                  <c:v>-3116046.1086457223</c:v>
                </c:pt>
                <c:pt idx="165">
                  <c:v>-3050425.5078248051</c:v>
                </c:pt>
                <c:pt idx="166">
                  <c:v>-2863904.6132852309</c:v>
                </c:pt>
                <c:pt idx="167">
                  <c:v>-3918060.9965663846</c:v>
                </c:pt>
                <c:pt idx="168">
                  <c:v>-3950034.763174796</c:v>
                </c:pt>
                <c:pt idx="169">
                  <c:v>-3910845.1376631842</c:v>
                </c:pt>
                <c:pt idx="170">
                  <c:v>-3499863.4676307933</c:v>
                </c:pt>
                <c:pt idx="171">
                  <c:v>-3455356.3088111342</c:v>
                </c:pt>
                <c:pt idx="172">
                  <c:v>-3512060.1177623454</c:v>
                </c:pt>
                <c:pt idx="173">
                  <c:v>-3591356.4056712366</c:v>
                </c:pt>
                <c:pt idx="174">
                  <c:v>-3592597.801185444</c:v>
                </c:pt>
                <c:pt idx="175">
                  <c:v>-3564555.0372201283</c:v>
                </c:pt>
                <c:pt idx="176">
                  <c:v>-3731837.845468516</c:v>
                </c:pt>
                <c:pt idx="177">
                  <c:v>-3479078.8295472637</c:v>
                </c:pt>
                <c:pt idx="178">
                  <c:v>-3702664.3180505349</c:v>
                </c:pt>
                <c:pt idx="179">
                  <c:v>-3825846.1830203324</c:v>
                </c:pt>
                <c:pt idx="180">
                  <c:v>-4416494.0274564447</c:v>
                </c:pt>
                <c:pt idx="181">
                  <c:v>-3911525.0121283275</c:v>
                </c:pt>
                <c:pt idx="182">
                  <c:v>-3769317.9839617526</c:v>
                </c:pt>
                <c:pt idx="183">
                  <c:v>-3919694.250451284</c:v>
                </c:pt>
                <c:pt idx="184">
                  <c:v>-3888646.0434800498</c:v>
                </c:pt>
                <c:pt idx="185">
                  <c:v>-3744454.7240010947</c:v>
                </c:pt>
                <c:pt idx="186">
                  <c:v>-4132595.8150941697</c:v>
                </c:pt>
                <c:pt idx="187">
                  <c:v>-4437632.7309053252</c:v>
                </c:pt>
                <c:pt idx="188">
                  <c:v>-4173880.2166256895</c:v>
                </c:pt>
                <c:pt idx="189">
                  <c:v>-3820443.7013819297</c:v>
                </c:pt>
                <c:pt idx="190">
                  <c:v>-3596206.4231792227</c:v>
                </c:pt>
                <c:pt idx="191">
                  <c:v>-3687334.2435003025</c:v>
                </c:pt>
                <c:pt idx="192">
                  <c:v>-4215715.292826728</c:v>
                </c:pt>
                <c:pt idx="193">
                  <c:v>-4020834.5157400435</c:v>
                </c:pt>
                <c:pt idx="194">
                  <c:v>-3736628.3117730464</c:v>
                </c:pt>
                <c:pt idx="195">
                  <c:v>-4800714.9654069366</c:v>
                </c:pt>
                <c:pt idx="196">
                  <c:v>-4869839.0818946566</c:v>
                </c:pt>
                <c:pt idx="197">
                  <c:v>-4970700.7349144369</c:v>
                </c:pt>
                <c:pt idx="198">
                  <c:v>-4783076.6684239544</c:v>
                </c:pt>
                <c:pt idx="199">
                  <c:v>-4813250.6763424706</c:v>
                </c:pt>
                <c:pt idx="200">
                  <c:v>-4583643.7003916772</c:v>
                </c:pt>
                <c:pt idx="201">
                  <c:v>-5014250.0523325168</c:v>
                </c:pt>
                <c:pt idx="202">
                  <c:v>-5094470.8758614473</c:v>
                </c:pt>
                <c:pt idx="203">
                  <c:v>-5613958.6695544627</c:v>
                </c:pt>
                <c:pt idx="204">
                  <c:v>-5006942.131853736</c:v>
                </c:pt>
                <c:pt idx="205">
                  <c:v>-5176417.0108776279</c:v>
                </c:pt>
                <c:pt idx="206">
                  <c:v>-4818256.1000223225</c:v>
                </c:pt>
                <c:pt idx="207">
                  <c:v>-4781310.2318543401</c:v>
                </c:pt>
                <c:pt idx="208">
                  <c:v>-4486522.1044532638</c:v>
                </c:pt>
                <c:pt idx="209">
                  <c:v>-5106661.8688279679</c:v>
                </c:pt>
                <c:pt idx="210">
                  <c:v>-5207406.2568056118</c:v>
                </c:pt>
                <c:pt idx="211">
                  <c:v>-5150636.2803850304</c:v>
                </c:pt>
                <c:pt idx="212">
                  <c:v>-5368466.7904516449</c:v>
                </c:pt>
                <c:pt idx="213">
                  <c:v>-4910533.4282989213</c:v>
                </c:pt>
                <c:pt idx="214">
                  <c:v>-5172307.7596813124</c:v>
                </c:pt>
                <c:pt idx="215">
                  <c:v>-5358901.4094583401</c:v>
                </c:pt>
                <c:pt idx="216">
                  <c:v>-5636884.5900508808</c:v>
                </c:pt>
                <c:pt idx="217">
                  <c:v>-5747208.4667603793</c:v>
                </c:pt>
                <c:pt idx="218">
                  <c:v>-6898065.7068805071</c:v>
                </c:pt>
                <c:pt idx="219">
                  <c:v>-7063117.2204404129</c:v>
                </c:pt>
                <c:pt idx="220">
                  <c:v>-6868115.6889313608</c:v>
                </c:pt>
                <c:pt idx="221">
                  <c:v>-6992666.249454706</c:v>
                </c:pt>
                <c:pt idx="222">
                  <c:v>-6751930.4455802338</c:v>
                </c:pt>
                <c:pt idx="223">
                  <c:v>-5774451.5549594257</c:v>
                </c:pt>
                <c:pt idx="224">
                  <c:v>-5379026.5407599546</c:v>
                </c:pt>
                <c:pt idx="225">
                  <c:v>-5251637.2336291997</c:v>
                </c:pt>
                <c:pt idx="226">
                  <c:v>-5024111.5781825567</c:v>
                </c:pt>
                <c:pt idx="227">
                  <c:v>-5296197.3149638316</c:v>
                </c:pt>
                <c:pt idx="228">
                  <c:v>-5502184.1796591692</c:v>
                </c:pt>
                <c:pt idx="229">
                  <c:v>-4832717.3782691481</c:v>
                </c:pt>
                <c:pt idx="230">
                  <c:v>-4969154.1284829872</c:v>
                </c:pt>
                <c:pt idx="231">
                  <c:v>-4942913.7905809088</c:v>
                </c:pt>
                <c:pt idx="232">
                  <c:v>-4891332.4026361145</c:v>
                </c:pt>
                <c:pt idx="233">
                  <c:v>-5372881.8871008521</c:v>
                </c:pt>
                <c:pt idx="234">
                  <c:v>-6357955.2946138941</c:v>
                </c:pt>
                <c:pt idx="235">
                  <c:v>-6527144.2214838713</c:v>
                </c:pt>
                <c:pt idx="236">
                  <c:v>-6187586.7014287934</c:v>
                </c:pt>
                <c:pt idx="237">
                  <c:v>-6403847.2847283771</c:v>
                </c:pt>
                <c:pt idx="238">
                  <c:v>-5928158.4416002668</c:v>
                </c:pt>
                <c:pt idx="239">
                  <c:v>-5853343.6294090981</c:v>
                </c:pt>
                <c:pt idx="240">
                  <c:v>-6137760.5702773193</c:v>
                </c:pt>
                <c:pt idx="241">
                  <c:v>-6322360.4410725608</c:v>
                </c:pt>
                <c:pt idx="242">
                  <c:v>-6479454.2042775471</c:v>
                </c:pt>
                <c:pt idx="243">
                  <c:v>-6367146.6149408594</c:v>
                </c:pt>
                <c:pt idx="244">
                  <c:v>-6945185.2365196273</c:v>
                </c:pt>
                <c:pt idx="245">
                  <c:v>-5868428.7610047935</c:v>
                </c:pt>
                <c:pt idx="246">
                  <c:v>-6275422.9873974016</c:v>
                </c:pt>
                <c:pt idx="247">
                  <c:v>-6030034.2980892817</c:v>
                </c:pt>
                <c:pt idx="248">
                  <c:v>-5866764.4579032818</c:v>
                </c:pt>
                <c:pt idx="249">
                  <c:v>-5836631.9552680263</c:v>
                </c:pt>
                <c:pt idx="250">
                  <c:v>-5790244.2106625969</c:v>
                </c:pt>
              </c:numCache>
            </c:numRef>
          </c:val>
          <c:smooth val="0"/>
          <c:extLst>
            <c:ext xmlns:c16="http://schemas.microsoft.com/office/drawing/2014/chart" uri="{C3380CC4-5D6E-409C-BE32-E72D297353CC}">
              <c16:uniqueId val="{00000002-BCD8-4449-92E6-F8DA9D6242DE}"/>
            </c:ext>
          </c:extLst>
        </c:ser>
        <c:dLbls>
          <c:showLegendKey val="0"/>
          <c:showVal val="0"/>
          <c:showCatName val="0"/>
          <c:showSerName val="0"/>
          <c:showPercent val="0"/>
          <c:showBubbleSize val="0"/>
        </c:dLbls>
        <c:marker val="1"/>
        <c:smooth val="0"/>
        <c:axId val="474903440"/>
        <c:axId val="474906064"/>
      </c:lineChart>
      <c:catAx>
        <c:axId val="474903440"/>
        <c:scaling>
          <c:orientation val="minMax"/>
        </c:scaling>
        <c:delete val="0"/>
        <c:axPos val="b"/>
        <c:numFmt formatCode="m/d/yy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alatino Linotype" panose="02040502050505030304" pitchFamily="18" charset="0"/>
                <a:ea typeface="+mn-ea"/>
                <a:cs typeface="+mn-cs"/>
              </a:defRPr>
            </a:pPr>
            <a:endParaRPr lang="sv-SE"/>
          </a:p>
        </c:txPr>
        <c:crossAx val="474906064"/>
        <c:crosses val="autoZero"/>
        <c:auto val="1"/>
        <c:lblAlgn val="ctr"/>
        <c:lblOffset val="100"/>
        <c:tickLblSkip val="22"/>
        <c:noMultiLvlLbl val="0"/>
      </c:catAx>
      <c:valAx>
        <c:axId val="474906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alatino Linotype" panose="02040502050505030304" pitchFamily="18" charset="0"/>
                <a:ea typeface="+mn-ea"/>
                <a:cs typeface="+mn-cs"/>
              </a:defRPr>
            </a:pPr>
            <a:endParaRPr lang="sv-SE"/>
          </a:p>
        </c:txPr>
        <c:crossAx val="474903440"/>
        <c:crosses val="autoZero"/>
        <c:crossBetween val="between"/>
        <c:dispUnits>
          <c:builtInUnit val="millions"/>
        </c:dispUnits>
      </c:valAx>
      <c:spPr>
        <a:noFill/>
        <a:ln>
          <a:noFill/>
        </a:ln>
        <a:effectLst/>
      </c:spPr>
    </c:plotArea>
    <c:legend>
      <c:legendPos val="b"/>
      <c:layout>
        <c:manualLayout>
          <c:xMode val="edge"/>
          <c:yMode val="edge"/>
          <c:x val="0.18432054812969717"/>
          <c:y val="0.92552187262319163"/>
          <c:w val="0.6399974016486607"/>
          <c:h val="5.83037312166864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alatino Linotype" panose="02040502050505030304" pitchFamily="18" charset="0"/>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latin typeface="Palatino Linotype" panose="02040502050505030304" pitchFamily="18"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Nordea Sans Large" panose="00000500000000000000" pitchFamily="50" charset="0"/>
                <a:ea typeface="+mn-ea"/>
                <a:cs typeface="+mn-cs"/>
              </a:defRPr>
            </a:pPr>
            <a:r>
              <a:rPr lang="en-GB"/>
              <a:t>Distribution of Operational Losses in 2018</a:t>
            </a:r>
          </a:p>
        </c:rich>
      </c:tx>
      <c:layout>
        <c:manualLayout>
          <c:xMode val="edge"/>
          <c:yMode val="edge"/>
          <c:x val="0.21717659967676461"/>
          <c:y val="2.09281209678349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Nordea Sans Large" panose="00000500000000000000" pitchFamily="50" charset="0"/>
              <a:ea typeface="+mn-ea"/>
              <a:cs typeface="+mn-cs"/>
            </a:defRPr>
          </a:pPr>
          <a:endParaRPr lang="sv-S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4B-4A19-975E-B524575FC77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4B-4A19-975E-B524575FC77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4B-4A19-975E-B524575FC77E}"/>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5B4B-4A19-975E-B524575FC77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B4B-4A19-975E-B524575FC77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B4B-4A19-975E-B524575FC77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B4B-4A19-975E-B524575FC77E}"/>
              </c:ext>
            </c:extLst>
          </c:dPt>
          <c:cat>
            <c:strRef>
              <c:f>'65'!$G$18:$G$24</c:f>
              <c:strCache>
                <c:ptCount val="7"/>
                <c:pt idx="0">
                  <c:v>Clients, Products and Business Practices - 7%</c:v>
                </c:pt>
                <c:pt idx="1">
                  <c:v>Employee Practices and Workplace Safety -0%</c:v>
                </c:pt>
                <c:pt idx="2">
                  <c:v>Execution, Delivery and Process Management -32%</c:v>
                </c:pt>
                <c:pt idx="3">
                  <c:v>External Fraud - 59%</c:v>
                </c:pt>
                <c:pt idx="4">
                  <c:v>Internal Fraud- 0%</c:v>
                </c:pt>
                <c:pt idx="5">
                  <c:v>Damage to Physical Assets -0%</c:v>
                </c:pt>
                <c:pt idx="6">
                  <c:v>Business Disruption and System Failures -2%</c:v>
                </c:pt>
              </c:strCache>
            </c:strRef>
          </c:cat>
          <c:val>
            <c:numRef>
              <c:f>'65'!$H$18:$H$24</c:f>
              <c:numCache>
                <c:formatCode>0%</c:formatCode>
                <c:ptCount val="7"/>
                <c:pt idx="0">
                  <c:v>7.0331084972137706E-2</c:v>
                </c:pt>
                <c:pt idx="1">
                  <c:v>1.5789069486419826E-3</c:v>
                </c:pt>
                <c:pt idx="2">
                  <c:v>0.32003309892180826</c:v>
                </c:pt>
                <c:pt idx="3">
                  <c:v>0.58536089077417175</c:v>
                </c:pt>
                <c:pt idx="4">
                  <c:v>1.7267201761469557E-3</c:v>
                </c:pt>
                <c:pt idx="5">
                  <c:v>6.3933899907549143E-4</c:v>
                </c:pt>
                <c:pt idx="6">
                  <c:v>2.0329959208017914E-2</c:v>
                </c:pt>
              </c:numCache>
            </c:numRef>
          </c:val>
          <c:extLst>
            <c:ext xmlns:c16="http://schemas.microsoft.com/office/drawing/2014/chart" uri="{C3380CC4-5D6E-409C-BE32-E72D297353CC}">
              <c16:uniqueId val="{0000000E-5B4B-4A19-975E-B524575FC77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0977571633723204"/>
          <c:y val="0.19308597772508612"/>
          <c:w val="0.37552759447520334"/>
          <c:h val="0.732076350783895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Nordea Sans Large" panose="00000500000000000000" pitchFamily="50" charset="0"/>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Nordea Sans Large" panose="00000500000000000000" pitchFamily="50"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Nordea Sans Large" panose="00000500000000000000" pitchFamily="50" charset="0"/>
                <a:ea typeface="+mn-ea"/>
                <a:cs typeface="+mn-cs"/>
              </a:defRPr>
            </a:pPr>
            <a:r>
              <a:rPr lang="en-US"/>
              <a:t>Frequency of Operational Losses in 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Nordea Sans Large" panose="00000500000000000000" pitchFamily="50" charset="0"/>
              <a:ea typeface="+mn-ea"/>
              <a:cs typeface="+mn-cs"/>
            </a:defRPr>
          </a:pPr>
          <a:endParaRPr lang="sv-SE"/>
        </a:p>
      </c:txPr>
    </c:title>
    <c:autoTitleDeleted val="0"/>
    <c:plotArea>
      <c:layout>
        <c:manualLayout>
          <c:layoutTarget val="inner"/>
          <c:xMode val="edge"/>
          <c:yMode val="edge"/>
          <c:x val="0.12924110235950956"/>
          <c:y val="0.20338025576053859"/>
          <c:w val="0.40427025647339104"/>
          <c:h val="0.6925274873541463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C9F-48F2-AA6C-2B5740CEB1C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C9F-48F2-AA6C-2B5740CEB1C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C9F-48F2-AA6C-2B5740CEB1C2}"/>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FC9F-48F2-AA6C-2B5740CEB1C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C9F-48F2-AA6C-2B5740CEB1C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C9F-48F2-AA6C-2B5740CEB1C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C9F-48F2-AA6C-2B5740CEB1C2}"/>
              </c:ext>
            </c:extLst>
          </c:dPt>
          <c:cat>
            <c:strRef>
              <c:f>'65'!$G$40:$G$46</c:f>
              <c:strCache>
                <c:ptCount val="7"/>
                <c:pt idx="0">
                  <c:v>Clients, Products and Business Practices -5%</c:v>
                </c:pt>
                <c:pt idx="1">
                  <c:v>Employee Practices and Workplace Safety -0%</c:v>
                </c:pt>
                <c:pt idx="2">
                  <c:v>Execution, Delivery and Process Management -16%</c:v>
                </c:pt>
                <c:pt idx="3">
                  <c:v>External Fraud -74%</c:v>
                </c:pt>
                <c:pt idx="4">
                  <c:v>Internal Fraud -0%</c:v>
                </c:pt>
                <c:pt idx="5">
                  <c:v>Damage to Physical Assets -0%</c:v>
                </c:pt>
                <c:pt idx="6">
                  <c:v>Business Disruption and System Failures -4%</c:v>
                </c:pt>
              </c:strCache>
            </c:strRef>
          </c:cat>
          <c:val>
            <c:numRef>
              <c:f>'65'!$H$40:$H$46</c:f>
              <c:numCache>
                <c:formatCode>0%</c:formatCode>
                <c:ptCount val="7"/>
                <c:pt idx="0">
                  <c:v>0.05</c:v>
                </c:pt>
                <c:pt idx="1">
                  <c:v>0</c:v>
                </c:pt>
                <c:pt idx="2">
                  <c:v>0.16</c:v>
                </c:pt>
                <c:pt idx="3">
                  <c:v>0.74</c:v>
                </c:pt>
                <c:pt idx="4">
                  <c:v>0</c:v>
                </c:pt>
                <c:pt idx="5">
                  <c:v>0</c:v>
                </c:pt>
                <c:pt idx="6">
                  <c:v>0.04</c:v>
                </c:pt>
              </c:numCache>
            </c:numRef>
          </c:val>
          <c:extLst>
            <c:ext xmlns:c16="http://schemas.microsoft.com/office/drawing/2014/chart" uri="{C3380CC4-5D6E-409C-BE32-E72D297353CC}">
              <c16:uniqueId val="{0000000E-FC9F-48F2-AA6C-2B5740CEB1C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2064331666525552"/>
          <c:y val="0.14688044405382134"/>
          <c:w val="0.36269019726391794"/>
          <c:h val="0.849047827354914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Nordea Sans Large" panose="00000500000000000000" pitchFamily="50" charset="0"/>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Nordea Sans Large" panose="00000500000000000000" pitchFamily="50"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EUR</a:t>
            </a:r>
          </a:p>
        </c:rich>
      </c:tx>
      <c:layout>
        <c:manualLayout>
          <c:xMode val="edge"/>
          <c:yMode val="edge"/>
          <c:x val="0.46725186531160356"/>
          <c:y val="0"/>
        </c:manualLayout>
      </c:layout>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SE"/>
        </a:p>
      </c:txPr>
    </c:title>
    <c:autoTitleDeleted val="0"/>
    <c:plotArea>
      <c:layout>
        <c:manualLayout>
          <c:layoutTarget val="inner"/>
          <c:xMode val="edge"/>
          <c:yMode val="edge"/>
          <c:x val="0.10634346405228758"/>
          <c:y val="9.5250000000000001E-2"/>
          <c:w val="0.89365649250459744"/>
          <c:h val="0.78053055555555551"/>
        </c:manualLayout>
      </c:layout>
      <c:barChart>
        <c:barDir val="col"/>
        <c:grouping val="stacked"/>
        <c:varyColors val="0"/>
        <c:ser>
          <c:idx val="0"/>
          <c:order val="0"/>
          <c:tx>
            <c:strRef>
              <c:f>'75'!$L$10</c:f>
              <c:strCache>
                <c:ptCount val="1"/>
                <c:pt idx="0">
                  <c:v>EUR</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'75'!$M$9:$T$9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'75'!$M$10:$T$10</c:f>
              <c:numCache>
                <c:formatCode>#,##0</c:formatCode>
                <c:ptCount val="8"/>
              </c:numCache>
            </c:numRef>
          </c:val>
          <c:extLst>
            <c:ext xmlns:c16="http://schemas.microsoft.com/office/drawing/2014/chart" uri="{C3380CC4-5D6E-409C-BE32-E72D297353CC}">
              <c16:uniqueId val="{00000000-872A-4FF5-9AA9-24BCB5ABCC9A}"/>
            </c:ext>
          </c:extLst>
        </c:ser>
        <c:ser>
          <c:idx val="1"/>
          <c:order val="1"/>
          <c:tx>
            <c:strRef>
              <c:f>'75'!$L$11</c:f>
              <c:strCache>
                <c:ptCount val="1"/>
                <c:pt idx="0">
                  <c:v>Cash and balances with central banks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'75'!$M$9:$T$9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'75'!$M$11:$T$11</c:f>
              <c:numCache>
                <c:formatCode>#,##0.0</c:formatCode>
                <c:ptCount val="8"/>
                <c:pt idx="0">
                  <c:v>27.3</c:v>
                </c:pt>
                <c:pt idx="1">
                  <c:v>0.6</c:v>
                </c:pt>
                <c:pt idx="2">
                  <c:v>0</c:v>
                </c:pt>
                <c:pt idx="3">
                  <c:v>0</c:v>
                </c:pt>
                <c:pt idx="4">
                  <c:v>0</c:v>
                </c:pt>
                <c:pt idx="5">
                  <c:v>0</c:v>
                </c:pt>
                <c:pt idx="6">
                  <c:v>0</c:v>
                </c:pt>
                <c:pt idx="7">
                  <c:v>0</c:v>
                </c:pt>
              </c:numCache>
            </c:numRef>
          </c:val>
          <c:extLst>
            <c:ext xmlns:c16="http://schemas.microsoft.com/office/drawing/2014/chart" uri="{C3380CC4-5D6E-409C-BE32-E72D297353CC}">
              <c16:uniqueId val="{00000001-872A-4FF5-9AA9-24BCB5ABCC9A}"/>
            </c:ext>
          </c:extLst>
        </c:ser>
        <c:ser>
          <c:idx val="2"/>
          <c:order val="2"/>
          <c:tx>
            <c:strRef>
              <c:f>'75'!$L$12</c:f>
              <c:strCache>
                <c:ptCount val="1"/>
                <c:pt idx="0">
                  <c:v>Loans to the public</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f>'75'!$M$9:$T$9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'75'!$M$12:$T$12</c:f>
              <c:numCache>
                <c:formatCode>#,##0.0</c:formatCode>
                <c:ptCount val="8"/>
                <c:pt idx="0">
                  <c:v>11.8</c:v>
                </c:pt>
                <c:pt idx="1">
                  <c:v>3.6</c:v>
                </c:pt>
                <c:pt idx="2">
                  <c:v>7.8</c:v>
                </c:pt>
                <c:pt idx="3">
                  <c:v>7.8</c:v>
                </c:pt>
                <c:pt idx="4">
                  <c:v>18.3</c:v>
                </c:pt>
                <c:pt idx="5">
                  <c:v>12.9</c:v>
                </c:pt>
                <c:pt idx="6">
                  <c:v>15.3</c:v>
                </c:pt>
                <c:pt idx="7">
                  <c:v>0</c:v>
                </c:pt>
              </c:numCache>
            </c:numRef>
          </c:val>
          <c:extLst>
            <c:ext xmlns:c16="http://schemas.microsoft.com/office/drawing/2014/chart" uri="{C3380CC4-5D6E-409C-BE32-E72D297353CC}">
              <c16:uniqueId val="{00000002-872A-4FF5-9AA9-24BCB5ABCC9A}"/>
            </c:ext>
          </c:extLst>
        </c:ser>
        <c:ser>
          <c:idx val="3"/>
          <c:order val="3"/>
          <c:tx>
            <c:strRef>
              <c:f>'75'!$L$13</c:f>
              <c:strCache>
                <c:ptCount val="1"/>
                <c:pt idx="0">
                  <c:v>Loans to credit institutions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f>'75'!$M$9:$T$9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'75'!$M$13:$T$13</c:f>
              <c:numCache>
                <c:formatCode>#,##0.0</c:formatCode>
                <c:ptCount val="8"/>
                <c:pt idx="0">
                  <c:v>1.1000000000000001</c:v>
                </c:pt>
                <c:pt idx="1">
                  <c:v>0.1</c:v>
                </c:pt>
                <c:pt idx="2">
                  <c:v>1.5</c:v>
                </c:pt>
                <c:pt idx="3">
                  <c:v>0.2</c:v>
                </c:pt>
                <c:pt idx="4">
                  <c:v>0.4</c:v>
                </c:pt>
                <c:pt idx="5">
                  <c:v>0</c:v>
                </c:pt>
                <c:pt idx="6">
                  <c:v>0</c:v>
                </c:pt>
                <c:pt idx="7">
                  <c:v>0</c:v>
                </c:pt>
              </c:numCache>
            </c:numRef>
          </c:val>
          <c:extLst>
            <c:ext xmlns:c16="http://schemas.microsoft.com/office/drawing/2014/chart" uri="{C3380CC4-5D6E-409C-BE32-E72D297353CC}">
              <c16:uniqueId val="{00000003-872A-4FF5-9AA9-24BCB5ABCC9A}"/>
            </c:ext>
          </c:extLst>
        </c:ser>
        <c:ser>
          <c:idx val="4"/>
          <c:order val="4"/>
          <c:tx>
            <c:strRef>
              <c:f>'75'!$L$14</c:f>
              <c:strCache>
                <c:ptCount val="1"/>
                <c:pt idx="0">
                  <c:v>Interest-bearing securities incl. Treasury bills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Ref>
              <c:f>'75'!$M$9:$T$9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'75'!$M$14:$T$14</c:f>
              <c:numCache>
                <c:formatCode>#,##0.0</c:formatCode>
                <c:ptCount val="8"/>
                <c:pt idx="0">
                  <c:v>11.9</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872A-4FF5-9AA9-24BCB5ABCC9A}"/>
            </c:ext>
          </c:extLst>
        </c:ser>
        <c:ser>
          <c:idx val="5"/>
          <c:order val="5"/>
          <c:tx>
            <c:strRef>
              <c:f>'75'!$L$15</c:f>
              <c:strCache>
                <c:ptCount val="1"/>
                <c:pt idx="0">
                  <c:v>Deposits and borrowings from the public</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strRef>
              <c:f>'75'!$M$9:$T$9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'75'!$M$15:$T$15</c:f>
              <c:numCache>
                <c:formatCode>#,##0.0</c:formatCode>
                <c:ptCount val="8"/>
                <c:pt idx="0">
                  <c:v>-1.6</c:v>
                </c:pt>
                <c:pt idx="1">
                  <c:v>-3.1</c:v>
                </c:pt>
                <c:pt idx="2">
                  <c:v>-1.9</c:v>
                </c:pt>
                <c:pt idx="3">
                  <c:v>-0.1</c:v>
                </c:pt>
                <c:pt idx="4">
                  <c:v>0</c:v>
                </c:pt>
                <c:pt idx="5">
                  <c:v>0</c:v>
                </c:pt>
                <c:pt idx="6">
                  <c:v>0</c:v>
                </c:pt>
                <c:pt idx="7">
                  <c:v>-45.4</c:v>
                </c:pt>
              </c:numCache>
            </c:numRef>
          </c:val>
          <c:extLst>
            <c:ext xmlns:c16="http://schemas.microsoft.com/office/drawing/2014/chart" uri="{C3380CC4-5D6E-409C-BE32-E72D297353CC}">
              <c16:uniqueId val="{00000005-872A-4FF5-9AA9-24BCB5ABCC9A}"/>
            </c:ext>
          </c:extLst>
        </c:ser>
        <c:ser>
          <c:idx val="6"/>
          <c:order val="6"/>
          <c:tx>
            <c:strRef>
              <c:f>'75'!$L$16</c:f>
              <c:strCache>
                <c:ptCount val="1"/>
                <c:pt idx="0">
                  <c:v>Deposits by credit institutions</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cat>
            <c:strRef>
              <c:f>'75'!$M$9:$T$9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'75'!$M$16:$T$16</c:f>
              <c:numCache>
                <c:formatCode>#,##0.0</c:formatCode>
                <c:ptCount val="8"/>
                <c:pt idx="0">
                  <c:v>-10.9</c:v>
                </c:pt>
                <c:pt idx="1">
                  <c:v>-1.2</c:v>
                </c:pt>
                <c:pt idx="2">
                  <c:v>0</c:v>
                </c:pt>
                <c:pt idx="3">
                  <c:v>0</c:v>
                </c:pt>
                <c:pt idx="4">
                  <c:v>-2</c:v>
                </c:pt>
                <c:pt idx="5">
                  <c:v>0</c:v>
                </c:pt>
                <c:pt idx="6">
                  <c:v>0</c:v>
                </c:pt>
                <c:pt idx="7">
                  <c:v>0</c:v>
                </c:pt>
              </c:numCache>
            </c:numRef>
          </c:val>
          <c:extLst>
            <c:ext xmlns:c16="http://schemas.microsoft.com/office/drawing/2014/chart" uri="{C3380CC4-5D6E-409C-BE32-E72D297353CC}">
              <c16:uniqueId val="{00000006-872A-4FF5-9AA9-24BCB5ABCC9A}"/>
            </c:ext>
          </c:extLst>
        </c:ser>
        <c:ser>
          <c:idx val="7"/>
          <c:order val="7"/>
          <c:tx>
            <c:strRef>
              <c:f>'75'!$L$17</c:f>
              <c:strCache>
                <c:ptCount val="1"/>
                <c:pt idx="0">
                  <c:v>Issued CDs&amp;CPs</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cat>
            <c:strRef>
              <c:f>'75'!$M$9:$T$9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'75'!$M$17:$T$17</c:f>
              <c:numCache>
                <c:formatCode>#,##0.0</c:formatCode>
                <c:ptCount val="8"/>
                <c:pt idx="0">
                  <c:v>-2.2999999999999998</c:v>
                </c:pt>
                <c:pt idx="1">
                  <c:v>-3.4</c:v>
                </c:pt>
                <c:pt idx="2">
                  <c:v>-1.2</c:v>
                </c:pt>
                <c:pt idx="3">
                  <c:v>0</c:v>
                </c:pt>
                <c:pt idx="4">
                  <c:v>0</c:v>
                </c:pt>
                <c:pt idx="5">
                  <c:v>0</c:v>
                </c:pt>
                <c:pt idx="6">
                  <c:v>0</c:v>
                </c:pt>
                <c:pt idx="7">
                  <c:v>0</c:v>
                </c:pt>
              </c:numCache>
            </c:numRef>
          </c:val>
          <c:extLst>
            <c:ext xmlns:c16="http://schemas.microsoft.com/office/drawing/2014/chart" uri="{C3380CC4-5D6E-409C-BE32-E72D297353CC}">
              <c16:uniqueId val="{00000007-872A-4FF5-9AA9-24BCB5ABCC9A}"/>
            </c:ext>
          </c:extLst>
        </c:ser>
        <c:ser>
          <c:idx val="8"/>
          <c:order val="8"/>
          <c:tx>
            <c:strRef>
              <c:f>'75'!$L$18</c:f>
              <c:strCache>
                <c:ptCount val="1"/>
                <c:pt idx="0">
                  <c:v>Issued covered bonds</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invertIfNegative val="0"/>
          <c:cat>
            <c:strRef>
              <c:f>'75'!$M$9:$T$9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'75'!$M$18:$T$18</c:f>
              <c:numCache>
                <c:formatCode>#,##0.0</c:formatCode>
                <c:ptCount val="8"/>
                <c:pt idx="0">
                  <c:v>-2.1</c:v>
                </c:pt>
                <c:pt idx="1">
                  <c:v>0</c:v>
                </c:pt>
                <c:pt idx="2">
                  <c:v>-1.9</c:v>
                </c:pt>
                <c:pt idx="3">
                  <c:v>-2.6</c:v>
                </c:pt>
                <c:pt idx="4">
                  <c:v>-7.3</c:v>
                </c:pt>
                <c:pt idx="5">
                  <c:v>-4.4000000000000004</c:v>
                </c:pt>
                <c:pt idx="6">
                  <c:v>-1</c:v>
                </c:pt>
                <c:pt idx="7">
                  <c:v>0</c:v>
                </c:pt>
              </c:numCache>
            </c:numRef>
          </c:val>
          <c:extLst>
            <c:ext xmlns:c16="http://schemas.microsoft.com/office/drawing/2014/chart" uri="{C3380CC4-5D6E-409C-BE32-E72D297353CC}">
              <c16:uniqueId val="{00000008-872A-4FF5-9AA9-24BCB5ABCC9A}"/>
            </c:ext>
          </c:extLst>
        </c:ser>
        <c:ser>
          <c:idx val="9"/>
          <c:order val="9"/>
          <c:tx>
            <c:strRef>
              <c:f>'75'!$L$19</c:f>
              <c:strCache>
                <c:ptCount val="1"/>
                <c:pt idx="0">
                  <c:v>Issued other bonds</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invertIfNegative val="0"/>
          <c:cat>
            <c:strRef>
              <c:f>'75'!$M$9:$T$9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'75'!$M$19:$T$19</c:f>
              <c:numCache>
                <c:formatCode>#,##0.0</c:formatCode>
                <c:ptCount val="8"/>
                <c:pt idx="0">
                  <c:v>0</c:v>
                </c:pt>
                <c:pt idx="1">
                  <c:v>-0.8</c:v>
                </c:pt>
                <c:pt idx="2">
                  <c:v>-1.5</c:v>
                </c:pt>
                <c:pt idx="3">
                  <c:v>-2.6</c:v>
                </c:pt>
                <c:pt idx="4">
                  <c:v>-8.1</c:v>
                </c:pt>
                <c:pt idx="5">
                  <c:v>-3.4</c:v>
                </c:pt>
                <c:pt idx="6">
                  <c:v>-0.1</c:v>
                </c:pt>
                <c:pt idx="7">
                  <c:v>0</c:v>
                </c:pt>
              </c:numCache>
            </c:numRef>
          </c:val>
          <c:extLst>
            <c:ext xmlns:c16="http://schemas.microsoft.com/office/drawing/2014/chart" uri="{C3380CC4-5D6E-409C-BE32-E72D297353CC}">
              <c16:uniqueId val="{00000009-872A-4FF5-9AA9-24BCB5ABCC9A}"/>
            </c:ext>
          </c:extLst>
        </c:ser>
        <c:ser>
          <c:idx val="10"/>
          <c:order val="10"/>
          <c:tx>
            <c:strRef>
              <c:f>'75'!$L$20</c:f>
              <c:strCache>
                <c:ptCount val="1"/>
                <c:pt idx="0">
                  <c:v>Subordinated liabilities</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invertIfNegative val="0"/>
          <c:cat>
            <c:strRef>
              <c:f>'75'!$M$9:$T$9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'75'!$M$20:$T$20</c:f>
              <c:numCache>
                <c:formatCode>#,##0.0</c:formatCode>
                <c:ptCount val="8"/>
                <c:pt idx="0">
                  <c:v>0</c:v>
                </c:pt>
                <c:pt idx="1">
                  <c:v>0</c:v>
                </c:pt>
                <c:pt idx="2">
                  <c:v>0</c:v>
                </c:pt>
                <c:pt idx="3">
                  <c:v>-1</c:v>
                </c:pt>
                <c:pt idx="4">
                  <c:v>-0.7</c:v>
                </c:pt>
                <c:pt idx="5">
                  <c:v>-1.9</c:v>
                </c:pt>
                <c:pt idx="6">
                  <c:v>0</c:v>
                </c:pt>
                <c:pt idx="7">
                  <c:v>0</c:v>
                </c:pt>
              </c:numCache>
            </c:numRef>
          </c:val>
          <c:extLst>
            <c:ext xmlns:c16="http://schemas.microsoft.com/office/drawing/2014/chart" uri="{C3380CC4-5D6E-409C-BE32-E72D297353CC}">
              <c16:uniqueId val="{0000000A-872A-4FF5-9AA9-24BCB5ABCC9A}"/>
            </c:ext>
          </c:extLst>
        </c:ser>
        <c:ser>
          <c:idx val="11"/>
          <c:order val="11"/>
          <c:tx>
            <c:strRef>
              <c:f>'75'!$L$21</c:f>
              <c:strCache>
                <c:ptCount val="1"/>
                <c:pt idx="0">
                  <c:v>Equity</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invertIfNegative val="0"/>
          <c:cat>
            <c:strRef>
              <c:f>'75'!$M$9:$T$9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'75'!$M$21:$T$21</c:f>
              <c:numCache>
                <c:formatCode>#,##0.0</c:formatCode>
                <c:ptCount val="8"/>
                <c:pt idx="0">
                  <c:v>0</c:v>
                </c:pt>
                <c:pt idx="1">
                  <c:v>0</c:v>
                </c:pt>
                <c:pt idx="2">
                  <c:v>0</c:v>
                </c:pt>
                <c:pt idx="3">
                  <c:v>0</c:v>
                </c:pt>
                <c:pt idx="4">
                  <c:v>0</c:v>
                </c:pt>
                <c:pt idx="5">
                  <c:v>0</c:v>
                </c:pt>
                <c:pt idx="6">
                  <c:v>0</c:v>
                </c:pt>
                <c:pt idx="7">
                  <c:v>20.7</c:v>
                </c:pt>
              </c:numCache>
            </c:numRef>
          </c:val>
          <c:extLst>
            <c:ext xmlns:c16="http://schemas.microsoft.com/office/drawing/2014/chart" uri="{C3380CC4-5D6E-409C-BE32-E72D297353CC}">
              <c16:uniqueId val="{0000000B-872A-4FF5-9AA9-24BCB5ABCC9A}"/>
            </c:ext>
          </c:extLst>
        </c:ser>
        <c:ser>
          <c:idx val="12"/>
          <c:order val="12"/>
          <c:tx>
            <c:strRef>
              <c:f>'75'!$L$22</c:f>
              <c:strCache>
                <c:ptCount val="1"/>
                <c:pt idx="0">
                  <c:v>Derivatives, net inflows/outflows</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invertIfNegative val="0"/>
          <c:cat>
            <c:strRef>
              <c:f>'75'!$M$9:$T$9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'75'!$M$22:$T$22</c:f>
              <c:numCache>
                <c:formatCode>#,##0.0</c:formatCode>
                <c:ptCount val="8"/>
                <c:pt idx="0">
                  <c:v>8.6999999999999993</c:v>
                </c:pt>
                <c:pt idx="1">
                  <c:v>11.1</c:v>
                </c:pt>
                <c:pt idx="2">
                  <c:v>-7.9</c:v>
                </c:pt>
                <c:pt idx="3">
                  <c:v>4.3</c:v>
                </c:pt>
                <c:pt idx="4">
                  <c:v>5.0999999999999996</c:v>
                </c:pt>
                <c:pt idx="5">
                  <c:v>0.1</c:v>
                </c:pt>
                <c:pt idx="6">
                  <c:v>-0.2</c:v>
                </c:pt>
                <c:pt idx="7">
                  <c:v>0</c:v>
                </c:pt>
              </c:numCache>
            </c:numRef>
          </c:val>
          <c:extLst>
            <c:ext xmlns:c16="http://schemas.microsoft.com/office/drawing/2014/chart" uri="{C3380CC4-5D6E-409C-BE32-E72D297353CC}">
              <c16:uniqueId val="{0000000C-872A-4FF5-9AA9-24BCB5ABCC9A}"/>
            </c:ext>
          </c:extLst>
        </c:ser>
        <c:dLbls>
          <c:showLegendKey val="0"/>
          <c:showVal val="0"/>
          <c:showCatName val="0"/>
          <c:showSerName val="0"/>
          <c:showPercent val="0"/>
          <c:showBubbleSize val="0"/>
        </c:dLbls>
        <c:gapWidth val="150"/>
        <c:overlap val="100"/>
        <c:axId val="77521280"/>
        <c:axId val="77522816"/>
      </c:barChart>
      <c:catAx>
        <c:axId val="77521280"/>
        <c:scaling>
          <c:orientation val="minMax"/>
        </c:scaling>
        <c:delete val="0"/>
        <c:axPos val="b"/>
        <c:numFmt formatCode="General" sourceLinked="0"/>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522816"/>
        <c:crosses val="autoZero"/>
        <c:auto val="1"/>
        <c:lblAlgn val="ctr"/>
        <c:lblOffset val="100"/>
        <c:noMultiLvlLbl val="0"/>
      </c:catAx>
      <c:valAx>
        <c:axId val="775228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521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SE"/>
    </a:p>
  </c:txPr>
  <c:printSettings>
    <c:headerFooter>
      <c:oddFooter>&amp;C&amp;"Palatino Linotype,Normal"&amp;9&amp;N&amp;H&amp;"Palatino Linotype,Normal"&amp;9Sida &amp;S</c:oddFooter>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SEK</a:t>
            </a:r>
          </a:p>
        </c:rich>
      </c:tx>
      <c:layout>
        <c:manualLayout>
          <c:xMode val="edge"/>
          <c:yMode val="edge"/>
          <c:x val="0.46648127130116385"/>
          <c:y val="1.4098958592080215E-2"/>
        </c:manualLayout>
      </c:layout>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SE"/>
        </a:p>
      </c:txPr>
    </c:title>
    <c:autoTitleDeleted val="0"/>
    <c:plotArea>
      <c:layout>
        <c:manualLayout>
          <c:layoutTarget val="inner"/>
          <c:xMode val="edge"/>
          <c:yMode val="edge"/>
          <c:x val="4.2884967320261438E-2"/>
          <c:y val="9.8777777777777784E-2"/>
          <c:w val="0.93428823529411764"/>
          <c:h val="0.77700277777777782"/>
        </c:manualLayout>
      </c:layout>
      <c:barChart>
        <c:barDir val="col"/>
        <c:grouping val="stacked"/>
        <c:varyColors val="0"/>
        <c:ser>
          <c:idx val="0"/>
          <c:order val="0"/>
          <c:tx>
            <c:strRef>
              <c:f>'75'!$L$26</c:f>
              <c:strCache>
                <c:ptCount val="1"/>
                <c:pt idx="0">
                  <c:v>SEK</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'75'!$M$25:$T$25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'75'!$M$26:$T$26</c:f>
              <c:numCache>
                <c:formatCode>#,##0</c:formatCode>
                <c:ptCount val="8"/>
              </c:numCache>
            </c:numRef>
          </c:val>
          <c:extLst>
            <c:ext xmlns:c16="http://schemas.microsoft.com/office/drawing/2014/chart" uri="{C3380CC4-5D6E-409C-BE32-E72D297353CC}">
              <c16:uniqueId val="{00000000-4E1E-484C-8BFC-C08744BD4C50}"/>
            </c:ext>
          </c:extLst>
        </c:ser>
        <c:ser>
          <c:idx val="1"/>
          <c:order val="1"/>
          <c:tx>
            <c:strRef>
              <c:f>'75'!$L$27</c:f>
              <c:strCache>
                <c:ptCount val="1"/>
                <c:pt idx="0">
                  <c:v>Cash and balances with central banks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'75'!$M$25:$T$25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'75'!$M$27:$T$27</c:f>
              <c:numCache>
                <c:formatCode>#,##0.0</c:formatCode>
                <c:ptCount val="8"/>
                <c:pt idx="0">
                  <c:v>3.8</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E1E-484C-8BFC-C08744BD4C50}"/>
            </c:ext>
          </c:extLst>
        </c:ser>
        <c:ser>
          <c:idx val="2"/>
          <c:order val="2"/>
          <c:tx>
            <c:strRef>
              <c:f>'75'!$L$28</c:f>
              <c:strCache>
                <c:ptCount val="1"/>
                <c:pt idx="0">
                  <c:v>Loans to the public</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f>'75'!$M$25:$T$25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'75'!$M$28:$T$28</c:f>
              <c:numCache>
                <c:formatCode>#,##0.0</c:formatCode>
                <c:ptCount val="8"/>
                <c:pt idx="0">
                  <c:v>11.7</c:v>
                </c:pt>
                <c:pt idx="1">
                  <c:v>2.8</c:v>
                </c:pt>
                <c:pt idx="2">
                  <c:v>8.8000000000000007</c:v>
                </c:pt>
                <c:pt idx="3">
                  <c:v>6.4</c:v>
                </c:pt>
                <c:pt idx="4">
                  <c:v>11.3</c:v>
                </c:pt>
                <c:pt idx="5">
                  <c:v>5.2</c:v>
                </c:pt>
                <c:pt idx="6">
                  <c:v>36.6</c:v>
                </c:pt>
                <c:pt idx="7">
                  <c:v>0</c:v>
                </c:pt>
              </c:numCache>
            </c:numRef>
          </c:val>
          <c:extLst>
            <c:ext xmlns:c16="http://schemas.microsoft.com/office/drawing/2014/chart" uri="{C3380CC4-5D6E-409C-BE32-E72D297353CC}">
              <c16:uniqueId val="{00000002-4E1E-484C-8BFC-C08744BD4C50}"/>
            </c:ext>
          </c:extLst>
        </c:ser>
        <c:ser>
          <c:idx val="3"/>
          <c:order val="3"/>
          <c:tx>
            <c:strRef>
              <c:f>'75'!$L$29</c:f>
              <c:strCache>
                <c:ptCount val="1"/>
                <c:pt idx="0">
                  <c:v>Loans to credit institutions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f>'75'!$M$25:$T$25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'75'!$M$29:$T$29</c:f>
              <c:numCache>
                <c:formatCode>#,##0.0</c:formatCode>
                <c:ptCount val="8"/>
                <c:pt idx="0">
                  <c:v>2.4</c:v>
                </c:pt>
                <c:pt idx="1">
                  <c:v>0</c:v>
                </c:pt>
                <c:pt idx="2">
                  <c:v>0.1</c:v>
                </c:pt>
                <c:pt idx="3">
                  <c:v>0</c:v>
                </c:pt>
                <c:pt idx="4">
                  <c:v>0</c:v>
                </c:pt>
                <c:pt idx="5">
                  <c:v>0</c:v>
                </c:pt>
                <c:pt idx="6">
                  <c:v>0</c:v>
                </c:pt>
                <c:pt idx="7">
                  <c:v>0</c:v>
                </c:pt>
              </c:numCache>
            </c:numRef>
          </c:val>
          <c:extLst>
            <c:ext xmlns:c16="http://schemas.microsoft.com/office/drawing/2014/chart" uri="{C3380CC4-5D6E-409C-BE32-E72D297353CC}">
              <c16:uniqueId val="{00000003-4E1E-484C-8BFC-C08744BD4C50}"/>
            </c:ext>
          </c:extLst>
        </c:ser>
        <c:ser>
          <c:idx val="4"/>
          <c:order val="4"/>
          <c:tx>
            <c:strRef>
              <c:f>'75'!$L$30</c:f>
              <c:strCache>
                <c:ptCount val="1"/>
                <c:pt idx="0">
                  <c:v>Interest-bearing securities incl. Treasury bills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Ref>
              <c:f>'75'!$M$25:$T$25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'75'!$M$30:$T$30</c:f>
              <c:numCache>
                <c:formatCode>#,##0.0</c:formatCode>
                <c:ptCount val="8"/>
                <c:pt idx="0">
                  <c:v>16.3</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4E1E-484C-8BFC-C08744BD4C50}"/>
            </c:ext>
          </c:extLst>
        </c:ser>
        <c:ser>
          <c:idx val="5"/>
          <c:order val="5"/>
          <c:tx>
            <c:strRef>
              <c:f>'75'!$L$31</c:f>
              <c:strCache>
                <c:ptCount val="1"/>
                <c:pt idx="0">
                  <c:v>Deposits and borrowings from the public</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strRef>
              <c:f>'75'!$M$25:$T$25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'75'!$M$31:$T$31</c:f>
              <c:numCache>
                <c:formatCode>#,##0.0</c:formatCode>
                <c:ptCount val="8"/>
                <c:pt idx="0">
                  <c:v>-1.7</c:v>
                </c:pt>
                <c:pt idx="1">
                  <c:v>-0.6</c:v>
                </c:pt>
                <c:pt idx="2">
                  <c:v>-0.1</c:v>
                </c:pt>
                <c:pt idx="3">
                  <c:v>0</c:v>
                </c:pt>
                <c:pt idx="4">
                  <c:v>0</c:v>
                </c:pt>
                <c:pt idx="5">
                  <c:v>0</c:v>
                </c:pt>
                <c:pt idx="6">
                  <c:v>0</c:v>
                </c:pt>
                <c:pt idx="7">
                  <c:v>-37.299999999999997</c:v>
                </c:pt>
              </c:numCache>
            </c:numRef>
          </c:val>
          <c:extLst>
            <c:ext xmlns:c16="http://schemas.microsoft.com/office/drawing/2014/chart" uri="{C3380CC4-5D6E-409C-BE32-E72D297353CC}">
              <c16:uniqueId val="{00000005-4E1E-484C-8BFC-C08744BD4C50}"/>
            </c:ext>
          </c:extLst>
        </c:ser>
        <c:ser>
          <c:idx val="6"/>
          <c:order val="6"/>
          <c:tx>
            <c:strRef>
              <c:f>'75'!$L$32</c:f>
              <c:strCache>
                <c:ptCount val="1"/>
                <c:pt idx="0">
                  <c:v>Deposits by credit institutions</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cat>
            <c:strRef>
              <c:f>'75'!$M$25:$T$25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'75'!$M$32:$T$32</c:f>
              <c:numCache>
                <c:formatCode>#,##0.0</c:formatCode>
                <c:ptCount val="8"/>
                <c:pt idx="0">
                  <c:v>-7.2</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4E1E-484C-8BFC-C08744BD4C50}"/>
            </c:ext>
          </c:extLst>
        </c:ser>
        <c:ser>
          <c:idx val="7"/>
          <c:order val="7"/>
          <c:tx>
            <c:strRef>
              <c:f>'75'!$L$33</c:f>
              <c:strCache>
                <c:ptCount val="1"/>
                <c:pt idx="0">
                  <c:v>Issued CDs&amp;CPs</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cat>
            <c:strRef>
              <c:f>'75'!$M$25:$T$25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'75'!$M$33:$T$33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4E1E-484C-8BFC-C08744BD4C50}"/>
            </c:ext>
          </c:extLst>
        </c:ser>
        <c:ser>
          <c:idx val="8"/>
          <c:order val="8"/>
          <c:tx>
            <c:strRef>
              <c:f>'75'!$L$34</c:f>
              <c:strCache>
                <c:ptCount val="1"/>
                <c:pt idx="0">
                  <c:v>Issued covered bonds</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invertIfNegative val="0"/>
          <c:cat>
            <c:strRef>
              <c:f>'75'!$M$25:$T$25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'75'!$M$34:$T$34</c:f>
              <c:numCache>
                <c:formatCode>#,##0.0</c:formatCode>
                <c:ptCount val="8"/>
                <c:pt idx="0">
                  <c:v>0</c:v>
                </c:pt>
                <c:pt idx="1">
                  <c:v>-0.1</c:v>
                </c:pt>
                <c:pt idx="2">
                  <c:v>-3.7</c:v>
                </c:pt>
                <c:pt idx="3">
                  <c:v>-6.9</c:v>
                </c:pt>
                <c:pt idx="4">
                  <c:v>-19.399999999999999</c:v>
                </c:pt>
                <c:pt idx="5">
                  <c:v>-0.5</c:v>
                </c:pt>
                <c:pt idx="6">
                  <c:v>-0.2</c:v>
                </c:pt>
                <c:pt idx="7">
                  <c:v>0</c:v>
                </c:pt>
              </c:numCache>
            </c:numRef>
          </c:val>
          <c:extLst>
            <c:ext xmlns:c16="http://schemas.microsoft.com/office/drawing/2014/chart" uri="{C3380CC4-5D6E-409C-BE32-E72D297353CC}">
              <c16:uniqueId val="{00000008-4E1E-484C-8BFC-C08744BD4C50}"/>
            </c:ext>
          </c:extLst>
        </c:ser>
        <c:ser>
          <c:idx val="9"/>
          <c:order val="9"/>
          <c:tx>
            <c:strRef>
              <c:f>'75'!$L$35</c:f>
              <c:strCache>
                <c:ptCount val="1"/>
                <c:pt idx="0">
                  <c:v>Issued other bonds</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invertIfNegative val="0"/>
          <c:cat>
            <c:strRef>
              <c:f>'75'!$M$25:$T$25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'75'!$M$35:$T$35</c:f>
              <c:numCache>
                <c:formatCode>#,##0.0</c:formatCode>
                <c:ptCount val="8"/>
                <c:pt idx="0">
                  <c:v>-0.1</c:v>
                </c:pt>
                <c:pt idx="1">
                  <c:v>-0.1</c:v>
                </c:pt>
                <c:pt idx="2">
                  <c:v>-0.3</c:v>
                </c:pt>
                <c:pt idx="3">
                  <c:v>-1.2</c:v>
                </c:pt>
                <c:pt idx="4">
                  <c:v>-1.2</c:v>
                </c:pt>
                <c:pt idx="5">
                  <c:v>-0.1</c:v>
                </c:pt>
                <c:pt idx="6">
                  <c:v>0</c:v>
                </c:pt>
                <c:pt idx="7">
                  <c:v>0</c:v>
                </c:pt>
              </c:numCache>
            </c:numRef>
          </c:val>
          <c:extLst>
            <c:ext xmlns:c16="http://schemas.microsoft.com/office/drawing/2014/chart" uri="{C3380CC4-5D6E-409C-BE32-E72D297353CC}">
              <c16:uniqueId val="{00000009-4E1E-484C-8BFC-C08744BD4C50}"/>
            </c:ext>
          </c:extLst>
        </c:ser>
        <c:ser>
          <c:idx val="10"/>
          <c:order val="10"/>
          <c:tx>
            <c:strRef>
              <c:f>'75'!$L$36</c:f>
              <c:strCache>
                <c:ptCount val="1"/>
                <c:pt idx="0">
                  <c:v>Subordinated liabilities</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invertIfNegative val="0"/>
          <c:cat>
            <c:strRef>
              <c:f>'75'!$M$25:$T$25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'75'!$M$36:$T$36</c:f>
              <c:numCache>
                <c:formatCode>#,##0.0</c:formatCode>
                <c:ptCount val="8"/>
                <c:pt idx="0">
                  <c:v>0</c:v>
                </c:pt>
                <c:pt idx="1">
                  <c:v>0</c:v>
                </c:pt>
                <c:pt idx="2">
                  <c:v>0</c:v>
                </c:pt>
                <c:pt idx="3">
                  <c:v>0</c:v>
                </c:pt>
                <c:pt idx="4">
                  <c:v>0</c:v>
                </c:pt>
                <c:pt idx="5">
                  <c:v>-0.5</c:v>
                </c:pt>
                <c:pt idx="6">
                  <c:v>-0.2</c:v>
                </c:pt>
                <c:pt idx="7">
                  <c:v>0</c:v>
                </c:pt>
              </c:numCache>
            </c:numRef>
          </c:val>
          <c:extLst>
            <c:ext xmlns:c16="http://schemas.microsoft.com/office/drawing/2014/chart" uri="{C3380CC4-5D6E-409C-BE32-E72D297353CC}">
              <c16:uniqueId val="{0000000A-4E1E-484C-8BFC-C08744BD4C50}"/>
            </c:ext>
          </c:extLst>
        </c:ser>
        <c:ser>
          <c:idx val="11"/>
          <c:order val="11"/>
          <c:tx>
            <c:strRef>
              <c:f>'75'!$L$37</c:f>
              <c:strCache>
                <c:ptCount val="1"/>
                <c:pt idx="0">
                  <c:v>Equity</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invertIfNegative val="0"/>
          <c:cat>
            <c:strRef>
              <c:f>'75'!$M$25:$T$25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'75'!$M$37:$T$37</c:f>
              <c:numCache>
                <c:formatCode>#,##0.0</c:formatCode>
                <c:ptCount val="8"/>
                <c:pt idx="0">
                  <c:v>0</c:v>
                </c:pt>
                <c:pt idx="1">
                  <c:v>0</c:v>
                </c:pt>
                <c:pt idx="2">
                  <c:v>0</c:v>
                </c:pt>
                <c:pt idx="3">
                  <c:v>0</c:v>
                </c:pt>
                <c:pt idx="4">
                  <c:v>0</c:v>
                </c:pt>
                <c:pt idx="5">
                  <c:v>0</c:v>
                </c:pt>
                <c:pt idx="6">
                  <c:v>0</c:v>
                </c:pt>
                <c:pt idx="7">
                  <c:v>-2.5</c:v>
                </c:pt>
              </c:numCache>
            </c:numRef>
          </c:val>
          <c:extLst>
            <c:ext xmlns:c16="http://schemas.microsoft.com/office/drawing/2014/chart" uri="{C3380CC4-5D6E-409C-BE32-E72D297353CC}">
              <c16:uniqueId val="{0000000B-4E1E-484C-8BFC-C08744BD4C50}"/>
            </c:ext>
          </c:extLst>
        </c:ser>
        <c:ser>
          <c:idx val="12"/>
          <c:order val="12"/>
          <c:tx>
            <c:strRef>
              <c:f>'75'!$L$38</c:f>
              <c:strCache>
                <c:ptCount val="1"/>
                <c:pt idx="0">
                  <c:v>Derivatives, net inflows/outflows</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invertIfNegative val="0"/>
          <c:cat>
            <c:strRef>
              <c:f>'75'!$M$25:$T$25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'75'!$M$38:$T$38</c:f>
              <c:numCache>
                <c:formatCode>#,##0.0</c:formatCode>
                <c:ptCount val="8"/>
                <c:pt idx="0">
                  <c:v>-9.9</c:v>
                </c:pt>
                <c:pt idx="1">
                  <c:v>-9.4</c:v>
                </c:pt>
                <c:pt idx="2">
                  <c:v>5.8</c:v>
                </c:pt>
                <c:pt idx="3">
                  <c:v>-4.0999999999999996</c:v>
                </c:pt>
                <c:pt idx="4">
                  <c:v>-1.7</c:v>
                </c:pt>
                <c:pt idx="5">
                  <c:v>-0.1</c:v>
                </c:pt>
                <c:pt idx="6">
                  <c:v>0</c:v>
                </c:pt>
                <c:pt idx="7">
                  <c:v>0</c:v>
                </c:pt>
              </c:numCache>
            </c:numRef>
          </c:val>
          <c:extLst>
            <c:ext xmlns:c16="http://schemas.microsoft.com/office/drawing/2014/chart" uri="{C3380CC4-5D6E-409C-BE32-E72D297353CC}">
              <c16:uniqueId val="{0000000C-4E1E-484C-8BFC-C08744BD4C50}"/>
            </c:ext>
          </c:extLst>
        </c:ser>
        <c:dLbls>
          <c:showLegendKey val="0"/>
          <c:showVal val="0"/>
          <c:showCatName val="0"/>
          <c:showSerName val="0"/>
          <c:showPercent val="0"/>
          <c:showBubbleSize val="0"/>
        </c:dLbls>
        <c:gapWidth val="150"/>
        <c:overlap val="100"/>
        <c:axId val="77414784"/>
        <c:axId val="77416320"/>
      </c:barChart>
      <c:catAx>
        <c:axId val="77414784"/>
        <c:scaling>
          <c:orientation val="minMax"/>
        </c:scaling>
        <c:delete val="0"/>
        <c:axPos val="b"/>
        <c:numFmt formatCode="General" sourceLinked="0"/>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416320"/>
        <c:crosses val="autoZero"/>
        <c:auto val="1"/>
        <c:lblAlgn val="ctr"/>
        <c:lblOffset val="100"/>
        <c:noMultiLvlLbl val="0"/>
      </c:catAx>
      <c:valAx>
        <c:axId val="7741632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414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DKK</a:t>
            </a:r>
          </a:p>
        </c:rich>
      </c:tx>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SE"/>
        </a:p>
      </c:txPr>
    </c:title>
    <c:autoTitleDeleted val="0"/>
    <c:plotArea>
      <c:layout>
        <c:manualLayout>
          <c:layoutTarget val="inner"/>
          <c:xMode val="edge"/>
          <c:yMode val="edge"/>
          <c:x val="4.3188770682661533E-2"/>
          <c:y val="0.1049298810272359"/>
          <c:w val="0.93382272357021201"/>
          <c:h val="0.76766421754303393"/>
        </c:manualLayout>
      </c:layout>
      <c:barChart>
        <c:barDir val="col"/>
        <c:grouping val="stacked"/>
        <c:varyColors val="0"/>
        <c:ser>
          <c:idx val="0"/>
          <c:order val="0"/>
          <c:tx>
            <c:strRef>
              <c:f>'75'!$L$42</c:f>
              <c:strCache>
                <c:ptCount val="1"/>
                <c:pt idx="0">
                  <c:v>DKK</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'75'!$M$41:$T$41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'75'!$M$42:$T$42</c:f>
              <c:numCache>
                <c:formatCode>#,##0</c:formatCode>
                <c:ptCount val="8"/>
              </c:numCache>
            </c:numRef>
          </c:val>
          <c:extLst>
            <c:ext xmlns:c16="http://schemas.microsoft.com/office/drawing/2014/chart" uri="{C3380CC4-5D6E-409C-BE32-E72D297353CC}">
              <c16:uniqueId val="{00000000-EDA3-44C8-9BBC-0A5CB2ABE2B2}"/>
            </c:ext>
          </c:extLst>
        </c:ser>
        <c:ser>
          <c:idx val="1"/>
          <c:order val="1"/>
          <c:tx>
            <c:strRef>
              <c:f>'75'!$L$43</c:f>
              <c:strCache>
                <c:ptCount val="1"/>
                <c:pt idx="0">
                  <c:v>Cash and balances with central banks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'75'!$M$41:$T$41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'75'!$M$43:$T$43</c:f>
              <c:numCache>
                <c:formatCode>_-* #,##0.0_-;\-* #,##0.0_-;_-* "-"??_-;_-@_-</c:formatCode>
                <c:ptCount val="8"/>
                <c:pt idx="0">
                  <c:v>3.5</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DA3-44C8-9BBC-0A5CB2ABE2B2}"/>
            </c:ext>
          </c:extLst>
        </c:ser>
        <c:ser>
          <c:idx val="2"/>
          <c:order val="2"/>
          <c:tx>
            <c:strRef>
              <c:f>'75'!$L$44</c:f>
              <c:strCache>
                <c:ptCount val="1"/>
                <c:pt idx="0">
                  <c:v>Loans to the public</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f>'75'!$M$41:$T$41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'75'!$M$44:$T$44</c:f>
              <c:numCache>
                <c:formatCode>_-* #,##0.0_-;\-* #,##0.0_-;_-* "-"??_-;_-@_-</c:formatCode>
                <c:ptCount val="8"/>
                <c:pt idx="0">
                  <c:v>16</c:v>
                </c:pt>
                <c:pt idx="1">
                  <c:v>3.8</c:v>
                </c:pt>
                <c:pt idx="2">
                  <c:v>2.2000000000000002</c:v>
                </c:pt>
                <c:pt idx="3">
                  <c:v>2.5</c:v>
                </c:pt>
                <c:pt idx="4">
                  <c:v>7</c:v>
                </c:pt>
                <c:pt idx="5">
                  <c:v>11</c:v>
                </c:pt>
                <c:pt idx="6">
                  <c:v>38.5</c:v>
                </c:pt>
                <c:pt idx="7">
                  <c:v>0</c:v>
                </c:pt>
              </c:numCache>
            </c:numRef>
          </c:val>
          <c:extLst>
            <c:ext xmlns:c16="http://schemas.microsoft.com/office/drawing/2014/chart" uri="{C3380CC4-5D6E-409C-BE32-E72D297353CC}">
              <c16:uniqueId val="{00000002-EDA3-44C8-9BBC-0A5CB2ABE2B2}"/>
            </c:ext>
          </c:extLst>
        </c:ser>
        <c:ser>
          <c:idx val="3"/>
          <c:order val="3"/>
          <c:tx>
            <c:strRef>
              <c:f>'75'!$L$45</c:f>
              <c:strCache>
                <c:ptCount val="1"/>
                <c:pt idx="0">
                  <c:v>Loans to credit institutions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f>'75'!$M$41:$T$41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'75'!$M$45:$T$45</c:f>
              <c:numCache>
                <c:formatCode>_-* #,##0.0_-;\-* #,##0.0_-;_-* "-"??_-;_-@_-</c:formatCode>
                <c:ptCount val="8"/>
                <c:pt idx="0">
                  <c:v>0.3</c:v>
                </c:pt>
                <c:pt idx="1">
                  <c:v>0.2</c:v>
                </c:pt>
                <c:pt idx="2">
                  <c:v>0</c:v>
                </c:pt>
                <c:pt idx="3">
                  <c:v>0</c:v>
                </c:pt>
                <c:pt idx="4">
                  <c:v>0</c:v>
                </c:pt>
                <c:pt idx="5">
                  <c:v>0</c:v>
                </c:pt>
                <c:pt idx="6">
                  <c:v>0</c:v>
                </c:pt>
                <c:pt idx="7">
                  <c:v>0</c:v>
                </c:pt>
              </c:numCache>
            </c:numRef>
          </c:val>
          <c:extLst>
            <c:ext xmlns:c16="http://schemas.microsoft.com/office/drawing/2014/chart" uri="{C3380CC4-5D6E-409C-BE32-E72D297353CC}">
              <c16:uniqueId val="{00000003-EDA3-44C8-9BBC-0A5CB2ABE2B2}"/>
            </c:ext>
          </c:extLst>
        </c:ser>
        <c:ser>
          <c:idx val="4"/>
          <c:order val="4"/>
          <c:tx>
            <c:strRef>
              <c:f>'75'!$L$46</c:f>
              <c:strCache>
                <c:ptCount val="1"/>
                <c:pt idx="0">
                  <c:v>Interest-bearing securities incl. Treasury bills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Ref>
              <c:f>'75'!$M$41:$T$41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'75'!$M$46:$T$46</c:f>
              <c:numCache>
                <c:formatCode>_-* #,##0.0_-;\-* #,##0.0_-;_-* "-"??_-;_-@_-</c:formatCode>
                <c:ptCount val="8"/>
                <c:pt idx="0">
                  <c:v>22.5</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EDA3-44C8-9BBC-0A5CB2ABE2B2}"/>
            </c:ext>
          </c:extLst>
        </c:ser>
        <c:ser>
          <c:idx val="5"/>
          <c:order val="5"/>
          <c:tx>
            <c:strRef>
              <c:f>'75'!$L$47</c:f>
              <c:strCache>
                <c:ptCount val="1"/>
                <c:pt idx="0">
                  <c:v>Deposits and borrowings from the public</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strRef>
              <c:f>'75'!$M$41:$T$41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'75'!$M$47:$T$47</c:f>
              <c:numCache>
                <c:formatCode>_-* #,##0.0_-;\-* #,##0.0_-;_-* "-"??_-;_-@_-</c:formatCode>
                <c:ptCount val="8"/>
                <c:pt idx="0">
                  <c:v>-4.5999999999999996</c:v>
                </c:pt>
                <c:pt idx="1">
                  <c:v>-1.1000000000000001</c:v>
                </c:pt>
                <c:pt idx="2">
                  <c:v>-1</c:v>
                </c:pt>
                <c:pt idx="3">
                  <c:v>-0.1</c:v>
                </c:pt>
                <c:pt idx="4">
                  <c:v>-0.1</c:v>
                </c:pt>
                <c:pt idx="5">
                  <c:v>0</c:v>
                </c:pt>
                <c:pt idx="6">
                  <c:v>0</c:v>
                </c:pt>
                <c:pt idx="7">
                  <c:v>-32.799999999999997</c:v>
                </c:pt>
              </c:numCache>
            </c:numRef>
          </c:val>
          <c:extLst>
            <c:ext xmlns:c16="http://schemas.microsoft.com/office/drawing/2014/chart" uri="{C3380CC4-5D6E-409C-BE32-E72D297353CC}">
              <c16:uniqueId val="{00000005-EDA3-44C8-9BBC-0A5CB2ABE2B2}"/>
            </c:ext>
          </c:extLst>
        </c:ser>
        <c:ser>
          <c:idx val="6"/>
          <c:order val="6"/>
          <c:tx>
            <c:strRef>
              <c:f>'75'!$L$48</c:f>
              <c:strCache>
                <c:ptCount val="1"/>
                <c:pt idx="0">
                  <c:v>Deposits by credit institutions</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cat>
            <c:strRef>
              <c:f>'75'!$M$41:$T$41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'75'!$M$48:$T$48</c:f>
              <c:numCache>
                <c:formatCode>_-* #,##0.0_-;\-* #,##0.0_-;_-* "-"??_-;_-@_-</c:formatCode>
                <c:ptCount val="8"/>
                <c:pt idx="0">
                  <c:v>-2.2999999999999998</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EDA3-44C8-9BBC-0A5CB2ABE2B2}"/>
            </c:ext>
          </c:extLst>
        </c:ser>
        <c:ser>
          <c:idx val="7"/>
          <c:order val="7"/>
          <c:tx>
            <c:strRef>
              <c:f>'75'!$L$49</c:f>
              <c:strCache>
                <c:ptCount val="1"/>
                <c:pt idx="0">
                  <c:v>Issued CDs&amp;CPs</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cat>
            <c:strRef>
              <c:f>'75'!$M$41:$T$41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'75'!$M$49:$T$49</c:f>
              <c:numCache>
                <c:formatCode>_-* #,##0.0_-;\-* #,##0.0_-;_-*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EDA3-44C8-9BBC-0A5CB2ABE2B2}"/>
            </c:ext>
          </c:extLst>
        </c:ser>
        <c:ser>
          <c:idx val="8"/>
          <c:order val="8"/>
          <c:tx>
            <c:strRef>
              <c:f>'75'!$L$50</c:f>
              <c:strCache>
                <c:ptCount val="1"/>
                <c:pt idx="0">
                  <c:v>Issued covered bonds</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invertIfNegative val="0"/>
          <c:cat>
            <c:strRef>
              <c:f>'75'!$M$41:$T$41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'75'!$M$50:$T$50</c:f>
              <c:numCache>
                <c:formatCode>_-* #,##0.0_-;\-* #,##0.0_-;_-* "-"??_-;_-@_-</c:formatCode>
                <c:ptCount val="8"/>
                <c:pt idx="0">
                  <c:v>-0.3</c:v>
                </c:pt>
                <c:pt idx="1">
                  <c:v>0</c:v>
                </c:pt>
                <c:pt idx="2">
                  <c:v>-8.6999999999999993</c:v>
                </c:pt>
                <c:pt idx="3">
                  <c:v>-4.4000000000000004</c:v>
                </c:pt>
                <c:pt idx="4">
                  <c:v>-15.8</c:v>
                </c:pt>
                <c:pt idx="5">
                  <c:v>-0.4</c:v>
                </c:pt>
                <c:pt idx="6">
                  <c:v>-20.100000000000001</c:v>
                </c:pt>
                <c:pt idx="7">
                  <c:v>0</c:v>
                </c:pt>
              </c:numCache>
            </c:numRef>
          </c:val>
          <c:extLst>
            <c:ext xmlns:c16="http://schemas.microsoft.com/office/drawing/2014/chart" uri="{C3380CC4-5D6E-409C-BE32-E72D297353CC}">
              <c16:uniqueId val="{00000008-EDA3-44C8-9BBC-0A5CB2ABE2B2}"/>
            </c:ext>
          </c:extLst>
        </c:ser>
        <c:ser>
          <c:idx val="9"/>
          <c:order val="9"/>
          <c:tx>
            <c:strRef>
              <c:f>'75'!$L$51</c:f>
              <c:strCache>
                <c:ptCount val="1"/>
                <c:pt idx="0">
                  <c:v>Issued other bonds</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invertIfNegative val="0"/>
          <c:cat>
            <c:strRef>
              <c:f>'75'!$M$41:$T$41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'75'!$M$51:$T$51</c:f>
              <c:numCache>
                <c:formatCode>_-* #,##0.0_-;\-* #,##0.0_-;_-* "-"??_-;_-@_-</c:formatCode>
                <c:ptCount val="8"/>
                <c:pt idx="0">
                  <c:v>0</c:v>
                </c:pt>
                <c:pt idx="1">
                  <c:v>0</c:v>
                </c:pt>
                <c:pt idx="2">
                  <c:v>-0.1</c:v>
                </c:pt>
                <c:pt idx="3">
                  <c:v>-0.1</c:v>
                </c:pt>
                <c:pt idx="4">
                  <c:v>0</c:v>
                </c:pt>
                <c:pt idx="5">
                  <c:v>0</c:v>
                </c:pt>
                <c:pt idx="6">
                  <c:v>0</c:v>
                </c:pt>
                <c:pt idx="7">
                  <c:v>0</c:v>
                </c:pt>
              </c:numCache>
            </c:numRef>
          </c:val>
          <c:extLst>
            <c:ext xmlns:c16="http://schemas.microsoft.com/office/drawing/2014/chart" uri="{C3380CC4-5D6E-409C-BE32-E72D297353CC}">
              <c16:uniqueId val="{00000009-EDA3-44C8-9BBC-0A5CB2ABE2B2}"/>
            </c:ext>
          </c:extLst>
        </c:ser>
        <c:ser>
          <c:idx val="10"/>
          <c:order val="10"/>
          <c:tx>
            <c:strRef>
              <c:f>'75'!$L$52</c:f>
              <c:strCache>
                <c:ptCount val="1"/>
                <c:pt idx="0">
                  <c:v>Subordinated liabilities</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invertIfNegative val="0"/>
          <c:cat>
            <c:strRef>
              <c:f>'75'!$M$41:$T$41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'75'!$M$52:$T$52</c:f>
              <c:numCache>
                <c:formatCode>_-* #,##0.0_-;\-* #,##0.0_-;_-* "-"??_-;_-@_-</c:formatCode>
                <c:ptCount val="8"/>
              </c:numCache>
            </c:numRef>
          </c:val>
          <c:extLst>
            <c:ext xmlns:c16="http://schemas.microsoft.com/office/drawing/2014/chart" uri="{C3380CC4-5D6E-409C-BE32-E72D297353CC}">
              <c16:uniqueId val="{0000000A-EDA3-44C8-9BBC-0A5CB2ABE2B2}"/>
            </c:ext>
          </c:extLst>
        </c:ser>
        <c:ser>
          <c:idx val="11"/>
          <c:order val="11"/>
          <c:tx>
            <c:strRef>
              <c:f>'75'!$L$53</c:f>
              <c:strCache>
                <c:ptCount val="1"/>
                <c:pt idx="0">
                  <c:v>Equity</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invertIfNegative val="0"/>
          <c:cat>
            <c:strRef>
              <c:f>'75'!$M$41:$T$41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'75'!$M$53:$T$53</c:f>
              <c:numCache>
                <c:formatCode>_-* #,##0.0_-;\-* #,##0.0_-;_-* "-"??_-;_-@_-</c:formatCode>
                <c:ptCount val="8"/>
                <c:pt idx="7">
                  <c:v>-4.5</c:v>
                </c:pt>
              </c:numCache>
            </c:numRef>
          </c:val>
          <c:extLst>
            <c:ext xmlns:c16="http://schemas.microsoft.com/office/drawing/2014/chart" uri="{C3380CC4-5D6E-409C-BE32-E72D297353CC}">
              <c16:uniqueId val="{0000000B-EDA3-44C8-9BBC-0A5CB2ABE2B2}"/>
            </c:ext>
          </c:extLst>
        </c:ser>
        <c:ser>
          <c:idx val="12"/>
          <c:order val="12"/>
          <c:tx>
            <c:strRef>
              <c:f>'75'!$L$54</c:f>
              <c:strCache>
                <c:ptCount val="1"/>
                <c:pt idx="0">
                  <c:v>Derivatives, net inflows/outflows</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invertIfNegative val="0"/>
          <c:cat>
            <c:strRef>
              <c:f>'75'!$M$41:$T$41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'75'!$M$54:$T$54</c:f>
              <c:numCache>
                <c:formatCode>_-* #,##0.0_-;\-* #,##0.0_-;_-* "-"??_-;_-@_-</c:formatCode>
                <c:ptCount val="8"/>
                <c:pt idx="0">
                  <c:v>-3.5</c:v>
                </c:pt>
                <c:pt idx="1">
                  <c:v>-4.3</c:v>
                </c:pt>
                <c:pt idx="2">
                  <c:v>-5.5</c:v>
                </c:pt>
                <c:pt idx="3">
                  <c:v>-0.9</c:v>
                </c:pt>
                <c:pt idx="4">
                  <c:v>0.5</c:v>
                </c:pt>
                <c:pt idx="5">
                  <c:v>-0.6</c:v>
                </c:pt>
                <c:pt idx="6">
                  <c:v>0.2</c:v>
                </c:pt>
                <c:pt idx="7">
                  <c:v>0</c:v>
                </c:pt>
              </c:numCache>
            </c:numRef>
          </c:val>
          <c:extLst>
            <c:ext xmlns:c16="http://schemas.microsoft.com/office/drawing/2014/chart" uri="{C3380CC4-5D6E-409C-BE32-E72D297353CC}">
              <c16:uniqueId val="{0000000C-EDA3-44C8-9BBC-0A5CB2ABE2B2}"/>
            </c:ext>
          </c:extLst>
        </c:ser>
        <c:dLbls>
          <c:showLegendKey val="0"/>
          <c:showVal val="0"/>
          <c:showCatName val="0"/>
          <c:showSerName val="0"/>
          <c:showPercent val="0"/>
          <c:showBubbleSize val="0"/>
        </c:dLbls>
        <c:gapWidth val="150"/>
        <c:overlap val="100"/>
        <c:axId val="77533184"/>
        <c:axId val="77534720"/>
      </c:barChart>
      <c:catAx>
        <c:axId val="77533184"/>
        <c:scaling>
          <c:orientation val="minMax"/>
        </c:scaling>
        <c:delete val="0"/>
        <c:axPos val="b"/>
        <c:numFmt formatCode="General" sourceLinked="0"/>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534720"/>
        <c:crosses val="autoZero"/>
        <c:auto val="1"/>
        <c:lblAlgn val="ctr"/>
        <c:lblOffset val="100"/>
        <c:noMultiLvlLbl val="0"/>
      </c:catAx>
      <c:valAx>
        <c:axId val="7753472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533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NOK </a:t>
            </a:r>
          </a:p>
        </c:rich>
      </c:tx>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SE"/>
        </a:p>
      </c:txPr>
    </c:title>
    <c:autoTitleDeleted val="0"/>
    <c:plotArea>
      <c:layout>
        <c:manualLayout>
          <c:layoutTarget val="inner"/>
          <c:xMode val="edge"/>
          <c:yMode val="edge"/>
          <c:x val="4.312118970688119E-2"/>
          <c:y val="8.6021494586465908E-2"/>
          <c:w val="0.93392627652726357"/>
          <c:h val="0.80179433462286143"/>
        </c:manualLayout>
      </c:layout>
      <c:barChart>
        <c:barDir val="col"/>
        <c:grouping val="stacked"/>
        <c:varyColors val="0"/>
        <c:ser>
          <c:idx val="0"/>
          <c:order val="0"/>
          <c:tx>
            <c:strRef>
              <c:f>'75'!$L$58</c:f>
              <c:strCache>
                <c:ptCount val="1"/>
                <c:pt idx="0">
                  <c:v>NOK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'75'!$M$57:$T$57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'75'!$M$58:$T$58</c:f>
              <c:numCache>
                <c:formatCode>#,##0</c:formatCode>
                <c:ptCount val="8"/>
              </c:numCache>
            </c:numRef>
          </c:val>
          <c:extLst>
            <c:ext xmlns:c16="http://schemas.microsoft.com/office/drawing/2014/chart" uri="{C3380CC4-5D6E-409C-BE32-E72D297353CC}">
              <c16:uniqueId val="{00000000-0E0B-4632-A2DA-92D1928CAE35}"/>
            </c:ext>
          </c:extLst>
        </c:ser>
        <c:ser>
          <c:idx val="1"/>
          <c:order val="1"/>
          <c:tx>
            <c:strRef>
              <c:f>'75'!$L$59</c:f>
              <c:strCache>
                <c:ptCount val="1"/>
                <c:pt idx="0">
                  <c:v>Cash and balances with central banks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'75'!$M$57:$T$57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'75'!$M$59:$T$59</c:f>
              <c:numCache>
                <c:formatCode>_-* #,##0.0_-;\-* #,##0.0_-;_-* "-"??_-;_-@_-</c:formatCode>
                <c:ptCount val="8"/>
                <c:pt idx="0">
                  <c:v>0.8</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0E0B-4632-A2DA-92D1928CAE35}"/>
            </c:ext>
          </c:extLst>
        </c:ser>
        <c:ser>
          <c:idx val="2"/>
          <c:order val="2"/>
          <c:tx>
            <c:strRef>
              <c:f>'75'!$L$60</c:f>
              <c:strCache>
                <c:ptCount val="1"/>
                <c:pt idx="0">
                  <c:v>Loans to the public</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f>'75'!$M$57:$T$57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'75'!$M$60:$T$60</c:f>
              <c:numCache>
                <c:formatCode>_-* #,##0.0_-;\-* #,##0.0_-;_-* "-"??_-;_-@_-</c:formatCode>
                <c:ptCount val="8"/>
                <c:pt idx="0">
                  <c:v>3</c:v>
                </c:pt>
                <c:pt idx="1">
                  <c:v>2.1</c:v>
                </c:pt>
                <c:pt idx="2">
                  <c:v>4.0999999999999996</c:v>
                </c:pt>
                <c:pt idx="3">
                  <c:v>4.5999999999999996</c:v>
                </c:pt>
                <c:pt idx="4">
                  <c:v>11.6</c:v>
                </c:pt>
                <c:pt idx="5">
                  <c:v>9.9</c:v>
                </c:pt>
                <c:pt idx="6">
                  <c:v>14.8</c:v>
                </c:pt>
                <c:pt idx="7">
                  <c:v>0</c:v>
                </c:pt>
              </c:numCache>
            </c:numRef>
          </c:val>
          <c:extLst>
            <c:ext xmlns:c16="http://schemas.microsoft.com/office/drawing/2014/chart" uri="{C3380CC4-5D6E-409C-BE32-E72D297353CC}">
              <c16:uniqueId val="{00000002-0E0B-4632-A2DA-92D1928CAE35}"/>
            </c:ext>
          </c:extLst>
        </c:ser>
        <c:ser>
          <c:idx val="3"/>
          <c:order val="3"/>
          <c:tx>
            <c:strRef>
              <c:f>'75'!$L$61</c:f>
              <c:strCache>
                <c:ptCount val="1"/>
                <c:pt idx="0">
                  <c:v>Loans to credit institutions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f>'75'!$M$57:$T$57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'75'!$M$61:$T$61</c:f>
              <c:numCache>
                <c:formatCode>_-* #,##0.0_-;\-* #,##0.0_-;_-* "-"??_-;_-@_-</c:formatCode>
                <c:ptCount val="8"/>
                <c:pt idx="0">
                  <c:v>0.1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0E0B-4632-A2DA-92D1928CAE35}"/>
            </c:ext>
          </c:extLst>
        </c:ser>
        <c:ser>
          <c:idx val="4"/>
          <c:order val="4"/>
          <c:tx>
            <c:strRef>
              <c:f>'75'!$L$62</c:f>
              <c:strCache>
                <c:ptCount val="1"/>
                <c:pt idx="0">
                  <c:v>Interest-bearing securities incl. Treasury bills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Ref>
              <c:f>'75'!$M$57:$T$57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'75'!$M$62:$T$62</c:f>
              <c:numCache>
                <c:formatCode>_-* #,##0.0_-;\-* #,##0.0_-;_-* "-"??_-;_-@_-</c:formatCode>
                <c:ptCount val="8"/>
                <c:pt idx="0">
                  <c:v>8.1999999999999993</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0E0B-4632-A2DA-92D1928CAE35}"/>
            </c:ext>
          </c:extLst>
        </c:ser>
        <c:ser>
          <c:idx val="5"/>
          <c:order val="5"/>
          <c:tx>
            <c:strRef>
              <c:f>'75'!$L$63</c:f>
              <c:strCache>
                <c:ptCount val="1"/>
                <c:pt idx="0">
                  <c:v>Deposits and borrowings from the public</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strRef>
              <c:f>'75'!$M$57:$T$57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'75'!$M$63:$T$63</c:f>
              <c:numCache>
                <c:formatCode>_-* #,##0.0_-;\-* #,##0.0_-;_-* "-"??_-;_-@_-</c:formatCode>
                <c:ptCount val="8"/>
                <c:pt idx="0">
                  <c:v>-0.3</c:v>
                </c:pt>
                <c:pt idx="1">
                  <c:v>-0.1</c:v>
                </c:pt>
                <c:pt idx="2">
                  <c:v>-0.1</c:v>
                </c:pt>
                <c:pt idx="3">
                  <c:v>0</c:v>
                </c:pt>
                <c:pt idx="4">
                  <c:v>0</c:v>
                </c:pt>
                <c:pt idx="5">
                  <c:v>0</c:v>
                </c:pt>
                <c:pt idx="6">
                  <c:v>0</c:v>
                </c:pt>
                <c:pt idx="7">
                  <c:v>-20.8</c:v>
                </c:pt>
              </c:numCache>
            </c:numRef>
          </c:val>
          <c:extLst>
            <c:ext xmlns:c16="http://schemas.microsoft.com/office/drawing/2014/chart" uri="{C3380CC4-5D6E-409C-BE32-E72D297353CC}">
              <c16:uniqueId val="{00000005-0E0B-4632-A2DA-92D1928CAE35}"/>
            </c:ext>
          </c:extLst>
        </c:ser>
        <c:ser>
          <c:idx val="6"/>
          <c:order val="6"/>
          <c:tx>
            <c:strRef>
              <c:f>'75'!$L$64</c:f>
              <c:strCache>
                <c:ptCount val="1"/>
                <c:pt idx="0">
                  <c:v>Deposits by credit institutions</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cat>
            <c:strRef>
              <c:f>'75'!$M$57:$T$57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'75'!$M$64:$T$64</c:f>
              <c:numCache>
                <c:formatCode>_-* #,##0.0_-;\-* #,##0.0_-;_-* "-"??_-;_-@_-</c:formatCode>
                <c:ptCount val="8"/>
                <c:pt idx="0">
                  <c:v>-3.1</c:v>
                </c:pt>
                <c:pt idx="1">
                  <c:v>-0.1</c:v>
                </c:pt>
                <c:pt idx="2">
                  <c:v>0</c:v>
                </c:pt>
                <c:pt idx="3">
                  <c:v>0</c:v>
                </c:pt>
                <c:pt idx="4">
                  <c:v>0</c:v>
                </c:pt>
                <c:pt idx="5">
                  <c:v>0</c:v>
                </c:pt>
                <c:pt idx="6">
                  <c:v>0</c:v>
                </c:pt>
                <c:pt idx="7">
                  <c:v>0</c:v>
                </c:pt>
              </c:numCache>
            </c:numRef>
          </c:val>
          <c:extLst>
            <c:ext xmlns:c16="http://schemas.microsoft.com/office/drawing/2014/chart" uri="{C3380CC4-5D6E-409C-BE32-E72D297353CC}">
              <c16:uniqueId val="{00000006-0E0B-4632-A2DA-92D1928CAE35}"/>
            </c:ext>
          </c:extLst>
        </c:ser>
        <c:ser>
          <c:idx val="7"/>
          <c:order val="7"/>
          <c:tx>
            <c:strRef>
              <c:f>'75'!$L$65</c:f>
              <c:strCache>
                <c:ptCount val="1"/>
                <c:pt idx="0">
                  <c:v>Issued CDs&amp;CPs</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cat>
            <c:strRef>
              <c:f>'75'!$M$57:$T$57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'75'!$M$65:$T$65</c:f>
              <c:numCache>
                <c:formatCode>_-* #,##0.0_-;\-* #,##0.0_-;_-*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0E0B-4632-A2DA-92D1928CAE35}"/>
            </c:ext>
          </c:extLst>
        </c:ser>
        <c:ser>
          <c:idx val="8"/>
          <c:order val="8"/>
          <c:tx>
            <c:strRef>
              <c:f>'75'!$L$66</c:f>
              <c:strCache>
                <c:ptCount val="1"/>
                <c:pt idx="0">
                  <c:v>Issued covered bonds</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invertIfNegative val="0"/>
          <c:cat>
            <c:strRef>
              <c:f>'75'!$M$57:$T$57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'75'!$M$66:$T$66</c:f>
              <c:numCache>
                <c:formatCode>_-* #,##0.0_-;\-* #,##0.0_-;_-* "-"??_-;_-@_-</c:formatCode>
                <c:ptCount val="8"/>
                <c:pt idx="0">
                  <c:v>0</c:v>
                </c:pt>
                <c:pt idx="1">
                  <c:v>0</c:v>
                </c:pt>
                <c:pt idx="2">
                  <c:v>-0.9</c:v>
                </c:pt>
                <c:pt idx="3">
                  <c:v>-1.3</c:v>
                </c:pt>
                <c:pt idx="4">
                  <c:v>-4.7</c:v>
                </c:pt>
                <c:pt idx="5">
                  <c:v>-0.1</c:v>
                </c:pt>
                <c:pt idx="6">
                  <c:v>-0.1</c:v>
                </c:pt>
                <c:pt idx="7">
                  <c:v>0</c:v>
                </c:pt>
              </c:numCache>
            </c:numRef>
          </c:val>
          <c:extLst>
            <c:ext xmlns:c16="http://schemas.microsoft.com/office/drawing/2014/chart" uri="{C3380CC4-5D6E-409C-BE32-E72D297353CC}">
              <c16:uniqueId val="{00000008-0E0B-4632-A2DA-92D1928CAE35}"/>
            </c:ext>
          </c:extLst>
        </c:ser>
        <c:ser>
          <c:idx val="9"/>
          <c:order val="9"/>
          <c:tx>
            <c:strRef>
              <c:f>'75'!$L$67</c:f>
              <c:strCache>
                <c:ptCount val="1"/>
                <c:pt idx="0">
                  <c:v>Issued other bonds</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invertIfNegative val="0"/>
          <c:cat>
            <c:strRef>
              <c:f>'75'!$M$57:$T$57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'75'!$M$67:$T$67</c:f>
              <c:numCache>
                <c:formatCode>_-* #,##0.0_-;\-* #,##0.0_-;_-* "-"??_-;_-@_-</c:formatCode>
                <c:ptCount val="8"/>
                <c:pt idx="0">
                  <c:v>0</c:v>
                </c:pt>
                <c:pt idx="1">
                  <c:v>-0.1</c:v>
                </c:pt>
                <c:pt idx="2">
                  <c:v>-0.1</c:v>
                </c:pt>
                <c:pt idx="3">
                  <c:v>-0.2</c:v>
                </c:pt>
                <c:pt idx="4">
                  <c:v>-0.6</c:v>
                </c:pt>
                <c:pt idx="5">
                  <c:v>-0.2</c:v>
                </c:pt>
                <c:pt idx="6">
                  <c:v>0</c:v>
                </c:pt>
                <c:pt idx="7">
                  <c:v>0</c:v>
                </c:pt>
              </c:numCache>
            </c:numRef>
          </c:val>
          <c:extLst>
            <c:ext xmlns:c16="http://schemas.microsoft.com/office/drawing/2014/chart" uri="{C3380CC4-5D6E-409C-BE32-E72D297353CC}">
              <c16:uniqueId val="{00000009-0E0B-4632-A2DA-92D1928CAE35}"/>
            </c:ext>
          </c:extLst>
        </c:ser>
        <c:ser>
          <c:idx val="10"/>
          <c:order val="10"/>
          <c:tx>
            <c:strRef>
              <c:f>'75'!$L$68</c:f>
              <c:strCache>
                <c:ptCount val="1"/>
                <c:pt idx="0">
                  <c:v>Subordinated liabilities</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invertIfNegative val="0"/>
          <c:cat>
            <c:strRef>
              <c:f>'75'!$M$57:$T$57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'75'!$M$68:$T$68</c:f>
              <c:numCache>
                <c:formatCode>_-* #,##0.0_-;\-* #,##0.0_-;_-* "-"??_-;_-@_-</c:formatCode>
                <c:ptCount val="8"/>
                <c:pt idx="0">
                  <c:v>0</c:v>
                </c:pt>
                <c:pt idx="1">
                  <c:v>0</c:v>
                </c:pt>
                <c:pt idx="2">
                  <c:v>0</c:v>
                </c:pt>
                <c:pt idx="3">
                  <c:v>0</c:v>
                </c:pt>
                <c:pt idx="4">
                  <c:v>0</c:v>
                </c:pt>
                <c:pt idx="5">
                  <c:v>0</c:v>
                </c:pt>
                <c:pt idx="6">
                  <c:v>-0.1</c:v>
                </c:pt>
                <c:pt idx="7">
                  <c:v>0</c:v>
                </c:pt>
              </c:numCache>
            </c:numRef>
          </c:val>
          <c:extLst>
            <c:ext xmlns:c16="http://schemas.microsoft.com/office/drawing/2014/chart" uri="{C3380CC4-5D6E-409C-BE32-E72D297353CC}">
              <c16:uniqueId val="{0000000A-0E0B-4632-A2DA-92D1928CAE35}"/>
            </c:ext>
          </c:extLst>
        </c:ser>
        <c:ser>
          <c:idx val="11"/>
          <c:order val="11"/>
          <c:tx>
            <c:strRef>
              <c:f>'75'!$L$69</c:f>
              <c:strCache>
                <c:ptCount val="1"/>
                <c:pt idx="0">
                  <c:v>Equity</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invertIfNegative val="0"/>
          <c:cat>
            <c:strRef>
              <c:f>'75'!$M$57:$T$57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'75'!$M$69:$T$69</c:f>
              <c:numCache>
                <c:formatCode>_-* #,##0.0_-;\-* #,##0.0_-;_-* "-"??_-;_-@_-</c:formatCode>
                <c:ptCount val="8"/>
                <c:pt idx="7">
                  <c:v>-3</c:v>
                </c:pt>
              </c:numCache>
            </c:numRef>
          </c:val>
          <c:extLst>
            <c:ext xmlns:c16="http://schemas.microsoft.com/office/drawing/2014/chart" uri="{C3380CC4-5D6E-409C-BE32-E72D297353CC}">
              <c16:uniqueId val="{0000000B-0E0B-4632-A2DA-92D1928CAE35}"/>
            </c:ext>
          </c:extLst>
        </c:ser>
        <c:ser>
          <c:idx val="12"/>
          <c:order val="12"/>
          <c:tx>
            <c:strRef>
              <c:f>'75'!$L$70</c:f>
              <c:strCache>
                <c:ptCount val="1"/>
                <c:pt idx="0">
                  <c:v>Derivatives, net inflows/outflows</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invertIfNegative val="0"/>
          <c:cat>
            <c:strRef>
              <c:f>'75'!$M$57:$T$57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'75'!$M$70:$T$70</c:f>
              <c:numCache>
                <c:formatCode>_-* #,##0.0_-;\-* #,##0.0_-;_-* "-"??_-;_-@_-</c:formatCode>
                <c:ptCount val="8"/>
                <c:pt idx="0">
                  <c:v>-5</c:v>
                </c:pt>
                <c:pt idx="1">
                  <c:v>-15.2</c:v>
                </c:pt>
                <c:pt idx="2">
                  <c:v>2.2000000000000002</c:v>
                </c:pt>
                <c:pt idx="3">
                  <c:v>-2</c:v>
                </c:pt>
                <c:pt idx="4">
                  <c:v>-4.9000000000000004</c:v>
                </c:pt>
                <c:pt idx="5">
                  <c:v>0.1</c:v>
                </c:pt>
                <c:pt idx="6">
                  <c:v>-0.1</c:v>
                </c:pt>
                <c:pt idx="7">
                  <c:v>0</c:v>
                </c:pt>
              </c:numCache>
            </c:numRef>
          </c:val>
          <c:extLst>
            <c:ext xmlns:c16="http://schemas.microsoft.com/office/drawing/2014/chart" uri="{C3380CC4-5D6E-409C-BE32-E72D297353CC}">
              <c16:uniqueId val="{0000000C-0E0B-4632-A2DA-92D1928CAE35}"/>
            </c:ext>
          </c:extLst>
        </c:ser>
        <c:dLbls>
          <c:showLegendKey val="0"/>
          <c:showVal val="0"/>
          <c:showCatName val="0"/>
          <c:showSerName val="0"/>
          <c:showPercent val="0"/>
          <c:showBubbleSize val="0"/>
        </c:dLbls>
        <c:gapWidth val="150"/>
        <c:overlap val="100"/>
        <c:axId val="77684736"/>
        <c:axId val="77686272"/>
      </c:barChart>
      <c:catAx>
        <c:axId val="77684736"/>
        <c:scaling>
          <c:orientation val="minMax"/>
        </c:scaling>
        <c:delete val="0"/>
        <c:axPos val="b"/>
        <c:numFmt formatCode="General" sourceLinked="0"/>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686272"/>
        <c:crosses val="autoZero"/>
        <c:auto val="1"/>
        <c:lblAlgn val="ctr"/>
        <c:lblOffset val="100"/>
        <c:noMultiLvlLbl val="0"/>
      </c:catAx>
      <c:valAx>
        <c:axId val="7768627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684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USD</a:t>
            </a:r>
          </a:p>
        </c:rich>
      </c:tx>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SE"/>
        </a:p>
      </c:txPr>
    </c:title>
    <c:autoTitleDeleted val="0"/>
    <c:plotArea>
      <c:layout>
        <c:manualLayout>
          <c:layoutTarget val="inner"/>
          <c:xMode val="edge"/>
          <c:yMode val="edge"/>
          <c:x val="4.3053805774278218E-2"/>
          <c:y val="9.609608311176196E-2"/>
          <c:w val="0.93402952755905511"/>
          <c:h val="0.78305687693675086"/>
        </c:manualLayout>
      </c:layout>
      <c:barChart>
        <c:barDir val="col"/>
        <c:grouping val="stacked"/>
        <c:varyColors val="0"/>
        <c:ser>
          <c:idx val="0"/>
          <c:order val="0"/>
          <c:tx>
            <c:strRef>
              <c:f>'75'!$L$74</c:f>
              <c:strCache>
                <c:ptCount val="1"/>
                <c:pt idx="0">
                  <c:v>USD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'75'!$M$73:$T$73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'75'!$M$74:$T$74</c:f>
              <c:numCache>
                <c:formatCode>#,##0</c:formatCode>
                <c:ptCount val="8"/>
              </c:numCache>
            </c:numRef>
          </c:val>
          <c:extLst>
            <c:ext xmlns:c16="http://schemas.microsoft.com/office/drawing/2014/chart" uri="{C3380CC4-5D6E-409C-BE32-E72D297353CC}">
              <c16:uniqueId val="{00000000-0C70-462E-B630-AEDC58549750}"/>
            </c:ext>
          </c:extLst>
        </c:ser>
        <c:ser>
          <c:idx val="1"/>
          <c:order val="1"/>
          <c:tx>
            <c:strRef>
              <c:f>'75'!$L$75</c:f>
              <c:strCache>
                <c:ptCount val="1"/>
                <c:pt idx="0">
                  <c:v>Cash and balances with central banks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'75'!$M$73:$T$73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'75'!$M$75:$T$75</c:f>
              <c:numCache>
                <c:formatCode>_-* #,##0.0_-;\-* #,##0.0_-;_-* "-"??_-;_-@_-</c:formatCode>
                <c:ptCount val="8"/>
                <c:pt idx="0">
                  <c:v>13.2</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0C70-462E-B630-AEDC58549750}"/>
            </c:ext>
          </c:extLst>
        </c:ser>
        <c:ser>
          <c:idx val="2"/>
          <c:order val="2"/>
          <c:tx>
            <c:strRef>
              <c:f>'75'!$L$76</c:f>
              <c:strCache>
                <c:ptCount val="1"/>
                <c:pt idx="0">
                  <c:v>Loans to the public</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f>'75'!$M$73:$T$73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'75'!$M$76:$T$76</c:f>
              <c:numCache>
                <c:formatCode>_-* #,##0.0_-;\-* #,##0.0_-;_-* "-"??_-;_-@_-</c:formatCode>
                <c:ptCount val="8"/>
                <c:pt idx="0">
                  <c:v>2</c:v>
                </c:pt>
                <c:pt idx="1">
                  <c:v>1.5</c:v>
                </c:pt>
                <c:pt idx="2">
                  <c:v>1.8</c:v>
                </c:pt>
                <c:pt idx="3">
                  <c:v>2.1</c:v>
                </c:pt>
                <c:pt idx="4">
                  <c:v>6.4</c:v>
                </c:pt>
                <c:pt idx="5">
                  <c:v>1.3</c:v>
                </c:pt>
                <c:pt idx="6">
                  <c:v>0</c:v>
                </c:pt>
                <c:pt idx="7">
                  <c:v>0</c:v>
                </c:pt>
              </c:numCache>
            </c:numRef>
          </c:val>
          <c:extLst>
            <c:ext xmlns:c16="http://schemas.microsoft.com/office/drawing/2014/chart" uri="{C3380CC4-5D6E-409C-BE32-E72D297353CC}">
              <c16:uniqueId val="{00000002-0C70-462E-B630-AEDC58549750}"/>
            </c:ext>
          </c:extLst>
        </c:ser>
        <c:ser>
          <c:idx val="3"/>
          <c:order val="3"/>
          <c:tx>
            <c:strRef>
              <c:f>'75'!$L$77</c:f>
              <c:strCache>
                <c:ptCount val="1"/>
                <c:pt idx="0">
                  <c:v>Loans to credit institutions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f>'75'!$M$73:$T$73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'75'!$M$77:$T$77</c:f>
              <c:numCache>
                <c:formatCode>_-* #,##0.0_-;\-* #,##0.0_-;_-* "-"??_-;_-@_-</c:formatCode>
                <c:ptCount val="8"/>
                <c:pt idx="0">
                  <c:v>2.2000000000000002</c:v>
                </c:pt>
                <c:pt idx="1">
                  <c:v>2.1</c:v>
                </c:pt>
                <c:pt idx="2">
                  <c:v>0.1</c:v>
                </c:pt>
                <c:pt idx="3">
                  <c:v>0.1</c:v>
                </c:pt>
                <c:pt idx="4">
                  <c:v>0</c:v>
                </c:pt>
                <c:pt idx="5">
                  <c:v>0</c:v>
                </c:pt>
                <c:pt idx="6">
                  <c:v>0</c:v>
                </c:pt>
                <c:pt idx="7">
                  <c:v>0</c:v>
                </c:pt>
              </c:numCache>
            </c:numRef>
          </c:val>
          <c:extLst>
            <c:ext xmlns:c16="http://schemas.microsoft.com/office/drawing/2014/chart" uri="{C3380CC4-5D6E-409C-BE32-E72D297353CC}">
              <c16:uniqueId val="{00000003-0C70-462E-B630-AEDC58549750}"/>
            </c:ext>
          </c:extLst>
        </c:ser>
        <c:ser>
          <c:idx val="4"/>
          <c:order val="4"/>
          <c:tx>
            <c:strRef>
              <c:f>'75'!$L$78</c:f>
              <c:strCache>
                <c:ptCount val="1"/>
                <c:pt idx="0">
                  <c:v>Interest-bearing securities incl. Treasury bills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Ref>
              <c:f>'75'!$M$73:$T$73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'75'!$M$78:$T$78</c:f>
              <c:numCache>
                <c:formatCode>_-* #,##0.0_-;\-* #,##0.0_-;_-* "-"??_-;_-@_-</c:formatCode>
                <c:ptCount val="8"/>
                <c:pt idx="0">
                  <c:v>13.7</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0C70-462E-B630-AEDC58549750}"/>
            </c:ext>
          </c:extLst>
        </c:ser>
        <c:ser>
          <c:idx val="5"/>
          <c:order val="5"/>
          <c:tx>
            <c:strRef>
              <c:f>'75'!$L$79</c:f>
              <c:strCache>
                <c:ptCount val="1"/>
                <c:pt idx="0">
                  <c:v>Deposits and borrowings from the public</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strRef>
              <c:f>'75'!$M$73:$T$73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'75'!$M$79:$T$79</c:f>
              <c:numCache>
                <c:formatCode>_-* #,##0.0_-;\-* #,##0.0_-;_-* "-"??_-;_-@_-</c:formatCode>
                <c:ptCount val="8"/>
                <c:pt idx="0">
                  <c:v>-2.6</c:v>
                </c:pt>
                <c:pt idx="1">
                  <c:v>-0.4</c:v>
                </c:pt>
                <c:pt idx="2">
                  <c:v>-0.2</c:v>
                </c:pt>
                <c:pt idx="3">
                  <c:v>0</c:v>
                </c:pt>
                <c:pt idx="4">
                  <c:v>0</c:v>
                </c:pt>
                <c:pt idx="5">
                  <c:v>0</c:v>
                </c:pt>
                <c:pt idx="6">
                  <c:v>0</c:v>
                </c:pt>
                <c:pt idx="7">
                  <c:v>-6.4</c:v>
                </c:pt>
              </c:numCache>
            </c:numRef>
          </c:val>
          <c:extLst>
            <c:ext xmlns:c16="http://schemas.microsoft.com/office/drawing/2014/chart" uri="{C3380CC4-5D6E-409C-BE32-E72D297353CC}">
              <c16:uniqueId val="{00000005-0C70-462E-B630-AEDC58549750}"/>
            </c:ext>
          </c:extLst>
        </c:ser>
        <c:ser>
          <c:idx val="6"/>
          <c:order val="6"/>
          <c:tx>
            <c:strRef>
              <c:f>'75'!$L$80</c:f>
              <c:strCache>
                <c:ptCount val="1"/>
                <c:pt idx="0">
                  <c:v>Deposits by credit institutions</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cat>
            <c:strRef>
              <c:f>'75'!$M$73:$T$73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'75'!$M$80:$T$80</c:f>
              <c:numCache>
                <c:formatCode>_-* #,##0.0_-;\-* #,##0.0_-;_-* "-"??_-;_-@_-</c:formatCode>
                <c:ptCount val="8"/>
                <c:pt idx="0">
                  <c:v>-9.9</c:v>
                </c:pt>
                <c:pt idx="1">
                  <c:v>-2.5</c:v>
                </c:pt>
                <c:pt idx="2">
                  <c:v>-1.1000000000000001</c:v>
                </c:pt>
                <c:pt idx="3">
                  <c:v>-0.1</c:v>
                </c:pt>
                <c:pt idx="4">
                  <c:v>0</c:v>
                </c:pt>
                <c:pt idx="5">
                  <c:v>0</c:v>
                </c:pt>
                <c:pt idx="6">
                  <c:v>0</c:v>
                </c:pt>
                <c:pt idx="7">
                  <c:v>0</c:v>
                </c:pt>
              </c:numCache>
            </c:numRef>
          </c:val>
          <c:extLst>
            <c:ext xmlns:c16="http://schemas.microsoft.com/office/drawing/2014/chart" uri="{C3380CC4-5D6E-409C-BE32-E72D297353CC}">
              <c16:uniqueId val="{00000006-0C70-462E-B630-AEDC58549750}"/>
            </c:ext>
          </c:extLst>
        </c:ser>
        <c:ser>
          <c:idx val="7"/>
          <c:order val="7"/>
          <c:tx>
            <c:strRef>
              <c:f>'75'!$L$81</c:f>
              <c:strCache>
                <c:ptCount val="1"/>
                <c:pt idx="0">
                  <c:v>Issued CDs&amp;CPs</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cat>
            <c:strRef>
              <c:f>'75'!$M$73:$T$73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'75'!$M$81:$T$81</c:f>
              <c:numCache>
                <c:formatCode>_-* #,##0.0_-;\-* #,##0.0_-;_-* "-"??_-;_-@_-</c:formatCode>
                <c:ptCount val="8"/>
                <c:pt idx="0">
                  <c:v>-2.8</c:v>
                </c:pt>
                <c:pt idx="1">
                  <c:v>-13.8</c:v>
                </c:pt>
                <c:pt idx="2">
                  <c:v>-10.3</c:v>
                </c:pt>
                <c:pt idx="3">
                  <c:v>-1.8</c:v>
                </c:pt>
                <c:pt idx="4">
                  <c:v>0</c:v>
                </c:pt>
                <c:pt idx="5">
                  <c:v>0</c:v>
                </c:pt>
                <c:pt idx="6">
                  <c:v>0</c:v>
                </c:pt>
                <c:pt idx="7">
                  <c:v>0</c:v>
                </c:pt>
              </c:numCache>
            </c:numRef>
          </c:val>
          <c:extLst>
            <c:ext xmlns:c16="http://schemas.microsoft.com/office/drawing/2014/chart" uri="{C3380CC4-5D6E-409C-BE32-E72D297353CC}">
              <c16:uniqueId val="{00000007-0C70-462E-B630-AEDC58549750}"/>
            </c:ext>
          </c:extLst>
        </c:ser>
        <c:ser>
          <c:idx val="8"/>
          <c:order val="8"/>
          <c:tx>
            <c:strRef>
              <c:f>'75'!$L$82</c:f>
              <c:strCache>
                <c:ptCount val="1"/>
                <c:pt idx="0">
                  <c:v>Issued covered bonds</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invertIfNegative val="0"/>
          <c:cat>
            <c:strRef>
              <c:f>'75'!$M$73:$T$73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'75'!$M$82:$T$82</c:f>
              <c:numCache>
                <c:formatCode>_-* #,##0.0_-;\-* #,##0.0_-;_-*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0C70-462E-B630-AEDC58549750}"/>
            </c:ext>
          </c:extLst>
        </c:ser>
        <c:ser>
          <c:idx val="9"/>
          <c:order val="9"/>
          <c:tx>
            <c:strRef>
              <c:f>'75'!$L$83</c:f>
              <c:strCache>
                <c:ptCount val="1"/>
                <c:pt idx="0">
                  <c:v>Issued other bonds</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invertIfNegative val="0"/>
          <c:cat>
            <c:strRef>
              <c:f>'75'!$M$73:$T$73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'75'!$M$83:$T$83</c:f>
              <c:numCache>
                <c:formatCode>_-* #,##0.0_-;\-* #,##0.0_-;_-* "-"??_-;_-@_-</c:formatCode>
                <c:ptCount val="8"/>
                <c:pt idx="0">
                  <c:v>0</c:v>
                </c:pt>
                <c:pt idx="1">
                  <c:v>-0.1</c:v>
                </c:pt>
                <c:pt idx="2">
                  <c:v>-2</c:v>
                </c:pt>
                <c:pt idx="3">
                  <c:v>-4.3</c:v>
                </c:pt>
                <c:pt idx="4">
                  <c:v>-3.3</c:v>
                </c:pt>
                <c:pt idx="5">
                  <c:v>-0.1</c:v>
                </c:pt>
                <c:pt idx="6">
                  <c:v>0</c:v>
                </c:pt>
                <c:pt idx="7">
                  <c:v>0</c:v>
                </c:pt>
              </c:numCache>
            </c:numRef>
          </c:val>
          <c:extLst>
            <c:ext xmlns:c16="http://schemas.microsoft.com/office/drawing/2014/chart" uri="{C3380CC4-5D6E-409C-BE32-E72D297353CC}">
              <c16:uniqueId val="{00000009-0C70-462E-B630-AEDC58549750}"/>
            </c:ext>
          </c:extLst>
        </c:ser>
        <c:ser>
          <c:idx val="10"/>
          <c:order val="10"/>
          <c:tx>
            <c:strRef>
              <c:f>'75'!$L$84</c:f>
              <c:strCache>
                <c:ptCount val="1"/>
                <c:pt idx="0">
                  <c:v>Subordinated liabilities</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invertIfNegative val="0"/>
          <c:cat>
            <c:strRef>
              <c:f>'75'!$M$73:$T$73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'75'!$M$84:$T$84</c:f>
              <c:numCache>
                <c:formatCode>_-* #,##0.0_-;\-* #,##0.0_-;_-* "-"??_-;_-@_-</c:formatCode>
                <c:ptCount val="8"/>
                <c:pt idx="0">
                  <c:v>0</c:v>
                </c:pt>
                <c:pt idx="1">
                  <c:v>0</c:v>
                </c:pt>
                <c:pt idx="2">
                  <c:v>0</c:v>
                </c:pt>
                <c:pt idx="3">
                  <c:v>0</c:v>
                </c:pt>
                <c:pt idx="4">
                  <c:v>-1.9</c:v>
                </c:pt>
                <c:pt idx="5">
                  <c:v>0</c:v>
                </c:pt>
                <c:pt idx="6">
                  <c:v>-0.9</c:v>
                </c:pt>
                <c:pt idx="7">
                  <c:v>-1.3</c:v>
                </c:pt>
              </c:numCache>
            </c:numRef>
          </c:val>
          <c:extLst>
            <c:ext xmlns:c16="http://schemas.microsoft.com/office/drawing/2014/chart" uri="{C3380CC4-5D6E-409C-BE32-E72D297353CC}">
              <c16:uniqueId val="{0000000A-0C70-462E-B630-AEDC58549750}"/>
            </c:ext>
          </c:extLst>
        </c:ser>
        <c:ser>
          <c:idx val="11"/>
          <c:order val="11"/>
          <c:tx>
            <c:strRef>
              <c:f>'75'!$L$85</c:f>
              <c:strCache>
                <c:ptCount val="1"/>
                <c:pt idx="0">
                  <c:v>Equity</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invertIfNegative val="0"/>
          <c:cat>
            <c:strRef>
              <c:f>'75'!$M$73:$T$73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'75'!$M$85:$T$85</c:f>
              <c:numCache>
                <c:formatCode>_-* #,##0.0_-;\-* #,##0.0_-;_-* "-"??_-;_-@_-</c:formatCode>
                <c:ptCount val="8"/>
                <c:pt idx="7">
                  <c:v>-0.1</c:v>
                </c:pt>
              </c:numCache>
            </c:numRef>
          </c:val>
          <c:extLst>
            <c:ext xmlns:c16="http://schemas.microsoft.com/office/drawing/2014/chart" uri="{C3380CC4-5D6E-409C-BE32-E72D297353CC}">
              <c16:uniqueId val="{0000000B-0C70-462E-B630-AEDC58549750}"/>
            </c:ext>
          </c:extLst>
        </c:ser>
        <c:ser>
          <c:idx val="12"/>
          <c:order val="12"/>
          <c:tx>
            <c:strRef>
              <c:f>'75'!$L$86</c:f>
              <c:strCache>
                <c:ptCount val="1"/>
                <c:pt idx="0">
                  <c:v>Derivatives, net inflows/outflows</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invertIfNegative val="0"/>
          <c:cat>
            <c:strRef>
              <c:f>'75'!$M$73:$T$73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'75'!$M$86:$T$86</c:f>
              <c:numCache>
                <c:formatCode>_-* #,##0.0_-;\-* #,##0.0_-;_-* "-"??_-;_-@_-</c:formatCode>
                <c:ptCount val="8"/>
                <c:pt idx="0">
                  <c:v>5.7</c:v>
                </c:pt>
                <c:pt idx="1">
                  <c:v>16.899999999999999</c:v>
                </c:pt>
                <c:pt idx="2">
                  <c:v>1.3</c:v>
                </c:pt>
                <c:pt idx="3">
                  <c:v>-2</c:v>
                </c:pt>
                <c:pt idx="4">
                  <c:v>-1.3</c:v>
                </c:pt>
                <c:pt idx="5">
                  <c:v>-1.1000000000000001</c:v>
                </c:pt>
                <c:pt idx="6">
                  <c:v>0.4</c:v>
                </c:pt>
                <c:pt idx="7">
                  <c:v>0</c:v>
                </c:pt>
              </c:numCache>
            </c:numRef>
          </c:val>
          <c:extLst>
            <c:ext xmlns:c16="http://schemas.microsoft.com/office/drawing/2014/chart" uri="{C3380CC4-5D6E-409C-BE32-E72D297353CC}">
              <c16:uniqueId val="{0000000C-0C70-462E-B630-AEDC58549750}"/>
            </c:ext>
          </c:extLst>
        </c:ser>
        <c:dLbls>
          <c:showLegendKey val="0"/>
          <c:showVal val="0"/>
          <c:showCatName val="0"/>
          <c:showSerName val="0"/>
          <c:showPercent val="0"/>
          <c:showBubbleSize val="0"/>
        </c:dLbls>
        <c:gapWidth val="150"/>
        <c:overlap val="100"/>
        <c:axId val="77757824"/>
        <c:axId val="77763712"/>
      </c:barChart>
      <c:catAx>
        <c:axId val="77757824"/>
        <c:scaling>
          <c:orientation val="minMax"/>
        </c:scaling>
        <c:delete val="0"/>
        <c:axPos val="b"/>
        <c:numFmt formatCode="General" sourceLinked="0"/>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763712"/>
        <c:crosses val="autoZero"/>
        <c:auto val="1"/>
        <c:lblAlgn val="ctr"/>
        <c:lblOffset val="100"/>
        <c:noMultiLvlLbl val="0"/>
      </c:catAx>
      <c:valAx>
        <c:axId val="7776371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757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SE"/>
    </a:p>
  </c:txPr>
  <c:printSettings>
    <c:headerFooter/>
    <c:pageMargins b="0.75" l="0.25" r="0.25"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Other currencies</a:t>
            </a:r>
          </a:p>
        </c:rich>
      </c:tx>
      <c:layout>
        <c:manualLayout>
          <c:xMode val="edge"/>
          <c:yMode val="edge"/>
          <c:x val="0.42139993288665362"/>
          <c:y val="5.8239837830916371E-3"/>
        </c:manualLayout>
      </c:layout>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SE"/>
        </a:p>
      </c:txPr>
    </c:title>
    <c:autoTitleDeleted val="0"/>
    <c:plotArea>
      <c:layout>
        <c:manualLayout>
          <c:layoutTarget val="inner"/>
          <c:xMode val="edge"/>
          <c:yMode val="edge"/>
          <c:x val="9.4114284839067211E-2"/>
          <c:y val="5.8972592487055511E-2"/>
          <c:w val="0.88157105103399114"/>
          <c:h val="0.54901178214661228"/>
        </c:manualLayout>
      </c:layout>
      <c:barChart>
        <c:barDir val="col"/>
        <c:grouping val="stacked"/>
        <c:varyColors val="0"/>
        <c:ser>
          <c:idx val="0"/>
          <c:order val="0"/>
          <c:tx>
            <c:strRef>
              <c:f>'75'!$L$90</c:f>
              <c:strCache>
                <c:ptCount val="1"/>
                <c:pt idx="0">
                  <c:v>Other currencies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'75'!$M$89:$T$89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'75'!$M$90:$T$90</c:f>
              <c:numCache>
                <c:formatCode>#,##0</c:formatCode>
                <c:ptCount val="8"/>
              </c:numCache>
            </c:numRef>
          </c:val>
          <c:extLst>
            <c:ext xmlns:c16="http://schemas.microsoft.com/office/drawing/2014/chart" uri="{C3380CC4-5D6E-409C-BE32-E72D297353CC}">
              <c16:uniqueId val="{00000000-BCC3-4FFD-98EE-428AE6518EBC}"/>
            </c:ext>
          </c:extLst>
        </c:ser>
        <c:ser>
          <c:idx val="1"/>
          <c:order val="1"/>
          <c:tx>
            <c:strRef>
              <c:f>'75'!$L$91</c:f>
              <c:strCache>
                <c:ptCount val="1"/>
                <c:pt idx="0">
                  <c:v>Cash and balances with central banks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'75'!$M$89:$T$89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'75'!$M$91:$T$91</c:f>
              <c:numCache>
                <c:formatCode>_-* #,##0.0_-;\-* #,##0.0_-;_-* "-"??_-;_-@_-</c:formatCode>
                <c:ptCount val="8"/>
                <c:pt idx="0">
                  <c:v>0.1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CC3-4FFD-98EE-428AE6518EBC}"/>
            </c:ext>
          </c:extLst>
        </c:ser>
        <c:ser>
          <c:idx val="2"/>
          <c:order val="2"/>
          <c:tx>
            <c:strRef>
              <c:f>'75'!$L$92</c:f>
              <c:strCache>
                <c:ptCount val="1"/>
                <c:pt idx="0">
                  <c:v>Loans to the public</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f>'75'!$M$89:$T$89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'75'!$M$92:$T$92</c:f>
              <c:numCache>
                <c:formatCode>_-* #,##0.0_-;\-* #,##0.0_-;_-* "-"??_-;_-@_-</c:formatCode>
                <c:ptCount val="8"/>
                <c:pt idx="0">
                  <c:v>1</c:v>
                </c:pt>
                <c:pt idx="1">
                  <c:v>0.3</c:v>
                </c:pt>
                <c:pt idx="2">
                  <c:v>0.4</c:v>
                </c:pt>
                <c:pt idx="3">
                  <c:v>0.1</c:v>
                </c:pt>
                <c:pt idx="4">
                  <c:v>0.2</c:v>
                </c:pt>
                <c:pt idx="5">
                  <c:v>0</c:v>
                </c:pt>
                <c:pt idx="6">
                  <c:v>0</c:v>
                </c:pt>
                <c:pt idx="7">
                  <c:v>0</c:v>
                </c:pt>
              </c:numCache>
            </c:numRef>
          </c:val>
          <c:extLst>
            <c:ext xmlns:c16="http://schemas.microsoft.com/office/drawing/2014/chart" uri="{C3380CC4-5D6E-409C-BE32-E72D297353CC}">
              <c16:uniqueId val="{00000002-BCC3-4FFD-98EE-428AE6518EBC}"/>
            </c:ext>
          </c:extLst>
        </c:ser>
        <c:ser>
          <c:idx val="3"/>
          <c:order val="3"/>
          <c:tx>
            <c:strRef>
              <c:f>'75'!$L$93</c:f>
              <c:strCache>
                <c:ptCount val="1"/>
                <c:pt idx="0">
                  <c:v>Loans to credit institutions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f>'75'!$M$89:$T$89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'75'!$M$93:$T$93</c:f>
              <c:numCache>
                <c:formatCode>_-* #,##0.0_-;\-* #,##0.0_-;_-* "-"??_-;_-@_-</c:formatCode>
                <c:ptCount val="8"/>
                <c:pt idx="0">
                  <c:v>0.4</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BCC3-4FFD-98EE-428AE6518EBC}"/>
            </c:ext>
          </c:extLst>
        </c:ser>
        <c:ser>
          <c:idx val="4"/>
          <c:order val="4"/>
          <c:tx>
            <c:strRef>
              <c:f>'75'!$L$94</c:f>
              <c:strCache>
                <c:ptCount val="1"/>
                <c:pt idx="0">
                  <c:v>Interest-bearing securities incl. Treasury bills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Ref>
              <c:f>'75'!$M$89:$T$89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'75'!$M$94:$T$94</c:f>
              <c:numCache>
                <c:formatCode>_-* #,##0.0_-;\-* #,##0.0_-;_-* "-"??_-;_-@_-</c:formatCode>
                <c:ptCount val="8"/>
                <c:pt idx="0">
                  <c:v>0.6</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BCC3-4FFD-98EE-428AE6518EBC}"/>
            </c:ext>
          </c:extLst>
        </c:ser>
        <c:ser>
          <c:idx val="5"/>
          <c:order val="5"/>
          <c:tx>
            <c:strRef>
              <c:f>'75'!$L$95</c:f>
              <c:strCache>
                <c:ptCount val="1"/>
                <c:pt idx="0">
                  <c:v>Deposits and borrowings from the public</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strRef>
              <c:f>'75'!$M$89:$T$89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'75'!$M$95:$T$95</c:f>
              <c:numCache>
                <c:formatCode>_-* #,##0.0_-;\-* #,##0.0_-;_-* "-"??_-;_-@_-</c:formatCode>
                <c:ptCount val="8"/>
                <c:pt idx="0">
                  <c:v>-0.3</c:v>
                </c:pt>
                <c:pt idx="1">
                  <c:v>-0.1</c:v>
                </c:pt>
                <c:pt idx="2">
                  <c:v>0</c:v>
                </c:pt>
                <c:pt idx="3">
                  <c:v>0</c:v>
                </c:pt>
                <c:pt idx="4">
                  <c:v>0</c:v>
                </c:pt>
                <c:pt idx="5">
                  <c:v>0</c:v>
                </c:pt>
                <c:pt idx="6">
                  <c:v>0</c:v>
                </c:pt>
                <c:pt idx="7">
                  <c:v>-1.9</c:v>
                </c:pt>
              </c:numCache>
            </c:numRef>
          </c:val>
          <c:extLst>
            <c:ext xmlns:c16="http://schemas.microsoft.com/office/drawing/2014/chart" uri="{C3380CC4-5D6E-409C-BE32-E72D297353CC}">
              <c16:uniqueId val="{00000005-BCC3-4FFD-98EE-428AE6518EBC}"/>
            </c:ext>
          </c:extLst>
        </c:ser>
        <c:ser>
          <c:idx val="6"/>
          <c:order val="6"/>
          <c:tx>
            <c:strRef>
              <c:f>'75'!$L$96</c:f>
              <c:strCache>
                <c:ptCount val="1"/>
                <c:pt idx="0">
                  <c:v>Deposits by credit institutions</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cat>
            <c:strRef>
              <c:f>'75'!$M$89:$T$89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'75'!$M$96:$T$96</c:f>
              <c:numCache>
                <c:formatCode>_-* #,##0.0_-;\-* #,##0.0_-;_-* "-"??_-;_-@_-</c:formatCode>
                <c:ptCount val="8"/>
                <c:pt idx="0">
                  <c:v>-1.1000000000000001</c:v>
                </c:pt>
                <c:pt idx="1">
                  <c:v>-0.7</c:v>
                </c:pt>
                <c:pt idx="2">
                  <c:v>-0.2</c:v>
                </c:pt>
                <c:pt idx="3">
                  <c:v>0</c:v>
                </c:pt>
                <c:pt idx="4">
                  <c:v>0</c:v>
                </c:pt>
                <c:pt idx="5">
                  <c:v>0</c:v>
                </c:pt>
                <c:pt idx="6">
                  <c:v>0</c:v>
                </c:pt>
                <c:pt idx="7">
                  <c:v>0</c:v>
                </c:pt>
              </c:numCache>
            </c:numRef>
          </c:val>
          <c:extLst>
            <c:ext xmlns:c16="http://schemas.microsoft.com/office/drawing/2014/chart" uri="{C3380CC4-5D6E-409C-BE32-E72D297353CC}">
              <c16:uniqueId val="{00000006-BCC3-4FFD-98EE-428AE6518EBC}"/>
            </c:ext>
          </c:extLst>
        </c:ser>
        <c:ser>
          <c:idx val="7"/>
          <c:order val="7"/>
          <c:tx>
            <c:strRef>
              <c:f>'75'!$L$97</c:f>
              <c:strCache>
                <c:ptCount val="1"/>
                <c:pt idx="0">
                  <c:v>Issued CDs&amp;CPs</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cat>
            <c:strRef>
              <c:f>'75'!$M$89:$T$89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'75'!$M$97:$T$97</c:f>
              <c:numCache>
                <c:formatCode>_-* #,##0.0_-;\-* #,##0.0_-;_-* "-"??_-;_-@_-</c:formatCode>
                <c:ptCount val="8"/>
                <c:pt idx="0">
                  <c:v>-4.5999999999999996</c:v>
                </c:pt>
                <c:pt idx="1">
                  <c:v>-4.9000000000000004</c:v>
                </c:pt>
                <c:pt idx="2">
                  <c:v>-1.8</c:v>
                </c:pt>
                <c:pt idx="3">
                  <c:v>0</c:v>
                </c:pt>
                <c:pt idx="4">
                  <c:v>0</c:v>
                </c:pt>
                <c:pt idx="5">
                  <c:v>0</c:v>
                </c:pt>
                <c:pt idx="6">
                  <c:v>0</c:v>
                </c:pt>
                <c:pt idx="7">
                  <c:v>0</c:v>
                </c:pt>
              </c:numCache>
            </c:numRef>
          </c:val>
          <c:extLst>
            <c:ext xmlns:c16="http://schemas.microsoft.com/office/drawing/2014/chart" uri="{C3380CC4-5D6E-409C-BE32-E72D297353CC}">
              <c16:uniqueId val="{00000007-BCC3-4FFD-98EE-428AE6518EBC}"/>
            </c:ext>
          </c:extLst>
        </c:ser>
        <c:ser>
          <c:idx val="8"/>
          <c:order val="8"/>
          <c:tx>
            <c:strRef>
              <c:f>'75'!$L$98</c:f>
              <c:strCache>
                <c:ptCount val="1"/>
                <c:pt idx="0">
                  <c:v>Issued covered bonds</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invertIfNegative val="0"/>
          <c:cat>
            <c:strRef>
              <c:f>'75'!$M$89:$T$89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'75'!$M$98:$T$98</c:f>
              <c:numCache>
                <c:formatCode>_-* #,##0.0_-;\-* #,##0.0_-;_-* "-"??_-;_-@_-</c:formatCode>
                <c:ptCount val="8"/>
                <c:pt idx="0">
                  <c:v>-0.6</c:v>
                </c:pt>
                <c:pt idx="1">
                  <c:v>0</c:v>
                </c:pt>
                <c:pt idx="2">
                  <c:v>0</c:v>
                </c:pt>
                <c:pt idx="3">
                  <c:v>-0.1</c:v>
                </c:pt>
                <c:pt idx="4">
                  <c:v>-0.5</c:v>
                </c:pt>
                <c:pt idx="5">
                  <c:v>0</c:v>
                </c:pt>
                <c:pt idx="6">
                  <c:v>0</c:v>
                </c:pt>
                <c:pt idx="7">
                  <c:v>0</c:v>
                </c:pt>
              </c:numCache>
            </c:numRef>
          </c:val>
          <c:extLst>
            <c:ext xmlns:c16="http://schemas.microsoft.com/office/drawing/2014/chart" uri="{C3380CC4-5D6E-409C-BE32-E72D297353CC}">
              <c16:uniqueId val="{00000008-BCC3-4FFD-98EE-428AE6518EBC}"/>
            </c:ext>
          </c:extLst>
        </c:ser>
        <c:ser>
          <c:idx val="9"/>
          <c:order val="9"/>
          <c:tx>
            <c:strRef>
              <c:f>'75'!$L$99</c:f>
              <c:strCache>
                <c:ptCount val="1"/>
                <c:pt idx="0">
                  <c:v>Issued other bonds</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invertIfNegative val="0"/>
          <c:cat>
            <c:strRef>
              <c:f>'75'!$M$89:$T$89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'75'!$M$99:$T$99</c:f>
              <c:numCache>
                <c:formatCode>_-* #,##0.0_-;\-* #,##0.0_-;_-* "-"??_-;_-@_-</c:formatCode>
                <c:ptCount val="8"/>
                <c:pt idx="0">
                  <c:v>-0.1</c:v>
                </c:pt>
                <c:pt idx="1">
                  <c:v>0</c:v>
                </c:pt>
                <c:pt idx="2">
                  <c:v>-1.6</c:v>
                </c:pt>
                <c:pt idx="3">
                  <c:v>-1.1000000000000001</c:v>
                </c:pt>
                <c:pt idx="4">
                  <c:v>-1.2</c:v>
                </c:pt>
                <c:pt idx="5">
                  <c:v>-1</c:v>
                </c:pt>
                <c:pt idx="6">
                  <c:v>0</c:v>
                </c:pt>
                <c:pt idx="7">
                  <c:v>0</c:v>
                </c:pt>
              </c:numCache>
            </c:numRef>
          </c:val>
          <c:extLst>
            <c:ext xmlns:c16="http://schemas.microsoft.com/office/drawing/2014/chart" uri="{C3380CC4-5D6E-409C-BE32-E72D297353CC}">
              <c16:uniqueId val="{00000009-BCC3-4FFD-98EE-428AE6518EBC}"/>
            </c:ext>
          </c:extLst>
        </c:ser>
        <c:ser>
          <c:idx val="10"/>
          <c:order val="10"/>
          <c:tx>
            <c:strRef>
              <c:f>'75'!$L$100</c:f>
              <c:strCache>
                <c:ptCount val="1"/>
                <c:pt idx="0">
                  <c:v>Subordinated liabilities</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invertIfNegative val="0"/>
          <c:cat>
            <c:strRef>
              <c:f>'75'!$M$89:$T$89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'75'!$M$100:$T$100</c:f>
              <c:numCache>
                <c:formatCode>_-* #,##0.0_-;\-* #,##0.0_-;_-* "-"??_-;_-@_-</c:formatCode>
                <c:ptCount val="8"/>
                <c:pt idx="0">
                  <c:v>0</c:v>
                </c:pt>
                <c:pt idx="1">
                  <c:v>0</c:v>
                </c:pt>
                <c:pt idx="2">
                  <c:v>0</c:v>
                </c:pt>
                <c:pt idx="3">
                  <c:v>0</c:v>
                </c:pt>
                <c:pt idx="4">
                  <c:v>0</c:v>
                </c:pt>
                <c:pt idx="5">
                  <c:v>-0.1</c:v>
                </c:pt>
                <c:pt idx="6">
                  <c:v>-0.3</c:v>
                </c:pt>
                <c:pt idx="7">
                  <c:v>0</c:v>
                </c:pt>
              </c:numCache>
            </c:numRef>
          </c:val>
          <c:extLst>
            <c:ext xmlns:c16="http://schemas.microsoft.com/office/drawing/2014/chart" uri="{C3380CC4-5D6E-409C-BE32-E72D297353CC}">
              <c16:uniqueId val="{0000000A-BCC3-4FFD-98EE-428AE6518EBC}"/>
            </c:ext>
          </c:extLst>
        </c:ser>
        <c:ser>
          <c:idx val="11"/>
          <c:order val="11"/>
          <c:tx>
            <c:strRef>
              <c:f>'75'!$L$101</c:f>
              <c:strCache>
                <c:ptCount val="1"/>
                <c:pt idx="0">
                  <c:v>Equity</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invertIfNegative val="0"/>
          <c:cat>
            <c:strRef>
              <c:f>'75'!$M$89:$T$89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'75'!$M$101:$T$101</c:f>
              <c:numCache>
                <c:formatCode>_-* #,##0.0_-;\-* #,##0.0_-;_-* "-"??_-;_-@_-</c:formatCode>
                <c:ptCount val="8"/>
                <c:pt idx="7">
                  <c:v>-0.4</c:v>
                </c:pt>
              </c:numCache>
            </c:numRef>
          </c:val>
          <c:extLst>
            <c:ext xmlns:c16="http://schemas.microsoft.com/office/drawing/2014/chart" uri="{C3380CC4-5D6E-409C-BE32-E72D297353CC}">
              <c16:uniqueId val="{0000000B-BCC3-4FFD-98EE-428AE6518EBC}"/>
            </c:ext>
          </c:extLst>
        </c:ser>
        <c:ser>
          <c:idx val="12"/>
          <c:order val="12"/>
          <c:tx>
            <c:strRef>
              <c:f>'75'!$L$102</c:f>
              <c:strCache>
                <c:ptCount val="1"/>
                <c:pt idx="0">
                  <c:v>Derivatives, net inflows/outflows</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invertIfNegative val="0"/>
          <c:cat>
            <c:strRef>
              <c:f>'75'!$M$89:$T$89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'75'!$M$102:$T$102</c:f>
              <c:numCache>
                <c:formatCode>_-* #,##0.0_-;\-* #,##0.0_-;_-* "-"??_-;_-@_-</c:formatCode>
                <c:ptCount val="8"/>
                <c:pt idx="0">
                  <c:v>3.6</c:v>
                </c:pt>
                <c:pt idx="1">
                  <c:v>6.8</c:v>
                </c:pt>
                <c:pt idx="2">
                  <c:v>4.9000000000000004</c:v>
                </c:pt>
                <c:pt idx="3">
                  <c:v>0.9</c:v>
                </c:pt>
                <c:pt idx="4">
                  <c:v>1.3</c:v>
                </c:pt>
                <c:pt idx="5">
                  <c:v>1</c:v>
                </c:pt>
                <c:pt idx="6">
                  <c:v>0.7</c:v>
                </c:pt>
                <c:pt idx="7">
                  <c:v>0</c:v>
                </c:pt>
              </c:numCache>
            </c:numRef>
          </c:val>
          <c:extLst>
            <c:ext xmlns:c16="http://schemas.microsoft.com/office/drawing/2014/chart" uri="{C3380CC4-5D6E-409C-BE32-E72D297353CC}">
              <c16:uniqueId val="{0000000C-BCC3-4FFD-98EE-428AE6518EBC}"/>
            </c:ext>
          </c:extLst>
        </c:ser>
        <c:dLbls>
          <c:showLegendKey val="0"/>
          <c:showVal val="0"/>
          <c:showCatName val="0"/>
          <c:showSerName val="0"/>
          <c:showPercent val="0"/>
          <c:showBubbleSize val="0"/>
        </c:dLbls>
        <c:gapWidth val="150"/>
        <c:overlap val="100"/>
        <c:axId val="77899648"/>
        <c:axId val="77901184"/>
      </c:barChart>
      <c:catAx>
        <c:axId val="77899648"/>
        <c:scaling>
          <c:orientation val="minMax"/>
        </c:scaling>
        <c:delete val="0"/>
        <c:axPos val="b"/>
        <c:numFmt formatCode="General" sourceLinked="0"/>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901184"/>
        <c:crosses val="autoZero"/>
        <c:auto val="1"/>
        <c:lblAlgn val="ctr"/>
        <c:lblOffset val="100"/>
        <c:noMultiLvlLbl val="0"/>
      </c:catAx>
      <c:valAx>
        <c:axId val="7790118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899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'97'!$Q$3</c:f>
              <c:strCache>
                <c:ptCount val="1"/>
                <c:pt idx="0">
                  <c:v>Norway </c:v>
                </c:pt>
              </c:strCache>
            </c:strRef>
          </c:tx>
          <c:spPr>
            <a:ln w="28575" cap="rnd" cmpd="sng" algn="ctr">
              <a:solidFill>
                <a:schemeClr val="accent2">
                  <a:shade val="95000"/>
                  <a:satMod val="105000"/>
                </a:schemeClr>
              </a:solidFill>
              <a:prstDash val="solid"/>
              <a:round/>
            </a:ln>
            <a:effectLst/>
          </c:spPr>
          <c:marker>
            <c:symbol val="none"/>
          </c:marker>
          <c:cat>
            <c:strRef>
              <c:f>'97'!$R$2:$AD$2</c:f>
              <c:strCache>
                <c:ptCount val="13"/>
                <c:pt idx="0">
                  <c:v>Dec 2017</c:v>
                </c:pt>
                <c:pt idx="1">
                  <c:v>Jan</c:v>
                </c:pt>
                <c:pt idx="2">
                  <c:v>Feb</c:v>
                </c:pt>
                <c:pt idx="3">
                  <c:v>Mar</c:v>
                </c:pt>
                <c:pt idx="4">
                  <c:v>Apr</c:v>
                </c:pt>
                <c:pt idx="5">
                  <c:v>May</c:v>
                </c:pt>
                <c:pt idx="6">
                  <c:v>Jun</c:v>
                </c:pt>
                <c:pt idx="7">
                  <c:v>Jul</c:v>
                </c:pt>
                <c:pt idx="8">
                  <c:v>Aug</c:v>
                </c:pt>
                <c:pt idx="9">
                  <c:v>Sep</c:v>
                </c:pt>
                <c:pt idx="10">
                  <c:v>Oct</c:v>
                </c:pt>
                <c:pt idx="11">
                  <c:v>Nov</c:v>
                </c:pt>
                <c:pt idx="12">
                  <c:v>Dec 2018</c:v>
                </c:pt>
              </c:strCache>
            </c:strRef>
          </c:cat>
          <c:val>
            <c:numRef>
              <c:f>'97'!$R$3:$AD$3</c:f>
              <c:numCache>
                <c:formatCode>0.0%</c:formatCode>
                <c:ptCount val="13"/>
                <c:pt idx="0">
                  <c:v>6.7674583112615996E-2</c:v>
                </c:pt>
                <c:pt idx="1">
                  <c:v>6.3110585074265549E-2</c:v>
                </c:pt>
                <c:pt idx="2">
                  <c:v>6.2269292211526078E-2</c:v>
                </c:pt>
                <c:pt idx="3">
                  <c:v>6.1030130928000532E-2</c:v>
                </c:pt>
                <c:pt idx="4">
                  <c:v>6.2935426422634555E-2</c:v>
                </c:pt>
                <c:pt idx="5">
                  <c:v>6.2611962237690263E-2</c:v>
                </c:pt>
                <c:pt idx="6">
                  <c:v>6.4595902940733571E-2</c:v>
                </c:pt>
                <c:pt idx="7">
                  <c:v>6.64911746568978E-2</c:v>
                </c:pt>
                <c:pt idx="8">
                  <c:v>6.8378243326640165E-2</c:v>
                </c:pt>
                <c:pt idx="9">
                  <c:v>6.9669822009274865E-2</c:v>
                </c:pt>
                <c:pt idx="10">
                  <c:v>6.2305255266653516E-2</c:v>
                </c:pt>
                <c:pt idx="11">
                  <c:v>6.3106619604745604E-2</c:v>
                </c:pt>
                <c:pt idx="12">
                  <c:v>6.7399949640171972E-2</c:v>
                </c:pt>
              </c:numCache>
            </c:numRef>
          </c:val>
          <c:smooth val="0"/>
          <c:extLst>
            <c:ext xmlns:c16="http://schemas.microsoft.com/office/drawing/2014/chart" uri="{C3380CC4-5D6E-409C-BE32-E72D297353CC}">
              <c16:uniqueId val="{00000000-D0EE-4D15-A575-D9D5247AB4C3}"/>
            </c:ext>
          </c:extLst>
        </c:ser>
        <c:ser>
          <c:idx val="2"/>
          <c:order val="1"/>
          <c:tx>
            <c:strRef>
              <c:f>'97'!$Q$4</c:f>
              <c:strCache>
                <c:ptCount val="1"/>
                <c:pt idx="0">
                  <c:v>Finland </c:v>
                </c:pt>
              </c:strCache>
            </c:strRef>
          </c:tx>
          <c:spPr>
            <a:ln w="28575" cap="rnd" cmpd="sng" algn="ctr">
              <a:solidFill>
                <a:schemeClr val="accent3">
                  <a:shade val="95000"/>
                  <a:satMod val="105000"/>
                </a:schemeClr>
              </a:solidFill>
              <a:prstDash val="solid"/>
              <a:round/>
            </a:ln>
            <a:effectLst/>
          </c:spPr>
          <c:marker>
            <c:symbol val="none"/>
          </c:marker>
          <c:cat>
            <c:strRef>
              <c:f>'97'!$R$2:$AD$2</c:f>
              <c:strCache>
                <c:ptCount val="13"/>
                <c:pt idx="0">
                  <c:v>Dec 2017</c:v>
                </c:pt>
                <c:pt idx="1">
                  <c:v>Jan</c:v>
                </c:pt>
                <c:pt idx="2">
                  <c:v>Feb</c:v>
                </c:pt>
                <c:pt idx="3">
                  <c:v>Mar</c:v>
                </c:pt>
                <c:pt idx="4">
                  <c:v>Apr</c:v>
                </c:pt>
                <c:pt idx="5">
                  <c:v>May</c:v>
                </c:pt>
                <c:pt idx="6">
                  <c:v>Jun</c:v>
                </c:pt>
                <c:pt idx="7">
                  <c:v>Jul</c:v>
                </c:pt>
                <c:pt idx="8">
                  <c:v>Aug</c:v>
                </c:pt>
                <c:pt idx="9">
                  <c:v>Sep</c:v>
                </c:pt>
                <c:pt idx="10">
                  <c:v>Oct</c:v>
                </c:pt>
                <c:pt idx="11">
                  <c:v>Nov</c:v>
                </c:pt>
                <c:pt idx="12">
                  <c:v>Dec 2018</c:v>
                </c:pt>
              </c:strCache>
            </c:strRef>
          </c:cat>
          <c:val>
            <c:numRef>
              <c:f>'97'!$R$4:$AD$4</c:f>
              <c:numCache>
                <c:formatCode>0.0%</c:formatCode>
                <c:ptCount val="13"/>
                <c:pt idx="0">
                  <c:v>0.599305901198807</c:v>
                </c:pt>
                <c:pt idx="1">
                  <c:v>0.61287236484903629</c:v>
                </c:pt>
                <c:pt idx="2">
                  <c:v>0.61566472651819626</c:v>
                </c:pt>
                <c:pt idx="3">
                  <c:v>0.60177337866989067</c:v>
                </c:pt>
                <c:pt idx="4">
                  <c:v>0.61472650473418977</c:v>
                </c:pt>
                <c:pt idx="5">
                  <c:v>0.59590991967924523</c:v>
                </c:pt>
                <c:pt idx="6">
                  <c:v>0.59629123837201858</c:v>
                </c:pt>
                <c:pt idx="7">
                  <c:v>0.59458946991912853</c:v>
                </c:pt>
                <c:pt idx="8">
                  <c:v>0.60498911158915336</c:v>
                </c:pt>
                <c:pt idx="9">
                  <c:v>0.60920254745586955</c:v>
                </c:pt>
                <c:pt idx="10">
                  <c:v>0.58634913031240754</c:v>
                </c:pt>
                <c:pt idx="11">
                  <c:v>0.57453240132443972</c:v>
                </c:pt>
                <c:pt idx="12">
                  <c:v>0.51954075307429859</c:v>
                </c:pt>
              </c:numCache>
            </c:numRef>
          </c:val>
          <c:smooth val="0"/>
          <c:extLst>
            <c:ext xmlns:c16="http://schemas.microsoft.com/office/drawing/2014/chart" uri="{C3380CC4-5D6E-409C-BE32-E72D297353CC}">
              <c16:uniqueId val="{00000001-D0EE-4D15-A575-D9D5247AB4C3}"/>
            </c:ext>
          </c:extLst>
        </c:ser>
        <c:ser>
          <c:idx val="3"/>
          <c:order val="2"/>
          <c:tx>
            <c:strRef>
              <c:f>'97'!$Q$5</c:f>
              <c:strCache>
                <c:ptCount val="1"/>
                <c:pt idx="0">
                  <c:v>Sweden </c:v>
                </c:pt>
              </c:strCache>
            </c:strRef>
          </c:tx>
          <c:spPr>
            <a:ln w="28575" cap="rnd" cmpd="sng" algn="ctr">
              <a:solidFill>
                <a:schemeClr val="accent4">
                  <a:shade val="95000"/>
                  <a:satMod val="105000"/>
                </a:schemeClr>
              </a:solidFill>
              <a:prstDash val="solid"/>
              <a:round/>
            </a:ln>
            <a:effectLst/>
          </c:spPr>
          <c:marker>
            <c:symbol val="none"/>
          </c:marker>
          <c:cat>
            <c:strRef>
              <c:f>'97'!$R$2:$AD$2</c:f>
              <c:strCache>
                <c:ptCount val="13"/>
                <c:pt idx="0">
                  <c:v>Dec 2017</c:v>
                </c:pt>
                <c:pt idx="1">
                  <c:v>Jan</c:v>
                </c:pt>
                <c:pt idx="2">
                  <c:v>Feb</c:v>
                </c:pt>
                <c:pt idx="3">
                  <c:v>Mar</c:v>
                </c:pt>
                <c:pt idx="4">
                  <c:v>Apr</c:v>
                </c:pt>
                <c:pt idx="5">
                  <c:v>May</c:v>
                </c:pt>
                <c:pt idx="6">
                  <c:v>Jun</c:v>
                </c:pt>
                <c:pt idx="7">
                  <c:v>Jul</c:v>
                </c:pt>
                <c:pt idx="8">
                  <c:v>Aug</c:v>
                </c:pt>
                <c:pt idx="9">
                  <c:v>Sep</c:v>
                </c:pt>
                <c:pt idx="10">
                  <c:v>Oct</c:v>
                </c:pt>
                <c:pt idx="11">
                  <c:v>Nov</c:v>
                </c:pt>
                <c:pt idx="12">
                  <c:v>Dec 2018</c:v>
                </c:pt>
              </c:strCache>
            </c:strRef>
          </c:cat>
          <c:val>
            <c:numRef>
              <c:f>'97'!$R$5:$AD$5</c:f>
              <c:numCache>
                <c:formatCode>0.0%</c:formatCode>
                <c:ptCount val="13"/>
                <c:pt idx="0">
                  <c:v>0.45583979354246063</c:v>
                </c:pt>
                <c:pt idx="1">
                  <c:v>0.51396154796393367</c:v>
                </c:pt>
                <c:pt idx="2">
                  <c:v>0.49543322376623511</c:v>
                </c:pt>
                <c:pt idx="3">
                  <c:v>0.47901597202168889</c:v>
                </c:pt>
                <c:pt idx="4">
                  <c:v>0.49814833244393586</c:v>
                </c:pt>
                <c:pt idx="5">
                  <c:v>0.48599050896037316</c:v>
                </c:pt>
                <c:pt idx="6">
                  <c:v>0.48807929654171867</c:v>
                </c:pt>
                <c:pt idx="7">
                  <c:v>0.50536347510218649</c:v>
                </c:pt>
                <c:pt idx="8">
                  <c:v>0.51143302102428545</c:v>
                </c:pt>
                <c:pt idx="9">
                  <c:v>0.51687081990260653</c:v>
                </c:pt>
                <c:pt idx="10">
                  <c:v>0.47742431674327873</c:v>
                </c:pt>
                <c:pt idx="11">
                  <c:v>0.47192736730463203</c:v>
                </c:pt>
                <c:pt idx="12">
                  <c:v>0.43425072099478668</c:v>
                </c:pt>
              </c:numCache>
            </c:numRef>
          </c:val>
          <c:smooth val="0"/>
          <c:extLst>
            <c:ext xmlns:c16="http://schemas.microsoft.com/office/drawing/2014/chart" uri="{C3380CC4-5D6E-409C-BE32-E72D297353CC}">
              <c16:uniqueId val="{00000002-D0EE-4D15-A575-D9D5247AB4C3}"/>
            </c:ext>
          </c:extLst>
        </c:ser>
        <c:dLbls>
          <c:showLegendKey val="0"/>
          <c:showVal val="0"/>
          <c:showCatName val="0"/>
          <c:showSerName val="0"/>
          <c:showPercent val="0"/>
          <c:showBubbleSize val="0"/>
        </c:dLbls>
        <c:smooth val="0"/>
        <c:axId val="254354560"/>
        <c:axId val="151998464"/>
      </c:lineChart>
      <c:catAx>
        <c:axId val="25435456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Palatino Linotype" panose="02040502050505030304" pitchFamily="18" charset="0"/>
                <a:ea typeface="+mn-ea"/>
                <a:cs typeface="+mn-cs"/>
              </a:defRPr>
            </a:pPr>
            <a:endParaRPr lang="sv-SE"/>
          </a:p>
        </c:txPr>
        <c:crossAx val="151998464"/>
        <c:crosses val="autoZero"/>
        <c:auto val="1"/>
        <c:lblAlgn val="ctr"/>
        <c:lblOffset val="100"/>
        <c:noMultiLvlLbl val="0"/>
      </c:catAx>
      <c:valAx>
        <c:axId val="151998464"/>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Palatino Linotype" panose="02040502050505030304" pitchFamily="18" charset="0"/>
                <a:ea typeface="+mn-ea"/>
                <a:cs typeface="+mn-cs"/>
              </a:defRPr>
            </a:pPr>
            <a:endParaRPr lang="sv-SE"/>
          </a:p>
        </c:txPr>
        <c:crossAx val="254354560"/>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9</xdr:col>
      <xdr:colOff>41573</xdr:colOff>
      <xdr:row>9</xdr:row>
      <xdr:rowOff>142876</xdr:rowOff>
    </xdr:from>
    <xdr:to>
      <xdr:col>16</xdr:col>
      <xdr:colOff>607765</xdr:colOff>
      <xdr:row>20</xdr:row>
      <xdr:rowOff>95250</xdr:rowOff>
    </xdr:to>
    <xdr:pic>
      <xdr:nvPicPr>
        <xdr:cNvPr id="7" name="Picture 6">
          <a:extLst>
            <a:ext uri="{FF2B5EF4-FFF2-40B4-BE49-F238E27FC236}">
              <a16:creationId xmlns:a16="http://schemas.microsoft.com/office/drawing/2014/main" id="{4D77F1E2-B758-41F2-ADD4-FBC135B42B9C}"/>
            </a:ext>
          </a:extLst>
        </xdr:cNvPr>
        <xdr:cNvPicPr>
          <a:picLocks noChangeAspect="1"/>
        </xdr:cNvPicPr>
      </xdr:nvPicPr>
      <xdr:blipFill>
        <a:blip xmlns:r="http://schemas.openxmlformats.org/officeDocument/2006/relationships" r:embed="rId1"/>
        <a:stretch>
          <a:fillRect/>
        </a:stretch>
      </xdr:blipFill>
      <xdr:spPr>
        <a:xfrm>
          <a:off x="3489623" y="1914526"/>
          <a:ext cx="3099842" cy="2047874"/>
        </a:xfrm>
        <a:prstGeom prst="rect">
          <a:avLst/>
        </a:prstGeom>
      </xdr:spPr>
    </xdr:pic>
    <xdr:clientData/>
  </xdr:twoCellAnchor>
  <xdr:twoCellAnchor editAs="oneCell">
    <xdr:from>
      <xdr:col>0</xdr:col>
      <xdr:colOff>104775</xdr:colOff>
      <xdr:row>9</xdr:row>
      <xdr:rowOff>57150</xdr:rowOff>
    </xdr:from>
    <xdr:to>
      <xdr:col>7</xdr:col>
      <xdr:colOff>312237</xdr:colOff>
      <xdr:row>21</xdr:row>
      <xdr:rowOff>80760</xdr:rowOff>
    </xdr:to>
    <xdr:pic>
      <xdr:nvPicPr>
        <xdr:cNvPr id="4" name="Picture 3">
          <a:extLst>
            <a:ext uri="{FF2B5EF4-FFF2-40B4-BE49-F238E27FC236}">
              <a16:creationId xmlns:a16="http://schemas.microsoft.com/office/drawing/2014/main" id="{2EB53084-DC3E-4008-A710-1D2531AFC7FC}"/>
            </a:ext>
          </a:extLst>
        </xdr:cNvPr>
        <xdr:cNvPicPr>
          <a:picLocks noChangeAspect="1"/>
        </xdr:cNvPicPr>
      </xdr:nvPicPr>
      <xdr:blipFill>
        <a:blip xmlns:r="http://schemas.openxmlformats.org/officeDocument/2006/relationships" r:embed="rId2"/>
        <a:stretch>
          <a:fillRect/>
        </a:stretch>
      </xdr:blipFill>
      <xdr:spPr>
        <a:xfrm>
          <a:off x="104775" y="1828800"/>
          <a:ext cx="2836362" cy="2309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533400</xdr:colOff>
      <xdr:row>0</xdr:row>
      <xdr:rowOff>357911</xdr:rowOff>
    </xdr:from>
    <xdr:to>
      <xdr:col>8</xdr:col>
      <xdr:colOff>132519</xdr:colOff>
      <xdr:row>24</xdr:row>
      <xdr:rowOff>132583</xdr:rowOff>
    </xdr:to>
    <xdr:pic>
      <xdr:nvPicPr>
        <xdr:cNvPr id="3" name="Picture 2">
          <a:extLst>
            <a:ext uri="{FF2B5EF4-FFF2-40B4-BE49-F238E27FC236}">
              <a16:creationId xmlns:a16="http://schemas.microsoft.com/office/drawing/2014/main" id="{6367D3AB-7A18-42A6-BF45-CE9CC8071B8E}"/>
            </a:ext>
          </a:extLst>
        </xdr:cNvPr>
        <xdr:cNvPicPr>
          <a:picLocks noChangeAspect="1"/>
        </xdr:cNvPicPr>
      </xdr:nvPicPr>
      <xdr:blipFill>
        <a:blip xmlns:r="http://schemas.openxmlformats.org/officeDocument/2006/relationships" r:embed="rId1"/>
        <a:stretch>
          <a:fillRect/>
        </a:stretch>
      </xdr:blipFill>
      <xdr:spPr>
        <a:xfrm>
          <a:off x="1181100" y="357911"/>
          <a:ext cx="4133019" cy="3813272"/>
        </a:xfrm>
        <a:prstGeom prst="rect">
          <a:avLst/>
        </a:prstGeom>
      </xdr:spPr>
    </xdr:pic>
    <xdr:clientData/>
  </xdr:twoCellAnchor>
  <xdr:twoCellAnchor editAs="oneCell">
    <xdr:from>
      <xdr:col>1</xdr:col>
      <xdr:colOff>190500</xdr:colOff>
      <xdr:row>31</xdr:row>
      <xdr:rowOff>117986</xdr:rowOff>
    </xdr:from>
    <xdr:to>
      <xdr:col>9</xdr:col>
      <xdr:colOff>322612</xdr:colOff>
      <xdr:row>52</xdr:row>
      <xdr:rowOff>27903</xdr:rowOff>
    </xdr:to>
    <xdr:pic>
      <xdr:nvPicPr>
        <xdr:cNvPr id="2" name="Picture 1">
          <a:extLst>
            <a:ext uri="{FF2B5EF4-FFF2-40B4-BE49-F238E27FC236}">
              <a16:creationId xmlns:a16="http://schemas.microsoft.com/office/drawing/2014/main" id="{79542EF1-C1B3-4799-A489-621678FC1244}"/>
            </a:ext>
          </a:extLst>
        </xdr:cNvPr>
        <xdr:cNvPicPr>
          <a:picLocks noChangeAspect="1"/>
        </xdr:cNvPicPr>
      </xdr:nvPicPr>
      <xdr:blipFill>
        <a:blip xmlns:r="http://schemas.openxmlformats.org/officeDocument/2006/relationships" r:embed="rId2"/>
        <a:stretch>
          <a:fillRect/>
        </a:stretch>
      </xdr:blipFill>
      <xdr:spPr>
        <a:xfrm>
          <a:off x="838200" y="5156711"/>
          <a:ext cx="5313712" cy="29102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220580</xdr:colOff>
      <xdr:row>0</xdr:row>
      <xdr:rowOff>962526</xdr:rowOff>
    </xdr:from>
    <xdr:to>
      <xdr:col>10</xdr:col>
      <xdr:colOff>167941</xdr:colOff>
      <xdr:row>23</xdr:row>
      <xdr:rowOff>90237</xdr:rowOff>
    </xdr:to>
    <xdr:pic>
      <xdr:nvPicPr>
        <xdr:cNvPr id="2" name="Picture 1">
          <a:extLst>
            <a:ext uri="{FF2B5EF4-FFF2-40B4-BE49-F238E27FC236}">
              <a16:creationId xmlns:a16="http://schemas.microsoft.com/office/drawing/2014/main" id="{822E0409-5996-424A-9A27-B587D8FE0FA4}"/>
            </a:ext>
          </a:extLst>
        </xdr:cNvPr>
        <xdr:cNvPicPr>
          <a:picLocks noChangeAspect="1"/>
        </xdr:cNvPicPr>
      </xdr:nvPicPr>
      <xdr:blipFill>
        <a:blip xmlns:r="http://schemas.openxmlformats.org/officeDocument/2006/relationships" r:embed="rId1"/>
        <a:stretch>
          <a:fillRect/>
        </a:stretch>
      </xdr:blipFill>
      <xdr:spPr>
        <a:xfrm>
          <a:off x="220580" y="962526"/>
          <a:ext cx="6253914" cy="33487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82829</xdr:colOff>
      <xdr:row>3</xdr:row>
      <xdr:rowOff>8282</xdr:rowOff>
    </xdr:from>
    <xdr:to>
      <xdr:col>7</xdr:col>
      <xdr:colOff>985632</xdr:colOff>
      <xdr:row>24</xdr:row>
      <xdr:rowOff>124238</xdr:rowOff>
    </xdr:to>
    <xdr:graphicFrame macro="">
      <xdr:nvGraphicFramePr>
        <xdr:cNvPr id="2" name="Chart 1">
          <a:extLst>
            <a:ext uri="{FF2B5EF4-FFF2-40B4-BE49-F238E27FC236}">
              <a16:creationId xmlns:a16="http://schemas.microsoft.com/office/drawing/2014/main" id="{969C72C8-43F0-4203-9D53-992D2E900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44820</xdr:rowOff>
    </xdr:from>
    <xdr:to>
      <xdr:col>4</xdr:col>
      <xdr:colOff>3198</xdr:colOff>
      <xdr:row>33</xdr:row>
      <xdr:rowOff>131294</xdr:rowOff>
    </xdr:to>
    <xdr:graphicFrame macro="">
      <xdr:nvGraphicFramePr>
        <xdr:cNvPr id="2" name="Chart 1">
          <a:extLst>
            <a:ext uri="{FF2B5EF4-FFF2-40B4-BE49-F238E27FC236}">
              <a16:creationId xmlns:a16="http://schemas.microsoft.com/office/drawing/2014/main" id="{4DDE734B-C3D3-43BC-ADC7-C43CF58FDA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33616</xdr:colOff>
      <xdr:row>35</xdr:row>
      <xdr:rowOff>104971</xdr:rowOff>
    </xdr:from>
    <xdr:to>
      <xdr:col>3</xdr:col>
      <xdr:colOff>582705</xdr:colOff>
      <xdr:row>56</xdr:row>
      <xdr:rowOff>133907</xdr:rowOff>
    </xdr:to>
    <xdr:graphicFrame macro="">
      <xdr:nvGraphicFramePr>
        <xdr:cNvPr id="3" name="Chart 2">
          <a:extLst>
            <a:ext uri="{FF2B5EF4-FFF2-40B4-BE49-F238E27FC236}">
              <a16:creationId xmlns:a16="http://schemas.microsoft.com/office/drawing/2014/main" id="{5639CC4E-F2C8-4566-83B5-5275CA449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4</xdr:row>
      <xdr:rowOff>94138</xdr:rowOff>
    </xdr:from>
    <xdr:to>
      <xdr:col>10</xdr:col>
      <xdr:colOff>887185</xdr:colOff>
      <xdr:row>23</xdr:row>
      <xdr:rowOff>5555</xdr:rowOff>
    </xdr:to>
    <xdr:graphicFrame macro="">
      <xdr:nvGraphicFramePr>
        <xdr:cNvPr id="2" name="Diagram 1">
          <a:extLst>
            <a:ext uri="{FF2B5EF4-FFF2-40B4-BE49-F238E27FC236}">
              <a16:creationId xmlns:a16="http://schemas.microsoft.com/office/drawing/2014/main" id="{4B0EAA16-BAAC-48B1-9C2F-967CE9A5B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257598</xdr:colOff>
      <xdr:row>23</xdr:row>
      <xdr:rowOff>9524</xdr:rowOff>
    </xdr:from>
    <xdr:to>
      <xdr:col>10</xdr:col>
      <xdr:colOff>908187</xdr:colOff>
      <xdr:row>41</xdr:row>
      <xdr:rowOff>109084</xdr:rowOff>
    </xdr:to>
    <xdr:graphicFrame macro="">
      <xdr:nvGraphicFramePr>
        <xdr:cNvPr id="3" name="Diagram 2">
          <a:extLst>
            <a:ext uri="{FF2B5EF4-FFF2-40B4-BE49-F238E27FC236}">
              <a16:creationId xmlns:a16="http://schemas.microsoft.com/office/drawing/2014/main" id="{7F81E430-98CF-4A17-8F10-27A68DBA4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260018</xdr:colOff>
      <xdr:row>42</xdr:row>
      <xdr:rowOff>6627</xdr:rowOff>
    </xdr:from>
    <xdr:to>
      <xdr:col>10</xdr:col>
      <xdr:colOff>899904</xdr:colOff>
      <xdr:row>60</xdr:row>
      <xdr:rowOff>73301</xdr:rowOff>
    </xdr:to>
    <xdr:graphicFrame macro="">
      <xdr:nvGraphicFramePr>
        <xdr:cNvPr id="4" name="Diagram 3">
          <a:extLst>
            <a:ext uri="{FF2B5EF4-FFF2-40B4-BE49-F238E27FC236}">
              <a16:creationId xmlns:a16="http://schemas.microsoft.com/office/drawing/2014/main" id="{0A9581BF-1871-4D04-8141-55BF8710C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259367</xdr:colOff>
      <xdr:row>60</xdr:row>
      <xdr:rowOff>38930</xdr:rowOff>
    </xdr:from>
    <xdr:to>
      <xdr:col>10</xdr:col>
      <xdr:colOff>792231</xdr:colOff>
      <xdr:row>81</xdr:row>
      <xdr:rowOff>10353</xdr:rowOff>
    </xdr:to>
    <xdr:graphicFrame macro="">
      <xdr:nvGraphicFramePr>
        <xdr:cNvPr id="5" name="Diagram 4">
          <a:extLst>
            <a:ext uri="{FF2B5EF4-FFF2-40B4-BE49-F238E27FC236}">
              <a16:creationId xmlns:a16="http://schemas.microsoft.com/office/drawing/2014/main" id="{DA7D7862-487B-4EB8-B3AB-E0E38AC78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244439</xdr:colOff>
      <xdr:row>81</xdr:row>
      <xdr:rowOff>74128</xdr:rowOff>
    </xdr:from>
    <xdr:to>
      <xdr:col>10</xdr:col>
      <xdr:colOff>776555</xdr:colOff>
      <xdr:row>100</xdr:row>
      <xdr:rowOff>112228</xdr:rowOff>
    </xdr:to>
    <xdr:graphicFrame macro="">
      <xdr:nvGraphicFramePr>
        <xdr:cNvPr id="6" name="Diagram 5">
          <a:extLst>
            <a:ext uri="{FF2B5EF4-FFF2-40B4-BE49-F238E27FC236}">
              <a16:creationId xmlns:a16="http://schemas.microsoft.com/office/drawing/2014/main" id="{FBCABE95-3616-480E-9A7A-318D4EC47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226257</xdr:colOff>
      <xdr:row>100</xdr:row>
      <xdr:rowOff>149087</xdr:rowOff>
    </xdr:from>
    <xdr:to>
      <xdr:col>10</xdr:col>
      <xdr:colOff>728870</xdr:colOff>
      <xdr:row>131</xdr:row>
      <xdr:rowOff>45178</xdr:rowOff>
    </xdr:to>
    <xdr:graphicFrame macro="">
      <xdr:nvGraphicFramePr>
        <xdr:cNvPr id="7" name="Diagram 6">
          <a:extLst>
            <a:ext uri="{FF2B5EF4-FFF2-40B4-BE49-F238E27FC236}">
              <a16:creationId xmlns:a16="http://schemas.microsoft.com/office/drawing/2014/main" id="{A8376C67-1CE0-4326-AD38-C882AF474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0.05222</cdr:x>
      <cdr:y>0</cdr:y>
    </cdr:from>
    <cdr:to>
      <cdr:x>0.20163</cdr:x>
      <cdr:y>0.254</cdr:y>
    </cdr:to>
    <cdr:sp macro="" textlink="">
      <cdr:nvSpPr>
        <cdr:cNvPr id="2" name="textruta 1"/>
        <cdr:cNvSpPr txBox="1"/>
      </cdr:nvSpPr>
      <cdr:spPr>
        <a:xfrm xmlns:a="http://schemas.openxmlformats.org/drawingml/2006/main">
          <a:off x="460887" y="0"/>
          <a:ext cx="1318629" cy="919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latin typeface="Palatino Linotype" panose="02040502050505030304" pitchFamily="18" charset="0"/>
            </a:rPr>
            <a:t>EURbn</a:t>
          </a:r>
        </a:p>
      </cdr:txBody>
    </cdr:sp>
  </cdr:relSizeAnchor>
</c:userShapes>
</file>

<file path=xl/drawings/drawing8.xml><?xml version="1.0" encoding="utf-8"?>
<c:userShapes xmlns:c="http://schemas.openxmlformats.org/drawingml/2006/chart">
  <cdr:relSizeAnchor xmlns:cdr="http://schemas.openxmlformats.org/drawingml/2006/chartDrawing">
    <cdr:from>
      <cdr:x>0.0083</cdr:x>
      <cdr:y>0.01411</cdr:y>
    </cdr:from>
    <cdr:to>
      <cdr:x>0.15771</cdr:x>
      <cdr:y>0.26811</cdr:y>
    </cdr:to>
    <cdr:sp macro="" textlink="">
      <cdr:nvSpPr>
        <cdr:cNvPr id="2" name="textruta 1"/>
        <cdr:cNvSpPr txBox="1"/>
      </cdr:nvSpPr>
      <cdr:spPr>
        <a:xfrm xmlns:a="http://schemas.openxmlformats.org/drawingml/2006/main">
          <a:off x="50800" y="50800"/>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Palatino Linotype" panose="02040502050505030304" pitchFamily="18" charset="0"/>
            </a:rPr>
            <a:t>EURbn</a:t>
          </a:r>
        </a:p>
      </cdr:txBody>
    </cdr:sp>
  </cdr:relSizeAnchor>
</c:userShapes>
</file>

<file path=xl/drawings/drawing9.xml><?xml version="1.0" encoding="utf-8"?>
<c:userShapes xmlns:c="http://schemas.openxmlformats.org/drawingml/2006/chart">
  <cdr:relSizeAnchor xmlns:cdr="http://schemas.openxmlformats.org/drawingml/2006/chartDrawing">
    <cdr:from>
      <cdr:x>0.00225</cdr:x>
      <cdr:y>0.01161</cdr:y>
    </cdr:from>
    <cdr:to>
      <cdr:x>0.15272</cdr:x>
      <cdr:y>0.27213</cdr:y>
    </cdr:to>
    <cdr:sp macro="" textlink="">
      <cdr:nvSpPr>
        <cdr:cNvPr id="2" name="textruta 1"/>
        <cdr:cNvSpPr txBox="1"/>
      </cdr:nvSpPr>
      <cdr:spPr>
        <a:xfrm xmlns:a="http://schemas.openxmlformats.org/drawingml/2006/main">
          <a:off x="18911" y="41556"/>
          <a:ext cx="1262098" cy="9325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Palatino Linotype" panose="02040502050505030304" pitchFamily="18" charset="0"/>
            </a:rPr>
            <a:t>EURbn</a:t>
          </a:r>
        </a:p>
      </cdr:txBody>
    </cdr:sp>
  </cdr:relSizeAnchor>
</c:userShapes>
</file>

<file path=xl/drawings/drawing10.xml><?xml version="1.0" encoding="utf-8"?>
<c:userShapes xmlns:c="http://schemas.openxmlformats.org/drawingml/2006/chart">
  <cdr:relSizeAnchor xmlns:cdr="http://schemas.openxmlformats.org/drawingml/2006/chartDrawing">
    <cdr:from>
      <cdr:x>0.00835</cdr:x>
      <cdr:y>0.01274</cdr:y>
    </cdr:from>
    <cdr:to>
      <cdr:x>0.15858</cdr:x>
      <cdr:y>0.24213</cdr:y>
    </cdr:to>
    <cdr:sp macro="" textlink="">
      <cdr:nvSpPr>
        <cdr:cNvPr id="2" name="textruta 1"/>
        <cdr:cNvSpPr txBox="1"/>
      </cdr:nvSpPr>
      <cdr:spPr>
        <a:xfrm xmlns:a="http://schemas.openxmlformats.org/drawingml/2006/main">
          <a:off x="50800" y="50800"/>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Palatino Linotype" panose="02040502050505030304" pitchFamily="18" charset="0"/>
            </a:rPr>
            <a:t>EURbn</a:t>
          </a:r>
        </a:p>
      </cdr:txBody>
    </cdr:sp>
  </cdr:relSizeAnchor>
</c:userShapes>
</file>

<file path=xl/drawings/drawing11.xml><?xml version="1.0" encoding="utf-8"?>
<c:userShapes xmlns:c="http://schemas.openxmlformats.org/drawingml/2006/chart">
  <cdr:relSizeAnchor xmlns:cdr="http://schemas.openxmlformats.org/drawingml/2006/chartDrawing">
    <cdr:from>
      <cdr:x>0.00215</cdr:x>
      <cdr:y>0.01373</cdr:y>
    </cdr:from>
    <cdr:to>
      <cdr:x>0.15215</cdr:x>
      <cdr:y>0.26083</cdr:y>
    </cdr:to>
    <cdr:sp macro="" textlink="">
      <cdr:nvSpPr>
        <cdr:cNvPr id="2" name="textruta 1"/>
        <cdr:cNvSpPr txBox="1"/>
      </cdr:nvSpPr>
      <cdr:spPr>
        <a:xfrm xmlns:a="http://schemas.openxmlformats.org/drawingml/2006/main">
          <a:off x="17763" y="51288"/>
          <a:ext cx="1242002" cy="9230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Palatino Linotype" panose="02040502050505030304" pitchFamily="18" charset="0"/>
            </a:rPr>
            <a:t>EURbn</a:t>
          </a:r>
        </a:p>
      </cdr:txBody>
    </cdr:sp>
  </cdr:relSizeAnchor>
</c:userShapes>
</file>

<file path=xl/drawings/drawing12.xml><?xml version="1.0" encoding="utf-8"?>
<c:userShapes xmlns:c="http://schemas.openxmlformats.org/drawingml/2006/chart">
  <cdr:relSizeAnchor xmlns:cdr="http://schemas.openxmlformats.org/drawingml/2006/chartDrawing">
    <cdr:from>
      <cdr:x>0.00884</cdr:x>
      <cdr:y>0.00916</cdr:y>
    </cdr:from>
    <cdr:to>
      <cdr:x>0.15961</cdr:x>
      <cdr:y>0.17364</cdr:y>
    </cdr:to>
    <cdr:sp macro="" textlink="">
      <cdr:nvSpPr>
        <cdr:cNvPr id="2" name="textruta 1">
          <a:extLst xmlns:a="http://schemas.openxmlformats.org/drawingml/2006/main">
            <a:ext uri="{FF2B5EF4-FFF2-40B4-BE49-F238E27FC236}">
              <a16:creationId xmlns:a16="http://schemas.microsoft.com/office/drawing/2014/main" id="{4E2DC418-75AE-49D5-A114-B943217647DF}"/>
            </a:ext>
          </a:extLst>
        </cdr:cNvPr>
        <cdr:cNvSpPr txBox="1"/>
      </cdr:nvSpPr>
      <cdr:spPr>
        <a:xfrm xmlns:a="http://schemas.openxmlformats.org/drawingml/2006/main">
          <a:off x="50800" y="50800"/>
          <a:ext cx="866251" cy="9119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Palatino Linotype" panose="02040502050505030304" pitchFamily="18" charset="0"/>
            </a:rPr>
            <a:t>EURbn</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928127</xdr:colOff>
      <xdr:row>1</xdr:row>
      <xdr:rowOff>144558</xdr:rowOff>
    </xdr:from>
    <xdr:to>
      <xdr:col>9</xdr:col>
      <xdr:colOff>313151</xdr:colOff>
      <xdr:row>19</xdr:row>
      <xdr:rowOff>39143</xdr:rowOff>
    </xdr:to>
    <xdr:graphicFrame macro="">
      <xdr:nvGraphicFramePr>
        <xdr:cNvPr id="2" name="Diagram 1">
          <a:extLst>
            <a:ext uri="{FF2B5EF4-FFF2-40B4-BE49-F238E27FC236}">
              <a16:creationId xmlns:a16="http://schemas.microsoft.com/office/drawing/2014/main" id="{B6E9E67B-3417-452D-B4DD-50E4D8B4F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apital%20Production\2018\12\Pillar%20III\Production\Working%20files%205000G\EZ%20working%20files\Key%20risks\REA%20on%20CR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apital%20Production\2018\03\Monthly%20TALM%20presentation\Waterfalls\Copy%20of%20Waterfall_03.2018_V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514960\Desktop\Pillar%203%20and%20Annual%20Report\planning\Reconciliation\2018%20Q2%20-%20Pillar%20III%20-%20GFIR%20tables%20-%20Delivery%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Frontpage"/>
      <sheetName val="REA Interim Bridge"/>
      <sheetName val="REA"/>
      <sheetName val="Rw.Fl"/>
      <sheetName val="Art.3"/>
      <sheetName val="PAS"/>
      <sheetName val="NPB"/>
      <sheetName val="Mkts.Re"/>
      <sheetName val="CVA"/>
      <sheetName val="OpR"/>
      <sheetName val="Der &amp; SFTs"/>
      <sheetName val="Market risk"/>
      <sheetName val="Output --&gt;"/>
      <sheetName val="PeB"/>
      <sheetName val="CBB"/>
      <sheetName val="WB"/>
      <sheetName val="WM"/>
      <sheetName val="WB(old)"/>
    </sheetNames>
    <sheetDataSet>
      <sheetData sheetId="0"/>
      <sheetData sheetId="1">
        <row r="4">
          <cell r="C4" t="str">
            <v>Q4</v>
          </cell>
        </row>
        <row r="5">
          <cell r="C5" t="str">
            <v>Q3</v>
          </cell>
          <cell r="L5" t="str">
            <v>Jan</v>
          </cell>
          <cell r="N5">
            <v>1000</v>
          </cell>
        </row>
        <row r="6">
          <cell r="L6" t="str">
            <v>Feb</v>
          </cell>
        </row>
        <row r="7">
          <cell r="C7">
            <v>12.2018</v>
          </cell>
          <cell r="L7" t="str">
            <v>Q1</v>
          </cell>
        </row>
        <row r="8">
          <cell r="L8" t="str">
            <v>April</v>
          </cell>
        </row>
        <row r="9">
          <cell r="L9" t="str">
            <v>May</v>
          </cell>
        </row>
        <row r="10">
          <cell r="L10" t="str">
            <v>Q2</v>
          </cell>
        </row>
        <row r="11">
          <cell r="L11" t="str">
            <v>July</v>
          </cell>
        </row>
        <row r="12">
          <cell r="L12" t="str">
            <v>Aug</v>
          </cell>
        </row>
        <row r="13">
          <cell r="L13" t="str">
            <v>Q3</v>
          </cell>
        </row>
        <row r="14">
          <cell r="L14" t="str">
            <v>Oct</v>
          </cell>
        </row>
        <row r="15">
          <cell r="L15" t="str">
            <v>Nov</v>
          </cell>
        </row>
        <row r="16">
          <cell r="L16" t="str">
            <v>Q4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Input sheet"/>
      <sheetName val="Waterfall REA"/>
      <sheetName val="Waterfall CET1% excl."/>
      <sheetName val="Waterfall CET1%"/>
      <sheetName val="REA Summary"/>
      <sheetName val="I01"/>
      <sheetName val="I02"/>
      <sheetName val="I03"/>
      <sheetName val="I04"/>
      <sheetName val="CCR"/>
      <sheetName val="I06&amp;I07&amp;SA&amp;CVA"/>
      <sheetName val="Data Quality check"/>
    </sheetNames>
    <sheetDataSet>
      <sheetData sheetId="0"/>
      <sheetData sheetId="1">
        <row r="7">
          <cell r="E7" t="str">
            <v>Q1 2018</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Reconciliation"/>
      <sheetName val="Overview"/>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Scope"/>
    </sheetNames>
    <sheetDataSet>
      <sheetData sheetId="0"/>
      <sheetData sheetId="1"/>
      <sheetData sheetId="2">
        <row r="1">
          <cell r="AR1" t="str">
            <v>Done</v>
          </cell>
        </row>
        <row r="2">
          <cell r="AR2" t="str">
            <v>Ongoing</v>
          </cell>
        </row>
        <row r="3">
          <cell r="AR3" t="str">
            <v>Not started</v>
          </cell>
        </row>
      </sheetData>
      <sheetData sheetId="3"/>
      <sheetData sheetId="4"/>
      <sheetData sheetId="5"/>
      <sheetData sheetId="6"/>
      <sheetData sheetId="7"/>
      <sheetData sheetId="8"/>
      <sheetData sheetId="9"/>
      <sheetData sheetId="10"/>
      <sheetData sheetId="11"/>
      <sheetData sheetId="12"/>
      <sheetData sheetId="13"/>
      <sheetData sheetId="14">
        <row r="14">
          <cell r="C14">
            <v>90370.052743389999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ordea">
    <a:dk1>
      <a:sysClr val="windowText" lastClr="000000"/>
    </a:dk1>
    <a:lt1>
      <a:sysClr val="window" lastClr="FFFFFF"/>
    </a:lt1>
    <a:dk2>
      <a:srgbClr val="00005E"/>
    </a:dk2>
    <a:lt2>
      <a:srgbClr val="0000A0"/>
    </a:lt2>
    <a:accent1>
      <a:srgbClr val="0000A0"/>
    </a:accent1>
    <a:accent2>
      <a:srgbClr val="3399FF"/>
    </a:accent2>
    <a:accent3>
      <a:srgbClr val="99CCFF"/>
    </a:accent3>
    <a:accent4>
      <a:srgbClr val="FBD9CA"/>
    </a:accent4>
    <a:accent5>
      <a:srgbClr val="C9C7C7"/>
    </a:accent5>
    <a:accent6>
      <a:srgbClr val="474748"/>
    </a:accent6>
    <a:hlink>
      <a:srgbClr val="000000"/>
    </a:hlink>
    <a:folHlink>
      <a:srgbClr val="3399FF"/>
    </a:folHlink>
  </a:clrScheme>
  <a:fontScheme name="Norde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Nordea">
    <a:dk1>
      <a:sysClr val="windowText" lastClr="000000"/>
    </a:dk1>
    <a:lt1>
      <a:sysClr val="window" lastClr="FFFFFF"/>
    </a:lt1>
    <a:dk2>
      <a:srgbClr val="00005E"/>
    </a:dk2>
    <a:lt2>
      <a:srgbClr val="0000A0"/>
    </a:lt2>
    <a:accent1>
      <a:srgbClr val="0000A0"/>
    </a:accent1>
    <a:accent2>
      <a:srgbClr val="3399FF"/>
    </a:accent2>
    <a:accent3>
      <a:srgbClr val="99CCFF"/>
    </a:accent3>
    <a:accent4>
      <a:srgbClr val="FBD9CA"/>
    </a:accent4>
    <a:accent5>
      <a:srgbClr val="C9C7C7"/>
    </a:accent5>
    <a:accent6>
      <a:srgbClr val="474748"/>
    </a:accent6>
    <a:hlink>
      <a:srgbClr val="000000"/>
    </a:hlink>
    <a:folHlink>
      <a:srgbClr val="3399FF"/>
    </a:folHlink>
  </a:clrScheme>
  <a:fontScheme name="Norde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60.bin"/><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customProperty" Target="../customProperty62.bin"/><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7.bin"/><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9.bin"/><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customProperty" Target="../customProperty71.bin"/><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customProperty" Target="../customProperty72.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73.bin"/><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customProperty" Target="../customProperty74.bin"/><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customProperty" Target="../customProperty75.bin"/><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customProperty" Target="../customProperty76.bin"/><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77.bin"/><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customProperty" Target="../customProperty78.bin"/><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customProperty" Target="../customProperty79.bin"/><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customProperty" Target="../customProperty80.bin"/><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customProperty" Target="../customProperty81.bin"/><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customProperty" Target="../customProperty82.bin"/><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customProperty" Target="../customProperty83.bin"/><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customProperty" Target="../customProperty84.bin"/><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customProperty" Target="../customProperty85.bin"/><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customProperty" Target="../customProperty86.bin"/><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customProperty" Target="../customProperty87.bin"/><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8.bin"/><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customProperty" Target="../customProperty89.bin"/><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customProperty" Target="../customProperty90.bin"/><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customProperty" Target="../customProperty91.bin"/><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customProperty" Target="../customProperty92.bin"/><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customProperty" Target="../customProperty93.bin"/><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customProperty" Target="../customProperty94.bin"/><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customProperty" Target="../customProperty95.bin"/><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customProperty" Target="../customProperty96.bin"/><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customProperty" Target="../customProperty97.bin"/><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customProperty" Target="../customProperty98.bin"/><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customProperty" Target="../customProperty99.bin"/><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customProperty" Target="../customProperty100.bin"/><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customProperty" Target="../customProperty101.bin"/><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customProperty" Target="../customProperty102.bin"/><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customProperty" Target="../customProperty103.bin"/><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customProperty" Target="../customProperty104.bin"/><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customProperty" Target="../customProperty105.bin"/><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customProperty" Target="../customProperty106.bin"/><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customProperty" Target="../customProperty107.bin"/><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customProperty" Target="../customProperty108.bin"/><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customProperty" Target="../customProperty109.bin"/><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customProperty" Target="../customProperty110.bin"/><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customProperty" Target="../customProperty111.bin"/><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12.bin"/><Relationship Id="rId1" Type="http://schemas.openxmlformats.org/officeDocument/2006/relationships/printerSettings" Target="../printerSettings/printerSettings1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DDDD6-E8C9-41CB-A8EA-FF10788D7268}">
  <sheetPr>
    <tabColor theme="2" tint="-0.249977111117893"/>
  </sheetPr>
  <dimension ref="A1:Q59"/>
  <sheetViews>
    <sheetView showGridLines="0" tabSelected="1" showWhiteSpace="0" view="pageLayout" zoomScaleNormal="100" workbookViewId="0">
      <selection activeCell="N27" sqref="N27"/>
    </sheetView>
  </sheetViews>
  <sheetFormatPr defaultColWidth="0" defaultRowHeight="15"/>
  <cols>
    <col min="1" max="6" width="5" customWidth="1"/>
    <col min="7" max="7" width="6.42578125" customWidth="1"/>
    <col min="8" max="8" width="5" customWidth="1"/>
    <col min="9" max="9" width="6.42578125" customWidth="1"/>
    <col min="10" max="16" width="5" customWidth="1"/>
    <col min="17" max="17" width="9.28515625" customWidth="1"/>
    <col min="18" max="16384" width="9.140625" hidden="1"/>
  </cols>
  <sheetData>
    <row r="1" spans="1:17" ht="15" customHeight="1">
      <c r="A1" s="1738" t="s">
        <v>1729</v>
      </c>
      <c r="B1" s="1738"/>
      <c r="C1" s="1738"/>
      <c r="D1" s="1738"/>
      <c r="E1" s="1738"/>
      <c r="F1" s="1738"/>
      <c r="G1" s="1455"/>
      <c r="H1" s="1739"/>
      <c r="I1" s="1739"/>
      <c r="J1" s="1738" t="s">
        <v>1730</v>
      </c>
      <c r="K1" s="342"/>
      <c r="L1" s="342"/>
      <c r="M1" s="342"/>
      <c r="N1" s="342"/>
      <c r="O1" s="342"/>
      <c r="P1" s="343"/>
      <c r="Q1" s="1739"/>
    </row>
    <row r="2" spans="1:17">
      <c r="A2" s="2653" t="s">
        <v>2292</v>
      </c>
      <c r="B2" s="2654"/>
      <c r="C2" s="2654"/>
      <c r="D2" s="2654"/>
      <c r="E2" s="2654"/>
      <c r="F2" s="2654"/>
      <c r="G2" s="2654"/>
      <c r="H2" s="2654"/>
      <c r="I2" s="1740"/>
      <c r="J2" s="2655" t="s">
        <v>442</v>
      </c>
      <c r="K2" s="2655"/>
      <c r="L2" s="2655"/>
      <c r="M2" s="2655"/>
      <c r="N2" s="2655"/>
      <c r="O2" s="2655"/>
      <c r="P2" s="2655"/>
      <c r="Q2" s="2655"/>
    </row>
    <row r="3" spans="1:17">
      <c r="A3" s="2654"/>
      <c r="B3" s="2654"/>
      <c r="C3" s="2654"/>
      <c r="D3" s="2654"/>
      <c r="E3" s="2654"/>
      <c r="F3" s="2654"/>
      <c r="G3" s="2654"/>
      <c r="H3" s="2654"/>
      <c r="I3" s="1740"/>
      <c r="J3" s="2655"/>
      <c r="K3" s="2655"/>
      <c r="L3" s="2655"/>
      <c r="M3" s="2655"/>
      <c r="N3" s="2655"/>
      <c r="O3" s="2655"/>
      <c r="P3" s="2655"/>
      <c r="Q3" s="2655"/>
    </row>
    <row r="4" spans="1:17">
      <c r="A4" s="2654"/>
      <c r="B4" s="2654"/>
      <c r="C4" s="2654"/>
      <c r="D4" s="2654"/>
      <c r="E4" s="2654"/>
      <c r="F4" s="2654"/>
      <c r="G4" s="2654"/>
      <c r="H4" s="2654"/>
      <c r="I4" s="1740"/>
      <c r="J4" s="2655"/>
      <c r="K4" s="2655"/>
      <c r="L4" s="2655"/>
      <c r="M4" s="2655"/>
      <c r="N4" s="2655"/>
      <c r="O4" s="2655"/>
      <c r="P4" s="2655"/>
      <c r="Q4" s="2655"/>
    </row>
    <row r="5" spans="1:17">
      <c r="A5" s="2654"/>
      <c r="B5" s="2654"/>
      <c r="C5" s="2654"/>
      <c r="D5" s="2654"/>
      <c r="E5" s="2654"/>
      <c r="F5" s="2654"/>
      <c r="G5" s="2654"/>
      <c r="H5" s="2654"/>
      <c r="I5" s="1740"/>
      <c r="J5" s="2655"/>
      <c r="K5" s="2655"/>
      <c r="L5" s="2655"/>
      <c r="M5" s="2655"/>
      <c r="N5" s="2655"/>
      <c r="O5" s="2655"/>
      <c r="P5" s="2655"/>
      <c r="Q5" s="2655"/>
    </row>
    <row r="6" spans="1:17">
      <c r="A6" s="2654"/>
      <c r="B6" s="2654"/>
      <c r="C6" s="2654"/>
      <c r="D6" s="2654"/>
      <c r="E6" s="2654"/>
      <c r="F6" s="2654"/>
      <c r="G6" s="2654"/>
      <c r="H6" s="2654"/>
      <c r="I6" s="1740"/>
      <c r="J6" s="2656"/>
      <c r="K6" s="2656"/>
      <c r="L6" s="2656"/>
      <c r="M6" s="2656"/>
      <c r="N6" s="2656"/>
      <c r="O6" s="2656"/>
      <c r="P6" s="2656"/>
      <c r="Q6" s="2656"/>
    </row>
    <row r="7" spans="1:17">
      <c r="A7" s="2654"/>
      <c r="B7" s="2654"/>
      <c r="C7" s="2654"/>
      <c r="D7" s="2654"/>
      <c r="E7" s="2654"/>
      <c r="F7" s="2654"/>
      <c r="G7" s="2654"/>
      <c r="H7" s="2654"/>
      <c r="I7" s="1740"/>
      <c r="J7" s="2656"/>
      <c r="K7" s="2656"/>
      <c r="L7" s="2656"/>
      <c r="M7" s="2656"/>
      <c r="N7" s="2656"/>
      <c r="O7" s="2656"/>
      <c r="P7" s="2656"/>
      <c r="Q7" s="2656"/>
    </row>
    <row r="8" spans="1:17" ht="19.5" customHeight="1">
      <c r="A8" s="2654"/>
      <c r="B8" s="2654"/>
      <c r="C8" s="2654"/>
      <c r="D8" s="2654"/>
      <c r="E8" s="2654"/>
      <c r="F8" s="2654"/>
      <c r="G8" s="2654"/>
      <c r="H8" s="2654"/>
      <c r="I8" s="1740"/>
      <c r="J8" s="2656"/>
      <c r="K8" s="2656"/>
      <c r="L8" s="2656"/>
      <c r="M8" s="2656"/>
      <c r="N8" s="2656"/>
      <c r="O8" s="2656"/>
      <c r="P8" s="2656"/>
      <c r="Q8" s="2656"/>
    </row>
    <row r="9" spans="1:17">
      <c r="A9" s="1738"/>
      <c r="B9" s="1739"/>
      <c r="C9" s="1739"/>
      <c r="D9" s="1739"/>
      <c r="E9" s="1739"/>
      <c r="F9" s="1739"/>
      <c r="G9" s="1739"/>
      <c r="H9" s="1739"/>
      <c r="I9" s="1739"/>
      <c r="J9" s="1741"/>
      <c r="K9" s="1739"/>
      <c r="L9" s="1739"/>
      <c r="M9" s="1739"/>
      <c r="N9" s="1739"/>
      <c r="O9" s="1739"/>
      <c r="P9" s="1739"/>
      <c r="Q9" s="1739"/>
    </row>
    <row r="10" spans="1:17">
      <c r="A10" s="1739"/>
      <c r="B10" s="1739"/>
      <c r="C10" s="1739"/>
      <c r="D10" s="1739"/>
      <c r="E10" s="1739"/>
      <c r="F10" s="1739"/>
      <c r="G10" s="1739"/>
      <c r="H10" s="1739"/>
      <c r="I10" s="1739"/>
      <c r="J10" s="1739"/>
      <c r="K10" s="1739"/>
      <c r="L10" s="1739"/>
      <c r="M10" s="1739"/>
      <c r="N10" s="1739"/>
      <c r="O10" s="1739"/>
      <c r="P10" s="1739"/>
      <c r="Q10" s="1739"/>
    </row>
    <row r="39" spans="1:17">
      <c r="A39" s="2657" t="s">
        <v>2100</v>
      </c>
      <c r="B39" s="2657"/>
      <c r="C39" s="2657"/>
      <c r="D39" s="2657"/>
      <c r="E39" s="2657"/>
      <c r="F39" s="2657"/>
      <c r="G39" s="2657"/>
      <c r="H39" s="2657"/>
      <c r="I39" s="2657"/>
      <c r="J39" s="2657" t="s">
        <v>2169</v>
      </c>
      <c r="K39" s="2657"/>
      <c r="L39" s="2657"/>
      <c r="M39" s="2657"/>
      <c r="N39" s="2657"/>
      <c r="O39" s="2657"/>
      <c r="P39" s="2657"/>
      <c r="Q39" s="2657"/>
    </row>
    <row r="40" spans="1:17">
      <c r="A40" s="2658"/>
      <c r="B40" s="2658"/>
      <c r="C40" s="2658"/>
      <c r="D40" s="2658"/>
      <c r="E40" s="2658"/>
      <c r="F40" s="2658"/>
      <c r="G40" s="2658"/>
      <c r="H40" s="2658"/>
      <c r="I40" s="2658"/>
      <c r="J40" s="2658"/>
      <c r="K40" s="2658"/>
      <c r="L40" s="2658"/>
      <c r="M40" s="2658"/>
      <c r="N40" s="2658"/>
      <c r="O40" s="2658"/>
      <c r="P40" s="2658"/>
      <c r="Q40" s="2658"/>
    </row>
    <row r="41" spans="1:17">
      <c r="A41" s="2658"/>
      <c r="B41" s="2658"/>
      <c r="C41" s="2658"/>
      <c r="D41" s="2658"/>
      <c r="E41" s="2658"/>
      <c r="F41" s="2658"/>
      <c r="G41" s="2658"/>
      <c r="H41" s="2658"/>
      <c r="I41" s="2658"/>
      <c r="J41" s="2658"/>
      <c r="K41" s="2658"/>
      <c r="L41" s="2658"/>
      <c r="M41" s="2658"/>
      <c r="N41" s="2658"/>
      <c r="O41" s="2658"/>
      <c r="P41" s="2658"/>
      <c r="Q41" s="2658"/>
    </row>
    <row r="42" spans="1:17">
      <c r="A42" s="2658"/>
      <c r="B42" s="2658"/>
      <c r="C42" s="2658"/>
      <c r="D42" s="2658"/>
      <c r="E42" s="2658"/>
      <c r="F42" s="2658"/>
      <c r="G42" s="2658"/>
      <c r="H42" s="2658"/>
      <c r="I42" s="2658"/>
      <c r="J42" s="2658"/>
      <c r="K42" s="2658"/>
      <c r="L42" s="2658"/>
      <c r="M42" s="2658"/>
      <c r="N42" s="2658"/>
      <c r="O42" s="2658"/>
      <c r="P42" s="2658"/>
      <c r="Q42" s="2658"/>
    </row>
    <row r="43" spans="1:17">
      <c r="A43" s="2658"/>
      <c r="B43" s="2658"/>
      <c r="C43" s="2658"/>
      <c r="D43" s="2658"/>
      <c r="E43" s="2658"/>
      <c r="F43" s="2658"/>
      <c r="G43" s="2658"/>
      <c r="H43" s="2658"/>
      <c r="I43" s="2658"/>
      <c r="J43" s="2658"/>
      <c r="K43" s="2658"/>
      <c r="L43" s="2658"/>
      <c r="M43" s="2658"/>
      <c r="N43" s="2658"/>
      <c r="O43" s="2658"/>
      <c r="P43" s="2658"/>
      <c r="Q43" s="2658"/>
    </row>
    <row r="44" spans="1:17">
      <c r="A44" s="2658"/>
      <c r="B44" s="2658"/>
      <c r="C44" s="2658"/>
      <c r="D44" s="2658"/>
      <c r="E44" s="2658"/>
      <c r="F44" s="2658"/>
      <c r="G44" s="2658"/>
      <c r="H44" s="2658"/>
      <c r="I44" s="2658"/>
      <c r="J44" s="2658"/>
      <c r="K44" s="2658"/>
      <c r="L44" s="2658"/>
      <c r="M44" s="2658"/>
      <c r="N44" s="2658"/>
      <c r="O44" s="2658"/>
      <c r="P44" s="2658"/>
      <c r="Q44" s="2658"/>
    </row>
    <row r="45" spans="1:17">
      <c r="A45" s="2658"/>
      <c r="B45" s="2658"/>
      <c r="C45" s="2658"/>
      <c r="D45" s="2658"/>
      <c r="E45" s="2658"/>
      <c r="F45" s="2658"/>
      <c r="G45" s="2658"/>
      <c r="H45" s="2658"/>
      <c r="I45" s="2658"/>
      <c r="J45" s="2658"/>
      <c r="K45" s="2658"/>
      <c r="L45" s="2658"/>
      <c r="M45" s="2658"/>
      <c r="N45" s="2658"/>
      <c r="O45" s="2658"/>
      <c r="P45" s="2658"/>
      <c r="Q45" s="2658"/>
    </row>
    <row r="46" spans="1:17">
      <c r="A46" s="2658"/>
      <c r="B46" s="2658"/>
      <c r="C46" s="2658"/>
      <c r="D46" s="2658"/>
      <c r="E46" s="2658"/>
      <c r="F46" s="2658"/>
      <c r="G46" s="2658"/>
      <c r="H46" s="2658"/>
      <c r="I46" s="2658"/>
      <c r="J46" s="2658"/>
      <c r="K46" s="2658"/>
      <c r="L46" s="2658"/>
      <c r="M46" s="2658"/>
      <c r="N46" s="2658"/>
      <c r="O46" s="2658"/>
      <c r="P46" s="2658"/>
      <c r="Q46" s="2658"/>
    </row>
    <row r="47" spans="1:17">
      <c r="A47" s="2658"/>
      <c r="B47" s="2658"/>
      <c r="C47" s="2658"/>
      <c r="D47" s="2658"/>
      <c r="E47" s="2658"/>
      <c r="F47" s="2658"/>
      <c r="G47" s="2658"/>
      <c r="H47" s="2658"/>
      <c r="I47" s="2658"/>
      <c r="J47" s="2658"/>
      <c r="K47" s="2658"/>
      <c r="L47" s="2658"/>
      <c r="M47" s="2658"/>
      <c r="N47" s="2658"/>
      <c r="O47" s="2658"/>
      <c r="P47" s="2658"/>
      <c r="Q47" s="2658"/>
    </row>
    <row r="48" spans="1:17">
      <c r="A48" s="2658"/>
      <c r="B48" s="2658"/>
      <c r="C48" s="2658"/>
      <c r="D48" s="2658"/>
      <c r="E48" s="2658"/>
      <c r="F48" s="2658"/>
      <c r="G48" s="2658"/>
      <c r="H48" s="2658"/>
      <c r="I48" s="2658"/>
      <c r="J48" s="2658"/>
      <c r="K48" s="2658"/>
      <c r="L48" s="2658"/>
      <c r="M48" s="2658"/>
      <c r="N48" s="2658"/>
      <c r="O48" s="2658"/>
      <c r="P48" s="2658"/>
      <c r="Q48" s="2658"/>
    </row>
    <row r="49" spans="1:17">
      <c r="A49" s="2658"/>
      <c r="B49" s="2658"/>
      <c r="C49" s="2658"/>
      <c r="D49" s="2658"/>
      <c r="E49" s="2658"/>
      <c r="F49" s="2658"/>
      <c r="G49" s="2658"/>
      <c r="H49" s="2658"/>
      <c r="I49" s="2658"/>
      <c r="J49" s="2658"/>
      <c r="K49" s="2658"/>
      <c r="L49" s="2658"/>
      <c r="M49" s="2658"/>
      <c r="N49" s="2658"/>
      <c r="O49" s="2658"/>
      <c r="P49" s="2658"/>
      <c r="Q49" s="2658"/>
    </row>
    <row r="50" spans="1:17">
      <c r="A50" s="2658"/>
      <c r="B50" s="2658"/>
      <c r="C50" s="2658"/>
      <c r="D50" s="2658"/>
      <c r="E50" s="2658"/>
      <c r="F50" s="2658"/>
      <c r="G50" s="2658"/>
      <c r="H50" s="2658"/>
      <c r="I50" s="2658"/>
      <c r="J50" s="2658"/>
      <c r="K50" s="2658"/>
      <c r="L50" s="2658"/>
      <c r="M50" s="2658"/>
      <c r="N50" s="2658"/>
      <c r="O50" s="2658"/>
      <c r="P50" s="2658"/>
      <c r="Q50" s="2658"/>
    </row>
    <row r="51" spans="1:17">
      <c r="A51" s="2658"/>
      <c r="B51" s="2658"/>
      <c r="C51" s="2658"/>
      <c r="D51" s="2658"/>
      <c r="E51" s="2658"/>
      <c r="F51" s="2658"/>
      <c r="G51" s="2658"/>
      <c r="H51" s="2658"/>
      <c r="I51" s="2658"/>
      <c r="J51" s="2658"/>
      <c r="K51" s="2658"/>
      <c r="L51" s="2658"/>
      <c r="M51" s="2658"/>
      <c r="N51" s="2658"/>
      <c r="O51" s="2658"/>
      <c r="P51" s="2658"/>
      <c r="Q51" s="2658"/>
    </row>
    <row r="52" spans="1:17">
      <c r="A52" s="2658"/>
      <c r="B52" s="2658"/>
      <c r="C52" s="2658"/>
      <c r="D52" s="2658"/>
      <c r="E52" s="2658"/>
      <c r="F52" s="2658"/>
      <c r="G52" s="2658"/>
      <c r="H52" s="2658"/>
      <c r="I52" s="2658"/>
      <c r="J52" s="2658"/>
      <c r="K52" s="2658"/>
      <c r="L52" s="2658"/>
      <c r="M52" s="2658"/>
      <c r="N52" s="2658"/>
      <c r="O52" s="2658"/>
      <c r="P52" s="2658"/>
      <c r="Q52" s="2658"/>
    </row>
    <row r="53" spans="1:17">
      <c r="A53" s="2658"/>
      <c r="B53" s="2658"/>
      <c r="C53" s="2658"/>
      <c r="D53" s="2658"/>
      <c r="E53" s="2658"/>
      <c r="F53" s="2658"/>
      <c r="G53" s="2658"/>
      <c r="H53" s="2658"/>
      <c r="I53" s="2658"/>
      <c r="J53" s="2658"/>
      <c r="K53" s="2658"/>
      <c r="L53" s="2658"/>
      <c r="M53" s="2658"/>
      <c r="N53" s="2658"/>
      <c r="O53" s="2658"/>
      <c r="P53" s="2658"/>
      <c r="Q53" s="2658"/>
    </row>
    <row r="54" spans="1:17">
      <c r="A54" s="2658"/>
      <c r="B54" s="2658"/>
      <c r="C54" s="2658"/>
      <c r="D54" s="2658"/>
      <c r="E54" s="2658"/>
      <c r="F54" s="2658"/>
      <c r="G54" s="2658"/>
      <c r="H54" s="2658"/>
      <c r="I54" s="2658"/>
      <c r="J54" s="2658"/>
      <c r="K54" s="2658"/>
      <c r="L54" s="2658"/>
      <c r="M54" s="2658"/>
      <c r="N54" s="2658"/>
      <c r="O54" s="2658"/>
      <c r="P54" s="2658"/>
      <c r="Q54" s="2658"/>
    </row>
    <row r="55" spans="1:17">
      <c r="A55" s="2658"/>
      <c r="B55" s="2658"/>
      <c r="C55" s="2658"/>
      <c r="D55" s="2658"/>
      <c r="E55" s="2658"/>
      <c r="F55" s="2658"/>
      <c r="G55" s="2658"/>
      <c r="H55" s="2658"/>
      <c r="I55" s="2658"/>
      <c r="J55" s="2658"/>
      <c r="K55" s="2658"/>
      <c r="L55" s="2658"/>
      <c r="M55" s="2658"/>
      <c r="N55" s="2658"/>
      <c r="O55" s="2658"/>
      <c r="P55" s="2658"/>
      <c r="Q55" s="2658"/>
    </row>
    <row r="56" spans="1:17">
      <c r="A56" s="2658"/>
      <c r="B56" s="2658"/>
      <c r="C56" s="2658"/>
      <c r="D56" s="2658"/>
      <c r="E56" s="2658"/>
      <c r="F56" s="2658"/>
      <c r="G56" s="2658"/>
      <c r="H56" s="2658"/>
      <c r="I56" s="2658"/>
      <c r="J56" s="2658"/>
      <c r="K56" s="2658"/>
      <c r="L56" s="2658"/>
      <c r="M56" s="2658"/>
      <c r="N56" s="2658"/>
      <c r="O56" s="2658"/>
      <c r="P56" s="2658"/>
      <c r="Q56" s="2658"/>
    </row>
    <row r="57" spans="1:17">
      <c r="A57" s="2658"/>
      <c r="B57" s="2658"/>
      <c r="C57" s="2658"/>
      <c r="D57" s="2658"/>
      <c r="E57" s="2658"/>
      <c r="F57" s="2658"/>
      <c r="G57" s="2658"/>
      <c r="H57" s="2658"/>
      <c r="I57" s="2658"/>
      <c r="J57" s="2658"/>
      <c r="K57" s="2658"/>
      <c r="L57" s="2658"/>
      <c r="M57" s="2658"/>
      <c r="N57" s="2658"/>
      <c r="O57" s="2658"/>
      <c r="P57" s="2658"/>
      <c r="Q57" s="2658"/>
    </row>
    <row r="58" spans="1:17">
      <c r="A58" s="2658"/>
      <c r="B58" s="2658"/>
      <c r="C58" s="2658"/>
      <c r="D58" s="2658"/>
      <c r="E58" s="2658"/>
      <c r="F58" s="2658"/>
      <c r="G58" s="2658"/>
      <c r="H58" s="2658"/>
      <c r="I58" s="2658"/>
      <c r="J58" s="2658"/>
      <c r="K58" s="2658"/>
      <c r="L58" s="2658"/>
      <c r="M58" s="2658"/>
      <c r="N58" s="2658"/>
      <c r="O58" s="2658"/>
      <c r="P58" s="2658"/>
      <c r="Q58" s="2658"/>
    </row>
    <row r="59" spans="1:17">
      <c r="A59" s="2658"/>
      <c r="B59" s="2658"/>
      <c r="C59" s="2658"/>
      <c r="D59" s="2658"/>
      <c r="E59" s="2658"/>
      <c r="F59" s="2658"/>
      <c r="G59" s="2658"/>
      <c r="H59" s="2658"/>
      <c r="I59" s="2658"/>
      <c r="J59" s="2658"/>
      <c r="K59" s="2658"/>
      <c r="L59" s="2658"/>
      <c r="M59" s="2658"/>
      <c r="N59" s="2658"/>
      <c r="O59" s="2658"/>
      <c r="P59" s="2658"/>
      <c r="Q59" s="2658"/>
    </row>
  </sheetData>
  <mergeCells count="4">
    <mergeCell ref="A2:H8"/>
    <mergeCell ref="J2:Q8"/>
    <mergeCell ref="A39:I59"/>
    <mergeCell ref="J39:Q59"/>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BA381-EFD3-4B7A-9A19-F44A87075AC7}">
  <sheetPr>
    <tabColor theme="2" tint="-0.249977111117893"/>
  </sheetPr>
  <dimension ref="A1:W110"/>
  <sheetViews>
    <sheetView showGridLines="0" showWhiteSpace="0" view="pageLayout" zoomScale="112" zoomScaleNormal="100" zoomScaleSheetLayoutView="90" zoomScalePageLayoutView="112" workbookViewId="0">
      <selection activeCell="A62" sqref="A62"/>
    </sheetView>
  </sheetViews>
  <sheetFormatPr defaultColWidth="0" defaultRowHeight="11.25"/>
  <cols>
    <col min="1" max="9" width="9" style="175" customWidth="1"/>
    <col min="10" max="10" width="13.85546875" style="175" customWidth="1"/>
    <col min="11" max="23" width="0" style="175" hidden="1" customWidth="1"/>
    <col min="24" max="16384" width="9.140625" style="175" hidden="1"/>
  </cols>
  <sheetData>
    <row r="1" spans="1:23" ht="50.1" customHeight="1">
      <c r="A1" s="2659" t="s">
        <v>2025</v>
      </c>
      <c r="B1" s="2659"/>
      <c r="C1" s="2659"/>
      <c r="D1" s="2659"/>
      <c r="E1" s="2659"/>
      <c r="F1" s="2659"/>
      <c r="G1" s="2659"/>
      <c r="H1" s="2659"/>
      <c r="I1" s="2659"/>
      <c r="J1" s="2659"/>
    </row>
    <row r="3" spans="1:23">
      <c r="L3" s="443"/>
      <c r="M3" s="443"/>
      <c r="N3" s="443"/>
      <c r="O3" s="443"/>
      <c r="P3" s="443"/>
      <c r="Q3" s="443"/>
      <c r="R3" s="443"/>
      <c r="S3" s="443"/>
      <c r="T3" s="443"/>
      <c r="U3" s="443"/>
      <c r="V3" s="443"/>
      <c r="W3" s="443"/>
    </row>
    <row r="4" spans="1:23" ht="12">
      <c r="L4" s="1954"/>
      <c r="M4" s="1954"/>
      <c r="N4" s="443"/>
      <c r="O4" s="443"/>
      <c r="P4" s="443"/>
      <c r="Q4" s="1954"/>
      <c r="R4" s="1954"/>
      <c r="S4" s="1954"/>
      <c r="T4" s="1955"/>
      <c r="U4" s="1956"/>
      <c r="V4" s="1956"/>
      <c r="W4" s="443"/>
    </row>
    <row r="5" spans="1:23" ht="12">
      <c r="L5" s="116"/>
      <c r="M5" s="443"/>
      <c r="N5" s="443"/>
      <c r="O5" s="443"/>
      <c r="P5" s="443"/>
      <c r="Q5" s="443"/>
      <c r="R5" s="443"/>
      <c r="S5" s="443"/>
      <c r="T5" s="444"/>
      <c r="U5" s="444"/>
      <c r="V5" s="444"/>
      <c r="W5" s="443"/>
    </row>
    <row r="6" spans="1:23" ht="12">
      <c r="L6" s="116"/>
      <c r="M6" s="443"/>
      <c r="N6" s="443"/>
      <c r="O6" s="443"/>
      <c r="P6" s="443"/>
      <c r="Q6" s="443"/>
      <c r="R6" s="443"/>
      <c r="S6" s="443"/>
      <c r="T6" s="444"/>
      <c r="U6" s="444"/>
      <c r="V6" s="444"/>
      <c r="W6" s="443"/>
    </row>
    <row r="7" spans="1:23" ht="12">
      <c r="L7" s="116"/>
      <c r="M7" s="443"/>
      <c r="N7" s="443"/>
      <c r="O7" s="443"/>
      <c r="P7" s="443"/>
      <c r="Q7" s="443"/>
      <c r="R7" s="443"/>
      <c r="S7" s="443"/>
      <c r="T7" s="444"/>
      <c r="U7" s="444"/>
      <c r="V7" s="444"/>
      <c r="W7" s="443"/>
    </row>
    <row r="8" spans="1:23" ht="12">
      <c r="L8" s="116"/>
      <c r="M8" s="443"/>
      <c r="N8" s="443"/>
      <c r="O8" s="443"/>
      <c r="P8" s="443"/>
      <c r="Q8" s="443"/>
      <c r="R8" s="443"/>
      <c r="S8" s="443"/>
      <c r="T8" s="444"/>
      <c r="U8" s="444"/>
      <c r="V8" s="444"/>
      <c r="W8" s="443"/>
    </row>
    <row r="9" spans="1:23" ht="12">
      <c r="L9" s="116"/>
      <c r="M9" s="443"/>
      <c r="N9" s="443"/>
      <c r="O9" s="443"/>
      <c r="P9" s="443"/>
      <c r="Q9" s="443"/>
      <c r="R9" s="443"/>
      <c r="S9" s="443"/>
      <c r="T9" s="444"/>
      <c r="U9" s="444"/>
      <c r="V9" s="444"/>
      <c r="W9" s="443"/>
    </row>
    <row r="10" spans="1:23" ht="12">
      <c r="A10" s="79"/>
      <c r="C10" s="176"/>
      <c r="D10" s="176"/>
      <c r="E10" s="176"/>
      <c r="L10" s="116"/>
      <c r="M10" s="443"/>
      <c r="N10" s="443"/>
      <c r="O10" s="443"/>
      <c r="P10" s="443"/>
      <c r="Q10" s="443"/>
      <c r="R10" s="443"/>
      <c r="S10" s="443"/>
      <c r="T10" s="444"/>
      <c r="U10" s="444"/>
      <c r="V10" s="444"/>
      <c r="W10" s="443"/>
    </row>
    <row r="11" spans="1:23" ht="12">
      <c r="L11" s="116"/>
      <c r="M11" s="443"/>
      <c r="N11" s="443"/>
      <c r="O11" s="443"/>
      <c r="P11" s="443"/>
      <c r="Q11" s="443"/>
      <c r="R11" s="443"/>
      <c r="S11" s="443"/>
      <c r="T11" s="444"/>
      <c r="U11" s="444"/>
      <c r="V11" s="444"/>
      <c r="W11" s="443"/>
    </row>
    <row r="12" spans="1:23">
      <c r="L12" s="443"/>
      <c r="M12" s="443"/>
      <c r="N12" s="443"/>
      <c r="O12" s="443"/>
      <c r="P12" s="443"/>
      <c r="Q12" s="443"/>
      <c r="R12" s="443"/>
      <c r="S12" s="443"/>
      <c r="T12" s="443"/>
      <c r="U12" s="443"/>
      <c r="V12" s="443"/>
      <c r="W12" s="443"/>
    </row>
    <row r="13" spans="1:23">
      <c r="L13" s="443"/>
      <c r="M13" s="443"/>
      <c r="N13" s="443"/>
      <c r="O13" s="443"/>
      <c r="P13" s="443"/>
      <c r="Q13" s="443"/>
      <c r="R13" s="443"/>
      <c r="S13" s="443"/>
      <c r="T13" s="443"/>
      <c r="U13" s="443"/>
      <c r="V13" s="443"/>
      <c r="W13" s="443"/>
    </row>
    <row r="23" spans="1:11" ht="15">
      <c r="K23" s="107"/>
    </row>
    <row r="28" spans="1:11">
      <c r="A28" s="2057" t="s">
        <v>2041</v>
      </c>
    </row>
    <row r="110" spans="7:7" ht="15">
      <c r="G110" s="107"/>
    </row>
  </sheetData>
  <mergeCells count="1">
    <mergeCell ref="A1:J1"/>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olBreaks count="1" manualBreakCount="1">
    <brk id="10" max="1048575" man="1"/>
  </colBreaks>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99D41-575A-4DBC-9239-A24A455532BC}">
  <sheetPr>
    <tabColor theme="4" tint="-0.249977111117893"/>
  </sheetPr>
  <dimension ref="A1:E128"/>
  <sheetViews>
    <sheetView showGridLines="0" showWhiteSpace="0" view="pageLayout" zoomScaleNormal="100" zoomScaleSheetLayoutView="100" workbookViewId="0">
      <selection activeCell="A130" sqref="A130"/>
    </sheetView>
  </sheetViews>
  <sheetFormatPr defaultColWidth="0" defaultRowHeight="12"/>
  <cols>
    <col min="1" max="1" width="43.5703125" style="2370" customWidth="1"/>
    <col min="2" max="3" width="11.7109375" style="2370" customWidth="1"/>
    <col min="4" max="4" width="12.85546875" style="2346" customWidth="1"/>
    <col min="5" max="5" width="12.85546875" style="2347" customWidth="1"/>
    <col min="6" max="16384" width="9.140625" style="2346" hidden="1"/>
  </cols>
  <sheetData>
    <row r="1" spans="1:5">
      <c r="A1" s="2345" t="s">
        <v>0</v>
      </c>
      <c r="B1" s="2345"/>
      <c r="C1" s="2345"/>
    </row>
    <row r="2" spans="1:5">
      <c r="A2" s="2348"/>
      <c r="B2" s="2349" t="s">
        <v>1</v>
      </c>
      <c r="C2" s="2350"/>
      <c r="D2" s="2351"/>
      <c r="E2" s="2352"/>
    </row>
    <row r="3" spans="1:5">
      <c r="A3" s="2353" t="s">
        <v>2</v>
      </c>
      <c r="B3" s="2353"/>
      <c r="C3" s="2353"/>
      <c r="D3" s="2351"/>
      <c r="E3" s="2352"/>
    </row>
    <row r="4" spans="1:5">
      <c r="A4" s="2350" t="s">
        <v>4</v>
      </c>
      <c r="B4" s="2642">
        <v>8</v>
      </c>
      <c r="C4" s="2350"/>
      <c r="D4" s="2351"/>
    </row>
    <row r="5" spans="1:5">
      <c r="A5" s="2350" t="s">
        <v>5</v>
      </c>
      <c r="B5" s="2642">
        <v>11</v>
      </c>
      <c r="C5" s="2350"/>
      <c r="D5" s="2351"/>
    </row>
    <row r="6" spans="1:5">
      <c r="A6" s="2350" t="s">
        <v>8</v>
      </c>
      <c r="B6" s="2642">
        <v>15</v>
      </c>
      <c r="C6" s="2350"/>
      <c r="D6" s="2351"/>
    </row>
    <row r="7" spans="1:5" ht="48">
      <c r="A7" s="2349"/>
      <c r="B7" s="2349" t="s">
        <v>6</v>
      </c>
      <c r="C7" s="2349" t="s">
        <v>7</v>
      </c>
      <c r="D7" s="2354" t="s">
        <v>2087</v>
      </c>
      <c r="E7" s="2355" t="s">
        <v>2088</v>
      </c>
    </row>
    <row r="8" spans="1:5" ht="14.1" customHeight="1">
      <c r="A8" s="2350" t="s">
        <v>9</v>
      </c>
      <c r="B8" s="2642" t="s">
        <v>212</v>
      </c>
      <c r="C8" s="2350">
        <v>167</v>
      </c>
    </row>
    <row r="9" spans="1:5">
      <c r="A9" s="2350" t="s">
        <v>10</v>
      </c>
      <c r="B9" s="2350">
        <v>27</v>
      </c>
      <c r="C9" s="2350">
        <v>171</v>
      </c>
      <c r="D9" s="2356">
        <v>110067</v>
      </c>
      <c r="E9" s="2357">
        <v>8985</v>
      </c>
    </row>
    <row r="10" spans="1:5">
      <c r="A10" s="2350" t="s">
        <v>11</v>
      </c>
      <c r="B10" s="2350">
        <v>80</v>
      </c>
      <c r="C10" s="2350">
        <v>178</v>
      </c>
      <c r="D10" s="2356">
        <v>7602</v>
      </c>
      <c r="E10" s="2357">
        <v>608</v>
      </c>
    </row>
    <row r="11" spans="1:5">
      <c r="A11" s="2350" t="s">
        <v>12</v>
      </c>
      <c r="B11" s="2350">
        <v>95</v>
      </c>
      <c r="C11" s="2350">
        <v>192</v>
      </c>
      <c r="D11" s="2356">
        <v>1648</v>
      </c>
      <c r="E11" s="2357">
        <v>132</v>
      </c>
    </row>
    <row r="12" spans="1:5">
      <c r="A12" s="2350" t="s">
        <v>13</v>
      </c>
      <c r="B12" s="2350">
        <v>98</v>
      </c>
      <c r="C12" s="2350">
        <v>180</v>
      </c>
      <c r="D12" s="2356">
        <v>6048</v>
      </c>
      <c r="E12" s="2357">
        <v>484</v>
      </c>
    </row>
    <row r="13" spans="1:5">
      <c r="A13" s="2350" t="s">
        <v>14</v>
      </c>
      <c r="B13" s="2350">
        <v>112</v>
      </c>
      <c r="C13" s="2350">
        <v>187</v>
      </c>
      <c r="D13" s="2356">
        <v>16487</v>
      </c>
      <c r="E13" s="2357">
        <v>1319</v>
      </c>
    </row>
    <row r="14" spans="1:5">
      <c r="A14" s="2350" t="s">
        <v>15</v>
      </c>
      <c r="B14" s="2350">
        <v>129</v>
      </c>
      <c r="C14" s="2350"/>
      <c r="D14" s="2356">
        <v>14034</v>
      </c>
      <c r="E14" s="2357">
        <v>943</v>
      </c>
    </row>
    <row r="15" spans="1:5">
      <c r="A15" s="2642" t="s">
        <v>86</v>
      </c>
      <c r="B15" s="2350">
        <v>114</v>
      </c>
      <c r="C15" s="2350">
        <v>190</v>
      </c>
      <c r="D15" s="2356"/>
      <c r="E15" s="2357"/>
    </row>
    <row r="16" spans="1:5" ht="14.1" customHeight="1">
      <c r="A16" s="2350" t="s">
        <v>16</v>
      </c>
      <c r="B16" s="2350">
        <v>156</v>
      </c>
      <c r="C16" s="2350">
        <v>197</v>
      </c>
      <c r="D16" s="2356" t="s">
        <v>17</v>
      </c>
      <c r="E16" s="2357" t="s">
        <v>17</v>
      </c>
    </row>
    <row r="17" spans="1:5">
      <c r="A17" s="2350"/>
      <c r="B17" s="2350"/>
      <c r="C17" s="2350"/>
      <c r="D17" s="2351"/>
      <c r="E17" s="2358"/>
    </row>
    <row r="18" spans="1:5" ht="14.1" customHeight="1">
      <c r="A18" s="2359" t="s">
        <v>18</v>
      </c>
      <c r="B18" s="2359"/>
      <c r="C18" s="2359"/>
      <c r="D18" s="2360">
        <f>SUM(D9:D14)</f>
        <v>155886</v>
      </c>
      <c r="E18" s="2361">
        <f>+SUM(E9:E14)</f>
        <v>12471</v>
      </c>
    </row>
    <row r="19" spans="1:5" ht="54" customHeight="1">
      <c r="A19" s="2660"/>
      <c r="B19" s="2660"/>
      <c r="C19" s="2660"/>
      <c r="D19" s="2660"/>
      <c r="E19" s="2660"/>
    </row>
    <row r="20" spans="1:5" ht="15" customHeight="1">
      <c r="A20" s="2346"/>
      <c r="B20" s="2346"/>
      <c r="C20" s="2346"/>
    </row>
    <row r="21" spans="1:5">
      <c r="A21" s="2345" t="s">
        <v>19</v>
      </c>
      <c r="B21" s="2345"/>
      <c r="C21" s="2345"/>
    </row>
    <row r="22" spans="1:5">
      <c r="A22" s="2346" t="s">
        <v>20</v>
      </c>
      <c r="B22" s="2346"/>
      <c r="C22" s="2346"/>
      <c r="E22" s="2432" t="s">
        <v>2222</v>
      </c>
    </row>
    <row r="23" spans="1:5">
      <c r="A23" s="2362" t="s">
        <v>22</v>
      </c>
      <c r="B23" s="2362"/>
      <c r="C23" s="2362"/>
      <c r="D23" s="2363"/>
      <c r="E23" s="2364"/>
    </row>
    <row r="24" spans="1:5">
      <c r="A24" s="2661" t="s">
        <v>23</v>
      </c>
      <c r="B24" s="2661"/>
      <c r="C24" s="2581"/>
      <c r="D24" s="2366"/>
      <c r="E24" s="2366">
        <v>1</v>
      </c>
    </row>
    <row r="25" spans="1:5">
      <c r="A25" s="2661" t="s">
        <v>24</v>
      </c>
      <c r="B25" s="2661"/>
      <c r="C25" s="2581"/>
      <c r="D25" s="2366"/>
      <c r="E25" s="2366">
        <v>2</v>
      </c>
    </row>
    <row r="26" spans="1:5" ht="12" customHeight="1">
      <c r="A26" s="2661" t="s">
        <v>26</v>
      </c>
      <c r="B26" s="2661"/>
      <c r="C26" s="2581"/>
      <c r="D26" s="2366"/>
      <c r="E26" s="2366">
        <v>3</v>
      </c>
    </row>
    <row r="27" spans="1:5" ht="12" customHeight="1">
      <c r="A27" s="2661" t="s">
        <v>27</v>
      </c>
      <c r="B27" s="2661"/>
      <c r="C27" s="2581"/>
      <c r="D27" s="2366"/>
      <c r="E27" s="2366">
        <v>4</v>
      </c>
    </row>
    <row r="28" spans="1:5">
      <c r="A28" s="2661" t="s">
        <v>28</v>
      </c>
      <c r="B28" s="2661"/>
      <c r="C28" s="2581"/>
      <c r="D28" s="2366"/>
      <c r="E28" s="2366">
        <v>5</v>
      </c>
    </row>
    <row r="29" spans="1:5">
      <c r="A29" s="2661" t="s">
        <v>29</v>
      </c>
      <c r="B29" s="2661"/>
      <c r="C29" s="2581"/>
      <c r="D29" s="2366"/>
      <c r="E29" s="2366">
        <v>6</v>
      </c>
    </row>
    <row r="30" spans="1:5">
      <c r="A30" s="2661" t="s">
        <v>30</v>
      </c>
      <c r="B30" s="2661"/>
      <c r="C30" s="2581"/>
      <c r="D30" s="2366"/>
      <c r="E30" s="2366">
        <v>7</v>
      </c>
    </row>
    <row r="31" spans="1:5">
      <c r="A31" s="2582" t="s">
        <v>31</v>
      </c>
      <c r="B31" s="2582"/>
      <c r="C31" s="2582"/>
      <c r="D31" s="2363"/>
      <c r="E31" s="2364"/>
    </row>
    <row r="32" spans="1:5">
      <c r="A32" s="2661" t="s">
        <v>439</v>
      </c>
      <c r="B32" s="2661"/>
      <c r="C32" s="2583"/>
      <c r="D32" s="2366"/>
      <c r="E32" s="2366">
        <v>8</v>
      </c>
    </row>
    <row r="33" spans="1:5">
      <c r="A33" s="2661" t="s">
        <v>440</v>
      </c>
      <c r="B33" s="2661"/>
      <c r="C33" s="2583"/>
      <c r="D33" s="2366"/>
      <c r="E33" s="2367">
        <v>9</v>
      </c>
    </row>
    <row r="34" spans="1:5">
      <c r="A34" s="2661" t="s">
        <v>1985</v>
      </c>
      <c r="B34" s="2661"/>
      <c r="C34" s="2583"/>
      <c r="D34" s="2366"/>
      <c r="E34" s="2367">
        <v>10</v>
      </c>
    </row>
    <row r="35" spans="1:5">
      <c r="A35" s="2661" t="s">
        <v>441</v>
      </c>
      <c r="B35" s="2661"/>
      <c r="C35" s="2583"/>
      <c r="D35" s="2366"/>
      <c r="E35" s="2367">
        <v>11</v>
      </c>
    </row>
    <row r="36" spans="1:5" ht="25.5" customHeight="1">
      <c r="A36" s="2661" t="s">
        <v>32</v>
      </c>
      <c r="B36" s="2661"/>
      <c r="C36" s="2581"/>
      <c r="D36" s="2367"/>
      <c r="E36" s="2367">
        <v>12</v>
      </c>
    </row>
    <row r="37" spans="1:5">
      <c r="A37" s="2661" t="s">
        <v>33</v>
      </c>
      <c r="B37" s="2661"/>
      <c r="C37" s="2581"/>
      <c r="D37" s="2367"/>
      <c r="E37" s="2367">
        <v>13</v>
      </c>
    </row>
    <row r="38" spans="1:5" ht="14.25" customHeight="1">
      <c r="A38" s="2584" t="s">
        <v>34</v>
      </c>
      <c r="B38" s="2585"/>
      <c r="C38" s="2581"/>
      <c r="D38" s="2367"/>
      <c r="E38" s="2367">
        <v>14</v>
      </c>
    </row>
    <row r="39" spans="1:5">
      <c r="A39" s="2661" t="s">
        <v>35</v>
      </c>
      <c r="B39" s="2661"/>
      <c r="C39" s="2581"/>
      <c r="D39" s="2367"/>
      <c r="E39" s="2367">
        <v>15</v>
      </c>
    </row>
    <row r="40" spans="1:5" ht="13.5" customHeight="1">
      <c r="A40" s="2661" t="s">
        <v>36</v>
      </c>
      <c r="B40" s="2661"/>
      <c r="C40" s="2581"/>
      <c r="D40" s="2367"/>
      <c r="E40" s="2367">
        <v>16</v>
      </c>
    </row>
    <row r="41" spans="1:5">
      <c r="A41" s="2662" t="s">
        <v>37</v>
      </c>
      <c r="B41" s="2662"/>
      <c r="C41" s="2365"/>
      <c r="D41" s="2367"/>
      <c r="E41" s="2367">
        <v>17</v>
      </c>
    </row>
    <row r="42" spans="1:5" ht="28.5" customHeight="1">
      <c r="A42" s="2662" t="s">
        <v>38</v>
      </c>
      <c r="B42" s="2662"/>
      <c r="C42" s="2365"/>
      <c r="D42" s="2367"/>
      <c r="E42" s="2367">
        <v>18</v>
      </c>
    </row>
    <row r="43" spans="1:5" ht="15" customHeight="1">
      <c r="A43" s="2662" t="s">
        <v>39</v>
      </c>
      <c r="B43" s="2662"/>
      <c r="C43" s="2365"/>
      <c r="D43" s="2367"/>
      <c r="E43" s="2367">
        <v>19</v>
      </c>
    </row>
    <row r="44" spans="1:5" ht="27.75" customHeight="1">
      <c r="A44" s="2662" t="s">
        <v>40</v>
      </c>
      <c r="B44" s="2662"/>
      <c r="C44" s="2365"/>
      <c r="D44" s="2367"/>
      <c r="E44" s="2367">
        <v>20</v>
      </c>
    </row>
    <row r="45" spans="1:5">
      <c r="A45" s="2662" t="s">
        <v>41</v>
      </c>
      <c r="B45" s="2662"/>
      <c r="C45" s="2365"/>
      <c r="D45" s="2367"/>
      <c r="E45" s="2367">
        <v>21</v>
      </c>
    </row>
    <row r="46" spans="1:5" ht="18" customHeight="1">
      <c r="A46" s="2662" t="s">
        <v>42</v>
      </c>
      <c r="B46" s="2662"/>
      <c r="C46" s="2365"/>
      <c r="D46" s="2367"/>
      <c r="E46" s="2367">
        <v>22</v>
      </c>
    </row>
    <row r="47" spans="1:5" ht="15" customHeight="1">
      <c r="A47" s="2662" t="s">
        <v>43</v>
      </c>
      <c r="B47" s="2662"/>
      <c r="C47" s="2365"/>
      <c r="D47" s="2367"/>
      <c r="E47" s="2367">
        <v>23</v>
      </c>
    </row>
    <row r="48" spans="1:5" ht="14.25" customHeight="1">
      <c r="A48" s="2662" t="s">
        <v>44</v>
      </c>
      <c r="B48" s="2662"/>
      <c r="C48" s="2365"/>
      <c r="D48" s="2367"/>
      <c r="E48" s="2367">
        <v>24</v>
      </c>
    </row>
    <row r="49" spans="1:5" ht="15.75" customHeight="1">
      <c r="A49" s="2662" t="s">
        <v>45</v>
      </c>
      <c r="B49" s="2662"/>
      <c r="C49" s="2365"/>
      <c r="D49" s="2367"/>
      <c r="E49" s="2367">
        <v>25</v>
      </c>
    </row>
    <row r="50" spans="1:5" ht="14.25" customHeight="1">
      <c r="A50" s="2662" t="s">
        <v>46</v>
      </c>
      <c r="B50" s="2662"/>
      <c r="C50" s="2365"/>
      <c r="D50" s="2367"/>
      <c r="E50" s="2367">
        <v>26</v>
      </c>
    </row>
    <row r="51" spans="1:5">
      <c r="A51" s="2662" t="s">
        <v>47</v>
      </c>
      <c r="B51" s="2662"/>
      <c r="C51" s="2365"/>
      <c r="D51" s="2367"/>
      <c r="E51" s="2367">
        <v>27</v>
      </c>
    </row>
    <row r="52" spans="1:5">
      <c r="A52" s="2662" t="s">
        <v>48</v>
      </c>
      <c r="B52" s="2662"/>
      <c r="C52" s="2365"/>
      <c r="D52" s="2367"/>
      <c r="E52" s="2367">
        <v>28</v>
      </c>
    </row>
    <row r="53" spans="1:5">
      <c r="A53" s="2662" t="s">
        <v>49</v>
      </c>
      <c r="B53" s="2662"/>
      <c r="C53" s="2365"/>
      <c r="D53" s="2367"/>
      <c r="E53" s="2367">
        <v>29</v>
      </c>
    </row>
    <row r="54" spans="1:5">
      <c r="A54" s="2662" t="s">
        <v>50</v>
      </c>
      <c r="B54" s="2662"/>
      <c r="C54" s="2365"/>
      <c r="D54" s="2367"/>
      <c r="E54" s="2367">
        <v>30</v>
      </c>
    </row>
    <row r="55" spans="1:5">
      <c r="A55" s="2662" t="s">
        <v>51</v>
      </c>
      <c r="B55" s="2662"/>
      <c r="C55" s="2365"/>
      <c r="D55" s="2367"/>
      <c r="E55" s="2367">
        <v>31</v>
      </c>
    </row>
    <row r="56" spans="1:5">
      <c r="A56" s="2662" t="s">
        <v>52</v>
      </c>
      <c r="B56" s="2662"/>
      <c r="C56" s="2365"/>
      <c r="D56" s="2367"/>
      <c r="E56" s="2367">
        <v>32</v>
      </c>
    </row>
    <row r="57" spans="1:5" ht="24.75" customHeight="1">
      <c r="A57" s="2662" t="s">
        <v>53</v>
      </c>
      <c r="B57" s="2662"/>
      <c r="C57" s="2365"/>
      <c r="D57" s="2367"/>
      <c r="E57" s="2367">
        <v>33</v>
      </c>
    </row>
    <row r="58" spans="1:5">
      <c r="A58" s="2662" t="s">
        <v>54</v>
      </c>
      <c r="B58" s="2662"/>
      <c r="C58" s="2365"/>
      <c r="D58" s="2367"/>
      <c r="E58" s="2367">
        <v>34</v>
      </c>
    </row>
    <row r="59" spans="1:5">
      <c r="A59" s="2662" t="s">
        <v>55</v>
      </c>
      <c r="B59" s="2662"/>
      <c r="C59" s="2365"/>
      <c r="D59" s="2367"/>
      <c r="E59" s="2367">
        <v>35</v>
      </c>
    </row>
    <row r="60" spans="1:5" ht="23.25" customHeight="1">
      <c r="A60" s="2662" t="s">
        <v>56</v>
      </c>
      <c r="B60" s="2662"/>
      <c r="C60" s="2365"/>
      <c r="D60" s="2367"/>
      <c r="E60" s="2367">
        <v>36</v>
      </c>
    </row>
    <row r="61" spans="1:5" ht="26.25" customHeight="1">
      <c r="A61" s="2662" t="s">
        <v>57</v>
      </c>
      <c r="B61" s="2662"/>
      <c r="C61" s="2365"/>
      <c r="D61" s="2367"/>
      <c r="E61" s="2367">
        <v>37</v>
      </c>
    </row>
    <row r="62" spans="1:5" ht="12.75" customHeight="1">
      <c r="A62" s="2662" t="s">
        <v>58</v>
      </c>
      <c r="B62" s="2662"/>
      <c r="C62" s="2365"/>
      <c r="D62" s="2367"/>
      <c r="E62" s="2367">
        <v>38</v>
      </c>
    </row>
    <row r="63" spans="1:5">
      <c r="A63" s="2662" t="s">
        <v>59</v>
      </c>
      <c r="B63" s="2662"/>
      <c r="C63" s="2365"/>
      <c r="D63" s="2367"/>
      <c r="E63" s="2367">
        <v>39</v>
      </c>
    </row>
    <row r="64" spans="1:5">
      <c r="A64" s="2662" t="s">
        <v>60</v>
      </c>
      <c r="B64" s="2662"/>
      <c r="C64" s="2365"/>
      <c r="D64" s="2367"/>
      <c r="E64" s="2367">
        <v>40</v>
      </c>
    </row>
    <row r="65" spans="1:5">
      <c r="A65" s="2661" t="s">
        <v>61</v>
      </c>
      <c r="B65" s="2661"/>
      <c r="C65" s="2365"/>
      <c r="D65" s="2367"/>
      <c r="E65" s="2367">
        <v>41</v>
      </c>
    </row>
    <row r="66" spans="1:5">
      <c r="A66" s="2662" t="s">
        <v>62</v>
      </c>
      <c r="B66" s="2662"/>
      <c r="C66" s="2365"/>
      <c r="D66" s="2367"/>
      <c r="E66" s="2347">
        <v>42</v>
      </c>
    </row>
    <row r="67" spans="1:5">
      <c r="A67" s="2362" t="s">
        <v>11</v>
      </c>
      <c r="B67" s="2362"/>
      <c r="C67" s="2362"/>
      <c r="D67" s="2363"/>
      <c r="E67" s="2364"/>
    </row>
    <row r="68" spans="1:5">
      <c r="A68" s="2662" t="s">
        <v>63</v>
      </c>
      <c r="B68" s="2662"/>
      <c r="C68" s="2365"/>
      <c r="D68" s="2367"/>
      <c r="E68" s="2347">
        <v>43</v>
      </c>
    </row>
    <row r="69" spans="1:5">
      <c r="A69" s="2662" t="s">
        <v>64</v>
      </c>
      <c r="B69" s="2662"/>
      <c r="C69" s="2365"/>
      <c r="D69" s="2367"/>
      <c r="E69" s="2347">
        <v>44</v>
      </c>
    </row>
    <row r="70" spans="1:5" ht="25.5" customHeight="1">
      <c r="A70" s="2662" t="s">
        <v>65</v>
      </c>
      <c r="B70" s="2662"/>
      <c r="C70" s="2365"/>
      <c r="D70" s="2367"/>
      <c r="E70" s="2347">
        <v>45</v>
      </c>
    </row>
    <row r="71" spans="1:5">
      <c r="A71" s="2662" t="s">
        <v>66</v>
      </c>
      <c r="B71" s="2662"/>
      <c r="C71" s="2365"/>
      <c r="D71" s="2367"/>
      <c r="E71" s="2367">
        <v>46</v>
      </c>
    </row>
    <row r="72" spans="1:5">
      <c r="A72" s="2662" t="s">
        <v>67</v>
      </c>
      <c r="B72" s="2662"/>
      <c r="C72" s="2365"/>
      <c r="D72" s="2367"/>
      <c r="E72" s="2367">
        <v>47</v>
      </c>
    </row>
    <row r="73" spans="1:5">
      <c r="A73" s="2662" t="s">
        <v>68</v>
      </c>
      <c r="B73" s="2662"/>
      <c r="C73" s="2365"/>
      <c r="D73" s="2367"/>
      <c r="E73" s="2367">
        <v>48</v>
      </c>
    </row>
    <row r="74" spans="1:5">
      <c r="A74" s="2662" t="s">
        <v>69</v>
      </c>
      <c r="B74" s="2662"/>
      <c r="C74" s="2365"/>
      <c r="D74" s="2367"/>
      <c r="E74" s="2367">
        <v>49</v>
      </c>
    </row>
    <row r="75" spans="1:5">
      <c r="A75" s="2662" t="s">
        <v>70</v>
      </c>
      <c r="B75" s="2662"/>
      <c r="C75" s="2365"/>
      <c r="D75" s="2367"/>
      <c r="E75" s="2367">
        <v>50</v>
      </c>
    </row>
    <row r="76" spans="1:5">
      <c r="A76" s="2662" t="s">
        <v>71</v>
      </c>
      <c r="B76" s="2662"/>
      <c r="C76" s="2365"/>
      <c r="D76" s="2367"/>
      <c r="E76" s="2367">
        <v>51</v>
      </c>
    </row>
    <row r="77" spans="1:5">
      <c r="A77" s="2662" t="s">
        <v>72</v>
      </c>
      <c r="B77" s="2662"/>
      <c r="C77" s="2365"/>
      <c r="D77" s="2367"/>
      <c r="E77" s="2367">
        <v>52</v>
      </c>
    </row>
    <row r="78" spans="1:5">
      <c r="A78" s="2362" t="s">
        <v>73</v>
      </c>
      <c r="B78" s="2362"/>
      <c r="C78" s="2362"/>
      <c r="D78" s="2363"/>
      <c r="E78" s="2364"/>
    </row>
    <row r="79" spans="1:5">
      <c r="A79" s="2662" t="s">
        <v>73</v>
      </c>
      <c r="B79" s="2662"/>
      <c r="C79" s="2365"/>
      <c r="D79" s="2366"/>
      <c r="E79" s="2366">
        <v>53</v>
      </c>
    </row>
    <row r="80" spans="1:5">
      <c r="A80" s="2362" t="s">
        <v>74</v>
      </c>
      <c r="B80" s="2362"/>
      <c r="C80" s="2362"/>
      <c r="D80" s="2363"/>
      <c r="E80" s="2364"/>
    </row>
    <row r="81" spans="1:5">
      <c r="A81" s="2662" t="s">
        <v>75</v>
      </c>
      <c r="B81" s="2662"/>
      <c r="C81" s="2365"/>
      <c r="D81" s="2367"/>
      <c r="E81" s="2367">
        <v>54</v>
      </c>
    </row>
    <row r="82" spans="1:5">
      <c r="A82" s="2662" t="s">
        <v>76</v>
      </c>
      <c r="B82" s="2662"/>
      <c r="C82" s="2365"/>
      <c r="D82" s="2367"/>
      <c r="E82" s="2367">
        <v>55</v>
      </c>
    </row>
    <row r="83" spans="1:5" ht="24.75" customHeight="1">
      <c r="A83" s="2662" t="s">
        <v>77</v>
      </c>
      <c r="B83" s="2662"/>
      <c r="C83" s="2365"/>
      <c r="D83" s="2367"/>
      <c r="E83" s="2367">
        <v>56</v>
      </c>
    </row>
    <row r="84" spans="1:5">
      <c r="A84" s="2662" t="s">
        <v>78</v>
      </c>
      <c r="B84" s="2662"/>
      <c r="C84" s="2365"/>
      <c r="D84" s="2367"/>
      <c r="E84" s="2367">
        <v>57</v>
      </c>
    </row>
    <row r="85" spans="1:5">
      <c r="A85" s="2662" t="s">
        <v>79</v>
      </c>
      <c r="B85" s="2662"/>
      <c r="C85" s="2365"/>
      <c r="D85" s="2367"/>
      <c r="E85" s="2367">
        <v>58</v>
      </c>
    </row>
    <row r="86" spans="1:5">
      <c r="A86" s="2662" t="s">
        <v>80</v>
      </c>
      <c r="B86" s="2662"/>
      <c r="C86" s="2365"/>
      <c r="D86" s="2367"/>
      <c r="E86" s="2367">
        <v>59</v>
      </c>
    </row>
    <row r="87" spans="1:5">
      <c r="A87" s="2662" t="s">
        <v>81</v>
      </c>
      <c r="B87" s="2662"/>
      <c r="C87" s="2365"/>
      <c r="D87" s="2367"/>
      <c r="E87" s="2367">
        <v>60</v>
      </c>
    </row>
    <row r="88" spans="1:5" ht="13.5" customHeight="1">
      <c r="A88" s="2662" t="s">
        <v>1986</v>
      </c>
      <c r="B88" s="2662"/>
      <c r="C88" s="2365"/>
      <c r="D88" s="2367"/>
      <c r="E88" s="2367">
        <v>61</v>
      </c>
    </row>
    <row r="89" spans="1:5" ht="24" customHeight="1">
      <c r="A89" s="2662" t="s">
        <v>1987</v>
      </c>
      <c r="B89" s="2662"/>
      <c r="C89" s="2365"/>
      <c r="D89" s="2367"/>
      <c r="E89" s="2367">
        <v>62</v>
      </c>
    </row>
    <row r="90" spans="1:5">
      <c r="A90" s="2662" t="s">
        <v>82</v>
      </c>
      <c r="B90" s="2662"/>
      <c r="C90" s="2365"/>
      <c r="D90" s="2367"/>
      <c r="E90" s="2367">
        <v>63</v>
      </c>
    </row>
    <row r="91" spans="1:5">
      <c r="A91" s="2662" t="s">
        <v>83</v>
      </c>
      <c r="B91" s="2662"/>
      <c r="C91" s="2365"/>
      <c r="D91" s="2367"/>
      <c r="E91" s="2367">
        <v>64</v>
      </c>
    </row>
    <row r="92" spans="1:5">
      <c r="A92" s="2362" t="s">
        <v>84</v>
      </c>
      <c r="B92" s="2362"/>
      <c r="C92" s="2362"/>
      <c r="D92" s="2363"/>
      <c r="E92" s="2364"/>
    </row>
    <row r="93" spans="1:5">
      <c r="A93" s="2663" t="s">
        <v>85</v>
      </c>
      <c r="B93" s="2663"/>
      <c r="C93" s="2365"/>
      <c r="D93" s="2368"/>
      <c r="E93" s="2368">
        <v>65</v>
      </c>
    </row>
    <row r="94" spans="1:5">
      <c r="A94" s="2362" t="s">
        <v>86</v>
      </c>
      <c r="B94" s="2362"/>
      <c r="C94" s="2362"/>
      <c r="D94" s="2363"/>
      <c r="E94" s="2364"/>
    </row>
    <row r="95" spans="1:5">
      <c r="A95" s="2662" t="s">
        <v>87</v>
      </c>
      <c r="B95" s="2662"/>
      <c r="C95" s="2365"/>
      <c r="D95" s="2367"/>
      <c r="E95" s="2367">
        <v>66</v>
      </c>
    </row>
    <row r="96" spans="1:5">
      <c r="A96" s="2662" t="s">
        <v>88</v>
      </c>
      <c r="B96" s="2662"/>
      <c r="C96" s="2365"/>
      <c r="D96" s="2367"/>
      <c r="E96" s="2367">
        <v>67</v>
      </c>
    </row>
    <row r="97" spans="1:5">
      <c r="A97" s="2662" t="s">
        <v>89</v>
      </c>
      <c r="B97" s="2662"/>
      <c r="C97" s="2365"/>
      <c r="D97" s="2367"/>
      <c r="E97" s="2367">
        <v>68</v>
      </c>
    </row>
    <row r="98" spans="1:5" ht="15" customHeight="1">
      <c r="A98" s="2662" t="s">
        <v>90</v>
      </c>
      <c r="B98" s="2662"/>
      <c r="C98" s="2365"/>
      <c r="D98" s="2367"/>
      <c r="E98" s="2367">
        <v>69</v>
      </c>
    </row>
    <row r="99" spans="1:5" ht="15" customHeight="1">
      <c r="A99" s="2662" t="s">
        <v>91</v>
      </c>
      <c r="B99" s="2662"/>
      <c r="C99" s="2365"/>
      <c r="D99" s="2367"/>
      <c r="E99" s="2367">
        <v>70</v>
      </c>
    </row>
    <row r="100" spans="1:5">
      <c r="A100" s="2662" t="s">
        <v>92</v>
      </c>
      <c r="B100" s="2662"/>
      <c r="C100" s="2365"/>
      <c r="D100" s="2367"/>
      <c r="E100" s="2367">
        <v>71</v>
      </c>
    </row>
    <row r="101" spans="1:5">
      <c r="A101" s="2662" t="s">
        <v>93</v>
      </c>
      <c r="B101" s="2662"/>
      <c r="C101" s="2365"/>
      <c r="D101" s="2367"/>
      <c r="E101" s="2367">
        <v>72</v>
      </c>
    </row>
    <row r="102" spans="1:5">
      <c r="A102" s="2662" t="s">
        <v>94</v>
      </c>
      <c r="B102" s="2662"/>
      <c r="C102" s="2365"/>
      <c r="D102" s="2367"/>
      <c r="E102" s="2367">
        <v>73</v>
      </c>
    </row>
    <row r="103" spans="1:5">
      <c r="A103" s="2662" t="s">
        <v>95</v>
      </c>
      <c r="B103" s="2662"/>
      <c r="C103" s="2365"/>
      <c r="D103" s="2367"/>
      <c r="E103" s="2367">
        <v>74</v>
      </c>
    </row>
    <row r="104" spans="1:5" ht="15" customHeight="1">
      <c r="A104" s="2662" t="s">
        <v>96</v>
      </c>
      <c r="B104" s="2662"/>
      <c r="C104" s="2365"/>
      <c r="D104" s="2367"/>
      <c r="E104" s="2367">
        <v>75</v>
      </c>
    </row>
    <row r="105" spans="1:5">
      <c r="A105" s="2362" t="s">
        <v>97</v>
      </c>
      <c r="B105" s="2362"/>
      <c r="C105" s="2362"/>
      <c r="D105" s="2363"/>
      <c r="E105" s="2364"/>
    </row>
    <row r="106" spans="1:5" ht="15" customHeight="1">
      <c r="A106" s="2662" t="s">
        <v>98</v>
      </c>
      <c r="B106" s="2662"/>
      <c r="C106" s="2365"/>
      <c r="D106" s="2366"/>
      <c r="E106" s="2366">
        <v>76</v>
      </c>
    </row>
    <row r="107" spans="1:5" ht="23.25" customHeight="1">
      <c r="A107" s="2662" t="s">
        <v>99</v>
      </c>
      <c r="B107" s="2662"/>
      <c r="C107" s="2365"/>
      <c r="D107" s="2366"/>
      <c r="E107" s="2366">
        <v>77</v>
      </c>
    </row>
    <row r="108" spans="1:5">
      <c r="A108" s="2662" t="s">
        <v>100</v>
      </c>
      <c r="B108" s="2662"/>
      <c r="C108" s="2365"/>
      <c r="D108" s="2366"/>
      <c r="E108" s="2366">
        <v>78</v>
      </c>
    </row>
    <row r="109" spans="1:5">
      <c r="A109" s="2662" t="s">
        <v>101</v>
      </c>
      <c r="B109" s="2662"/>
      <c r="C109" s="2365"/>
      <c r="D109" s="2366"/>
      <c r="E109" s="2366">
        <v>79</v>
      </c>
    </row>
    <row r="110" spans="1:5" ht="15" customHeight="1">
      <c r="A110" s="2662" t="s">
        <v>102</v>
      </c>
      <c r="B110" s="2662"/>
      <c r="C110" s="2365"/>
      <c r="D110" s="2366"/>
      <c r="E110" s="2366">
        <v>80</v>
      </c>
    </row>
    <row r="111" spans="1:5" ht="15" customHeight="1">
      <c r="A111" s="2662" t="s">
        <v>103</v>
      </c>
      <c r="B111" s="2662"/>
      <c r="C111" s="2365"/>
      <c r="D111" s="2366"/>
      <c r="E111" s="2366">
        <v>81</v>
      </c>
    </row>
    <row r="112" spans="1:5" ht="15" customHeight="1">
      <c r="A112" s="2662" t="s">
        <v>104</v>
      </c>
      <c r="B112" s="2662"/>
      <c r="C112" s="2365"/>
      <c r="D112" s="2366"/>
      <c r="E112" s="2366">
        <v>82</v>
      </c>
    </row>
    <row r="113" spans="1:5" ht="15" customHeight="1">
      <c r="A113" s="2662" t="s">
        <v>105</v>
      </c>
      <c r="B113" s="2662"/>
      <c r="C113" s="2365"/>
      <c r="D113" s="2366"/>
      <c r="E113" s="2366">
        <v>83</v>
      </c>
    </row>
    <row r="114" spans="1:5">
      <c r="A114" s="2662" t="s">
        <v>106</v>
      </c>
      <c r="B114" s="2662"/>
      <c r="C114" s="2365"/>
      <c r="D114" s="2366"/>
      <c r="E114" s="2366">
        <v>84</v>
      </c>
    </row>
    <row r="115" spans="1:5">
      <c r="A115" s="2662" t="s">
        <v>107</v>
      </c>
      <c r="B115" s="2662"/>
      <c r="C115" s="2365"/>
      <c r="D115" s="2366"/>
      <c r="E115" s="2366">
        <v>85</v>
      </c>
    </row>
    <row r="116" spans="1:5">
      <c r="A116" s="2662" t="s">
        <v>108</v>
      </c>
      <c r="B116" s="2662"/>
      <c r="C116" s="2365"/>
      <c r="D116" s="2366"/>
      <c r="E116" s="2366">
        <v>86</v>
      </c>
    </row>
    <row r="117" spans="1:5">
      <c r="A117" s="2662" t="s">
        <v>109</v>
      </c>
      <c r="B117" s="2662"/>
      <c r="C117" s="2365"/>
      <c r="D117" s="2366"/>
      <c r="E117" s="2366">
        <v>87</v>
      </c>
    </row>
    <row r="118" spans="1:5" ht="15" customHeight="1">
      <c r="A118" s="2662" t="s">
        <v>110</v>
      </c>
      <c r="B118" s="2662"/>
      <c r="C118" s="2365"/>
      <c r="D118" s="2366"/>
      <c r="E118" s="2366">
        <v>88</v>
      </c>
    </row>
    <row r="119" spans="1:5">
      <c r="A119" s="2362" t="s">
        <v>16</v>
      </c>
      <c r="B119" s="2362"/>
      <c r="C119" s="2362"/>
      <c r="D119" s="2363"/>
      <c r="E119" s="2364"/>
    </row>
    <row r="120" spans="1:5">
      <c r="A120" s="2662" t="s">
        <v>111</v>
      </c>
      <c r="B120" s="2662"/>
      <c r="C120" s="2365"/>
      <c r="D120" s="2366"/>
      <c r="E120" s="2366">
        <v>89</v>
      </c>
    </row>
    <row r="121" spans="1:5">
      <c r="A121" s="2662" t="s">
        <v>112</v>
      </c>
      <c r="B121" s="2662"/>
      <c r="C121" s="2365"/>
      <c r="D121" s="2366"/>
      <c r="E121" s="2366">
        <v>90</v>
      </c>
    </row>
    <row r="122" spans="1:5">
      <c r="A122" s="2662" t="s">
        <v>113</v>
      </c>
      <c r="B122" s="2662"/>
      <c r="C122" s="2365"/>
      <c r="D122" s="2366"/>
      <c r="E122" s="2366">
        <v>91</v>
      </c>
    </row>
    <row r="123" spans="1:5">
      <c r="A123" s="2662" t="s">
        <v>114</v>
      </c>
      <c r="B123" s="2662"/>
      <c r="C123" s="2365"/>
      <c r="D123" s="2366"/>
      <c r="E123" s="2366">
        <v>92</v>
      </c>
    </row>
    <row r="124" spans="1:5" ht="15" customHeight="1">
      <c r="A124" s="2662" t="s">
        <v>115</v>
      </c>
      <c r="B124" s="2662"/>
      <c r="C124" s="2365"/>
      <c r="D124" s="2366"/>
      <c r="E124" s="2366">
        <v>93</v>
      </c>
    </row>
    <row r="125" spans="1:5">
      <c r="A125" s="2662" t="s">
        <v>116</v>
      </c>
      <c r="B125" s="2662"/>
      <c r="C125" s="2365"/>
      <c r="D125" s="2366"/>
      <c r="E125" s="2366">
        <v>94</v>
      </c>
    </row>
    <row r="126" spans="1:5">
      <c r="A126" s="2662" t="s">
        <v>117</v>
      </c>
      <c r="B126" s="2662"/>
      <c r="C126" s="2365"/>
      <c r="D126" s="2366"/>
      <c r="E126" s="2366">
        <v>95</v>
      </c>
    </row>
    <row r="127" spans="1:5">
      <c r="A127" s="2662" t="s">
        <v>118</v>
      </c>
      <c r="B127" s="2662"/>
      <c r="C127" s="2365"/>
      <c r="D127" s="2366"/>
      <c r="E127" s="2366">
        <v>96</v>
      </c>
    </row>
    <row r="128" spans="1:5" ht="15" customHeight="1">
      <c r="A128" s="2663" t="s">
        <v>119</v>
      </c>
      <c r="B128" s="2663"/>
      <c r="C128" s="2369"/>
      <c r="D128" s="2368"/>
      <c r="E128" s="2368">
        <v>97</v>
      </c>
    </row>
  </sheetData>
  <mergeCells count="97">
    <mergeCell ref="A128:B128"/>
    <mergeCell ref="A123:B123"/>
    <mergeCell ref="A124:B124"/>
    <mergeCell ref="A125:B125"/>
    <mergeCell ref="A126:B126"/>
    <mergeCell ref="A127:B127"/>
    <mergeCell ref="A118:B118"/>
    <mergeCell ref="A120:B120"/>
    <mergeCell ref="A121:B121"/>
    <mergeCell ref="A122:B122"/>
    <mergeCell ref="A113:B113"/>
    <mergeCell ref="A114:B114"/>
    <mergeCell ref="A115:B115"/>
    <mergeCell ref="A116:B116"/>
    <mergeCell ref="A117:B117"/>
    <mergeCell ref="A108:B108"/>
    <mergeCell ref="A109:B109"/>
    <mergeCell ref="A110:B110"/>
    <mergeCell ref="A111:B111"/>
    <mergeCell ref="A112:B112"/>
    <mergeCell ref="A103:B103"/>
    <mergeCell ref="A104:B104"/>
    <mergeCell ref="A106:B106"/>
    <mergeCell ref="A107:B107"/>
    <mergeCell ref="A98:B98"/>
    <mergeCell ref="A99:B99"/>
    <mergeCell ref="A100:B100"/>
    <mergeCell ref="A101:B101"/>
    <mergeCell ref="A102:B102"/>
    <mergeCell ref="A93:B93"/>
    <mergeCell ref="A95:B95"/>
    <mergeCell ref="A96:B96"/>
    <mergeCell ref="A97:B97"/>
    <mergeCell ref="A88:B88"/>
    <mergeCell ref="A89:B89"/>
    <mergeCell ref="A90:B90"/>
    <mergeCell ref="A91:B91"/>
    <mergeCell ref="A83:B83"/>
    <mergeCell ref="A84:B84"/>
    <mergeCell ref="A85:B85"/>
    <mergeCell ref="A86:B86"/>
    <mergeCell ref="A87:B87"/>
    <mergeCell ref="A79:B79"/>
    <mergeCell ref="A81:B81"/>
    <mergeCell ref="A82:B82"/>
    <mergeCell ref="A73:B73"/>
    <mergeCell ref="A74:B74"/>
    <mergeCell ref="A75:B75"/>
    <mergeCell ref="A76:B76"/>
    <mergeCell ref="A77:B77"/>
    <mergeCell ref="A68:B68"/>
    <mergeCell ref="A69:B69"/>
    <mergeCell ref="A70:B70"/>
    <mergeCell ref="A71:B71"/>
    <mergeCell ref="A72:B72"/>
    <mergeCell ref="A63:B63"/>
    <mergeCell ref="A64:B64"/>
    <mergeCell ref="A65:B65"/>
    <mergeCell ref="A66:B66"/>
    <mergeCell ref="A58:B58"/>
    <mergeCell ref="A59:B59"/>
    <mergeCell ref="A60:B60"/>
    <mergeCell ref="A61:B61"/>
    <mergeCell ref="A62:B62"/>
    <mergeCell ref="A53:B53"/>
    <mergeCell ref="A54:B54"/>
    <mergeCell ref="A55:B55"/>
    <mergeCell ref="A56:B56"/>
    <mergeCell ref="A57:B57"/>
    <mergeCell ref="A48:B48"/>
    <mergeCell ref="A49:B49"/>
    <mergeCell ref="A50:B50"/>
    <mergeCell ref="A51:B51"/>
    <mergeCell ref="A52:B52"/>
    <mergeCell ref="A43:B43"/>
    <mergeCell ref="A44:B44"/>
    <mergeCell ref="A45:B45"/>
    <mergeCell ref="A46:B46"/>
    <mergeCell ref="A47:B47"/>
    <mergeCell ref="A37:B37"/>
    <mergeCell ref="A39:B39"/>
    <mergeCell ref="A40:B40"/>
    <mergeCell ref="A41:B41"/>
    <mergeCell ref="A42:B42"/>
    <mergeCell ref="A32:B32"/>
    <mergeCell ref="A33:B33"/>
    <mergeCell ref="A34:B34"/>
    <mergeCell ref="A35:B35"/>
    <mergeCell ref="A36:B36"/>
    <mergeCell ref="A19:E19"/>
    <mergeCell ref="A27:B27"/>
    <mergeCell ref="A28:B28"/>
    <mergeCell ref="A29:B29"/>
    <mergeCell ref="A30:B30"/>
    <mergeCell ref="A24:B24"/>
    <mergeCell ref="A25:B25"/>
    <mergeCell ref="A26:B26"/>
  </mergeCells>
  <hyperlinks>
    <hyperlink ref="A24" location="'5'!A1" display="Summary of items included in own funds" xr:uid="{B6F05021-8B3F-4E3E-BF4B-9DF8E604887A}"/>
    <hyperlink ref="A29" location="'12'!A1" display="EU OV1: Overview of REA " xr:uid="{4F04682F-05B5-42A3-9F9B-0478C1610344}"/>
    <hyperlink ref="A30" location="'13'!A1" display="REA Flows " xr:uid="{9196D138-8636-4AF7-A4CB-CD0E4D6AD58C}"/>
    <hyperlink ref="A36" location="'14'!A1" display="EU CR1-A" xr:uid="{FA2B8C46-0E75-4B66-B69E-70BF3C50ED38}"/>
    <hyperlink ref="A37" location="'15'!A1" display="EU CR1-B" xr:uid="{025A8D69-B7B8-436A-8831-98CBF993FCEC}"/>
    <hyperlink ref="A38" location="'14'!A1" display="EU CR1-C: Credit quality of exposures by geography" xr:uid="{10105AB8-0F08-435A-824F-45B289A1A27E}"/>
    <hyperlink ref="A39" location="'17'!A1" display="EU CR1-D" xr:uid="{0B4365D6-9933-4FF4-A10E-31D3C810E7D4}"/>
    <hyperlink ref="A40" location="'18'!A1" display="EU CR1-E" xr:uid="{BE054B55-4DAA-4CF7-A994-43D1FD6BBBD8}"/>
    <hyperlink ref="A41" location="'19'!A1" display="EU CR2-A" xr:uid="{3545BDEC-F0FC-4CF6-87BE-4779A52DEEBE}"/>
    <hyperlink ref="A42" location="'20'!A1" display="EU CR2-B" xr:uid="{E60A35E0-8DE2-45CF-BA9D-72EDC26A0E68}"/>
    <hyperlink ref="A43" location="'21'!A1" display="EU CR3" xr:uid="{C1453550-0715-4C57-B3F1-B885C9A66B65}"/>
    <hyperlink ref="A44" location="'22'!A1" display="EU CR4" xr:uid="{A3D2BFE2-2F5E-4CAD-A9F9-BB069F4DBB93}"/>
    <hyperlink ref="A45" location="'23'!A1" display="EU CR5" xr:uid="{7FB5016B-1BCD-485F-8E43-5F255177FF96}"/>
    <hyperlink ref="A46" location="'24'!A1" display="EU CR6 Total IRB: Credit risk exposures by PD scale " xr:uid="{441489CE-82E9-42E4-8793-165B9598FD20}"/>
    <hyperlink ref="A47" location="'26'!A1" display="EU CR6 FIRB Sovereign: Credit risk exposures by PD scale " xr:uid="{3E17D802-9E2F-4305-9F0A-5CA32F4E7974}"/>
    <hyperlink ref="A48" location="'26'!A1" display="EU CR6 FIRB Institution: Credit risk exposures by PD scale " xr:uid="{ECBA008A-F4A7-499A-B079-7D3604FCE6B4}"/>
    <hyperlink ref="A49" location="'27'!A1" display="EU CR6 IRB Corporate: Credit risk exposures by PD scale " xr:uid="{BBEBDF38-CBAD-4565-B510-7D374DEE6CF3}"/>
    <hyperlink ref="A50" location="'28'!A1" display="EU CR6 IRB Retail: Credit risk exposures by PD scale " xr:uid="{3F3FB31C-D8E0-49D2-B1F0-A36472ED0EE4}"/>
    <hyperlink ref="A51" location="'29'!A1" display="EU CR7 Effect on REA of credit derivatives used as CRM techniques" xr:uid="{64FC8563-8E95-428A-88BB-2D9AC6DFC103}"/>
    <hyperlink ref="A52" location="'30'!A1" display="EU CR8 REA flow statements of credit risk exposures under IRB" xr:uid="{26D04996-E4FD-40EB-B04A-09C04BCD838E}"/>
    <hyperlink ref="A53" location="'31'!A1" display="EU CR9: IRB approach - Backtesting of PD per exposure class" xr:uid="{13CCD1E5-C9D3-4BBB-9B04-706DC43719A8}"/>
    <hyperlink ref="A54" location="'32'!A1" display="Min. capital requirement for credit risk split by exposure type" xr:uid="{CF8AB97B-470D-440B-A877-F00B52B72EAC}"/>
    <hyperlink ref="A55" location="'33'!A1" display="OE by class and type" xr:uid="{4F85A1F7-2E9A-41F7-A972-28D637D1F661}"/>
    <hyperlink ref="A56" location="'34'!A1" display="Average OE by class and type" xr:uid="{1DBF571B-1D1A-472E-BAFC-9A9C1F0766AF}"/>
    <hyperlink ref="A57" location="'35'!A1" display="OE by collatarals" xr:uid="{1CCD176A-5344-4178-A746-9626C252291D}"/>
    <hyperlink ref="A58" location="'36'!A1" display="Distribution of collaterals" xr:uid="{5D25EBBD-2BB5-48A2-8B42-18AD0D56209B}"/>
    <hyperlink ref="A59" location="'37'!A1" display="Credit risk adjustments by customer " xr:uid="{7C8DE79D-7B7A-4A54-B82A-1478064703A3}"/>
    <hyperlink ref="A60" location="'38'!A1" display="Impaired loans by customer" xr:uid="{2BE1A9B0-D333-4945-BF99-F499FE1A328C}"/>
    <hyperlink ref="A61" location="'39'!A1" display="Impaired loans by geography and industry" xr:uid="{D94F7659-D6A1-45FD-B954-646481A0D100}"/>
    <hyperlink ref="A62" location="'40'!A1" display="Reconciliation of allowance accounts for impaired loans" xr:uid="{DAC363F6-26E1-49A8-80CF-AB7C8FE82267}"/>
    <hyperlink ref="A63" location="'41'!A1" display="Loan losses by customer" xr:uid="{75C64C20-F3CE-4785-9A20-006036F66FA2}"/>
    <hyperlink ref="A64" location="'42'!A1" display="Standardised exposure classes, distributed by quality step" xr:uid="{C20D804E-6EA1-4BFE-844E-70FB607C6A73}"/>
    <hyperlink ref="A65" location="'43'!A1" display="Comparison on parameter estimates against actual outcomes" xr:uid="{668F9125-E3F7-4281-874B-B758768FA988}"/>
    <hyperlink ref="A66" location="'44'!A1" display="PD and LGD per exposures class" xr:uid="{80697E8C-104C-4F46-B5C2-4552E1B696DD}"/>
    <hyperlink ref="A68" location="'45'!A1" display="EU CCR1 Analysis of counterparty credit risk by approach" xr:uid="{DDD1CF9E-5858-488B-9541-CDB771A0201E}"/>
    <hyperlink ref="A69" location="'46'!A1" display="EU CCR2 Credit valuation adjustment (CVA) capital charge " xr:uid="{0FBA16C1-0E75-457C-8B86-1C5C26C8BB87}"/>
    <hyperlink ref="A70" location="'47'!A1" display="EU CCR3 Standardised approach - Counterparty credit risk exposures by regulatory portfolio and risk" xr:uid="{AD9FC488-7AD4-4BA9-A560-58F9A04636D6}"/>
    <hyperlink ref="A71" location="'48'!A1" display="EU CCR4: Counterparty credit risk exposures by portfolio and PD scale" xr:uid="{102DE780-120E-44BE-ADB1-661C9FDB634F}"/>
    <hyperlink ref="A72" location="'49'!A1" display="EU CCR5-A: Impact of netting and collateral held on exposure values" xr:uid="{FDE815A9-B34E-41FB-9016-0AD8CCB047B5}"/>
    <hyperlink ref="A73" location="'50'!A1" display="EU CCR5-B: Composition of collateral for exposures to CCR" xr:uid="{F50135A4-2B3A-4BCF-BE7E-978DB13476E4}"/>
    <hyperlink ref="A74" location="'51'!A1" display="EU CCR6 Credit derivatives exposures" xr:uid="{51F2CBA7-D140-4CD3-83F3-84FE4B43D056}"/>
    <hyperlink ref="A75" location="'52'!A1" display="EU CCR7 REA flow under the IMM" xr:uid="{B756C2E4-7041-4011-9172-BC3AEB995392}"/>
    <hyperlink ref="A76" location="'53'!A1" display="EU CCR8 Exposures to central counterparties" xr:uid="{94052349-6035-438C-8167-D49E85600DD5}"/>
    <hyperlink ref="A77" location="'54'!A1" display="Counterparty credit risk exposures and REA split by exposure class" xr:uid="{4F4340B3-E01C-4A4C-9ECE-98D045B58BAF}"/>
    <hyperlink ref="A79" location="'55'!A1" display="Securitisation" xr:uid="{B8177236-4EF3-4C4B-A5B9-051670B4D0A8}"/>
    <hyperlink ref="A81" location="'56'!A1" display="EU MR1 Market risk under standardised approach" xr:uid="{BAFFD24F-B51A-4BE1-80B6-A2EE08D9D124}"/>
    <hyperlink ref="A82" location="'57'!A1" display="EU MR2-A Market risk under the internal models approach" xr:uid="{9BC35369-CA2D-4EED-8961-307FBB405FDC}"/>
    <hyperlink ref="A83" location="'58'!A1" display="EU MR2-B REA flow statements of market risk exposures under the IMA, 31 December 2016" xr:uid="{4C95B1CC-8360-43D7-B46E-3197D299E35A}"/>
    <hyperlink ref="A84" location="'59'!A1" display="EU MR3 IMA values for trading portfolios" xr:uid="{B6C14917-8811-4F81-9DBA-1865202797EB}"/>
    <hyperlink ref="A85" location="'60'!A1" display="EU MR4 Comparison of VaR estimates with gains/losses" xr:uid="{F38D99D9-BE5F-4FB1-BF61-412E3B780388}"/>
    <hyperlink ref="A86" location="'61'!A1" display="Market risk for the trading book " xr:uid="{056C432F-20E5-4CFE-87C1-A36D802DFA8F}"/>
    <hyperlink ref="A87" location="'62'!A1" display="Market risk for the banking book " xr:uid="{3A4C00A6-2381-486A-82D9-F84572C95B2B}"/>
    <hyperlink ref="A88" location="'63'!A1" display="Interest rate sensitivities for the banking book, instantaneous rate movements" xr:uid="{5DB77B2E-21B0-4492-87DE-82063ECC3C69}"/>
    <hyperlink ref="A89" location="'64'!A1" display="Net interest sensitivities for the banking book, instantaneous interest rate movements" xr:uid="{AFE622EC-FBEC-43B9-9AD1-6980D248878D}"/>
    <hyperlink ref="A90" location="'65'!A1" display="Equity holdings in the banking book" xr:uid="{E10C51E2-40EB-4EED-8DB1-F91E61D16AA1}"/>
    <hyperlink ref="A91" location="'67'!A1" display="REA and minimum capital requirement for market risk " xr:uid="{FE14D2D4-9F33-4238-9A8A-B8DC08B064D5}"/>
    <hyperlink ref="A93" location="'68'!A1" display="Distribution of incidents reported" xr:uid="{FF018517-9663-4C6D-AE74-D97B2457B65D}"/>
    <hyperlink ref="A95" location="'69'!A1" display="LIQ 1: LCR Disclosures" xr:uid="{0931F87F-7410-4A83-9314-B2EA31E47397}"/>
    <hyperlink ref="A96" location="'70'!A1" display="Encumbered and unemcumbered assets" xr:uid="{978DCEB2-E78D-4A2D-8B46-FE5866561CB3}"/>
    <hyperlink ref="A97" location="'71'!A1" display="LCR sub-components" xr:uid="{40817893-AD3F-42F6-98FB-79E2A950D6EE}"/>
    <hyperlink ref="A98" location="'72'!A1" display="Liquidity buffer split by type of asset and currency" xr:uid="{1FB1D056-B578-4127-9C14-6A878645CDC7}"/>
    <hyperlink ref="A99" location="'73'!A1" display="Historical quarterly development of the liquidity buffer" xr:uid="{88E5EBBC-A53A-4215-8AB4-5EA738E4B961}"/>
    <hyperlink ref="A100" location="'74'!A1" display="Net balance of stable funding " xr:uid="{458C446F-09B6-4147-BF7F-304AFD3A08B5}"/>
    <hyperlink ref="A101" location="'75'!A1" display="Funding sources" xr:uid="{72CCC2A2-C19E-456B-86DA-77B4EDF4D56E}"/>
    <hyperlink ref="A102" location="'76'!A1" display="Assets and liabilities split by currency" xr:uid="{358BDF92-DD9F-4A69-8EC8-712C3C072E47}"/>
    <hyperlink ref="A103" location="'77'!A1" display="Maturity analysis for assets and liabilities" xr:uid="{5133DF1A-F1A4-4F4A-AD42-EC4A0C820F15}"/>
    <hyperlink ref="A104" location="'78'!A1" display="Maturity analysis for assets and liabilities split by currency" xr:uid="{A572A686-E4E7-4F38-8853-E90BFC450181}"/>
    <hyperlink ref="A106" location="'79'!A1" display="LI1 Differences Between accounting and regulatory " xr:uid="{641D474C-4470-43CF-ADD1-DC3C1039D574}"/>
    <hyperlink ref="A107" location="'80'!A1" display="LI2 Main sources of differences between regulatory exposure amounts and carrying values in financial statements" xr:uid="{63D5A715-C913-4F87-9F4A-88B38C33A3F6}"/>
    <hyperlink ref="A108" location="'81'!A1" display="Transitional own funds" xr:uid="{E0B4B7E9-0BCC-4475-BBD3-A1214F75C54F}"/>
    <hyperlink ref="A109" location="'82'!A1" display="Leverage ratio" xr:uid="{EAF3EE35-C192-4C47-905C-79CFE939D82F}"/>
    <hyperlink ref="A110" location="'83'!A1" display="Loans to the real estate management industry, split by geography" xr:uid="{AC5B06BC-7558-447F-9341-0072AD5DD681}"/>
    <hyperlink ref="A111" location="'84'!A1" display="Loans to the shipping industry and offshore industry, split by segment" xr:uid="{6A184C20-556F-4C92-86E4-28417E399C59}"/>
    <hyperlink ref="A112" location="'85'!A1" display="Loans to corporate customers, split by size of loan" xr:uid="{D2E039D6-206F-4741-9497-8B2D346ED045}"/>
    <hyperlink ref="A113" location="'86'!A1" display="Loan-to-value distribution, retail mortgage exposure, on-balance" xr:uid="{B3F9F1DE-E9F5-413E-9D79-2719904E6D72}"/>
    <hyperlink ref="A114" location="'87'!A1" display="CCyB" xr:uid="{8B016112-F833-4F0E-9B74-B498375E323B}"/>
    <hyperlink ref="A115" location="'88'!A1" display="Specification of undertakings (replaces EU LI 3)" xr:uid="{D3AD32B0-2A09-4E49-9BD2-CC00706CF76A}"/>
    <hyperlink ref="A116" location="'89'!A1" display="Capital and risk information navigation guide" xr:uid="{AE9BB4B9-D06C-479C-A0E4-EC801DB5BEA0}"/>
    <hyperlink ref="A117" location="'90'!A1" display="CRR reference table " xr:uid="{5FCAF164-D896-4313-9B32-06E94C233381}"/>
    <hyperlink ref="A118" location="'91'!A1" display="Information not disclosed due to non-material, proprietary- or confidential nature" xr:uid="{41968033-71F5-4660-9402-59F80FA832E0}"/>
    <hyperlink ref="A120" location="'92'!A1" display="Asset and liabilities of NLP" xr:uid="{E74EEB5F-6262-4222-ABB7-26A9655582C3}"/>
    <hyperlink ref="A121" location="'93'!A1" display="Effect of market risk on NLP" xr:uid="{44CBDBC0-52D6-44ED-A125-62F5CCF2BA02}"/>
    <hyperlink ref="A122" location="'94'!A1" display="Effect of life and health insurance risks " xr:uid="{A5607F2C-A925-4C58-B71F-B812B4A58314}"/>
    <hyperlink ref="A124" location="'95'!A1" display="Investment return, traditional life insurance" xr:uid="{2B5581EE-735C-497E-BE79-91318E707915}"/>
    <hyperlink ref="A125" location="'97'!A1" display="Financial buffers" xr:uid="{FCE53D78-755D-4928-9ABF-846EAFDC437E}"/>
    <hyperlink ref="A126" location="'98'!A1" display="Solvency position" xr:uid="{06122235-7B17-41BA-9265-B444C9C0501F}"/>
    <hyperlink ref="A127" location="'99'!A1" display="Solvency sensitivity" xr:uid="{4597CC08-63E5-45D0-B3E4-771523B35076}"/>
    <hyperlink ref="A128" location="'100'!A1" display="Financial buffers compared to insurance provisions" xr:uid="{FC92A59C-75B9-457A-8569-468AD43618BD}"/>
    <hyperlink ref="A28" location="'11'!A1" display="Capital ratios" xr:uid="{954C017B-AA2F-4166-8394-A78F32C14B51}"/>
    <hyperlink ref="A27" location="'10'!A1" display="IFRS Equity bridge" xr:uid="{D3EEFA14-A269-44EA-BDC1-66B1D04A53A0}"/>
    <hyperlink ref="A25" location="'6'!A1" display="Own funds flow" xr:uid="{8B4C0FE3-0DEE-4605-845A-75E4C53B5C2D}"/>
    <hyperlink ref="A24:B24" location="'1'!A1" display="Summary of items included in own funds" xr:uid="{E645814F-2F7D-4AF0-89A3-FD06A0778736}"/>
    <hyperlink ref="A25:B25" location="'2'!A1" display="Own funds flow" xr:uid="{E9DB0543-4524-4DBE-9321-158EC83027A5}"/>
    <hyperlink ref="A26" location="'9'!A1" display="Drivers behind the development of the CET1 capital ratio" xr:uid="{BB42E63D-47FD-4166-B4F7-2E882B1575C9}"/>
    <hyperlink ref="A26:B26" location="'3'!A1" display="Drivers behind the development of the CET1 capital ratio" xr:uid="{184CB036-8EFE-44BC-877F-7D0E74E46DD9}"/>
    <hyperlink ref="A27:B27" location="'4'!A1" display="Bridge between IFRS equity and CET1 capital" xr:uid="{260B4CFE-2FA4-4FA3-A1AA-0C0350A95185}"/>
    <hyperlink ref="A28:B28" location="'5'!A1" display="Capital ratios" xr:uid="{ADEEC242-7017-4CFD-81E9-C13AE50846F0}"/>
    <hyperlink ref="A29:B29" location="'6'!A1" display="EU OV1: Overview of REA " xr:uid="{2714937B-D51A-4F99-8644-44E1633673DB}"/>
    <hyperlink ref="A30:B30" location="'7'!A1" display="Flow Statement of REA" xr:uid="{E4BF83C6-AE16-432F-A049-370AF7F3C6E4}"/>
    <hyperlink ref="A32:B32" location="'8'!A1" display="EU CRB-B: Total and average net amount of exposures" xr:uid="{5D0017C7-192B-488A-BB33-276916F29481}"/>
    <hyperlink ref="A33:B33" location="'9'!A1" display="EU CRB-C: Geographical breakdown of exposures" xr:uid="{44A2C40C-004F-454D-8511-0459ABE14573}"/>
    <hyperlink ref="A34:B34" location="'10'!A1" display="EU CRB-D: Concentraion of exposures by industry" xr:uid="{6012B500-4236-4AF6-9ECE-305216ADC6A2}"/>
    <hyperlink ref="A35:B35" location="'11'!A1" display="EU CRB-E: Maturity of exposures" xr:uid="{17AABD7F-3F9D-457E-B45E-B802FD2398F0}"/>
    <hyperlink ref="A36:B36" location="'12'!A1" display="EU CR1-A: Credit quality of exposures by exposure class and instrument" xr:uid="{58873551-6686-42B1-B8DA-8FBFD6B9CEFE}"/>
    <hyperlink ref="A37:B37" location="'13'!A1" display="EU CR1-B: Credit quality of exposures by industry or counterparty types" xr:uid="{AEB6EFAC-2E36-4A52-A388-E524120B6261}"/>
    <hyperlink ref="A39:B39" location="'15'!A1" display="EU CR1-D: Ageing of past-due exposures" xr:uid="{BE78911C-A82F-42F3-9B20-8AD8C2FBC60A}"/>
    <hyperlink ref="A40:B40" location="'16'!A1" display="EU CR1-E: Non-performing and forborne exposures " xr:uid="{71155B06-9459-4A07-998E-911F3DCED7E1}"/>
    <hyperlink ref="A41:B41" location="'17'!A1" display="EU CR2-A: Changes in stock of general and specific credit risk adjustments" xr:uid="{7DEF44DD-941C-4CF5-8B51-6089F72F4456}"/>
    <hyperlink ref="A42:B42" location="'18'!A1" display="EU CR2-B: Changes in the stock of defaulted and impaired loans and debt securities" xr:uid="{8ED408D9-E518-421D-987A-1DF253CD5730}"/>
    <hyperlink ref="A43:B43" location="'19'!A1" display="EU CR3: Credit risk mitigation techniques – overview " xr:uid="{372439D7-F12F-4B68-B3A6-3A38B5E1D522}"/>
    <hyperlink ref="A44:B44" location="'20'!A1" display="EU CR4: Standardised approach – credit risk exposure and Credit Risk Mitigation (CRM) effects" xr:uid="{8A8AF2F0-05FA-4066-9770-36706A27B9C6}"/>
    <hyperlink ref="A45:B45" location="'21'!A1" display="EU CR5: Standardised approach - credit risk exposures by regulatory portfolio and risk" xr:uid="{C637C1F6-6C82-4CC2-88F9-6F2E66F7786B}"/>
    <hyperlink ref="A46:B46" location="'22'!A1" display="EU CR6 Total IRB: Credit risk exposures by PD scale " xr:uid="{AB97D336-5632-46FA-BCCC-843BB19301D5}"/>
    <hyperlink ref="A47:B47" location="'23'!A1" display="EU CR6 FIRB Sovereign: Credit risk exposures by PD scale " xr:uid="{19322F93-5A7C-4358-9387-FCE810B51A40}"/>
    <hyperlink ref="A48:B48" location="'24'!A1" display="EU CR6 FIRB Institution: Credit risk exposures by PD scale " xr:uid="{B86194FE-76B2-440C-96DF-AFC19A34EBD2}"/>
    <hyperlink ref="A49:B49" location="'25'!A1" display="EU CR6 IRB Corporate: Credit risk exposures by PD scale " xr:uid="{54F599A7-0A8B-4D25-8C9C-E4F91AAFB0EB}"/>
    <hyperlink ref="A50:B50" location="'26'!A1" display="EU CR6 IRB Retail: Credit risk exposures by PD scale " xr:uid="{02FD8064-7D61-4D38-94BA-37ADAC1D4575}"/>
    <hyperlink ref="A51:B51" location="'27'!A1" display="EU CR7 Effect on REA of credit derivatives used as CRM techniques" xr:uid="{0771BD6F-63D8-43BC-81BF-A3A3EEE9A1F7}"/>
    <hyperlink ref="A52:B52" location="'28'!A1" display="EU CR8 REA flow statements of credit risk exposures under IRB" xr:uid="{04FA8C17-D859-4C44-AC5F-4F6F2456D613}"/>
    <hyperlink ref="A53:B53" location="'29'!A1" display="EU CR9: IRB approach - Backtesting of PD per exposure class" xr:uid="{D3AD3E50-DC5D-4BC5-92E1-D6A97193BF03}"/>
    <hyperlink ref="A54:B54" location="'30'!A1" display="Min. capital requirement for credit risk split by exposure type" xr:uid="{8E4984C7-EC26-4A36-964C-84A46A0D8710}"/>
    <hyperlink ref="A55:B55" location="'31'!A1" display="Original Exposure split by exposure class and exposure type" xr:uid="{54360817-DA16-40E5-B038-0E048150FB9E}"/>
    <hyperlink ref="A56:B56" location="'32'!A1" display="Average quarterly original exposure, split by exposure class and exposure type" xr:uid="{4E77422F-EAE6-4AB2-8B2A-A10DAFA8C03D}"/>
    <hyperlink ref="A57:B57" location="'33'!A1" display="Exposure secured by collaterals, guarantees and credit derivatives, split by exposure class" xr:uid="{B04DC8DF-CE65-4C34-844E-21B3C9B846C1}"/>
    <hyperlink ref="A58:B58" location="'34'!A1" display="Distribution of collaterals" xr:uid="{F81651CE-28FA-4C34-BDC0-92EEA5E4F710}"/>
    <hyperlink ref="A59:B59" location="'35'!A1" display="Credit risk adjustments by customer " xr:uid="{8A293F69-5D6E-427C-B11E-85FB8F0BFACE}"/>
    <hyperlink ref="A60:B60" location="'36'!A1" display="Loans, impaired loans, allowances and provisioning ratios, split by customer type" xr:uid="{9469E706-A65E-4C11-9D2C-10751418316E}"/>
    <hyperlink ref="A61:B61" location="'37'!A1" display="Impaired loans to the public: gross, allowances and past due loans not impaired split by geography and industry" xr:uid="{A755E8D3-1E52-4BCC-A2AD-D02225637922}"/>
    <hyperlink ref="A62:B62" location="'38'!A1" display="Reconciliation of allowance accounts for impaired loans" xr:uid="{B52743CB-1171-4214-9B99-A3B73F7863AD}"/>
    <hyperlink ref="A63:B63" location="'39'!A1" display="Loan losses, split by customer type" xr:uid="{A4705B8C-8ED5-4FF7-AE43-AEA1CB6B7CCA}"/>
    <hyperlink ref="A64:B64" location="'40'!A1" display="Standardised exposure classes, distributed by quality step" xr:uid="{456A69BB-9500-4BC7-BE16-9930AAC8985B}"/>
    <hyperlink ref="A65:B65" location="'41'!A1" display="Comparison on parameter estimates against actual outcomes" xr:uid="{889416CC-EB99-40D8-BB70-1D80F4BFF08B}"/>
    <hyperlink ref="A66:B66" location="'42'!A1" display="PD and LGD per exposures class" xr:uid="{8F969963-C29C-41D5-AE67-85F10187D976}"/>
    <hyperlink ref="A68:B68" location="'43'!A1" display="EU CCR1 Analysis of counterparty credit risk by approach" xr:uid="{4D5B7C39-6882-48A1-8273-43212AA6B9F4}"/>
    <hyperlink ref="A69:B69" location="'44'!A1" display="EU CCR2 Credit valuation adjustment (CVA) capital charge " xr:uid="{D3E816B6-4E22-4264-9E93-9707FF3A0F14}"/>
    <hyperlink ref="A70:B70" location="'45'!A1" display="EU CCR3 Standardised approach - Counterparty credit risk exposures by regulatory portfolio and risk" xr:uid="{F89EFD07-A626-4FF0-9D7C-CCEFC8ECC039}"/>
    <hyperlink ref="A71:B71" location="'46'!A1" display="EU CCR4: Counterparty credit risk exposures by portfolio and PD scale" xr:uid="{B1C7A0A2-FBF2-4CDF-9C97-18DBFCB32AA4}"/>
    <hyperlink ref="A72:B72" location="'47'!A1" display="EU CCR5-A: Impact of netting and collateral held on exposure values" xr:uid="{B266CA57-5C4E-4D99-B66B-31A2E4D50FE3}"/>
    <hyperlink ref="A73:B73" location="'48'!A1" display="EU CCR5-B: Composition of collateral for exposures to CCR" xr:uid="{9D73A9D8-1575-4EFD-9841-44072569F9D0}"/>
    <hyperlink ref="A74:B74" location="'49'!A1" display="EU CCR6 Credit derivatives exposures" xr:uid="{4181996A-DA6F-4EAC-914A-DAA964BBC1DF}"/>
    <hyperlink ref="A75:B75" location="'50'!A1" display="EU CCR7: REA flow statements of CCR exposures under the IMM " xr:uid="{CB0B95BF-D3E5-48A2-B886-C451F4D34129}"/>
    <hyperlink ref="A76:B76" location="'51'!A1" display="EU CCR8 Exposures to central counterparties" xr:uid="{4D658822-E8C5-4871-8995-9B970DCD2FA0}"/>
    <hyperlink ref="A77:B77" location="'52'!A1" display="Counterparty credit risk exposures and REA split by exposure class" xr:uid="{FCD3DD22-E4DC-4173-BEA6-69EF68A57F85}"/>
    <hyperlink ref="A79:B79" location="'53'!A1" display="Securitisation" xr:uid="{37331CB1-1525-4806-948A-F45A90409D26}"/>
    <hyperlink ref="A81:B81" location="'54'!A1" display="EU MR1 Market risk under standardised approach" xr:uid="{2652B6C6-E526-4404-8DA0-26A9016AC772}"/>
    <hyperlink ref="A82:B82" location="'55'!A1" display="EU MR2-A Market risk under the internal models approach" xr:uid="{B08BC584-5CD6-4454-A4A6-0ACAE0B56C03}"/>
    <hyperlink ref="A83:B83" location="'56'!A1" display="EU MR2-B REA flow statements of market risk exposures under the IMA, 31 December 2016" xr:uid="{175B33DA-AF08-4651-B30E-9242E7DFCD9D}"/>
    <hyperlink ref="A84:B84" location="'57'!A1" display="EU MR3 IMA values for trading portfolios" xr:uid="{0C0E86EB-2581-485E-9E1E-F0FF93EBE39A}"/>
    <hyperlink ref="A85:B85" location="'58'!A1" display="EU MR4 Comparison of VaR estimates with gains/losses" xr:uid="{7731D516-04C1-4BA8-8618-34D171488E99}"/>
    <hyperlink ref="A86:B86" location="'59'!A1" display="Market risk for the trading book " xr:uid="{6B5B9A80-4764-4B09-9B10-1681ABF01108}"/>
    <hyperlink ref="A87:B87" location="'60'!A1" display="Market risk for the banking book " xr:uid="{73E2DB42-C930-45C1-B0AB-46A1818BD3F5}"/>
    <hyperlink ref="A88:B88" location="'61'!A1" display="Economic value sensitivity for the banking book, 6 scenarios from BCBS" xr:uid="{1F3B6565-27D2-4827-B9E0-A068410EBEF4}"/>
    <hyperlink ref="A89:B89" location="'62'!A1" display="Net interest income sensitivities for the banking book over 1 year horizon (SIIR), 6 scenarios from BCBS" xr:uid="{0CBC3C0F-A7F4-4F6B-ADAD-43DF9CFA7F49}"/>
    <hyperlink ref="A90:B90" location="'63'!A1" display="Equity holdings in the banking book" xr:uid="{48A2ADA4-6353-49D3-AC99-D6017F2F1492}"/>
    <hyperlink ref="A91:B91" location="'65'!A1" display="REA and minimum capital requirement for market risk " xr:uid="{7FA5B231-B40F-47B9-A61A-CDC6B83D219E}"/>
    <hyperlink ref="A93:B93" location="'65'!A1" display="Distribution of incidents reported" xr:uid="{ACC77D94-4608-4C9F-8EF5-35A1612319F8}"/>
    <hyperlink ref="A95:B95" location="'66'!A1" display="LIQ 1: LCR Disclosures" xr:uid="{983AD18C-6399-4029-9B68-DBCDBED06A8B}"/>
    <hyperlink ref="A96:B96" location="'67'!A1" display="Encumbered and unemcumbered assets" xr:uid="{83E39DD5-A9D0-46E8-A58D-F540F037777E}"/>
    <hyperlink ref="A97:B97" location="'68'!A1" display="LCR sub-components" xr:uid="{E0CB1841-BC43-43F7-B688-C87EB24671B8}"/>
    <hyperlink ref="A98:B98" location="'69'!A1" display="Liquidity buffer split by type of asset and currency" xr:uid="{A565695B-8F61-4AA3-83A6-2B47EE831F68}"/>
    <hyperlink ref="A99:B99" location="'70'!A1" display="Historical quarterly development of the liquidity buffer" xr:uid="{533F4888-566B-490C-99C3-BE0A25BDE64A}"/>
    <hyperlink ref="A100:B100" location="'71'!A1" display="Net balance of stable funding " xr:uid="{36919022-E331-425F-BD1C-12BC4A47FB3B}"/>
    <hyperlink ref="A101:B101" location="'72'!A1" display="Funding sources" xr:uid="{06631D11-A96E-4CBF-A1DE-1BE89586C601}"/>
    <hyperlink ref="A102:B102" location="'73'!A1" display="Assets and liabilities split by currency" xr:uid="{6E9B0FA9-BA26-4737-980A-850E523FED6F}"/>
    <hyperlink ref="A103:B103" location="'74'!A1" display="Maturity analysis for assets and liabilities" xr:uid="{6F98D34B-7A75-4CA4-A930-5B3C8BEBEA52}"/>
    <hyperlink ref="A104:B104" location="'75'!A1" display="Maturity analysis for assets and liabilities split by currency" xr:uid="{EAE02B6F-5227-42B9-89F9-58BBF8825A5E}"/>
    <hyperlink ref="A106:B106" location="'76'!A1" display="LI1 Differences Between accounting and regulatory " xr:uid="{A31CC652-420E-49FA-9168-319C1EC81E92}"/>
    <hyperlink ref="A107:B107" location="'77'!A1" display="LI2 Main sources of differences between regulatory exposure amounts and carrying values in financial statements" xr:uid="{D47EF66E-FA34-42EC-A17D-2DAFCEF5B4DE}"/>
    <hyperlink ref="A108:B108" location="'78'!A1" display="Transitional own funds" xr:uid="{2AC79F71-C12E-4F8A-935B-110F2AFF3BF6}"/>
    <hyperlink ref="A109:B109" location="'79'!A1" display="Leverage ratio" xr:uid="{37580D0D-857B-483F-9BC7-3B6419A16AC6}"/>
    <hyperlink ref="A110:B110" location="'80'!A1" display="Loans to the real estate management industry, split by geography" xr:uid="{FAE1C74F-91C7-432E-945C-401D99485B40}"/>
    <hyperlink ref="A111:B111" location="'81'!A1" display="Loans to the shipping industry and offshore industry, split by segment" xr:uid="{2DDE4728-5398-40C9-8301-DF438237574E}"/>
    <hyperlink ref="A112:B112" location="'82'!A1" display="Loans to corporate customers, split by size of loan" xr:uid="{29AE17EF-108D-4BDD-8E71-3F8FEF1C4193}"/>
    <hyperlink ref="A113:B113" location="'83'!A1" display="Loan-to-value distribution, retail mortgage exposure, on-balance" xr:uid="{91082B06-773E-4305-BC7C-2FFD8C6D9FE1}"/>
    <hyperlink ref="A114:B114" location="'84'!A1" display="CCyB" xr:uid="{FC5FCD9F-D49A-472C-9E85-9B1FB78F4807}"/>
    <hyperlink ref="A115:B115" location="'85'!A1" display="Specification of undertakings (replaces EU LI 3)" xr:uid="{34886E9B-DC5D-4437-AEE7-449AD88F379B}"/>
    <hyperlink ref="A116:B116" location="'86'!A1" display="Capital and risk information navigation guide" xr:uid="{A24D789C-D5CD-4335-ADE2-5325941EE4A8}"/>
    <hyperlink ref="A117:B117" location="'87'!A1" display="CRR reference table " xr:uid="{D426EB54-6A9A-4EA0-B42D-1AB441007B6C}"/>
    <hyperlink ref="A118:B118" location="'88'!A1" display="Information not disclosed due to non-material, proprietary- or confidential nature" xr:uid="{64961118-272F-414F-BAAF-866ABB7F18B1}"/>
    <hyperlink ref="A120:B120" location="'89'!A1" display="Asset and liabilities of NLP" xr:uid="{B2B41CE4-262C-41AF-ACF9-57D88CEE6097}"/>
    <hyperlink ref="A121:B121" location="'90'!A1" display="Effect of market risk on NLP" xr:uid="{C739DCFF-D9D4-402D-87B4-F7DB1A95D167}"/>
    <hyperlink ref="A122:B122" location="'91'!A1" display="Effect of life and health insurance risks " xr:uid="{7EEF9EA3-C50D-48E7-989D-866EC37CF172}"/>
    <hyperlink ref="A123:B123" location="'92'!A1" display="Investment return, traditional life insurance" xr:uid="{78243E01-CE4E-484A-B98C-AE44808FF595}"/>
    <hyperlink ref="A124:B124" location="'93'!A1" display="Insurance provisions, (technical provisions) and provisions on investment contracts divided into guarantee levels (technical interest rates)" xr:uid="{20254962-ECBA-4489-A645-5E5549C17FD6}"/>
    <hyperlink ref="A125:B125" location="'94'!A1" display="Financial buffers" xr:uid="{ADF1B175-F511-4F61-A532-23D146DB4F58}"/>
    <hyperlink ref="A126:B126" location="'95'!A1" display="Solvency position" xr:uid="{25E1CDDA-09B1-49BE-8C19-78DCBF68E4AD}"/>
    <hyperlink ref="A127:B127" location="'96'!A1" display="Solvency sensitivity" xr:uid="{584AA5E8-83EE-41DB-8D1D-2F969CA1E49C}"/>
    <hyperlink ref="A128:B128" location="'97'!A1" display="Financial buffers compared to insurance provisions" xr:uid="{C51D9BD5-8F81-49DC-8F12-DC160D5117CF}"/>
  </hyperlink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rowBreaks count="1" manualBreakCount="1">
    <brk id="20" max="16383" man="1"/>
  </rowBreaks>
  <customProperties>
    <customPr name="_pios_id" r:id="rId2"/>
  </customProperties>
  <ignoredErrors>
    <ignoredError sqref="D18 E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7E28-F8B3-4D3D-A4F7-887DB1F54EC8}">
  <sheetPr>
    <tabColor theme="2"/>
    <pageSetUpPr autoPageBreaks="0"/>
  </sheetPr>
  <dimension ref="A1:R117"/>
  <sheetViews>
    <sheetView showGridLines="0" showWhiteSpace="0" view="pageLayout" zoomScaleNormal="115" zoomScaleSheetLayoutView="100" workbookViewId="0">
      <selection activeCell="A49" sqref="A49"/>
    </sheetView>
  </sheetViews>
  <sheetFormatPr defaultColWidth="0" defaultRowHeight="12"/>
  <cols>
    <col min="1" max="1" width="19.85546875" style="79" customWidth="1"/>
    <col min="2" max="2" width="15.7109375" style="79" customWidth="1"/>
    <col min="3" max="3" width="9.28515625" style="79" customWidth="1"/>
    <col min="4" max="6" width="7.42578125" style="79" customWidth="1"/>
    <col min="7" max="7" width="9.42578125" style="79" customWidth="1"/>
    <col min="8" max="8" width="7.42578125" style="79" customWidth="1"/>
    <col min="9" max="9" width="8.28515625" style="79" customWidth="1"/>
    <col min="10" max="18" width="0" style="79" hidden="1" customWidth="1"/>
    <col min="19" max="16384" width="9.140625" style="79" hidden="1"/>
  </cols>
  <sheetData>
    <row r="1" spans="1:9" ht="15" customHeight="1">
      <c r="A1" s="2666" t="s">
        <v>21</v>
      </c>
      <c r="B1" s="2667"/>
      <c r="C1" s="2667"/>
      <c r="D1" s="2667"/>
      <c r="E1" s="2667"/>
      <c r="F1" s="2667"/>
      <c r="G1" s="2667"/>
      <c r="H1" s="2667"/>
      <c r="I1" s="2667"/>
    </row>
    <row r="2" spans="1:9" ht="14.25" customHeight="1">
      <c r="A2" s="2667"/>
      <c r="B2" s="2667"/>
      <c r="C2" s="2667"/>
      <c r="D2" s="2667"/>
      <c r="E2" s="2667"/>
      <c r="F2" s="2667"/>
      <c r="G2" s="2667"/>
      <c r="H2" s="2667"/>
      <c r="I2" s="2667"/>
    </row>
    <row r="4" spans="1:9" ht="12" customHeight="1">
      <c r="A4" s="317"/>
      <c r="B4" s="318" t="s">
        <v>415</v>
      </c>
      <c r="C4" s="319" t="s">
        <v>416</v>
      </c>
      <c r="D4" s="319" t="s">
        <v>417</v>
      </c>
      <c r="E4" s="319" t="s">
        <v>222</v>
      </c>
      <c r="F4" s="319" t="s">
        <v>418</v>
      </c>
      <c r="G4" s="319" t="s">
        <v>417</v>
      </c>
      <c r="H4" s="319" t="s">
        <v>419</v>
      </c>
      <c r="I4" s="319" t="s">
        <v>420</v>
      </c>
    </row>
    <row r="5" spans="1:9" ht="14.25" customHeight="1">
      <c r="A5" s="2668" t="s">
        <v>421</v>
      </c>
      <c r="B5" s="320" t="s">
        <v>422</v>
      </c>
      <c r="C5" s="321">
        <v>476.15230766717997</v>
      </c>
      <c r="D5" s="322">
        <v>1</v>
      </c>
      <c r="E5" s="321">
        <v>133.33509127867001</v>
      </c>
      <c r="F5" s="321">
        <v>10.6668073022936</v>
      </c>
      <c r="G5" s="322">
        <v>0.85533619164995278</v>
      </c>
      <c r="H5" s="321">
        <v>17.857595958910061</v>
      </c>
      <c r="I5" s="322">
        <v>0.67170619483170613</v>
      </c>
    </row>
    <row r="6" spans="1:9" ht="12" customHeight="1">
      <c r="A6" s="2669"/>
      <c r="B6" s="323" t="s">
        <v>13</v>
      </c>
      <c r="C6" s="324" t="s">
        <v>423</v>
      </c>
      <c r="D6" s="325" t="s">
        <v>423</v>
      </c>
      <c r="E6" s="324">
        <v>6.0639971750850314</v>
      </c>
      <c r="F6" s="324">
        <v>0.48511977400680251</v>
      </c>
      <c r="G6" s="325">
        <v>3.8900158991701558E-2</v>
      </c>
      <c r="H6" s="324">
        <v>1.6270649767846099</v>
      </c>
      <c r="I6" s="326">
        <v>6.12013860552501E-2</v>
      </c>
    </row>
    <row r="7" spans="1:9" ht="12" customHeight="1">
      <c r="A7" s="2669"/>
      <c r="B7" s="323" t="s">
        <v>14</v>
      </c>
      <c r="C7" s="324" t="s">
        <v>423</v>
      </c>
      <c r="D7" s="325" t="s">
        <v>423</v>
      </c>
      <c r="E7" s="324">
        <v>16.487091250000002</v>
      </c>
      <c r="F7" s="324">
        <v>1.3189673000000002</v>
      </c>
      <c r="G7" s="325">
        <v>0.10576364935834562</v>
      </c>
      <c r="H7" s="324">
        <v>3.0880566164453747</v>
      </c>
      <c r="I7" s="326">
        <v>0.1161559912112604</v>
      </c>
    </row>
    <row r="8" spans="1:9" ht="12" customHeight="1">
      <c r="A8" s="2669"/>
      <c r="B8" s="323" t="s">
        <v>424</v>
      </c>
      <c r="C8" s="324" t="s">
        <v>423</v>
      </c>
      <c r="D8" s="325" t="s">
        <v>423</v>
      </c>
      <c r="E8" s="324" t="s">
        <v>423</v>
      </c>
      <c r="F8" s="324" t="s">
        <v>423</v>
      </c>
      <c r="G8" s="325" t="s">
        <v>423</v>
      </c>
      <c r="H8" s="324">
        <v>1.5252840109999897</v>
      </c>
      <c r="I8" s="326">
        <v>5.7372936504101441E-2</v>
      </c>
    </row>
    <row r="9" spans="1:9" ht="15">
      <c r="A9" s="327"/>
      <c r="B9" s="323" t="s">
        <v>425</v>
      </c>
      <c r="C9" s="324"/>
      <c r="D9" s="325"/>
      <c r="E9" s="324"/>
      <c r="F9" s="324"/>
      <c r="G9" s="325"/>
      <c r="H9" s="324">
        <v>2.4874253635599999</v>
      </c>
      <c r="I9" s="326">
        <v>9.3563491397681914E-2</v>
      </c>
    </row>
    <row r="10" spans="1:9">
      <c r="A10" s="328"/>
      <c r="B10" s="328" t="s">
        <v>388</v>
      </c>
      <c r="C10" s="329">
        <v>476.15230766717997</v>
      </c>
      <c r="D10" s="330">
        <v>1</v>
      </c>
      <c r="E10" s="329">
        <v>155.88617970375503</v>
      </c>
      <c r="F10" s="329">
        <v>12.470894376300404</v>
      </c>
      <c r="G10" s="330">
        <v>1</v>
      </c>
      <c r="H10" s="329">
        <v>26.585426926700034</v>
      </c>
      <c r="I10" s="331">
        <v>1</v>
      </c>
    </row>
    <row r="11" spans="1:9" ht="14.25" customHeight="1">
      <c r="A11" s="2664" t="s">
        <v>426</v>
      </c>
      <c r="B11" s="320" t="s">
        <v>427</v>
      </c>
      <c r="C11" s="321">
        <v>163.02461532171003</v>
      </c>
      <c r="D11" s="322">
        <v>1</v>
      </c>
      <c r="E11" s="321">
        <v>35.93250341161</v>
      </c>
      <c r="F11" s="321">
        <v>2.8746002729288</v>
      </c>
      <c r="G11" s="322">
        <v>0.86973974103303142</v>
      </c>
      <c r="H11" s="321">
        <v>5.2100897156353385</v>
      </c>
      <c r="I11" s="322">
        <v>0.6344256428275945</v>
      </c>
    </row>
    <row r="12" spans="1:9" ht="14.25" customHeight="1">
      <c r="A12" s="2669"/>
      <c r="B12" s="323" t="s">
        <v>13</v>
      </c>
      <c r="C12" s="324" t="s">
        <v>423</v>
      </c>
      <c r="D12" s="325" t="s">
        <v>423</v>
      </c>
      <c r="E12" s="324">
        <v>0</v>
      </c>
      <c r="F12" s="324">
        <v>0</v>
      </c>
      <c r="G12" s="325"/>
      <c r="H12" s="324">
        <v>6.6525433266113876E-2</v>
      </c>
      <c r="I12" s="325">
        <v>8.1007128605830227E-3</v>
      </c>
    </row>
    <row r="13" spans="1:9" ht="14.25" customHeight="1">
      <c r="A13" s="2669"/>
      <c r="B13" s="323" t="s">
        <v>14</v>
      </c>
      <c r="C13" s="324" t="s">
        <v>423</v>
      </c>
      <c r="D13" s="325" t="s">
        <v>423</v>
      </c>
      <c r="E13" s="324">
        <v>5.3815836840667499</v>
      </c>
      <c r="F13" s="324">
        <v>0.43052669472534</v>
      </c>
      <c r="G13" s="325">
        <v>0.13026025896696863</v>
      </c>
      <c r="H13" s="324">
        <v>0.92825143105239349</v>
      </c>
      <c r="I13" s="325">
        <v>0.11303193284441085</v>
      </c>
    </row>
    <row r="14" spans="1:9" ht="14.25" customHeight="1">
      <c r="A14" s="2669"/>
      <c r="B14" s="323" t="s">
        <v>424</v>
      </c>
      <c r="C14" s="324" t="s">
        <v>423</v>
      </c>
      <c r="D14" s="325" t="s">
        <v>423</v>
      </c>
      <c r="E14" s="324"/>
      <c r="F14" s="324"/>
      <c r="G14" s="325"/>
      <c r="H14" s="324">
        <v>0.32089999999999996</v>
      </c>
      <c r="I14" s="325">
        <v>3.9075562973976317E-2</v>
      </c>
    </row>
    <row r="15" spans="1:9" ht="14.25" customHeight="1">
      <c r="A15" s="327"/>
      <c r="B15" s="323" t="s">
        <v>425</v>
      </c>
      <c r="C15" s="324"/>
      <c r="D15" s="325"/>
      <c r="E15" s="324"/>
      <c r="F15" s="324"/>
      <c r="G15" s="325"/>
      <c r="H15" s="324">
        <v>1.6865271293834729</v>
      </c>
      <c r="I15" s="325">
        <v>0.20536614849343537</v>
      </c>
    </row>
    <row r="16" spans="1:9" ht="14.25" customHeight="1">
      <c r="A16" s="333"/>
      <c r="B16" s="334" t="s">
        <v>188</v>
      </c>
      <c r="C16" s="335">
        <v>163.02461532171003</v>
      </c>
      <c r="D16" s="336">
        <v>0.34237913519818675</v>
      </c>
      <c r="E16" s="335">
        <v>41.314087095676747</v>
      </c>
      <c r="F16" s="335">
        <v>3.3051269676541399</v>
      </c>
      <c r="G16" s="336">
        <v>0.26502726010855959</v>
      </c>
      <c r="H16" s="335">
        <v>8.2122937093373185</v>
      </c>
      <c r="I16" s="336">
        <v>0.30890208127858282</v>
      </c>
    </row>
    <row r="17" spans="1:9" ht="14.25" customHeight="1">
      <c r="A17" s="2664" t="s">
        <v>428</v>
      </c>
      <c r="B17" s="323" t="s">
        <v>429</v>
      </c>
      <c r="C17" s="324">
        <v>95.178262892459998</v>
      </c>
      <c r="D17" s="325">
        <v>1</v>
      </c>
      <c r="E17" s="324">
        <v>40.728721143390004</v>
      </c>
      <c r="F17" s="324">
        <v>3.2582976914712005</v>
      </c>
      <c r="G17" s="325">
        <v>0.90640729550532739</v>
      </c>
      <c r="H17" s="324">
        <v>5.0910966733453851</v>
      </c>
      <c r="I17" s="325">
        <v>0.79369541212289429</v>
      </c>
    </row>
    <row r="18" spans="1:9" ht="14.25" customHeight="1">
      <c r="A18" s="2665"/>
      <c r="B18" s="323" t="s">
        <v>13</v>
      </c>
      <c r="C18" s="324" t="s">
        <v>423</v>
      </c>
      <c r="D18" s="325" t="s">
        <v>423</v>
      </c>
      <c r="E18" s="324">
        <v>0</v>
      </c>
      <c r="F18" s="324">
        <v>0</v>
      </c>
      <c r="G18" s="325"/>
      <c r="H18" s="324">
        <v>2.9130445785057333E-2</v>
      </c>
      <c r="I18" s="325">
        <v>4.5413989668952768E-3</v>
      </c>
    </row>
    <row r="19" spans="1:9" ht="14.25" customHeight="1">
      <c r="A19" s="2665"/>
      <c r="B19" s="323" t="s">
        <v>14</v>
      </c>
      <c r="C19" s="324" t="s">
        <v>423</v>
      </c>
      <c r="D19" s="325" t="s">
        <v>423</v>
      </c>
      <c r="E19" s="324">
        <v>3.396455967178575</v>
      </c>
      <c r="F19" s="324">
        <v>0.271716477374286</v>
      </c>
      <c r="G19" s="325">
        <v>9.3592704494672482E-2</v>
      </c>
      <c r="H19" s="324">
        <v>0.58584336825874184</v>
      </c>
      <c r="I19" s="325">
        <v>9.1332226324440463E-2</v>
      </c>
    </row>
    <row r="20" spans="1:9" ht="14.25" customHeight="1">
      <c r="A20" s="2665"/>
      <c r="B20" s="323" t="s">
        <v>424</v>
      </c>
      <c r="C20" s="324" t="s">
        <v>423</v>
      </c>
      <c r="D20" s="325" t="s">
        <v>423</v>
      </c>
      <c r="E20" s="324"/>
      <c r="F20" s="324"/>
      <c r="G20" s="325"/>
      <c r="H20" s="324">
        <v>4.2599999999999992E-2</v>
      </c>
      <c r="I20" s="325">
        <v>6.6412851151415354E-3</v>
      </c>
    </row>
    <row r="21" spans="1:9" ht="14.25" customHeight="1">
      <c r="A21" s="337"/>
      <c r="B21" s="323" t="s">
        <v>425</v>
      </c>
      <c r="C21" s="324"/>
      <c r="D21" s="325"/>
      <c r="E21" s="324"/>
      <c r="F21" s="324"/>
      <c r="G21" s="325"/>
      <c r="H21" s="324">
        <v>0.66575070691789506</v>
      </c>
      <c r="I21" s="325">
        <v>0.10378967747062845</v>
      </c>
    </row>
    <row r="22" spans="1:9" ht="14.25" customHeight="1">
      <c r="A22" s="333"/>
      <c r="B22" s="334" t="s">
        <v>188</v>
      </c>
      <c r="C22" s="335">
        <v>95.178262892459998</v>
      </c>
      <c r="D22" s="336">
        <v>0.19989037406700447</v>
      </c>
      <c r="E22" s="335">
        <v>44.125177110568579</v>
      </c>
      <c r="F22" s="335">
        <v>3.5300141688454865</v>
      </c>
      <c r="G22" s="336">
        <v>0.28306022505923067</v>
      </c>
      <c r="H22" s="335">
        <v>6.4144211943070788</v>
      </c>
      <c r="I22" s="336">
        <v>0.24127583927813495</v>
      </c>
    </row>
    <row r="23" spans="1:9" ht="14.25" customHeight="1">
      <c r="A23" s="2664" t="s">
        <v>430</v>
      </c>
      <c r="B23" s="323" t="s">
        <v>431</v>
      </c>
      <c r="C23" s="324">
        <v>83.805430196849997</v>
      </c>
      <c r="D23" s="325">
        <v>1</v>
      </c>
      <c r="E23" s="324">
        <v>38.993144701059997</v>
      </c>
      <c r="F23" s="324">
        <v>3.1194515760847996</v>
      </c>
      <c r="G23" s="325">
        <v>0.80452409038348449</v>
      </c>
      <c r="H23" s="324">
        <v>5.4032348165244839</v>
      </c>
      <c r="I23" s="325">
        <v>0.6807070241982861</v>
      </c>
    </row>
    <row r="24" spans="1:9" ht="14.25" customHeight="1">
      <c r="A24" s="2665"/>
      <c r="B24" s="323" t="s">
        <v>13</v>
      </c>
      <c r="D24" s="325" t="s">
        <v>423</v>
      </c>
      <c r="E24" s="324">
        <v>5.4182145992222779</v>
      </c>
      <c r="F24" s="324">
        <v>0.43345716793778222</v>
      </c>
      <c r="G24" s="325">
        <v>8.4759346612144529E-2</v>
      </c>
      <c r="H24" s="324">
        <v>0.82745788704206635</v>
      </c>
      <c r="I24" s="325">
        <v>0.10424429347679347</v>
      </c>
    </row>
    <row r="25" spans="1:9" ht="14.25" customHeight="1">
      <c r="A25" s="2665"/>
      <c r="B25" s="323" t="s">
        <v>14</v>
      </c>
      <c r="C25" s="324" t="s">
        <v>423</v>
      </c>
      <c r="D25" s="325" t="s">
        <v>423</v>
      </c>
      <c r="E25" s="324">
        <v>3.8845901029322745</v>
      </c>
      <c r="F25" s="324">
        <v>0.31076720823458198</v>
      </c>
      <c r="G25" s="325">
        <v>0.11071656300437106</v>
      </c>
      <c r="H25" s="324">
        <v>0.67003999822111171</v>
      </c>
      <c r="I25" s="325">
        <v>8.4412569279433081E-2</v>
      </c>
    </row>
    <row r="26" spans="1:9" ht="14.25" customHeight="1">
      <c r="A26" s="2665"/>
      <c r="B26" s="323" t="s">
        <v>424</v>
      </c>
      <c r="C26" s="324" t="s">
        <v>423</v>
      </c>
      <c r="D26" s="325" t="s">
        <v>423</v>
      </c>
      <c r="E26" s="324"/>
      <c r="F26" s="324"/>
      <c r="G26" s="325"/>
      <c r="H26" s="324">
        <v>3.5000000000000005E-3</v>
      </c>
      <c r="I26" s="325">
        <v>4.4093485950449181E-4</v>
      </c>
    </row>
    <row r="27" spans="1:9" ht="14.25" customHeight="1">
      <c r="A27" s="337"/>
      <c r="B27" s="323" t="s">
        <v>425</v>
      </c>
      <c r="C27" s="324"/>
      <c r="D27" s="325"/>
      <c r="E27" s="324"/>
      <c r="F27" s="324"/>
      <c r="G27" s="325"/>
      <c r="H27" s="324">
        <v>1.0334477164337197</v>
      </c>
      <c r="I27" s="325">
        <v>0.13019517818598286</v>
      </c>
    </row>
    <row r="28" spans="1:9" ht="14.25" customHeight="1">
      <c r="A28" s="333"/>
      <c r="B28" s="334" t="s">
        <v>188</v>
      </c>
      <c r="C28" s="335">
        <v>83.805430196849997</v>
      </c>
      <c r="D28" s="336">
        <v>0.17600551094131872</v>
      </c>
      <c r="E28" s="335">
        <v>48.295949403214543</v>
      </c>
      <c r="F28" s="335">
        <v>3.8636759522571635</v>
      </c>
      <c r="G28" s="336">
        <v>0.30981546597008031</v>
      </c>
      <c r="H28" s="335">
        <v>7.9376804182213814</v>
      </c>
      <c r="I28" s="336">
        <v>0.2985726142411308</v>
      </c>
    </row>
    <row r="29" spans="1:9" ht="14.25" customHeight="1">
      <c r="A29" s="2664" t="s">
        <v>432</v>
      </c>
      <c r="B29" s="323" t="s">
        <v>431</v>
      </c>
      <c r="C29" s="324">
        <v>10.98262389031</v>
      </c>
      <c r="D29" s="325">
        <v>1</v>
      </c>
      <c r="E29" s="324">
        <v>3.8107946544700004</v>
      </c>
      <c r="F29" s="324">
        <v>0.30486357235760003</v>
      </c>
      <c r="G29" s="325">
        <v>0.69215678198796282</v>
      </c>
      <c r="H29" s="324">
        <v>0.29113722236249867</v>
      </c>
      <c r="I29" s="325">
        <v>0.15368140247278997</v>
      </c>
    </row>
    <row r="30" spans="1:9" ht="14.25" customHeight="1">
      <c r="A30" s="2665"/>
      <c r="B30" s="323" t="s">
        <v>13</v>
      </c>
      <c r="C30" s="324" t="s">
        <v>423</v>
      </c>
      <c r="D30" s="325" t="s">
        <v>423</v>
      </c>
      <c r="E30" s="324">
        <v>0</v>
      </c>
      <c r="F30" s="324">
        <v>0</v>
      </c>
      <c r="G30" s="325"/>
      <c r="H30" s="324">
        <v>1.0650179253077013E-2</v>
      </c>
      <c r="I30" s="325">
        <v>5.6218661115120727E-3</v>
      </c>
    </row>
    <row r="31" spans="1:9" ht="14.25" customHeight="1">
      <c r="A31" s="2665"/>
      <c r="B31" s="323" t="s">
        <v>14</v>
      </c>
      <c r="C31" s="324" t="s">
        <v>423</v>
      </c>
      <c r="D31" s="325" t="s">
        <v>423</v>
      </c>
      <c r="E31" s="324">
        <v>1.7162806386131</v>
      </c>
      <c r="F31" s="324">
        <v>0.13730245108904801</v>
      </c>
      <c r="G31" s="325">
        <v>0.30784321801203718</v>
      </c>
      <c r="H31" s="324">
        <v>0.29603552641891157</v>
      </c>
      <c r="I31" s="325">
        <v>0.15626704999329283</v>
      </c>
    </row>
    <row r="32" spans="1:9" ht="14.25" customHeight="1">
      <c r="A32" s="2665"/>
      <c r="B32" s="323" t="s">
        <v>424</v>
      </c>
      <c r="C32" s="324" t="s">
        <v>423</v>
      </c>
      <c r="D32" s="325" t="s">
        <v>423</v>
      </c>
      <c r="E32" s="324" t="s">
        <v>423</v>
      </c>
      <c r="F32" s="324"/>
      <c r="G32" s="325"/>
      <c r="H32" s="324">
        <v>1.1582840109999897</v>
      </c>
      <c r="I32" s="325">
        <v>0.61141859439274471</v>
      </c>
    </row>
    <row r="33" spans="1:9" ht="14.25" customHeight="1">
      <c r="A33" s="337"/>
      <c r="B33" s="323" t="s">
        <v>433</v>
      </c>
      <c r="C33" s="324"/>
      <c r="D33" s="325"/>
      <c r="E33" s="324"/>
      <c r="F33" s="324"/>
      <c r="G33" s="325"/>
      <c r="H33" s="324">
        <v>0.13831371094655065</v>
      </c>
      <c r="I33" s="325">
        <v>7.3011087029660415E-2</v>
      </c>
    </row>
    <row r="34" spans="1:9" ht="14.25" customHeight="1">
      <c r="A34" s="333"/>
      <c r="B34" s="334" t="s">
        <v>188</v>
      </c>
      <c r="C34" s="338">
        <v>10.98262389031</v>
      </c>
      <c r="D34" s="336">
        <v>2.3065358948100727E-2</v>
      </c>
      <c r="E34" s="338">
        <v>5.5270752930831009</v>
      </c>
      <c r="F34" s="338">
        <v>0.44216602344664802</v>
      </c>
      <c r="G34" s="336">
        <v>3.5455839020410364E-2</v>
      </c>
      <c r="H34" s="338">
        <v>1.8944206499810277</v>
      </c>
      <c r="I34" s="336">
        <v>7.1257860752216864E-2</v>
      </c>
    </row>
    <row r="35" spans="1:9" ht="14.25" customHeight="1">
      <c r="A35" s="2664" t="s">
        <v>434</v>
      </c>
      <c r="B35" s="323" t="s">
        <v>435</v>
      </c>
      <c r="C35" s="324">
        <v>123.16137536584999</v>
      </c>
      <c r="D35" s="325">
        <v>1</v>
      </c>
      <c r="E35" s="324">
        <v>13.84211742195</v>
      </c>
      <c r="F35" s="324">
        <v>1.1073693937560001</v>
      </c>
      <c r="G35" s="325">
        <v>0.87756425832984319</v>
      </c>
      <c r="H35" s="324">
        <v>1.8620375310423538</v>
      </c>
      <c r="I35" s="325">
        <v>0.87558917478202636</v>
      </c>
    </row>
    <row r="36" spans="1:9" ht="14.25" customHeight="1">
      <c r="A36" s="2665"/>
      <c r="B36" s="323" t="s">
        <v>13</v>
      </c>
      <c r="C36" s="324"/>
      <c r="D36" s="325" t="s">
        <v>423</v>
      </c>
      <c r="E36" s="324">
        <v>0.64578257586275389</v>
      </c>
      <c r="F36" s="324">
        <v>5.166260606902031E-2</v>
      </c>
      <c r="G36" s="325">
        <v>1.4355913726495219E-3</v>
      </c>
      <c r="H36" s="324">
        <v>0.69330103143829525</v>
      </c>
      <c r="I36" s="325">
        <v>0.32601216026658958</v>
      </c>
    </row>
    <row r="37" spans="1:9" ht="14.25" customHeight="1">
      <c r="A37" s="2665"/>
      <c r="B37" s="323" t="s">
        <v>14</v>
      </c>
      <c r="C37" s="324"/>
      <c r="D37" s="325" t="s">
        <v>423</v>
      </c>
      <c r="E37" s="324">
        <v>2.1081808572093252</v>
      </c>
      <c r="F37" s="324">
        <v>0.16865446857674601</v>
      </c>
      <c r="G37" s="325">
        <v>0.12100015029750719</v>
      </c>
      <c r="H37" s="324">
        <v>0.60788629249421611</v>
      </c>
      <c r="I37" s="325">
        <v>0.28584743773041033</v>
      </c>
    </row>
    <row r="38" spans="1:9" ht="13.5" customHeight="1">
      <c r="A38" s="2665"/>
      <c r="B38" s="323" t="s">
        <v>424</v>
      </c>
      <c r="C38" s="324"/>
      <c r="D38" s="325" t="s">
        <v>423</v>
      </c>
      <c r="E38" s="324"/>
      <c r="F38" s="324"/>
      <c r="G38" s="325"/>
      <c r="H38" s="324">
        <v>0</v>
      </c>
      <c r="I38" s="325">
        <v>0</v>
      </c>
    </row>
    <row r="39" spans="1:9" ht="14.25" customHeight="1">
      <c r="A39" s="337"/>
      <c r="B39" s="323" t="s">
        <v>425</v>
      </c>
      <c r="C39" s="324"/>
      <c r="D39" s="325"/>
      <c r="E39" s="324"/>
      <c r="F39" s="324"/>
      <c r="G39" s="325"/>
      <c r="H39" s="324">
        <v>-1.0366139001216386</v>
      </c>
      <c r="I39" s="325">
        <v>-0.48744877277902626</v>
      </c>
    </row>
    <row r="40" spans="1:9" ht="14.25" customHeight="1">
      <c r="A40" s="333"/>
      <c r="B40" s="334" t="s">
        <v>188</v>
      </c>
      <c r="C40" s="335">
        <v>123.16137536584999</v>
      </c>
      <c r="D40" s="336">
        <v>0.25865962084538946</v>
      </c>
      <c r="E40" s="335">
        <v>16.59608085502208</v>
      </c>
      <c r="F40" s="335">
        <v>1.3276864684017664</v>
      </c>
      <c r="G40" s="336">
        <v>0.10646281079285637</v>
      </c>
      <c r="H40" s="335">
        <v>2.1266109548532266</v>
      </c>
      <c r="I40" s="336">
        <v>7.9991604449934486E-2</v>
      </c>
    </row>
    <row r="41" spans="1:9" ht="14.25">
      <c r="A41" s="79" t="s">
        <v>436</v>
      </c>
    </row>
    <row r="42" spans="1:9" ht="14.25">
      <c r="A42" s="79" t="s">
        <v>437</v>
      </c>
    </row>
    <row r="43" spans="1:9" ht="14.25">
      <c r="A43" s="79" t="s">
        <v>438</v>
      </c>
    </row>
    <row r="48" spans="1:9">
      <c r="D48" s="339"/>
      <c r="E48" s="35"/>
      <c r="G48" s="332"/>
    </row>
    <row r="49" spans="4:7">
      <c r="D49" s="339"/>
      <c r="E49" s="340"/>
      <c r="G49" s="332"/>
    </row>
    <row r="50" spans="4:7">
      <c r="D50" s="339"/>
      <c r="E50" s="340"/>
    </row>
    <row r="51" spans="4:7">
      <c r="D51" s="339"/>
      <c r="E51" s="340"/>
    </row>
    <row r="52" spans="4:7">
      <c r="D52" s="339"/>
      <c r="E52" s="340"/>
    </row>
    <row r="53" spans="4:7">
      <c r="E53" s="341"/>
    </row>
    <row r="117" spans="7:7" ht="15">
      <c r="G117" s="107"/>
    </row>
  </sheetData>
  <mergeCells count="7">
    <mergeCell ref="A35:A38"/>
    <mergeCell ref="A1:I2"/>
    <mergeCell ref="A5:A8"/>
    <mergeCell ref="A11:A14"/>
    <mergeCell ref="A17:A20"/>
    <mergeCell ref="A23:A26"/>
    <mergeCell ref="A29:A32"/>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50C99-E45B-412C-A200-D8C37CEF2F18}">
  <sheetPr>
    <tabColor theme="2"/>
  </sheetPr>
  <dimension ref="A1:G111"/>
  <sheetViews>
    <sheetView showGridLines="0" view="pageLayout" zoomScale="93" zoomScaleNormal="100" zoomScalePageLayoutView="93" workbookViewId="0">
      <selection activeCell="A43" sqref="A43"/>
    </sheetView>
  </sheetViews>
  <sheetFormatPr defaultColWidth="0" defaultRowHeight="12.75"/>
  <cols>
    <col min="1" max="1" width="66.28515625" style="345" customWidth="1"/>
    <col min="2" max="3" width="14.7109375" style="345" customWidth="1"/>
    <col min="4" max="7" width="0" style="345" hidden="1" customWidth="1"/>
    <col min="8" max="16384" width="9.140625" style="345" hidden="1"/>
  </cols>
  <sheetData>
    <row r="1" spans="1:5" ht="131.25" customHeight="1">
      <c r="A1" s="2670" t="s">
        <v>2225</v>
      </c>
      <c r="B1" s="2670"/>
      <c r="C1" s="2670"/>
    </row>
    <row r="2" spans="1:5" ht="15" customHeight="1">
      <c r="A2" s="346"/>
      <c r="B2" s="347"/>
      <c r="C2" s="347"/>
      <c r="E2" s="348"/>
    </row>
    <row r="3" spans="1:5" ht="12" customHeight="1">
      <c r="A3" s="349" t="s">
        <v>448</v>
      </c>
      <c r="B3" s="350">
        <v>2018</v>
      </c>
      <c r="C3" s="350">
        <v>2017</v>
      </c>
      <c r="E3" s="351"/>
    </row>
    <row r="4" spans="1:5" ht="14.1" customHeight="1">
      <c r="A4" s="352" t="s">
        <v>449</v>
      </c>
      <c r="B4" s="353">
        <v>24134.417848585803</v>
      </c>
      <c r="C4" s="353">
        <v>24515</v>
      </c>
      <c r="E4" s="351"/>
    </row>
    <row r="5" spans="1:5" ht="14.1" customHeight="1">
      <c r="A5" s="352" t="s">
        <v>296</v>
      </c>
      <c r="B5" s="353">
        <v>26983.594064845805</v>
      </c>
      <c r="C5" s="353">
        <v>28008</v>
      </c>
    </row>
    <row r="6" spans="1:5" ht="14.1" customHeight="1">
      <c r="A6" s="354" t="s">
        <v>450</v>
      </c>
      <c r="B6" s="355">
        <v>31028.161071353283</v>
      </c>
      <c r="C6" s="355">
        <v>31747</v>
      </c>
    </row>
    <row r="7" spans="1:5" ht="14.1" customHeight="1">
      <c r="A7" s="352"/>
      <c r="B7" s="356"/>
      <c r="C7" s="347"/>
    </row>
    <row r="8" spans="1:5" ht="14.1" customHeight="1">
      <c r="A8" s="357" t="s">
        <v>451</v>
      </c>
      <c r="B8" s="357"/>
      <c r="C8" s="357"/>
    </row>
    <row r="9" spans="1:5" ht="14.1" customHeight="1">
      <c r="A9" s="358" t="s">
        <v>340</v>
      </c>
      <c r="B9" s="359">
        <v>155886.17973693059</v>
      </c>
      <c r="C9" s="359">
        <v>125778.99326165301</v>
      </c>
    </row>
    <row r="10" spans="1:5" ht="14.1" customHeight="1">
      <c r="A10" s="352"/>
      <c r="B10" s="347"/>
      <c r="C10" s="347"/>
    </row>
    <row r="11" spans="1:5" ht="14.1" customHeight="1">
      <c r="A11" s="357" t="s">
        <v>452</v>
      </c>
      <c r="B11" s="357"/>
      <c r="C11" s="360"/>
    </row>
    <row r="12" spans="1:5" ht="14.1" customHeight="1">
      <c r="A12" s="361" t="s">
        <v>453</v>
      </c>
      <c r="B12" s="362">
        <v>0.15482076659595101</v>
      </c>
      <c r="C12" s="362">
        <v>0.1949053498596745</v>
      </c>
    </row>
    <row r="13" spans="1:5" ht="14.1" customHeight="1">
      <c r="A13" s="352" t="s">
        <v>454</v>
      </c>
      <c r="B13" s="363">
        <v>0.17309805211971074</v>
      </c>
      <c r="C13" s="363">
        <v>0.22267628141422655</v>
      </c>
    </row>
    <row r="14" spans="1:5" ht="14.1" customHeight="1">
      <c r="A14" s="354" t="s">
        <v>446</v>
      </c>
      <c r="B14" s="364">
        <v>0.19904369408318037</v>
      </c>
      <c r="C14" s="364">
        <v>0.25240302435223688</v>
      </c>
    </row>
    <row r="15" spans="1:5" ht="14.1" customHeight="1">
      <c r="A15" s="352"/>
      <c r="B15" s="365"/>
      <c r="C15" s="365"/>
    </row>
    <row r="16" spans="1:5" ht="14.25" customHeight="1">
      <c r="A16" s="366" t="s">
        <v>455</v>
      </c>
      <c r="B16" s="365"/>
      <c r="C16" s="365"/>
    </row>
    <row r="17" spans="1:3" ht="14.1" customHeight="1">
      <c r="A17" s="361" t="s">
        <v>456</v>
      </c>
      <c r="B17" s="362">
        <v>2.5000000000000001E-2</v>
      </c>
      <c r="C17" s="362">
        <v>2.5000000000000001E-2</v>
      </c>
    </row>
    <row r="18" spans="1:3" ht="14.1" customHeight="1">
      <c r="A18" s="352" t="s">
        <v>457</v>
      </c>
      <c r="B18" s="363">
        <v>9.1125514958784997E-3</v>
      </c>
      <c r="C18" s="363">
        <v>8.0000000000000002E-3</v>
      </c>
    </row>
    <row r="19" spans="1:3" ht="14.1" customHeight="1">
      <c r="A19" s="352" t="s">
        <v>458</v>
      </c>
      <c r="B19" s="363">
        <v>0</v>
      </c>
      <c r="C19" s="363">
        <v>0.03</v>
      </c>
    </row>
    <row r="20" spans="1:3" ht="14.1" customHeight="1">
      <c r="A20" s="352" t="s">
        <v>459</v>
      </c>
      <c r="B20" s="363">
        <v>3.4112551495878503E-2</v>
      </c>
      <c r="C20" s="363">
        <v>6.3E-2</v>
      </c>
    </row>
    <row r="21" spans="1:3" ht="13.5" customHeight="1">
      <c r="A21" s="354" t="s">
        <v>460</v>
      </c>
      <c r="B21" s="364">
        <v>0.10982076659595104</v>
      </c>
      <c r="C21" s="364">
        <v>0.14990536030132173</v>
      </c>
    </row>
    <row r="22" spans="1:3" ht="13.5" customHeight="1">
      <c r="A22" s="352"/>
      <c r="B22" s="363"/>
      <c r="C22" s="363"/>
    </row>
    <row r="23" spans="1:3" ht="11.25" customHeight="1">
      <c r="A23" s="349" t="s">
        <v>461</v>
      </c>
      <c r="B23" s="367"/>
      <c r="C23" s="367"/>
    </row>
    <row r="24" spans="1:3" ht="14.1" customHeight="1">
      <c r="A24" s="368" t="s">
        <v>462</v>
      </c>
      <c r="B24" s="369">
        <v>5.1089499836190537E-2</v>
      </c>
      <c r="C24" s="369">
        <v>5.2027451192096105E-2</v>
      </c>
    </row>
    <row r="25" spans="1:3" ht="14.1" customHeight="1">
      <c r="A25" s="361"/>
      <c r="B25" s="370"/>
      <c r="C25" s="370"/>
    </row>
    <row r="26" spans="1:3" ht="13.5" customHeight="1">
      <c r="A26" s="366" t="s">
        <v>463</v>
      </c>
      <c r="B26" s="353"/>
      <c r="C26" s="353"/>
    </row>
    <row r="27" spans="1:3" ht="14.1" customHeight="1">
      <c r="A27" s="361" t="s">
        <v>464</v>
      </c>
      <c r="B27" s="371">
        <v>101243.84515713595</v>
      </c>
      <c r="C27" s="371">
        <v>97309</v>
      </c>
    </row>
    <row r="28" spans="1:3" ht="14.1" customHeight="1">
      <c r="A28" s="352" t="s">
        <v>465</v>
      </c>
      <c r="B28" s="353">
        <v>54763.398025779723</v>
      </c>
      <c r="C28" s="353">
        <v>66060</v>
      </c>
    </row>
    <row r="29" spans="1:3" ht="14.1" customHeight="1">
      <c r="A29" s="354" t="s">
        <v>466</v>
      </c>
      <c r="B29" s="372">
        <v>1.8487502384252283</v>
      </c>
      <c r="C29" s="372">
        <v>1.4730396609143204</v>
      </c>
    </row>
    <row r="30" spans="1:3" ht="14.1" customHeight="1">
      <c r="A30" s="352"/>
      <c r="B30" s="373"/>
      <c r="C30" s="373"/>
    </row>
    <row r="31" spans="1:3" ht="14.1" customHeight="1">
      <c r="A31" s="366" t="s">
        <v>467</v>
      </c>
      <c r="B31" s="356"/>
      <c r="C31" s="347"/>
    </row>
    <row r="32" spans="1:3" ht="14.1" customHeight="1">
      <c r="A32" s="361" t="s">
        <v>468</v>
      </c>
      <c r="B32" s="371">
        <v>311059.32</v>
      </c>
      <c r="C32" s="371">
        <v>311479</v>
      </c>
    </row>
    <row r="33" spans="1:3" ht="14.1" customHeight="1">
      <c r="A33" s="352" t="s">
        <v>469</v>
      </c>
      <c r="B33" s="353">
        <v>266457.33</v>
      </c>
      <c r="C33" s="353">
        <v>238996</v>
      </c>
    </row>
    <row r="34" spans="1:3" ht="14.1" customHeight="1">
      <c r="A34" s="352" t="s">
        <v>470</v>
      </c>
      <c r="B34" s="353">
        <v>2027.64</v>
      </c>
      <c r="C34" s="353">
        <v>2092</v>
      </c>
    </row>
    <row r="35" spans="1:3" ht="14.1" customHeight="1">
      <c r="A35" s="354" t="s">
        <v>467</v>
      </c>
      <c r="B35" s="355">
        <v>42574.34</v>
      </c>
      <c r="C35" s="355">
        <v>70392</v>
      </c>
    </row>
    <row r="60" ht="0.95" customHeight="1"/>
    <row r="111" spans="7:7" ht="15">
      <c r="G111" s="374"/>
    </row>
  </sheetData>
  <mergeCells count="1">
    <mergeCell ref="A1:C1"/>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8F31B-7570-41E6-9B3B-8F78E5BA7F8C}">
  <sheetPr>
    <tabColor theme="2"/>
  </sheetPr>
  <dimension ref="A1:G116"/>
  <sheetViews>
    <sheetView showGridLines="0" showWhiteSpace="0" view="pageLayout" zoomScaleNormal="100" zoomScaleSheetLayoutView="80" workbookViewId="0">
      <selection activeCell="A59" sqref="A59"/>
    </sheetView>
  </sheetViews>
  <sheetFormatPr defaultColWidth="0" defaultRowHeight="12"/>
  <cols>
    <col min="1" max="1" width="30.42578125" style="178" bestFit="1" customWidth="1"/>
    <col min="2" max="2" width="10.28515625" style="178" customWidth="1"/>
    <col min="3" max="7" width="10.28515625" style="181" customWidth="1"/>
    <col min="8" max="16384" width="9.140625" style="181" hidden="1"/>
  </cols>
  <sheetData>
    <row r="1" spans="1:7" s="177" customFormat="1" ht="48" customHeight="1">
      <c r="A1" s="2671" t="s">
        <v>2026</v>
      </c>
      <c r="B1" s="2672"/>
      <c r="C1" s="2672"/>
      <c r="D1" s="2673"/>
      <c r="E1" s="2673"/>
      <c r="F1" s="2673"/>
      <c r="G1" s="2673"/>
    </row>
    <row r="2" spans="1:7">
      <c r="B2" s="179"/>
      <c r="C2" s="179"/>
      <c r="D2" s="179"/>
      <c r="E2" s="180" t="s">
        <v>295</v>
      </c>
      <c r="F2" s="180" t="s">
        <v>296</v>
      </c>
      <c r="G2" s="180" t="s">
        <v>196</v>
      </c>
    </row>
    <row r="3" spans="1:7">
      <c r="A3" s="182">
        <v>2018</v>
      </c>
      <c r="B3" s="183" t="s">
        <v>295</v>
      </c>
      <c r="C3" s="183" t="s">
        <v>296</v>
      </c>
      <c r="D3" s="183" t="s">
        <v>196</v>
      </c>
      <c r="E3" s="183" t="s">
        <v>120</v>
      </c>
      <c r="F3" s="183" t="s">
        <v>120</v>
      </c>
      <c r="G3" s="183" t="s">
        <v>120</v>
      </c>
    </row>
    <row r="4" spans="1:7">
      <c r="A4" s="184" t="s">
        <v>297</v>
      </c>
      <c r="B4" s="185">
        <v>4.4999999999999998E-2</v>
      </c>
      <c r="C4" s="185">
        <v>0.06</v>
      </c>
      <c r="D4" s="185">
        <v>0.08</v>
      </c>
      <c r="E4" s="178">
        <f t="shared" ref="E4:G7" si="0">B4*$E$36</f>
        <v>7014.87</v>
      </c>
      <c r="F4" s="178">
        <f t="shared" si="0"/>
        <v>9353.16</v>
      </c>
      <c r="G4" s="178">
        <f t="shared" si="0"/>
        <v>12470.880000000001</v>
      </c>
    </row>
    <row r="5" spans="1:7">
      <c r="A5" s="184" t="s">
        <v>298</v>
      </c>
      <c r="B5" s="185">
        <v>0</v>
      </c>
      <c r="C5" s="185">
        <v>0</v>
      </c>
      <c r="D5" s="185">
        <v>0</v>
      </c>
      <c r="E5" s="178">
        <f t="shared" si="0"/>
        <v>0</v>
      </c>
      <c r="F5" s="178">
        <f t="shared" si="0"/>
        <v>0</v>
      </c>
      <c r="G5" s="178">
        <f t="shared" si="0"/>
        <v>0</v>
      </c>
    </row>
    <row r="6" spans="1:7">
      <c r="A6" s="1780" t="s">
        <v>299</v>
      </c>
      <c r="B6" s="1781">
        <v>9.1000000000000004E-3</v>
      </c>
      <c r="C6" s="1781">
        <v>9.1000000000000004E-3</v>
      </c>
      <c r="D6" s="1781">
        <v>9.1000000000000004E-3</v>
      </c>
      <c r="E6" s="1782">
        <f t="shared" si="0"/>
        <v>1418.5626</v>
      </c>
      <c r="F6" s="1782">
        <f t="shared" si="0"/>
        <v>1418.5626</v>
      </c>
      <c r="G6" s="1782">
        <f t="shared" si="0"/>
        <v>1418.5626</v>
      </c>
    </row>
    <row r="7" spans="1:7">
      <c r="A7" s="1780" t="s">
        <v>300</v>
      </c>
      <c r="B7" s="1781">
        <v>2.5000000000000001E-2</v>
      </c>
      <c r="C7" s="1781">
        <v>2.5000000000000001E-2</v>
      </c>
      <c r="D7" s="1781">
        <v>2.5000000000000001E-2</v>
      </c>
      <c r="E7" s="1782">
        <f t="shared" si="0"/>
        <v>3897.15</v>
      </c>
      <c r="F7" s="1782">
        <f t="shared" si="0"/>
        <v>3897.15</v>
      </c>
      <c r="G7" s="1782">
        <f t="shared" si="0"/>
        <v>3897.15</v>
      </c>
    </row>
    <row r="8" spans="1:7">
      <c r="A8" s="1780" t="s">
        <v>301</v>
      </c>
      <c r="B8" s="1781">
        <f>SUM(B4:B7)</f>
        <v>7.9100000000000004E-2</v>
      </c>
      <c r="C8" s="1779" t="s">
        <v>302</v>
      </c>
      <c r="D8" s="1779" t="s">
        <v>302</v>
      </c>
      <c r="E8" s="1782">
        <f>B8*E36</f>
        <v>12330.5826</v>
      </c>
      <c r="F8" s="1779" t="s">
        <v>302</v>
      </c>
      <c r="G8" s="1779" t="s">
        <v>302</v>
      </c>
    </row>
    <row r="9" spans="1:7" ht="14.25" customHeight="1">
      <c r="A9" s="1780" t="s">
        <v>303</v>
      </c>
      <c r="B9" s="1783">
        <v>3.1704000000000003E-2</v>
      </c>
      <c r="C9" s="1783">
        <v>3.1704000000000003E-2</v>
      </c>
      <c r="D9" s="1783">
        <v>3.6861306848419199E-2</v>
      </c>
      <c r="E9" s="1782">
        <v>4945</v>
      </c>
      <c r="F9" s="1782">
        <f>E9</f>
        <v>4945</v>
      </c>
      <c r="G9" s="1782">
        <v>5749</v>
      </c>
    </row>
    <row r="10" spans="1:7" ht="15" customHeight="1">
      <c r="A10" s="1780" t="s">
        <v>2072</v>
      </c>
      <c r="B10" s="1783">
        <f>E10/E36</f>
        <v>2.806538111183814E-2</v>
      </c>
      <c r="C10" s="1783">
        <f>B10</f>
        <v>2.806538111183814E-2</v>
      </c>
      <c r="D10" s="1783">
        <v>2.7E-2</v>
      </c>
      <c r="E10" s="1782">
        <v>4375</v>
      </c>
      <c r="F10" s="1782">
        <f>E10</f>
        <v>4375</v>
      </c>
      <c r="G10" s="1782">
        <v>4252</v>
      </c>
    </row>
    <row r="11" spans="1:7" ht="8.25" customHeight="1">
      <c r="A11" s="1780"/>
      <c r="B11" s="1783"/>
      <c r="C11" s="1783"/>
      <c r="D11" s="1783"/>
      <c r="E11" s="1782"/>
      <c r="F11" s="1782"/>
      <c r="G11" s="1782"/>
    </row>
    <row r="12" spans="1:7">
      <c r="A12" s="187" t="s">
        <v>2073</v>
      </c>
      <c r="B12" s="188">
        <f>B8+B9+B10</f>
        <v>0.13886938111183816</v>
      </c>
      <c r="C12" s="188">
        <f>SUM(C4:C11)</f>
        <v>0.15386938111183815</v>
      </c>
      <c r="D12" s="188">
        <f>SUM(D4:D11)</f>
        <v>0.17796130684841921</v>
      </c>
      <c r="E12" s="51">
        <f>SUM(E8:E11)</f>
        <v>21650.582600000002</v>
      </c>
      <c r="F12" s="51">
        <f>SUM(F3:F11)</f>
        <v>23988.872599999999</v>
      </c>
      <c r="G12" s="51">
        <f>SUM(G3:G11)</f>
        <v>27787.5926</v>
      </c>
    </row>
    <row r="14" spans="1:7" s="2082" customFormat="1">
      <c r="A14" s="2079" t="s">
        <v>22</v>
      </c>
      <c r="B14" s="2080">
        <v>0.155</v>
      </c>
      <c r="C14" s="2081">
        <v>0.17299999999999999</v>
      </c>
      <c r="D14" s="2081">
        <v>0.19900000000000001</v>
      </c>
      <c r="E14" s="2294" t="s">
        <v>2097</v>
      </c>
      <c r="F14" s="2294" t="s">
        <v>2098</v>
      </c>
      <c r="G14" s="2294" t="s">
        <v>2099</v>
      </c>
    </row>
    <row r="15" spans="1:7">
      <c r="A15" s="178" t="s">
        <v>304</v>
      </c>
      <c r="B15" s="186">
        <f>+B14-B12</f>
        <v>1.6130618888161835E-2</v>
      </c>
      <c r="C15" s="185">
        <f t="shared" ref="C15:D15" si="1">+C14-C12</f>
        <v>1.9130618888161838E-2</v>
      </c>
      <c r="D15" s="185">
        <f t="shared" si="1"/>
        <v>2.1038693151580801E-2</v>
      </c>
      <c r="E15" s="2294">
        <v>2483.4173999999998</v>
      </c>
      <c r="F15" s="2294">
        <v>2995.1273999999999</v>
      </c>
      <c r="G15" s="2294">
        <v>3240.4074000000001</v>
      </c>
    </row>
    <row r="17" spans="1:7">
      <c r="A17" s="192"/>
      <c r="B17" s="193"/>
      <c r="C17" s="193"/>
      <c r="D17" s="193"/>
      <c r="E17" s="194" t="s">
        <v>295</v>
      </c>
      <c r="F17" s="194" t="s">
        <v>296</v>
      </c>
      <c r="G17" s="194" t="s">
        <v>196</v>
      </c>
    </row>
    <row r="18" spans="1:7">
      <c r="A18" s="195">
        <v>2017</v>
      </c>
      <c r="B18" s="196" t="s">
        <v>295</v>
      </c>
      <c r="C18" s="196" t="s">
        <v>296</v>
      </c>
      <c r="D18" s="196" t="s">
        <v>196</v>
      </c>
      <c r="E18" s="196" t="s">
        <v>120</v>
      </c>
      <c r="F18" s="196" t="s">
        <v>120</v>
      </c>
      <c r="G18" s="196" t="s">
        <v>120</v>
      </c>
    </row>
    <row r="19" spans="1:7">
      <c r="A19" s="184" t="s">
        <v>297</v>
      </c>
      <c r="B19" s="185">
        <v>4.4999999999999998E-2</v>
      </c>
      <c r="C19" s="185">
        <v>0.06</v>
      </c>
      <c r="D19" s="185">
        <v>0.08</v>
      </c>
      <c r="E19" s="178">
        <f>+B19*125779</f>
        <v>5660.0549999999994</v>
      </c>
      <c r="F19" s="178">
        <f t="shared" ref="F19:G22" si="2">+C19*125779</f>
        <v>7546.74</v>
      </c>
      <c r="G19" s="178">
        <f t="shared" si="2"/>
        <v>10062.32</v>
      </c>
    </row>
    <row r="20" spans="1:7">
      <c r="A20" s="1780" t="s">
        <v>305</v>
      </c>
      <c r="B20" s="1784">
        <v>0.03</v>
      </c>
      <c r="C20" s="1784">
        <v>0.03</v>
      </c>
      <c r="D20" s="1784">
        <v>0.03</v>
      </c>
      <c r="E20" s="921">
        <f t="shared" ref="E20:E22" si="3">+B20*125779</f>
        <v>3773.37</v>
      </c>
      <c r="F20" s="921">
        <f t="shared" si="2"/>
        <v>3773.37</v>
      </c>
      <c r="G20" s="921">
        <f t="shared" si="2"/>
        <v>3773.37</v>
      </c>
    </row>
    <row r="21" spans="1:7">
      <c r="A21" s="1780" t="s">
        <v>299</v>
      </c>
      <c r="B21" s="1785">
        <v>7.0000000000000001E-3</v>
      </c>
      <c r="C21" s="1785">
        <v>7.0000000000000001E-3</v>
      </c>
      <c r="D21" s="1785">
        <v>7.0000000000000001E-3</v>
      </c>
      <c r="E21" s="921">
        <f t="shared" si="3"/>
        <v>880.45299999999997</v>
      </c>
      <c r="F21" s="921">
        <f t="shared" si="2"/>
        <v>880.45299999999997</v>
      </c>
      <c r="G21" s="921">
        <f t="shared" si="2"/>
        <v>880.45299999999997</v>
      </c>
    </row>
    <row r="22" spans="1:7">
      <c r="A22" s="1780" t="s">
        <v>300</v>
      </c>
      <c r="B22" s="1785">
        <v>2.5000000000000001E-2</v>
      </c>
      <c r="C22" s="1785">
        <v>2.5000000000000001E-2</v>
      </c>
      <c r="D22" s="1785">
        <v>2.5000000000000001E-2</v>
      </c>
      <c r="E22" s="921">
        <f t="shared" si="3"/>
        <v>3144.4750000000004</v>
      </c>
      <c r="F22" s="921">
        <f t="shared" si="2"/>
        <v>3144.4750000000004</v>
      </c>
      <c r="G22" s="921">
        <f t="shared" si="2"/>
        <v>3144.4750000000004</v>
      </c>
    </row>
    <row r="23" spans="1:7">
      <c r="A23" s="1786" t="s">
        <v>301</v>
      </c>
      <c r="B23" s="1787">
        <f>+SUM(B19:B22)</f>
        <v>0.10700000000000001</v>
      </c>
      <c r="C23" s="189" t="s">
        <v>302</v>
      </c>
      <c r="D23" s="189" t="s">
        <v>302</v>
      </c>
      <c r="E23" s="1788">
        <f>+SUM(E19:E22)</f>
        <v>13458.352999999999</v>
      </c>
      <c r="F23" s="189" t="s">
        <v>302</v>
      </c>
      <c r="G23" s="189" t="s">
        <v>302</v>
      </c>
    </row>
    <row r="24" spans="1:7">
      <c r="A24" s="1780"/>
      <c r="B24" s="1784"/>
      <c r="C24" s="1784"/>
      <c r="D24" s="1784"/>
      <c r="E24" s="921"/>
      <c r="F24" s="921"/>
      <c r="G24" s="921"/>
    </row>
    <row r="25" spans="1:7">
      <c r="A25" s="1780" t="s">
        <v>306</v>
      </c>
      <c r="B25" s="1784">
        <f>B34</f>
        <v>3.2533561961853731E-2</v>
      </c>
      <c r="C25" s="1784">
        <f>C34</f>
        <v>3.7104999999999999E-2</v>
      </c>
      <c r="D25" s="1784">
        <f>D34</f>
        <v>4.3210999999999999E-2</v>
      </c>
      <c r="E25" s="921">
        <f t="shared" ref="E25:G26" si="4">+B25*125779</f>
        <v>4092.0388900000003</v>
      </c>
      <c r="F25" s="921">
        <f t="shared" si="4"/>
        <v>4667.0297949999995</v>
      </c>
      <c r="G25" s="921">
        <f t="shared" si="4"/>
        <v>5435.0363690000004</v>
      </c>
    </row>
    <row r="26" spans="1:7" ht="15.75" customHeight="1">
      <c r="A26" s="1780" t="s">
        <v>305</v>
      </c>
      <c r="B26" s="1784">
        <v>0.02</v>
      </c>
      <c r="C26" s="1784">
        <v>0.02</v>
      </c>
      <c r="D26" s="1784">
        <v>0.02</v>
      </c>
      <c r="E26" s="921">
        <f>+B26*125779</f>
        <v>2515.58</v>
      </c>
      <c r="F26" s="921">
        <f t="shared" si="4"/>
        <v>2515.58</v>
      </c>
      <c r="G26" s="921">
        <f t="shared" si="4"/>
        <v>2515.58</v>
      </c>
    </row>
    <row r="27" spans="1:7" ht="14.45" customHeight="1">
      <c r="A27" s="1780" t="s">
        <v>307</v>
      </c>
      <c r="B27" s="1784">
        <v>1.53977E-2</v>
      </c>
      <c r="C27" s="1784">
        <v>1.5502999999999999E-2</v>
      </c>
      <c r="D27" s="1784">
        <v>1.9300000000000001E-2</v>
      </c>
      <c r="E27" s="921">
        <f>+B27*125779</f>
        <v>1936.7073083</v>
      </c>
      <c r="F27" s="921">
        <f>+C27*125779</f>
        <v>1949.9518369999998</v>
      </c>
      <c r="G27" s="921">
        <f>+D27*125779</f>
        <v>2427.5347000000002</v>
      </c>
    </row>
    <row r="28" spans="1:7">
      <c r="A28" s="197" t="s">
        <v>2062</v>
      </c>
      <c r="B28" s="198">
        <f>SUM(B23:B27)</f>
        <v>0.17493126196185371</v>
      </c>
      <c r="C28" s="198">
        <f>SUM(C19:C27)</f>
        <v>0.19460799999999998</v>
      </c>
      <c r="D28" s="198">
        <f>SUM(D19:D27)</f>
        <v>0.22451100000000002</v>
      </c>
      <c r="E28" s="199">
        <f>SUM(E23:E27)</f>
        <v>22002.6791983</v>
      </c>
      <c r="F28" s="199">
        <f>SUM(F19:F27)</f>
        <v>24477.599631999998</v>
      </c>
      <c r="G28" s="199">
        <f>SUM(G19:G27)</f>
        <v>28238.769068999998</v>
      </c>
    </row>
    <row r="30" spans="1:7">
      <c r="A30" s="178" t="s">
        <v>22</v>
      </c>
      <c r="B30" s="186">
        <v>0.19500000000000001</v>
      </c>
      <c r="C30" s="185">
        <v>0.223</v>
      </c>
      <c r="D30" s="185">
        <v>0.252</v>
      </c>
      <c r="E30" s="181">
        <v>24515</v>
      </c>
      <c r="F30" s="181">
        <v>28008</v>
      </c>
      <c r="G30" s="181">
        <v>31747</v>
      </c>
    </row>
    <row r="31" spans="1:7">
      <c r="A31" s="178" t="s">
        <v>304</v>
      </c>
      <c r="B31" s="186">
        <f>+B30-B28</f>
        <v>2.0068738038146294E-2</v>
      </c>
      <c r="C31" s="185">
        <f t="shared" ref="C31:G31" si="5">+C30-C28</f>
        <v>2.8392000000000028E-2</v>
      </c>
      <c r="D31" s="185">
        <f t="shared" si="5"/>
        <v>2.7488999999999986E-2</v>
      </c>
      <c r="E31" s="178">
        <f t="shared" si="5"/>
        <v>2512.3208016999997</v>
      </c>
      <c r="F31" s="178">
        <f t="shared" si="5"/>
        <v>3530.4003680000023</v>
      </c>
      <c r="G31" s="178">
        <f t="shared" si="5"/>
        <v>3508.2309310000019</v>
      </c>
    </row>
    <row r="34" spans="1:7">
      <c r="A34" s="1957"/>
      <c r="B34" s="1959">
        <v>3.2533561961853731E-2</v>
      </c>
      <c r="C34" s="1959">
        <v>3.7104999999999999E-2</v>
      </c>
      <c r="D34" s="1959">
        <v>4.3210999999999999E-2</v>
      </c>
      <c r="E34" s="1958"/>
      <c r="F34" s="1958"/>
      <c r="G34" s="1958"/>
    </row>
    <row r="35" spans="1:7">
      <c r="A35" s="1957" t="s">
        <v>308</v>
      </c>
      <c r="B35" s="1958">
        <v>4945</v>
      </c>
      <c r="C35" s="1958">
        <v>5749</v>
      </c>
      <c r="D35" s="1958"/>
      <c r="E35" s="1957">
        <f>E9-E25-E26-E27-E24</f>
        <v>-3599.3261983000002</v>
      </c>
      <c r="F35" s="1957">
        <f>F9-F25-F26-F27-F24</f>
        <v>-4187.561631999999</v>
      </c>
      <c r="G35" s="1957">
        <f>G9-G25-G26-G27-G24</f>
        <v>-4629.1510690000005</v>
      </c>
    </row>
    <row r="36" spans="1:7" ht="15">
      <c r="A36" s="1957"/>
      <c r="B36" s="1959">
        <f>B35/E36</f>
        <v>3.1721899336694767E-2</v>
      </c>
      <c r="C36" s="1959">
        <f>C35/E36</f>
        <v>3.6879514517018847E-2</v>
      </c>
      <c r="D36" s="1960"/>
      <c r="E36" s="1961">
        <v>155886</v>
      </c>
      <c r="F36" s="1958"/>
      <c r="G36" s="1958"/>
    </row>
    <row r="37" spans="1:7">
      <c r="A37" s="1957" t="s">
        <v>309</v>
      </c>
      <c r="B37" s="1957">
        <v>21651</v>
      </c>
      <c r="C37" s="1957">
        <v>27788</v>
      </c>
      <c r="D37" s="1958"/>
      <c r="E37" s="1958"/>
      <c r="F37" s="1958"/>
      <c r="G37" s="1958"/>
    </row>
    <row r="38" spans="1:7">
      <c r="A38" s="1957"/>
      <c r="B38" s="1959">
        <f>B37/E36</f>
        <v>0.13888995804626458</v>
      </c>
      <c r="C38" s="1959">
        <f>C37/E36</f>
        <v>0.17825847093388758</v>
      </c>
      <c r="D38" s="1958"/>
      <c r="E38" s="1958"/>
      <c r="F38" s="1958"/>
      <c r="G38" s="1958">
        <f>G4/0.08</f>
        <v>155886</v>
      </c>
    </row>
    <row r="39" spans="1:7">
      <c r="A39" s="1957"/>
      <c r="B39" s="1957">
        <f>B37-B40</f>
        <v>4370</v>
      </c>
      <c r="C39" s="1957">
        <f>C37-C40</f>
        <v>4244</v>
      </c>
      <c r="D39" s="1958"/>
      <c r="E39" s="1958"/>
      <c r="F39" s="1958"/>
      <c r="G39" s="1958"/>
    </row>
    <row r="40" spans="1:7">
      <c r="A40" s="1957" t="s">
        <v>310</v>
      </c>
      <c r="B40" s="1957">
        <v>17281</v>
      </c>
      <c r="C40" s="1958">
        <v>23544</v>
      </c>
      <c r="D40" s="1959">
        <f>C39/E36</f>
        <v>2.7225023414546527E-2</v>
      </c>
      <c r="E40" s="1958">
        <v>21651</v>
      </c>
      <c r="F40" s="1958"/>
      <c r="G40" s="1958"/>
    </row>
    <row r="41" spans="1:7">
      <c r="A41" s="1957"/>
      <c r="B41" s="1957"/>
      <c r="C41" s="1958"/>
      <c r="D41" s="1958"/>
      <c r="E41" s="1958"/>
      <c r="F41" s="1958"/>
      <c r="G41" s="1958"/>
    </row>
    <row r="42" spans="1:7">
      <c r="A42" s="1957"/>
      <c r="B42" s="1957"/>
      <c r="C42" s="1958"/>
      <c r="D42" s="1958"/>
      <c r="E42" s="1957">
        <f>E12-E10</f>
        <v>17275.582600000002</v>
      </c>
      <c r="F42" s="1958"/>
      <c r="G42" s="1958"/>
    </row>
    <row r="43" spans="1:7">
      <c r="A43" s="1957"/>
      <c r="B43" s="1957"/>
      <c r="C43" s="1958"/>
      <c r="D43" s="1958"/>
      <c r="E43" s="2229"/>
      <c r="F43" s="1959">
        <f>(G12-G10)/E36</f>
        <v>0.15097951451701885</v>
      </c>
      <c r="G43" s="1958"/>
    </row>
    <row r="44" spans="1:7">
      <c r="B44" s="1957"/>
      <c r="C44" s="1958"/>
      <c r="D44" s="1958"/>
      <c r="E44" s="1958">
        <f>E8/E36</f>
        <v>7.9100000000000004E-2</v>
      </c>
      <c r="F44" s="1958"/>
      <c r="G44" s="1958"/>
    </row>
    <row r="46" spans="1:7">
      <c r="E46" s="178"/>
      <c r="F46" s="178"/>
      <c r="G46" s="178"/>
    </row>
    <row r="116" spans="7:7" ht="15">
      <c r="G116" s="200"/>
    </row>
  </sheetData>
  <mergeCells count="1">
    <mergeCell ref="A1:G1"/>
  </mergeCells>
  <pageMargins left="0.43307086614173229" right="0.23622047244094491" top="0.74803149606299213" bottom="0.74803149606299213" header="0.31496062992125984" footer="0.31496062992125984"/>
  <pageSetup paperSize="9" fitToHeight="0" orientation="portrait" r:id="rId1"/>
  <headerFooter>
    <oddFooter>&amp;C&amp;1#&amp;"Calibri"&amp;10&amp;K000000Confidential</oddFooter>
  </headerFooter>
  <customProperties>
    <customPr name="_pios_id" r:id="rId2"/>
  </customProperties>
  <ignoredErrors>
    <ignoredError sqref="E14:G14" numberStoredAsText="1"/>
    <ignoredError sqref="E2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E72C2-BFB1-48AE-A990-2FE993A19A2C}">
  <sheetPr>
    <tabColor theme="4" tint="-0.249977111117893"/>
  </sheetPr>
  <dimension ref="A1:D9"/>
  <sheetViews>
    <sheetView showGridLines="0" showWhiteSpace="0" view="pageLayout" zoomScaleNormal="100" workbookViewId="0">
      <selection activeCell="E1" sqref="E1:XFD1048576"/>
    </sheetView>
  </sheetViews>
  <sheetFormatPr defaultColWidth="0" defaultRowHeight="15"/>
  <cols>
    <col min="1" max="1" width="44.42578125" style="107" customWidth="1"/>
    <col min="2" max="2" width="9.140625" style="107" customWidth="1"/>
    <col min="3" max="3" width="25.85546875" style="107" customWidth="1"/>
    <col min="4" max="4" width="10.5703125" style="2046" customWidth="1"/>
    <col min="5" max="16384" width="9.140625" style="107" hidden="1"/>
  </cols>
  <sheetData>
    <row r="1" spans="1:4" s="2240" customFormat="1" ht="26.25">
      <c r="A1" s="2241" t="s">
        <v>22</v>
      </c>
      <c r="B1" s="2239"/>
      <c r="C1" s="2239"/>
      <c r="D1" s="2093" t="s">
        <v>2063</v>
      </c>
    </row>
    <row r="2" spans="1:4" ht="18.75">
      <c r="A2" s="2044"/>
      <c r="B2" s="1749"/>
      <c r="C2" s="1"/>
      <c r="D2" s="2045"/>
    </row>
    <row r="3" spans="1:4">
      <c r="A3" s="3" t="s">
        <v>23</v>
      </c>
      <c r="B3" s="3"/>
      <c r="C3" s="2"/>
      <c r="D3" s="1432">
        <v>1</v>
      </c>
    </row>
    <row r="4" spans="1:4">
      <c r="A4" s="3" t="s">
        <v>24</v>
      </c>
      <c r="B4" s="3"/>
      <c r="C4" s="2"/>
      <c r="D4" s="1432">
        <f>D3+1</f>
        <v>2</v>
      </c>
    </row>
    <row r="5" spans="1:4">
      <c r="A5" s="3" t="s">
        <v>26</v>
      </c>
      <c r="B5" s="3"/>
      <c r="C5" s="2"/>
      <c r="D5" s="1432">
        <f>D4+1</f>
        <v>3</v>
      </c>
    </row>
    <row r="6" spans="1:4">
      <c r="A6" s="3" t="s">
        <v>27</v>
      </c>
      <c r="B6" s="3"/>
      <c r="C6" s="2"/>
      <c r="D6" s="1432">
        <f t="shared" ref="D6:D9" si="0">D5+1</f>
        <v>4</v>
      </c>
    </row>
    <row r="7" spans="1:4">
      <c r="A7" s="3" t="s">
        <v>28</v>
      </c>
      <c r="B7" s="3"/>
      <c r="C7" s="2"/>
      <c r="D7" s="1432">
        <f t="shared" si="0"/>
        <v>5</v>
      </c>
    </row>
    <row r="8" spans="1:4">
      <c r="A8" s="3" t="s">
        <v>29</v>
      </c>
      <c r="B8" s="3"/>
      <c r="C8" s="2"/>
      <c r="D8" s="1432">
        <f t="shared" si="0"/>
        <v>6</v>
      </c>
    </row>
    <row r="9" spans="1:4">
      <c r="A9" s="3" t="s">
        <v>30</v>
      </c>
      <c r="B9" s="3"/>
      <c r="C9" s="2"/>
      <c r="D9" s="1432">
        <f t="shared" si="0"/>
        <v>7</v>
      </c>
    </row>
  </sheetData>
  <hyperlinks>
    <hyperlink ref="A3" location="'5'!A1" display="Summary of items included in own funds" xr:uid="{B6A46712-48F3-4F20-8063-F0A2BABA458F}"/>
    <hyperlink ref="A4" location="'6'!A1" display="Own funds flow" xr:uid="{1EB6B586-3F36-4F09-9EFC-AA8E091AB5C6}"/>
    <hyperlink ref="A5" location="'9'!A1" display="Drivers behind the development of the CET1 capital ratio" xr:uid="{1BCA5300-4E83-4BA6-A482-890CAEF2EE20}"/>
    <hyperlink ref="A6" location="'10'!A1" display="IFRS Equity bridge" xr:uid="{0AC07913-4B60-46BF-B470-30FA8B13AD53}"/>
    <hyperlink ref="A7" location="'11'!A1" display="Capital ratios" xr:uid="{A653E827-C61A-412E-86C5-DCABED4120C1}"/>
    <hyperlink ref="A8" location="'12'!A1" display="EU OV1: Overview of REA " xr:uid="{C888EEC4-90FB-49A0-A47A-F03A9FCC36B1}"/>
    <hyperlink ref="A9" location="'13'!A1" display="REA Flows " xr:uid="{D74E9F11-6861-4D8B-B752-20758674ADAE}"/>
  </hyperlink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2D812-A3B8-4957-8FF1-7ECC342ABA17}">
  <sheetPr>
    <tabColor theme="2"/>
    <pageSetUpPr autoPageBreaks="0"/>
  </sheetPr>
  <dimension ref="A1:H111"/>
  <sheetViews>
    <sheetView showGridLines="0" showWhiteSpace="0" view="pageLayout" zoomScaleNormal="130" zoomScaleSheetLayoutView="80" workbookViewId="0">
      <selection activeCell="A48" sqref="A48"/>
    </sheetView>
  </sheetViews>
  <sheetFormatPr defaultColWidth="0" defaultRowHeight="12"/>
  <cols>
    <col min="1" max="1" width="72.7109375" style="178" customWidth="1"/>
    <col min="2" max="2" width="10.85546875" style="181" customWidth="1"/>
    <col min="3" max="3" width="11.85546875" style="178" customWidth="1"/>
    <col min="4" max="8" width="14.42578125" style="181" hidden="1" customWidth="1"/>
    <col min="9" max="16384" width="8.5703125" style="181" hidden="1"/>
  </cols>
  <sheetData>
    <row r="1" spans="1:7" ht="80.25" customHeight="1">
      <c r="A1" s="2674" t="s">
        <v>2101</v>
      </c>
      <c r="B1" s="2675"/>
      <c r="C1" s="2675"/>
    </row>
    <row r="2" spans="1:7" s="378" customFormat="1" ht="22.5" customHeight="1">
      <c r="A2" s="375" t="s">
        <v>120</v>
      </c>
      <c r="B2" s="376" t="s">
        <v>471</v>
      </c>
      <c r="C2" s="377" t="s">
        <v>472</v>
      </c>
    </row>
    <row r="3" spans="1:7" ht="14.1" customHeight="1">
      <c r="A3" s="379" t="s">
        <v>473</v>
      </c>
      <c r="B3" s="380"/>
      <c r="C3" s="381"/>
    </row>
    <row r="4" spans="1:7" ht="14.1" customHeight="1">
      <c r="A4" s="382" t="s">
        <v>474</v>
      </c>
      <c r="B4" s="383">
        <v>31305.307861204972</v>
      </c>
      <c r="C4" s="384">
        <v>31798.71913666933</v>
      </c>
      <c r="E4" s="385"/>
    </row>
    <row r="5" spans="1:7" ht="14.1" customHeight="1">
      <c r="A5" s="382" t="s">
        <v>475</v>
      </c>
      <c r="B5" s="383">
        <v>-2787.8598243299998</v>
      </c>
      <c r="C5" s="384">
        <v>-2747.0282245200001</v>
      </c>
    </row>
    <row r="6" spans="1:7" ht="14.1" customHeight="1">
      <c r="A6" s="386" t="s">
        <v>476</v>
      </c>
      <c r="B6" s="387">
        <v>28517.448036874972</v>
      </c>
      <c r="C6" s="388">
        <v>29051.690912149301</v>
      </c>
      <c r="E6" s="385"/>
      <c r="F6" s="385"/>
    </row>
    <row r="7" spans="1:7" ht="14.1" customHeight="1">
      <c r="A7" s="382" t="s">
        <v>477</v>
      </c>
      <c r="B7" s="383">
        <v>0</v>
      </c>
      <c r="C7" s="384">
        <v>-0.14100246000000002</v>
      </c>
    </row>
    <row r="8" spans="1:7" ht="14.1" customHeight="1">
      <c r="A8" s="382" t="s">
        <v>478</v>
      </c>
      <c r="B8" s="383">
        <v>-3884.8799293690836</v>
      </c>
      <c r="C8" s="384">
        <v>-3834.4509351489237</v>
      </c>
    </row>
    <row r="9" spans="1:7" ht="14.1" customHeight="1">
      <c r="A9" s="382" t="s">
        <v>479</v>
      </c>
      <c r="B9" s="383">
        <v>-76.390368379999998</v>
      </c>
      <c r="C9" s="384">
        <v>-290.98557572000004</v>
      </c>
    </row>
    <row r="10" spans="1:7" ht="14.1" customHeight="1">
      <c r="A10" s="382" t="s">
        <v>480</v>
      </c>
      <c r="B10" s="383">
        <v>0</v>
      </c>
      <c r="C10" s="384">
        <v>0</v>
      </c>
    </row>
    <row r="11" spans="1:7" ht="14.1" customHeight="1">
      <c r="A11" s="382" t="s">
        <v>481</v>
      </c>
      <c r="B11" s="383">
        <v>-116.57178269489839</v>
      </c>
      <c r="C11" s="384">
        <v>-151.60621403000002</v>
      </c>
    </row>
    <row r="12" spans="1:7" ht="14.1" customHeight="1">
      <c r="A12" s="382" t="s">
        <v>482</v>
      </c>
      <c r="B12" s="383">
        <v>-305.18810784518575</v>
      </c>
      <c r="C12" s="384">
        <v>-259.17</v>
      </c>
      <c r="G12" s="385"/>
    </row>
    <row r="13" spans="1:7" ht="14.1" customHeight="1">
      <c r="A13" s="389" t="s">
        <v>483</v>
      </c>
      <c r="B13" s="387">
        <v>-4383.0301882891681</v>
      </c>
      <c r="C13" s="388">
        <v>-4536.3537273589236</v>
      </c>
      <c r="E13" s="385"/>
      <c r="F13" s="385"/>
    </row>
    <row r="14" spans="1:7" ht="14.1" customHeight="1">
      <c r="A14" s="389" t="s">
        <v>484</v>
      </c>
      <c r="B14" s="387">
        <v>24134.417848585806</v>
      </c>
      <c r="C14" s="388">
        <v>24515.337184790405</v>
      </c>
      <c r="D14" s="385"/>
      <c r="E14" s="385"/>
      <c r="F14" s="385"/>
      <c r="G14" s="385"/>
    </row>
    <row r="15" spans="1:7" ht="14.1" customHeight="1">
      <c r="A15" s="382" t="s">
        <v>485</v>
      </c>
      <c r="B15" s="383">
        <v>2859.7673568670284</v>
      </c>
      <c r="C15" s="384">
        <v>3514.2493788000002</v>
      </c>
    </row>
    <row r="16" spans="1:7" ht="14.1" customHeight="1">
      <c r="A16" s="382" t="s">
        <v>486</v>
      </c>
      <c r="B16" s="383">
        <v>-10.49114060702837</v>
      </c>
      <c r="C16" s="384">
        <v>-21.225098409999998</v>
      </c>
    </row>
    <row r="17" spans="1:6" ht="14.1" customHeight="1">
      <c r="A17" s="389" t="s">
        <v>487</v>
      </c>
      <c r="B17" s="387">
        <v>2849.6062162600001</v>
      </c>
      <c r="C17" s="388">
        <v>3493.0242803900001</v>
      </c>
      <c r="D17" s="385"/>
      <c r="E17" s="385"/>
      <c r="F17" s="385"/>
    </row>
    <row r="18" spans="1:6" ht="14.1" customHeight="1">
      <c r="A18" s="389" t="s">
        <v>488</v>
      </c>
      <c r="B18" s="387">
        <v>26983.594064845805</v>
      </c>
      <c r="C18" s="388">
        <v>28008.361465180406</v>
      </c>
      <c r="E18" s="385"/>
      <c r="F18" s="385"/>
    </row>
    <row r="19" spans="1:6" ht="14.1" customHeight="1">
      <c r="A19" s="390" t="s">
        <v>489</v>
      </c>
      <c r="B19" s="391">
        <v>4960.3475841406798</v>
      </c>
      <c r="C19" s="392">
        <v>4902.7047913899996</v>
      </c>
    </row>
    <row r="20" spans="1:6" ht="14.1" customHeight="1">
      <c r="A20" s="382" t="s">
        <v>490</v>
      </c>
      <c r="B20" s="391">
        <v>135.40699356000002</v>
      </c>
      <c r="C20" s="392">
        <v>94.556914710000157</v>
      </c>
      <c r="D20" s="385"/>
    </row>
    <row r="21" spans="1:6" ht="14.1" customHeight="1">
      <c r="A21" s="382" t="s">
        <v>480</v>
      </c>
      <c r="B21" s="393">
        <v>0</v>
      </c>
      <c r="C21" s="394">
        <v>0</v>
      </c>
    </row>
    <row r="22" spans="1:6" ht="14.1" customHeight="1">
      <c r="A22" s="382" t="s">
        <v>491</v>
      </c>
      <c r="B22" s="391">
        <v>-1000</v>
      </c>
      <c r="C22" s="392">
        <v>-1205</v>
      </c>
    </row>
    <row r="23" spans="1:6" ht="14.1" customHeight="1">
      <c r="A23" s="382" t="s">
        <v>492</v>
      </c>
      <c r="B23" s="391">
        <v>0</v>
      </c>
      <c r="C23" s="392">
        <v>0</v>
      </c>
    </row>
    <row r="24" spans="1:6" ht="14.1" customHeight="1">
      <c r="A24" s="382" t="s">
        <v>482</v>
      </c>
      <c r="B24" s="391">
        <v>-51.187571193200597</v>
      </c>
      <c r="C24" s="392">
        <v>-53.833494610000002</v>
      </c>
    </row>
    <row r="25" spans="1:6" ht="14.1" customHeight="1">
      <c r="A25" s="389" t="s">
        <v>493</v>
      </c>
      <c r="B25" s="387">
        <v>-915.78057763320055</v>
      </c>
      <c r="C25" s="388">
        <v>-1164.2765798999999</v>
      </c>
      <c r="E25" s="385"/>
      <c r="F25" s="385"/>
    </row>
    <row r="26" spans="1:6" ht="14.1" customHeight="1">
      <c r="A26" s="389" t="s">
        <v>494</v>
      </c>
      <c r="B26" s="387">
        <v>4044.4870065074792</v>
      </c>
      <c r="C26" s="388">
        <v>3738.4282114899997</v>
      </c>
      <c r="E26" s="385"/>
      <c r="F26" s="385"/>
    </row>
    <row r="27" spans="1:6" ht="14.1" customHeight="1">
      <c r="A27" s="395" t="s">
        <v>495</v>
      </c>
      <c r="B27" s="396">
        <v>31028.161071353286</v>
      </c>
      <c r="C27" s="397">
        <v>31746.789676670407</v>
      </c>
      <c r="D27" s="385"/>
      <c r="E27" s="385"/>
      <c r="F27" s="385"/>
    </row>
    <row r="28" spans="1:6" s="401" customFormat="1" ht="14.1" customHeight="1">
      <c r="A28" s="398"/>
      <c r="B28" s="399"/>
      <c r="C28" s="399"/>
      <c r="D28" s="400"/>
      <c r="E28" s="400"/>
      <c r="F28" s="400"/>
    </row>
    <row r="29" spans="1:6">
      <c r="A29" s="402" t="s">
        <v>496</v>
      </c>
      <c r="B29" s="385"/>
      <c r="C29" s="403"/>
    </row>
    <row r="30" spans="1:6">
      <c r="A30" s="402" t="s">
        <v>497</v>
      </c>
      <c r="C30" s="403"/>
    </row>
    <row r="31" spans="1:6">
      <c r="A31" s="402" t="s">
        <v>498</v>
      </c>
      <c r="C31" s="403"/>
    </row>
    <row r="32" spans="1:6">
      <c r="A32" s="402"/>
      <c r="C32" s="403"/>
    </row>
    <row r="33" spans="1:3">
      <c r="A33" s="404" t="s">
        <v>499</v>
      </c>
      <c r="B33" s="179"/>
      <c r="C33" s="405"/>
    </row>
    <row r="34" spans="1:3" ht="15" customHeight="1">
      <c r="A34" s="406" t="s">
        <v>120</v>
      </c>
      <c r="B34" s="407">
        <v>2018</v>
      </c>
      <c r="C34" s="408">
        <v>2017</v>
      </c>
    </row>
    <row r="35" spans="1:3" s="411" customFormat="1" ht="14.1" customHeight="1">
      <c r="A35" s="409" t="s">
        <v>500</v>
      </c>
      <c r="B35" s="410">
        <v>24147.491345712635</v>
      </c>
      <c r="C35" s="410">
        <v>23854.086823781359</v>
      </c>
    </row>
    <row r="36" spans="1:3" s="411" customFormat="1" ht="14.1" customHeight="1">
      <c r="A36" s="382" t="s">
        <v>501</v>
      </c>
      <c r="B36" s="412">
        <v>31041.234568480115</v>
      </c>
      <c r="C36" s="412">
        <v>31085.539315661361</v>
      </c>
    </row>
    <row r="37" spans="1:3">
      <c r="B37" s="413"/>
      <c r="C37" s="385"/>
    </row>
    <row r="41" spans="1:3">
      <c r="A41" s="414"/>
    </row>
    <row r="42" spans="1:3">
      <c r="A42" s="415"/>
    </row>
    <row r="111" spans="7:7" ht="15">
      <c r="G111" s="200"/>
    </row>
  </sheetData>
  <mergeCells count="1">
    <mergeCell ref="A1:C1"/>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olBreaks count="1" manualBreakCount="1">
    <brk id="7" max="1048575" man="1"/>
  </colBreaks>
  <customProperties>
    <customPr name="_pios_id" r:id="rId2"/>
  </customProperties>
  <ignoredErrors>
    <ignoredError sqref="B2:C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4446-4D1E-4E8B-A06F-4AF18E409788}">
  <sheetPr>
    <tabColor theme="2"/>
  </sheetPr>
  <dimension ref="A1:G111"/>
  <sheetViews>
    <sheetView showGridLines="0" showWhiteSpace="0" view="pageLayout" zoomScaleNormal="100" zoomScaleSheetLayoutView="100" workbookViewId="0">
      <selection activeCell="A50" sqref="A50"/>
    </sheetView>
  </sheetViews>
  <sheetFormatPr defaultColWidth="0" defaultRowHeight="12"/>
  <cols>
    <col min="1" max="1" width="35" style="17" customWidth="1"/>
    <col min="2" max="7" width="9.5703125" style="6" customWidth="1"/>
    <col min="8" max="16384" width="9.140625" style="79" hidden="1"/>
  </cols>
  <sheetData>
    <row r="1" spans="1:7" s="416" customFormat="1" ht="15.75" customHeight="1">
      <c r="A1" s="2676" t="s">
        <v>2293</v>
      </c>
      <c r="B1" s="2677"/>
      <c r="C1" s="2677"/>
      <c r="D1" s="2677"/>
      <c r="E1" s="2677"/>
      <c r="F1" s="2677"/>
      <c r="G1" s="2677"/>
    </row>
    <row r="2" spans="1:7" s="416" customFormat="1" ht="15.75" customHeight="1">
      <c r="A2" s="2677"/>
      <c r="B2" s="2677"/>
      <c r="C2" s="2677"/>
      <c r="D2" s="2677"/>
      <c r="E2" s="2677"/>
      <c r="F2" s="2677"/>
      <c r="G2" s="2677"/>
    </row>
    <row r="3" spans="1:7" s="416" customFormat="1" ht="15.75" customHeight="1">
      <c r="A3" s="2677"/>
      <c r="B3" s="2677"/>
      <c r="C3" s="2677"/>
      <c r="D3" s="2677"/>
      <c r="E3" s="2677"/>
      <c r="F3" s="2677"/>
      <c r="G3" s="2677"/>
    </row>
    <row r="4" spans="1:7" s="416" customFormat="1" ht="95.25" customHeight="1">
      <c r="A4" s="2677"/>
      <c r="B4" s="2677"/>
      <c r="C4" s="2677"/>
      <c r="D4" s="2677"/>
      <c r="E4" s="2677"/>
      <c r="F4" s="2677"/>
      <c r="G4" s="2677"/>
    </row>
    <row r="5" spans="1:7" s="416" customFormat="1">
      <c r="A5" s="417" t="s">
        <v>120</v>
      </c>
      <c r="B5" s="418"/>
      <c r="C5" s="418"/>
      <c r="D5" s="418"/>
      <c r="E5" s="418"/>
      <c r="F5" s="418"/>
      <c r="G5" s="419" t="s">
        <v>502</v>
      </c>
    </row>
    <row r="6" spans="1:7" s="416" customFormat="1">
      <c r="A6" s="420" t="s">
        <v>503</v>
      </c>
      <c r="B6" s="421"/>
      <c r="C6" s="421"/>
      <c r="D6" s="422"/>
      <c r="E6" s="423"/>
      <c r="F6" s="423"/>
      <c r="G6" s="424">
        <v>24515.337184790405</v>
      </c>
    </row>
    <row r="7" spans="1:7" s="416" customFormat="1" ht="12" customHeight="1">
      <c r="A7" s="425" t="s">
        <v>2077</v>
      </c>
      <c r="B7" s="426"/>
      <c r="C7" s="426"/>
      <c r="D7" s="426"/>
      <c r="E7" s="426"/>
      <c r="F7" s="426"/>
      <c r="G7" s="427">
        <v>2782.1694772056048</v>
      </c>
    </row>
    <row r="8" spans="1:7" s="416" customFormat="1" ht="14.25" customHeight="1">
      <c r="A8" s="425" t="s">
        <v>504</v>
      </c>
      <c r="B8" s="426"/>
      <c r="C8" s="426"/>
      <c r="D8" s="426"/>
      <c r="E8" s="426"/>
      <c r="F8" s="426"/>
      <c r="G8" s="427">
        <v>-2787.8598243299998</v>
      </c>
    </row>
    <row r="9" spans="1:7" s="416" customFormat="1" ht="15.75" customHeight="1">
      <c r="A9" s="425" t="s">
        <v>505</v>
      </c>
      <c r="B9" s="426"/>
      <c r="C9" s="426"/>
      <c r="D9" s="426"/>
      <c r="E9" s="426"/>
      <c r="F9" s="426"/>
      <c r="G9" s="427">
        <v>-50.628994220159719</v>
      </c>
    </row>
    <row r="10" spans="1:7" s="416" customFormat="1" ht="18" customHeight="1">
      <c r="A10" s="425" t="s">
        <v>506</v>
      </c>
      <c r="B10" s="426"/>
      <c r="C10" s="426"/>
      <c r="D10" s="426"/>
      <c r="E10" s="426"/>
      <c r="F10" s="426"/>
      <c r="G10" s="427">
        <v>214.59520734000003</v>
      </c>
    </row>
    <row r="11" spans="1:7" s="416" customFormat="1">
      <c r="A11" s="425" t="s">
        <v>507</v>
      </c>
      <c r="B11" s="426"/>
      <c r="C11" s="426"/>
      <c r="D11" s="426"/>
      <c r="E11" s="426"/>
      <c r="F11" s="426"/>
      <c r="G11" s="427">
        <v>-20.896671088105446</v>
      </c>
    </row>
    <row r="12" spans="1:7" s="416" customFormat="1">
      <c r="A12" s="425" t="s">
        <v>508</v>
      </c>
      <c r="B12" s="426"/>
      <c r="C12" s="426"/>
      <c r="D12" s="426"/>
      <c r="E12" s="426"/>
      <c r="F12" s="426"/>
      <c r="G12" s="427"/>
    </row>
    <row r="13" spans="1:7" s="416" customFormat="1">
      <c r="A13" s="425" t="s">
        <v>15</v>
      </c>
      <c r="B13" s="426"/>
      <c r="C13" s="426"/>
      <c r="D13" s="426"/>
      <c r="E13" s="426"/>
      <c r="F13" s="426"/>
      <c r="G13" s="427">
        <v>-518.29853111193995</v>
      </c>
    </row>
    <row r="14" spans="1:7" s="416" customFormat="1">
      <c r="A14" s="428" t="s">
        <v>509</v>
      </c>
      <c r="B14" s="429"/>
      <c r="C14" s="429"/>
      <c r="D14" s="430"/>
      <c r="E14" s="431"/>
      <c r="F14" s="430"/>
      <c r="G14" s="432">
        <v>24134.417848585803</v>
      </c>
    </row>
    <row r="15" spans="1:7">
      <c r="A15" s="433"/>
      <c r="B15" s="77"/>
      <c r="C15" s="77"/>
      <c r="D15" s="77"/>
      <c r="E15" s="77"/>
      <c r="F15" s="77"/>
      <c r="G15" s="77"/>
    </row>
    <row r="16" spans="1:7" ht="13.7" customHeight="1">
      <c r="A16" s="420" t="s">
        <v>510</v>
      </c>
      <c r="B16" s="421"/>
      <c r="C16" s="421"/>
      <c r="D16" s="422"/>
      <c r="E16" s="423"/>
      <c r="F16" s="423"/>
      <c r="G16" s="424">
        <v>3493.0242803900001</v>
      </c>
    </row>
    <row r="17" spans="1:7">
      <c r="A17" s="433" t="s">
        <v>511</v>
      </c>
      <c r="B17" s="77"/>
      <c r="C17" s="77"/>
      <c r="D17" s="77"/>
      <c r="E17" s="77"/>
      <c r="F17" s="77"/>
    </row>
    <row r="18" spans="1:7">
      <c r="A18" s="433" t="s">
        <v>512</v>
      </c>
      <c r="B18" s="77"/>
      <c r="C18" s="77"/>
      <c r="D18" s="77"/>
      <c r="E18" s="77"/>
      <c r="F18" s="77"/>
      <c r="G18" s="77">
        <v>-721.80077612304103</v>
      </c>
    </row>
    <row r="19" spans="1:7">
      <c r="A19" s="433" t="s">
        <v>513</v>
      </c>
      <c r="B19" s="77"/>
      <c r="C19" s="77"/>
      <c r="D19" s="77"/>
      <c r="E19" s="77"/>
      <c r="F19" s="77"/>
      <c r="G19" s="77">
        <v>71.569638451987856</v>
      </c>
    </row>
    <row r="20" spans="1:7" ht="24">
      <c r="A20" s="433" t="s">
        <v>514</v>
      </c>
      <c r="B20" s="77"/>
      <c r="C20" s="77"/>
      <c r="D20" s="77"/>
      <c r="E20" s="77"/>
      <c r="F20" s="77"/>
      <c r="G20" s="77"/>
    </row>
    <row r="21" spans="1:7">
      <c r="A21" s="433" t="s">
        <v>515</v>
      </c>
      <c r="B21" s="77"/>
      <c r="C21" s="77"/>
      <c r="D21" s="77"/>
      <c r="E21" s="77"/>
      <c r="F21" s="77"/>
      <c r="G21" s="77">
        <v>6.7830735410529099</v>
      </c>
    </row>
    <row r="22" spans="1:7" ht="13.7" customHeight="1">
      <c r="A22" s="428" t="s">
        <v>516</v>
      </c>
      <c r="B22" s="429"/>
      <c r="C22" s="429"/>
      <c r="D22" s="430"/>
      <c r="E22" s="431"/>
      <c r="F22" s="430"/>
      <c r="G22" s="432">
        <v>2849.5762162599999</v>
      </c>
    </row>
    <row r="23" spans="1:7">
      <c r="A23" s="433"/>
      <c r="B23" s="77"/>
      <c r="C23" s="77"/>
      <c r="D23" s="77"/>
      <c r="E23" s="77"/>
      <c r="F23" s="77"/>
      <c r="G23" s="77"/>
    </row>
    <row r="24" spans="1:7" ht="13.7" customHeight="1">
      <c r="A24" s="420" t="s">
        <v>517</v>
      </c>
      <c r="B24" s="421"/>
      <c r="C24" s="421"/>
      <c r="D24" s="422"/>
      <c r="E24" s="423"/>
      <c r="F24" s="423"/>
      <c r="G24" s="424">
        <v>3738.4282114899997</v>
      </c>
    </row>
    <row r="25" spans="1:7">
      <c r="A25" s="433" t="s">
        <v>518</v>
      </c>
      <c r="B25" s="77"/>
      <c r="C25" s="77"/>
      <c r="D25" s="77"/>
      <c r="E25" s="77"/>
      <c r="F25" s="77"/>
      <c r="G25" s="77">
        <f>974.25323432</f>
        <v>974.25323432000005</v>
      </c>
    </row>
    <row r="26" spans="1:7">
      <c r="A26" s="17" t="s">
        <v>519</v>
      </c>
      <c r="G26" s="6">
        <f>-240.832608934166-0.3</f>
        <v>-241.132608934166</v>
      </c>
    </row>
    <row r="27" spans="1:7">
      <c r="A27" s="17" t="s">
        <v>513</v>
      </c>
      <c r="G27" s="6">
        <v>83.745394229673764</v>
      </c>
    </row>
    <row r="28" spans="1:7" ht="24">
      <c r="A28" s="17" t="s">
        <v>520</v>
      </c>
      <c r="F28" s="6" t="s">
        <v>212</v>
      </c>
    </row>
    <row r="29" spans="1:7" ht="24">
      <c r="A29" s="17" t="s">
        <v>521</v>
      </c>
      <c r="G29" s="6">
        <v>205</v>
      </c>
    </row>
    <row r="30" spans="1:7">
      <c r="A30" s="17" t="s">
        <v>522</v>
      </c>
      <c r="G30" s="6">
        <v>40.850078849999846</v>
      </c>
    </row>
    <row r="31" spans="1:7">
      <c r="A31" s="17" t="s">
        <v>515</v>
      </c>
      <c r="G31" s="6">
        <v>-756.8773034480281</v>
      </c>
    </row>
    <row r="32" spans="1:7" ht="13.7" customHeight="1">
      <c r="A32" s="434" t="s">
        <v>523</v>
      </c>
      <c r="B32" s="435"/>
      <c r="C32" s="435"/>
      <c r="D32" s="112"/>
      <c r="E32" s="334"/>
      <c r="F32" s="334"/>
      <c r="G32" s="436">
        <v>4044.3670065074803</v>
      </c>
    </row>
    <row r="33" spans="1:7" ht="13.7" customHeight="1">
      <c r="A33" s="437" t="s">
        <v>524</v>
      </c>
      <c r="B33" s="437"/>
      <c r="C33" s="437"/>
      <c r="D33" s="438"/>
      <c r="E33" s="439"/>
      <c r="F33" s="439"/>
      <c r="G33" s="440">
        <v>31028.161071353283</v>
      </c>
    </row>
    <row r="38" spans="1:7">
      <c r="A38" s="441"/>
    </row>
    <row r="39" spans="1:7">
      <c r="A39" s="20"/>
    </row>
    <row r="111" spans="7:7" ht="15">
      <c r="G111" s="25"/>
    </row>
  </sheetData>
  <mergeCells count="1">
    <mergeCell ref="A1:G4"/>
  </mergeCells>
  <pageMargins left="0.43307086614173229" right="0.23622047244094491" top="0.74803149606299213" bottom="0.74803149606299213" header="0.31496062992125984" footer="0.31496062992125984"/>
  <pageSetup paperSize="9" fitToHeight="0" orientation="portrait" r:id="rId1"/>
  <headerFooter>
    <oddFooter>&amp;C&amp;1#&amp;"Calibri"&amp;10&amp;K000000Confidential</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146CA-EB73-4E79-A01C-312BE7BC9322}">
  <sheetPr>
    <tabColor theme="2"/>
  </sheetPr>
  <dimension ref="A1:W111"/>
  <sheetViews>
    <sheetView showGridLines="0" showWhiteSpace="0" view="pageLayout" zoomScale="95" zoomScaleNormal="100" zoomScaleSheetLayoutView="90" zoomScalePageLayoutView="95" workbookViewId="0">
      <selection activeCell="A61" sqref="A61"/>
    </sheetView>
  </sheetViews>
  <sheetFormatPr defaultColWidth="0" defaultRowHeight="11.25"/>
  <cols>
    <col min="1" max="6" width="9.140625" style="175" customWidth="1"/>
    <col min="7" max="7" width="8.28515625" style="175" customWidth="1"/>
    <col min="8" max="8" width="9.140625" style="175" hidden="1" customWidth="1"/>
    <col min="9" max="9" width="15.140625" style="175" customWidth="1"/>
    <col min="10" max="11" width="9.140625" style="175" customWidth="1"/>
    <col min="12" max="12" width="9.140625" style="175" hidden="1" customWidth="1"/>
    <col min="13" max="13" width="14.28515625" style="175" hidden="1" customWidth="1"/>
    <col min="14" max="14" width="13.28515625" style="175" hidden="1" customWidth="1"/>
    <col min="15" max="15" width="9.140625" style="175" hidden="1" customWidth="1"/>
    <col min="16" max="23" width="0" style="175" hidden="1" customWidth="1"/>
    <col min="24" max="16384" width="9.140625" style="175" hidden="1"/>
  </cols>
  <sheetData>
    <row r="1" spans="1:23" ht="81.75" customHeight="1">
      <c r="A1" s="2678" t="s">
        <v>2296</v>
      </c>
      <c r="B1" s="2678"/>
      <c r="C1" s="2678"/>
      <c r="D1" s="2678"/>
      <c r="E1" s="2678"/>
      <c r="F1" s="2678"/>
      <c r="G1" s="2678"/>
      <c r="H1" s="2678"/>
      <c r="I1" s="2678"/>
      <c r="J1" s="2678"/>
      <c r="K1" s="2678"/>
    </row>
    <row r="2" spans="1:23" ht="12">
      <c r="M2" s="1954"/>
      <c r="N2" s="1955"/>
      <c r="O2" s="443"/>
      <c r="P2" s="443"/>
      <c r="Q2" s="443"/>
      <c r="R2" s="1954"/>
      <c r="S2" s="1954"/>
      <c r="T2" s="1954"/>
      <c r="U2" s="1955"/>
      <c r="V2" s="1956"/>
      <c r="W2" s="1956"/>
    </row>
    <row r="3" spans="1:23" ht="12">
      <c r="M3" s="116"/>
      <c r="N3" s="442"/>
      <c r="O3" s="443"/>
      <c r="P3" s="443"/>
      <c r="Q3" s="443"/>
      <c r="R3" s="443"/>
      <c r="S3" s="443"/>
      <c r="T3" s="443"/>
      <c r="U3" s="442"/>
      <c r="V3" s="444"/>
      <c r="W3" s="444"/>
    </row>
    <row r="4" spans="1:23" ht="12">
      <c r="M4" s="116"/>
      <c r="N4" s="442"/>
      <c r="O4" s="443"/>
      <c r="P4" s="443"/>
      <c r="Q4" s="443"/>
      <c r="R4" s="443"/>
      <c r="S4" s="443"/>
      <c r="T4" s="443"/>
      <c r="U4" s="442"/>
      <c r="V4" s="444"/>
      <c r="W4" s="444"/>
    </row>
    <row r="5" spans="1:23" ht="12">
      <c r="M5" s="116"/>
      <c r="N5" s="442"/>
      <c r="O5" s="443"/>
      <c r="P5" s="443"/>
      <c r="Q5" s="443"/>
      <c r="R5" s="443"/>
      <c r="S5" s="443"/>
      <c r="T5" s="443"/>
      <c r="U5" s="442"/>
      <c r="V5" s="444"/>
      <c r="W5" s="444"/>
    </row>
    <row r="6" spans="1:23" ht="12">
      <c r="M6" s="116"/>
      <c r="N6" s="442"/>
      <c r="O6" s="443"/>
      <c r="P6" s="443"/>
      <c r="Q6" s="443"/>
      <c r="R6" s="443"/>
      <c r="S6" s="443"/>
      <c r="T6" s="443"/>
      <c r="U6" s="442"/>
      <c r="V6" s="444"/>
      <c r="W6" s="444"/>
    </row>
    <row r="7" spans="1:23" ht="12">
      <c r="M7" s="79"/>
      <c r="N7" s="445"/>
      <c r="U7" s="445"/>
      <c r="V7" s="31"/>
      <c r="W7" s="31"/>
    </row>
    <row r="8" spans="1:23" ht="12">
      <c r="M8" s="446"/>
      <c r="N8" s="447"/>
      <c r="U8" s="445"/>
      <c r="V8" s="31"/>
      <c r="W8" s="31"/>
    </row>
    <row r="9" spans="1:23" ht="12">
      <c r="M9" s="79"/>
      <c r="N9" s="445"/>
      <c r="U9" s="445"/>
      <c r="V9" s="31"/>
      <c r="W9" s="31"/>
    </row>
    <row r="11" spans="1:23" ht="12">
      <c r="M11" s="79"/>
      <c r="U11" s="31"/>
      <c r="V11" s="31"/>
      <c r="W11" s="31"/>
    </row>
    <row r="111" spans="7:7" ht="15">
      <c r="G111" s="107"/>
    </row>
  </sheetData>
  <mergeCells count="1">
    <mergeCell ref="A1:K1"/>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olBreaks count="1" manualBreakCount="1">
    <brk id="11" max="1048575" man="1"/>
  </colBreaks>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18C9D-5F56-4E7B-B9EE-F3E10C53F6A0}">
  <sheetPr>
    <tabColor theme="2"/>
  </sheetPr>
  <dimension ref="A1:H111"/>
  <sheetViews>
    <sheetView showGridLines="0" showWhiteSpace="0" view="pageLayout" zoomScaleNormal="100" zoomScaleSheetLayoutView="80" workbookViewId="0">
      <selection activeCell="A59" sqref="A59"/>
    </sheetView>
  </sheetViews>
  <sheetFormatPr defaultColWidth="0" defaultRowHeight="12"/>
  <cols>
    <col min="1" max="1" width="38.85546875" style="468" customWidth="1"/>
    <col min="2" max="4" width="8.5703125" style="468" customWidth="1"/>
    <col min="5" max="5" width="5.42578125" style="468" customWidth="1"/>
    <col min="6" max="7" width="8.5703125" style="468" customWidth="1"/>
    <col min="8" max="8" width="8.5703125" style="469" customWidth="1"/>
    <col min="9" max="16384" width="2.85546875" style="469" hidden="1"/>
  </cols>
  <sheetData>
    <row r="1" spans="1:8" s="448" customFormat="1" ht="15.75" customHeight="1">
      <c r="A1" s="2679" t="s">
        <v>2279</v>
      </c>
      <c r="B1" s="2679"/>
      <c r="C1" s="2679"/>
      <c r="D1" s="2680"/>
      <c r="E1" s="2680"/>
      <c r="F1" s="2680"/>
      <c r="G1" s="2680"/>
      <c r="H1" s="2680"/>
    </row>
    <row r="2" spans="1:8" s="448" customFormat="1" ht="15.75" customHeight="1">
      <c r="A2" s="2679"/>
      <c r="B2" s="2679"/>
      <c r="C2" s="2679"/>
      <c r="D2" s="2680"/>
      <c r="E2" s="2680"/>
      <c r="F2" s="2680"/>
      <c r="G2" s="2680"/>
      <c r="H2" s="2680"/>
    </row>
    <row r="3" spans="1:8" s="448" customFormat="1" ht="15.75" customHeight="1">
      <c r="A3" s="2679"/>
      <c r="B3" s="2679"/>
      <c r="C3" s="2679"/>
      <c r="D3" s="2680"/>
      <c r="E3" s="2680"/>
      <c r="F3" s="2680"/>
      <c r="G3" s="2680"/>
      <c r="H3" s="2680"/>
    </row>
    <row r="4" spans="1:8" s="448" customFormat="1" ht="18.75" customHeight="1">
      <c r="A4" s="2679"/>
      <c r="B4" s="2679"/>
      <c r="C4" s="2679"/>
      <c r="D4" s="2680"/>
      <c r="E4" s="2680"/>
      <c r="F4" s="2680"/>
      <c r="G4" s="2680"/>
      <c r="H4" s="2680"/>
    </row>
    <row r="5" spans="1:8" s="448" customFormat="1">
      <c r="A5" s="449" t="s">
        <v>120</v>
      </c>
      <c r="B5" s="450"/>
      <c r="C5" s="450"/>
      <c r="D5" s="450"/>
      <c r="E5" s="450"/>
      <c r="F5" s="450"/>
      <c r="G5" s="451">
        <v>2018</v>
      </c>
      <c r="H5" s="452">
        <v>2017</v>
      </c>
    </row>
    <row r="6" spans="1:8" s="448" customFormat="1">
      <c r="A6" s="453" t="s">
        <v>525</v>
      </c>
      <c r="B6" s="426"/>
      <c r="C6" s="426"/>
      <c r="D6" s="426"/>
      <c r="E6" s="426"/>
      <c r="F6" s="426"/>
      <c r="G6" s="454">
        <v>32900.815308844467</v>
      </c>
      <c r="H6" s="454">
        <v>33315.5591259496</v>
      </c>
    </row>
    <row r="7" spans="1:8" s="448" customFormat="1">
      <c r="A7" s="425" t="s">
        <v>526</v>
      </c>
      <c r="B7" s="426"/>
      <c r="C7" s="426"/>
      <c r="D7" s="426"/>
      <c r="E7" s="426"/>
      <c r="F7" s="426"/>
      <c r="G7" s="454">
        <v>-870.59240306573736</v>
      </c>
      <c r="H7" s="454">
        <v>-764.83000909854206</v>
      </c>
    </row>
    <row r="8" spans="1:8" s="448" customFormat="1">
      <c r="A8" s="425" t="s">
        <v>515</v>
      </c>
      <c r="B8" s="426"/>
      <c r="C8" s="426"/>
      <c r="D8" s="426"/>
      <c r="E8" s="426"/>
      <c r="F8" s="426"/>
      <c r="G8" s="454">
        <v>-712.76587493795989</v>
      </c>
      <c r="H8" s="454">
        <v>-693.86536300967077</v>
      </c>
    </row>
    <row r="9" spans="1:8" s="448" customFormat="1">
      <c r="A9" s="455" t="s">
        <v>527</v>
      </c>
      <c r="B9" s="456"/>
      <c r="C9" s="457"/>
      <c r="D9" s="457"/>
      <c r="E9" s="457"/>
      <c r="F9" s="457"/>
      <c r="G9" s="458">
        <v>31317.457030840771</v>
      </c>
      <c r="H9" s="459">
        <v>31856.863753841386</v>
      </c>
    </row>
    <row r="10" spans="1:8" s="448" customFormat="1" ht="14.25">
      <c r="A10" s="425" t="s">
        <v>528</v>
      </c>
      <c r="B10" s="426"/>
      <c r="C10" s="426"/>
      <c r="D10" s="426"/>
      <c r="E10" s="426"/>
      <c r="F10" s="426"/>
      <c r="G10" s="454">
        <v>-2787.8598243299998</v>
      </c>
      <c r="H10" s="454">
        <v>-2747.0282245200005</v>
      </c>
    </row>
    <row r="11" spans="1:8" s="448" customFormat="1">
      <c r="A11" s="425" t="s">
        <v>529</v>
      </c>
      <c r="B11" s="426"/>
      <c r="C11" s="426"/>
      <c r="D11" s="426"/>
      <c r="E11" s="426"/>
      <c r="F11" s="426"/>
      <c r="G11" s="454">
        <v>-1684.127351928505</v>
      </c>
      <c r="H11" s="454">
        <v>-1861.9986677681291</v>
      </c>
    </row>
    <row r="12" spans="1:8" s="448" customFormat="1">
      <c r="A12" s="425" t="s">
        <v>478</v>
      </c>
      <c r="B12" s="426"/>
      <c r="C12" s="426"/>
      <c r="D12" s="426"/>
      <c r="E12" s="426"/>
      <c r="F12" s="426"/>
      <c r="G12" s="454">
        <v>-2200.9525774405779</v>
      </c>
      <c r="H12" s="454">
        <v>-1972.4522673807942</v>
      </c>
    </row>
    <row r="13" spans="1:8" s="448" customFormat="1">
      <c r="A13" s="425" t="s">
        <v>530</v>
      </c>
      <c r="B13" s="426"/>
      <c r="C13" s="426"/>
      <c r="D13" s="426"/>
      <c r="E13" s="426"/>
      <c r="F13" s="426"/>
      <c r="G13" s="454">
        <v>-76.390368379999998</v>
      </c>
      <c r="H13" s="454">
        <v>-290.98558000000003</v>
      </c>
    </row>
    <row r="14" spans="1:8" s="448" customFormat="1">
      <c r="A14" s="460" t="s">
        <v>531</v>
      </c>
      <c r="B14" s="461"/>
      <c r="C14" s="461"/>
      <c r="D14" s="461"/>
      <c r="E14" s="461"/>
      <c r="F14" s="461"/>
      <c r="G14" s="462">
        <v>-116.37178269489839</v>
      </c>
      <c r="H14" s="462">
        <v>-151.60621402891198</v>
      </c>
    </row>
    <row r="15" spans="1:8" s="448" customFormat="1">
      <c r="A15" s="460" t="s">
        <v>532</v>
      </c>
      <c r="B15" s="463"/>
      <c r="C15" s="463"/>
      <c r="D15" s="463"/>
      <c r="E15" s="463"/>
      <c r="F15" s="463"/>
      <c r="G15" s="464">
        <v>-273.25268320588782</v>
      </c>
      <c r="H15" s="464">
        <v>-252.35601211692801</v>
      </c>
    </row>
    <row r="16" spans="1:8" s="448" customFormat="1">
      <c r="A16" s="425" t="s">
        <v>533</v>
      </c>
      <c r="B16" s="465"/>
      <c r="C16" s="426"/>
      <c r="D16" s="426"/>
      <c r="E16" s="426"/>
      <c r="F16" s="426"/>
      <c r="G16" s="454"/>
      <c r="H16" s="466"/>
    </row>
    <row r="17" spans="1:8" s="448" customFormat="1">
      <c r="A17" s="425" t="s">
        <v>534</v>
      </c>
      <c r="B17" s="465"/>
      <c r="C17" s="426"/>
      <c r="D17" s="426"/>
      <c r="E17" s="426"/>
      <c r="F17" s="426"/>
      <c r="G17" s="454">
        <v>-44.084594275095228</v>
      </c>
      <c r="H17" s="466">
        <v>-65.099607517570547</v>
      </c>
    </row>
    <row r="18" spans="1:8" s="448" customFormat="1">
      <c r="A18" s="455" t="s">
        <v>535</v>
      </c>
      <c r="B18" s="456"/>
      <c r="C18" s="457"/>
      <c r="D18" s="457"/>
      <c r="E18" s="457"/>
      <c r="F18" s="457"/>
      <c r="G18" s="458">
        <v>24134.417848585803</v>
      </c>
      <c r="H18" s="459">
        <v>24515.33718050905</v>
      </c>
    </row>
    <row r="19" spans="1:8" s="448" customFormat="1" ht="12.75">
      <c r="A19" s="467"/>
      <c r="B19" s="468"/>
      <c r="C19" s="468"/>
      <c r="D19" s="468"/>
      <c r="E19" s="468"/>
      <c r="F19" s="468"/>
      <c r="G19" s="468"/>
      <c r="H19" s="469"/>
    </row>
    <row r="20" spans="1:8" s="448" customFormat="1">
      <c r="A20" s="470" t="s">
        <v>536</v>
      </c>
      <c r="B20" s="465"/>
      <c r="C20" s="426"/>
      <c r="D20" s="426"/>
      <c r="E20" s="426"/>
      <c r="F20" s="426"/>
      <c r="G20" s="426"/>
      <c r="H20" s="465"/>
    </row>
    <row r="22" spans="1:8">
      <c r="A22" s="471"/>
    </row>
    <row r="23" spans="1:8" ht="12.75">
      <c r="A23" s="472"/>
    </row>
    <row r="111" spans="7:7" ht="15">
      <c r="G111" s="473"/>
    </row>
  </sheetData>
  <mergeCells count="1">
    <mergeCell ref="A1:H4"/>
  </mergeCells>
  <pageMargins left="0.43307086614173229" right="0.23622047244094491" top="0.74803149606299213" bottom="0.74803149606299213" header="0.31496062992125984" footer="0.31496062992125984"/>
  <pageSetup paperSize="9" fitToHeight="0" orientation="portrait" r:id="rId1"/>
  <headerFooter>
    <oddFooter>&amp;C&amp;1#&amp;"Calibri"&amp;10&amp;K000000Confidential</oddFooter>
  </headerFooter>
  <colBreaks count="1" manualBreakCount="1">
    <brk id="12" max="1048575" man="1"/>
  </col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56AA7-C06A-4783-84FC-FE24FCD0EAFE}">
  <sheetPr>
    <tabColor theme="2"/>
  </sheetPr>
  <dimension ref="A1:G112"/>
  <sheetViews>
    <sheetView showGridLines="0" showWhiteSpace="0" view="pageLayout" zoomScaleNormal="100" zoomScaleSheetLayoutView="80" workbookViewId="0">
      <selection activeCell="A59" sqref="A59"/>
    </sheetView>
  </sheetViews>
  <sheetFormatPr defaultColWidth="0" defaultRowHeight="12"/>
  <cols>
    <col min="1" max="1" width="68.7109375" style="178" customWidth="1"/>
    <col min="2" max="2" width="12.7109375" style="178" customWidth="1"/>
    <col min="3" max="3" width="12.7109375" style="181" customWidth="1"/>
    <col min="4" max="4" width="10.28515625" style="181" hidden="1" customWidth="1"/>
    <col min="5" max="5" width="14.42578125" style="181" hidden="1" customWidth="1"/>
    <col min="6" max="7" width="0" style="181" hidden="1" customWidth="1"/>
    <col min="8" max="16384" width="9.140625" style="181" hidden="1"/>
  </cols>
  <sheetData>
    <row r="1" spans="1:4" s="177" customFormat="1" ht="70.5" customHeight="1">
      <c r="A1" s="2681" t="s">
        <v>2282</v>
      </c>
      <c r="B1" s="2681"/>
      <c r="C1" s="2681"/>
    </row>
    <row r="2" spans="1:4" s="177" customFormat="1">
      <c r="A2" s="2083" t="s">
        <v>537</v>
      </c>
      <c r="B2" s="475"/>
      <c r="C2" s="475"/>
    </row>
    <row r="3" spans="1:4" s="177" customFormat="1">
      <c r="A3" s="474" t="s">
        <v>420</v>
      </c>
      <c r="B3" s="2092" t="s">
        <v>443</v>
      </c>
      <c r="C3" s="2646" t="s">
        <v>444</v>
      </c>
    </row>
    <row r="4" spans="1:4" s="177" customFormat="1">
      <c r="A4" s="476" t="s">
        <v>538</v>
      </c>
      <c r="B4" s="457">
        <v>15.482076659595103</v>
      </c>
      <c r="C4" s="487">
        <v>20.261986637037541</v>
      </c>
      <c r="D4" s="477"/>
    </row>
    <row r="5" spans="1:4" s="177" customFormat="1">
      <c r="A5" s="478" t="s">
        <v>539</v>
      </c>
      <c r="B5" s="479">
        <v>17.309805211971074</v>
      </c>
      <c r="C5" s="2647">
        <v>22.609060997626955</v>
      </c>
    </row>
    <row r="6" spans="1:4" s="177" customFormat="1">
      <c r="A6" s="478" t="s">
        <v>540</v>
      </c>
      <c r="B6" s="479">
        <v>19.904369408318036</v>
      </c>
      <c r="C6" s="2647">
        <v>26.261254739231976</v>
      </c>
    </row>
    <row r="7" spans="1:4" s="177" customFormat="1">
      <c r="A7" s="480" t="s">
        <v>541</v>
      </c>
      <c r="B7" s="457">
        <v>15.490463225452901</v>
      </c>
      <c r="C7" s="487">
        <v>19.999452577817507</v>
      </c>
    </row>
    <row r="8" spans="1:4" s="177" customFormat="1">
      <c r="A8" s="478" t="s">
        <v>542</v>
      </c>
      <c r="B8" s="479">
        <v>17.318191777828865</v>
      </c>
      <c r="C8" s="2647">
        <v>22.346526938406921</v>
      </c>
    </row>
    <row r="9" spans="1:4" s="177" customFormat="1">
      <c r="A9" s="478" t="s">
        <v>543</v>
      </c>
      <c r="B9" s="479">
        <v>19.91275597417583</v>
      </c>
      <c r="C9" s="2647">
        <v>25.998720680011942</v>
      </c>
    </row>
    <row r="10" spans="1:4" s="177" customFormat="1">
      <c r="A10" s="481"/>
      <c r="B10" s="482"/>
      <c r="C10" s="482"/>
    </row>
    <row r="11" spans="1:4" s="177" customFormat="1">
      <c r="A11" s="2084" t="s">
        <v>544</v>
      </c>
      <c r="B11" s="482"/>
      <c r="C11" s="482"/>
    </row>
    <row r="12" spans="1:4" s="177" customFormat="1">
      <c r="A12" s="483"/>
      <c r="B12" s="2092" t="s">
        <v>443</v>
      </c>
      <c r="C12" s="2646" t="s">
        <v>444</v>
      </c>
    </row>
    <row r="13" spans="1:4" s="177" customFormat="1" ht="14.25">
      <c r="A13" s="481" t="s">
        <v>2284</v>
      </c>
      <c r="B13" s="485">
        <v>26983.594064845805</v>
      </c>
      <c r="C13" s="485">
        <v>27317.833524550999</v>
      </c>
    </row>
    <row r="14" spans="1:4" s="177" customFormat="1" ht="14.25">
      <c r="A14" s="481" t="s">
        <v>2285</v>
      </c>
      <c r="B14" s="485">
        <v>26983.594064845805</v>
      </c>
      <c r="C14" s="485">
        <v>27317.833524550999</v>
      </c>
      <c r="D14" s="484"/>
    </row>
    <row r="15" spans="1:4" s="177" customFormat="1">
      <c r="A15" s="481" t="s">
        <v>545</v>
      </c>
      <c r="B15" s="485">
        <v>528163.20675214939</v>
      </c>
      <c r="C15" s="485">
        <v>554553.27526653802</v>
      </c>
      <c r="D15" s="486"/>
    </row>
    <row r="16" spans="1:4" s="177" customFormat="1">
      <c r="A16" s="480" t="s">
        <v>546</v>
      </c>
      <c r="B16" s="487">
        <v>5.1089499836190502</v>
      </c>
      <c r="C16" s="487">
        <v>4.9260972286965705</v>
      </c>
    </row>
    <row r="17" spans="1:3" s="177" customFormat="1">
      <c r="A17" s="480" t="s">
        <v>547</v>
      </c>
      <c r="B17" s="487">
        <v>5.1089499836190502</v>
      </c>
      <c r="C17" s="487">
        <v>4.9260972286965705</v>
      </c>
    </row>
    <row r="18" spans="1:3" s="2434" customFormat="1" ht="3.75" customHeight="1">
      <c r="A18" s="2682"/>
      <c r="B18" s="2682"/>
      <c r="C18" s="2682"/>
    </row>
    <row r="19" spans="1:3" s="177" customFormat="1">
      <c r="A19" s="488" t="s">
        <v>2283</v>
      </c>
      <c r="B19" s="482"/>
      <c r="C19" s="482"/>
    </row>
    <row r="20" spans="1:3">
      <c r="B20" s="489"/>
      <c r="C20" s="489"/>
    </row>
    <row r="21" spans="1:3">
      <c r="B21" s="489"/>
      <c r="C21" s="489"/>
    </row>
    <row r="22" spans="1:3">
      <c r="A22" s="490"/>
    </row>
    <row r="23" spans="1:3">
      <c r="A23" s="491"/>
    </row>
    <row r="25" spans="1:3">
      <c r="A25" s="492"/>
    </row>
    <row r="26" spans="1:3">
      <c r="B26" s="493"/>
    </row>
    <row r="27" spans="1:3">
      <c r="B27" s="494"/>
    </row>
    <row r="28" spans="1:3">
      <c r="A28" s="495"/>
    </row>
    <row r="112" spans="7:7" ht="15">
      <c r="G112" s="200"/>
    </row>
  </sheetData>
  <mergeCells count="2">
    <mergeCell ref="A1:C1"/>
    <mergeCell ref="A18:C18"/>
  </mergeCells>
  <pageMargins left="0.43307086614173229" right="0.23622047244094491" top="0.74803149606299213" bottom="0.74803149606299213" header="0.31496062992125984" footer="0.31496062992125984"/>
  <pageSetup paperSize="9" fitToHeight="0" orientation="portrait" r:id="rId1"/>
  <headerFooter>
    <oddFooter>&amp;C&amp;1#&amp;"Calibri"&amp;10&amp;K000000Confidential</oddFooter>
  </headerFooter>
  <colBreaks count="1" manualBreakCount="1">
    <brk id="4" max="1048575" man="1"/>
  </colBreaks>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AB3B6-91C5-49EB-AC88-E111B6718335}">
  <sheetPr>
    <tabColor theme="2"/>
  </sheetPr>
  <dimension ref="A1:G114"/>
  <sheetViews>
    <sheetView showGridLines="0" showWhiteSpace="0" view="pageLayout" zoomScale="91" zoomScaleNormal="100" zoomScalePageLayoutView="91" workbookViewId="0">
      <selection activeCell="A50" sqref="A49:A50"/>
    </sheetView>
  </sheetViews>
  <sheetFormatPr defaultColWidth="0" defaultRowHeight="12"/>
  <cols>
    <col min="1" max="1" width="56.7109375" style="498" customWidth="1"/>
    <col min="2" max="2" width="10.28515625" style="498" customWidth="1"/>
    <col min="3" max="3" width="9.85546875" style="498" customWidth="1"/>
    <col min="4" max="4" width="8.7109375" style="498" customWidth="1"/>
    <col min="5" max="5" width="8.85546875" style="522" customWidth="1"/>
    <col min="6" max="6" width="15" style="498" hidden="1" customWidth="1"/>
    <col min="7" max="7" width="0" style="498" hidden="1" customWidth="1"/>
    <col min="8" max="16384" width="9.140625" style="498" hidden="1"/>
  </cols>
  <sheetData>
    <row r="1" spans="1:6" ht="98.45" customHeight="1">
      <c r="A1" s="2683" t="s">
        <v>2294</v>
      </c>
      <c r="B1" s="2683"/>
      <c r="C1" s="2683"/>
      <c r="D1" s="2683"/>
      <c r="E1" s="496"/>
      <c r="F1" s="497"/>
    </row>
    <row r="2" spans="1:6" ht="38.25" customHeight="1">
      <c r="A2" s="499"/>
      <c r="B2" s="2684" t="s">
        <v>222</v>
      </c>
      <c r="C2" s="2685"/>
      <c r="D2" s="2686" t="s">
        <v>548</v>
      </c>
      <c r="E2" s="2687"/>
    </row>
    <row r="3" spans="1:6">
      <c r="A3" s="500" t="s">
        <v>120</v>
      </c>
      <c r="B3" s="501" t="s">
        <v>443</v>
      </c>
      <c r="C3" s="502" t="s">
        <v>444</v>
      </c>
      <c r="D3" s="2560" t="s">
        <v>443</v>
      </c>
      <c r="E3" s="2561" t="s">
        <v>444</v>
      </c>
    </row>
    <row r="4" spans="1:6">
      <c r="A4" s="503" t="s">
        <v>549</v>
      </c>
      <c r="B4" s="504">
        <v>110051.05843</v>
      </c>
      <c r="C4" s="505">
        <v>92418.130436489999</v>
      </c>
      <c r="D4" s="2562">
        <v>8804</v>
      </c>
      <c r="E4" s="2563">
        <v>7393</v>
      </c>
    </row>
    <row r="5" spans="1:6">
      <c r="A5" s="506" t="str">
        <f>"Of which standardised approach (SA)"&amp;CHAR(185)</f>
        <v>Of which standardised approach (SA)¹</v>
      </c>
      <c r="B5" s="507">
        <v>10439.73048</v>
      </c>
      <c r="C5" s="508">
        <v>11819.37993225</v>
      </c>
      <c r="D5" s="2564">
        <v>835</v>
      </c>
      <c r="E5" s="2565">
        <v>946</v>
      </c>
      <c r="F5" s="509"/>
    </row>
    <row r="6" spans="1:6">
      <c r="A6" s="510" t="s">
        <v>550</v>
      </c>
      <c r="B6" s="507">
        <v>13032.809066850001</v>
      </c>
      <c r="C6" s="508">
        <v>14420.99450424</v>
      </c>
      <c r="D6" s="2564">
        <v>1043</v>
      </c>
      <c r="E6" s="2565">
        <v>1154</v>
      </c>
      <c r="F6" s="511"/>
    </row>
    <row r="7" spans="1:6">
      <c r="A7" s="506" t="s">
        <v>551</v>
      </c>
      <c r="B7" s="507">
        <v>86578.518883869998</v>
      </c>
      <c r="C7" s="508">
        <v>66177.755999999994</v>
      </c>
      <c r="D7" s="2564">
        <v>6926</v>
      </c>
      <c r="E7" s="2565">
        <v>5294</v>
      </c>
    </row>
    <row r="8" spans="1:6">
      <c r="A8" s="512" t="s">
        <v>552</v>
      </c>
      <c r="B8" s="507">
        <v>60626.700432279998</v>
      </c>
      <c r="C8" s="508">
        <v>44352.7114</v>
      </c>
      <c r="D8" s="2564">
        <v>4850</v>
      </c>
      <c r="E8" s="2565">
        <v>3548</v>
      </c>
    </row>
    <row r="9" spans="1:6">
      <c r="A9" s="512" t="s">
        <v>553</v>
      </c>
      <c r="B9" s="507">
        <v>25951.818451589999</v>
      </c>
      <c r="C9" s="508">
        <v>21825.064124730001</v>
      </c>
      <c r="D9" s="2564">
        <v>2076</v>
      </c>
      <c r="E9" s="2565">
        <v>1746</v>
      </c>
    </row>
    <row r="10" spans="1:6">
      <c r="A10" s="506" t="s">
        <v>554</v>
      </c>
      <c r="B10" s="507"/>
      <c r="C10" s="508"/>
      <c r="D10" s="2564"/>
      <c r="E10" s="2565"/>
    </row>
    <row r="11" spans="1:6">
      <c r="A11" s="503" t="s">
        <v>555</v>
      </c>
      <c r="B11" s="504">
        <v>7601.8468193400004</v>
      </c>
      <c r="C11" s="505">
        <v>6403</v>
      </c>
      <c r="D11" s="2562">
        <v>608</v>
      </c>
      <c r="E11" s="2563">
        <v>512</v>
      </c>
    </row>
    <row r="12" spans="1:6">
      <c r="A12" s="510" t="str">
        <f>"Of which Marked to market"&amp;CHAR(178)</f>
        <v>Of which Marked to market²</v>
      </c>
      <c r="B12" s="507">
        <v>701</v>
      </c>
      <c r="C12" s="508">
        <v>663</v>
      </c>
      <c r="D12" s="2564">
        <v>56</v>
      </c>
      <c r="E12" s="2565">
        <v>53</v>
      </c>
    </row>
    <row r="13" spans="1:6">
      <c r="A13" s="510" t="s">
        <v>556</v>
      </c>
      <c r="B13" s="507"/>
      <c r="C13" s="508"/>
      <c r="D13" s="2564"/>
      <c r="E13" s="2565"/>
    </row>
    <row r="14" spans="1:6">
      <c r="A14" s="510" t="s">
        <v>557</v>
      </c>
      <c r="B14" s="507"/>
      <c r="C14" s="508"/>
      <c r="D14" s="2564"/>
      <c r="E14" s="2565"/>
    </row>
    <row r="15" spans="1:6">
      <c r="A15" s="510" t="s">
        <v>558</v>
      </c>
      <c r="B15" s="507">
        <v>5263</v>
      </c>
      <c r="C15" s="508">
        <v>4091</v>
      </c>
      <c r="D15" s="2564">
        <v>421</v>
      </c>
      <c r="E15" s="2565">
        <v>327</v>
      </c>
      <c r="F15" s="509"/>
    </row>
    <row r="16" spans="1:6">
      <c r="A16" s="510" t="s">
        <v>559</v>
      </c>
      <c r="C16" s="508">
        <v>883</v>
      </c>
      <c r="D16" s="2559"/>
      <c r="E16" s="2565">
        <v>71</v>
      </c>
    </row>
    <row r="17" spans="1:6">
      <c r="A17" s="2371" t="s">
        <v>560</v>
      </c>
      <c r="B17" s="507">
        <v>707</v>
      </c>
      <c r="C17" s="508"/>
      <c r="D17" s="2564">
        <v>57</v>
      </c>
      <c r="E17" s="2565"/>
    </row>
    <row r="18" spans="1:6" ht="24">
      <c r="A18" s="513" t="s">
        <v>561</v>
      </c>
      <c r="B18" s="514"/>
      <c r="C18" s="515">
        <v>37.630035220000003</v>
      </c>
      <c r="D18" s="2566"/>
      <c r="E18" s="2567">
        <v>3</v>
      </c>
    </row>
    <row r="19" spans="1:6">
      <c r="A19" s="510" t="s">
        <v>562</v>
      </c>
      <c r="B19" s="507">
        <v>931</v>
      </c>
      <c r="C19" s="508">
        <v>728.18158079</v>
      </c>
      <c r="D19" s="2564">
        <v>74</v>
      </c>
      <c r="E19" s="2565">
        <v>58</v>
      </c>
    </row>
    <row r="20" spans="1:6">
      <c r="A20" s="503" t="s">
        <v>563</v>
      </c>
      <c r="B20" s="504">
        <v>15.774236</v>
      </c>
      <c r="C20" s="505">
        <v>0</v>
      </c>
      <c r="D20" s="2562">
        <v>1</v>
      </c>
      <c r="E20" s="2563">
        <v>0</v>
      </c>
    </row>
    <row r="21" spans="1:6">
      <c r="A21" s="503" t="s">
        <v>2223</v>
      </c>
      <c r="B21" s="504">
        <v>1648.0253588799999</v>
      </c>
      <c r="C21" s="505">
        <v>839.74802417000001</v>
      </c>
      <c r="D21" s="2562">
        <v>132</v>
      </c>
      <c r="E21" s="2563">
        <v>67</v>
      </c>
    </row>
    <row r="22" spans="1:6">
      <c r="A22" s="510" t="s">
        <v>564</v>
      </c>
      <c r="B22" s="507">
        <v>1648</v>
      </c>
      <c r="C22" s="508">
        <v>839.74802417000001</v>
      </c>
      <c r="D22" s="2564">
        <v>132</v>
      </c>
      <c r="E22" s="2565">
        <v>67</v>
      </c>
    </row>
    <row r="23" spans="1:6">
      <c r="A23" s="503" t="str">
        <f>"Market risk"</f>
        <v>Market risk</v>
      </c>
      <c r="B23" s="504">
        <v>6048.2229390849998</v>
      </c>
      <c r="C23" s="505">
        <v>3811.5181286641255</v>
      </c>
      <c r="D23" s="2562">
        <v>484</v>
      </c>
      <c r="E23" s="2563">
        <v>305</v>
      </c>
    </row>
    <row r="24" spans="1:6">
      <c r="A24" s="510" t="s">
        <v>565</v>
      </c>
      <c r="B24" s="507">
        <v>1660.5582440850001</v>
      </c>
      <c r="C24" s="508">
        <v>1092.5033911641251</v>
      </c>
      <c r="D24" s="2564">
        <v>133</v>
      </c>
      <c r="E24" s="2565">
        <v>87</v>
      </c>
    </row>
    <row r="25" spans="1:6">
      <c r="A25" s="510" t="s">
        <v>566</v>
      </c>
      <c r="B25" s="507">
        <v>4387.6646949999995</v>
      </c>
      <c r="C25" s="508">
        <v>2719.0147375000001</v>
      </c>
      <c r="D25" s="2564">
        <v>351</v>
      </c>
      <c r="E25" s="2565">
        <v>218</v>
      </c>
    </row>
    <row r="26" spans="1:6">
      <c r="A26" s="503" t="s">
        <v>567</v>
      </c>
      <c r="B26" s="504"/>
      <c r="C26" s="505"/>
      <c r="D26" s="2562"/>
      <c r="E26" s="2563"/>
    </row>
    <row r="27" spans="1:6">
      <c r="A27" s="503" t="s">
        <v>14</v>
      </c>
      <c r="B27" s="504">
        <v>16487.0912747156</v>
      </c>
      <c r="C27" s="505">
        <v>16487.091</v>
      </c>
      <c r="D27" s="2562">
        <v>1319</v>
      </c>
      <c r="E27" s="2563">
        <v>1319</v>
      </c>
      <c r="F27" s="509"/>
    </row>
    <row r="28" spans="1:6">
      <c r="A28" s="510" t="s">
        <v>568</v>
      </c>
      <c r="B28" s="507">
        <v>16487.0912747156</v>
      </c>
      <c r="C28" s="508">
        <v>16487.091</v>
      </c>
      <c r="D28" s="2564">
        <v>1319</v>
      </c>
      <c r="E28" s="2565">
        <v>1319</v>
      </c>
    </row>
    <row r="29" spans="1:6" ht="18" customHeight="1">
      <c r="A29" s="2265" t="s">
        <v>569</v>
      </c>
      <c r="B29" s="504">
        <v>2599.23074</v>
      </c>
      <c r="C29" s="505">
        <v>109.17224191</v>
      </c>
      <c r="D29" s="2562">
        <v>208</v>
      </c>
      <c r="E29" s="2563">
        <v>9</v>
      </c>
    </row>
    <row r="30" spans="1:6" ht="24">
      <c r="A30" s="2266" t="s">
        <v>570</v>
      </c>
      <c r="B30" s="504">
        <v>657.00594106999995</v>
      </c>
      <c r="C30" s="505">
        <v>607</v>
      </c>
      <c r="D30" s="2562">
        <v>53</v>
      </c>
      <c r="E30" s="2563">
        <v>49</v>
      </c>
    </row>
    <row r="31" spans="1:6" ht="24">
      <c r="A31" s="2266" t="s">
        <v>571</v>
      </c>
      <c r="B31" s="504">
        <v>10626.207851500001</v>
      </c>
      <c r="C31" s="505"/>
      <c r="D31" s="2562">
        <v>850</v>
      </c>
      <c r="E31" s="2563">
        <v>0</v>
      </c>
    </row>
    <row r="32" spans="1:6">
      <c r="A32" s="503" t="s">
        <v>572</v>
      </c>
      <c r="B32" s="504">
        <v>151.80189147999999</v>
      </c>
      <c r="C32" s="505">
        <v>151.80100000000002</v>
      </c>
      <c r="D32" s="2562">
        <v>12</v>
      </c>
      <c r="E32" s="2563">
        <v>12</v>
      </c>
    </row>
    <row r="33" spans="1:6">
      <c r="A33" s="516" t="s">
        <v>573</v>
      </c>
      <c r="B33" s="517">
        <v>155886.26548316059</v>
      </c>
      <c r="C33" s="518">
        <v>120826.92654691971</v>
      </c>
      <c r="D33" s="2568">
        <v>12471</v>
      </c>
      <c r="E33" s="2569">
        <v>9666</v>
      </c>
    </row>
    <row r="34" spans="1:6">
      <c r="A34" s="519"/>
      <c r="B34" s="520"/>
      <c r="C34" s="520"/>
      <c r="D34" s="520"/>
      <c r="E34" s="520"/>
      <c r="F34" s="509"/>
    </row>
    <row r="35" spans="1:6" s="523" customFormat="1">
      <c r="A35" s="521" t="s">
        <v>574</v>
      </c>
      <c r="B35" s="498"/>
      <c r="C35" s="498"/>
      <c r="D35" s="498"/>
      <c r="E35" s="522"/>
    </row>
    <row r="36" spans="1:6">
      <c r="A36" s="521" t="s">
        <v>575</v>
      </c>
    </row>
    <row r="37" spans="1:6">
      <c r="A37" s="524" t="s">
        <v>576</v>
      </c>
    </row>
    <row r="38" spans="1:6">
      <c r="A38" s="525"/>
    </row>
    <row r="39" spans="1:6">
      <c r="A39" s="526"/>
    </row>
    <row r="40" spans="1:6">
      <c r="A40" s="527"/>
      <c r="B40" s="509"/>
    </row>
    <row r="41" spans="1:6">
      <c r="A41" s="526"/>
    </row>
    <row r="42" spans="1:6">
      <c r="A42" s="526"/>
    </row>
    <row r="43" spans="1:6">
      <c r="A43" s="528"/>
    </row>
    <row r="44" spans="1:6">
      <c r="A44" s="528"/>
    </row>
    <row r="45" spans="1:6">
      <c r="A45" s="528"/>
    </row>
    <row r="114" spans="7:7" ht="15">
      <c r="G114" s="529"/>
    </row>
  </sheetData>
  <mergeCells count="3">
    <mergeCell ref="A1:D1"/>
    <mergeCell ref="B2:C2"/>
    <mergeCell ref="D2:E2"/>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77F4-D60F-49AE-A44A-87075A75DBBE}">
  <sheetPr>
    <tabColor theme="2"/>
  </sheetPr>
  <dimension ref="A1:L111"/>
  <sheetViews>
    <sheetView showGridLines="0" showWhiteSpace="0" view="pageLayout" zoomScaleNormal="100" zoomScaleSheetLayoutView="80" workbookViewId="0">
      <selection activeCell="A46" sqref="A46"/>
    </sheetView>
  </sheetViews>
  <sheetFormatPr defaultColWidth="0" defaultRowHeight="12"/>
  <cols>
    <col min="1" max="1" width="30.7109375" style="468" customWidth="1"/>
    <col min="2" max="2" width="9.5703125" style="545" customWidth="1"/>
    <col min="3" max="6" width="9.5703125" style="468" customWidth="1"/>
    <col min="7" max="7" width="13.28515625" style="469" customWidth="1"/>
    <col min="8" max="11" width="10.28515625" style="469" hidden="1" customWidth="1"/>
    <col min="12" max="12" width="14.42578125" style="469" hidden="1" customWidth="1"/>
    <col min="13" max="16384" width="9.140625" style="469" hidden="1"/>
  </cols>
  <sheetData>
    <row r="1" spans="1:7" s="448" customFormat="1" ht="127.5" customHeight="1">
      <c r="A1" s="2679" t="s">
        <v>2286</v>
      </c>
      <c r="B1" s="2679"/>
      <c r="C1" s="2679"/>
      <c r="D1" s="2679"/>
      <c r="E1" s="2680"/>
      <c r="F1" s="2680"/>
      <c r="G1" s="2680"/>
    </row>
    <row r="2" spans="1:7" s="448" customFormat="1" ht="14.45" customHeight="1">
      <c r="A2" s="530" t="s">
        <v>120</v>
      </c>
      <c r="B2" s="419"/>
      <c r="C2" s="419"/>
      <c r="D2" s="419"/>
      <c r="E2" s="419"/>
      <c r="F2" s="419"/>
      <c r="G2" s="419" t="s">
        <v>502</v>
      </c>
    </row>
    <row r="3" spans="1:7" s="448" customFormat="1">
      <c r="A3" s="531" t="s">
        <v>577</v>
      </c>
      <c r="B3" s="532"/>
      <c r="C3" s="533"/>
      <c r="D3" s="533"/>
      <c r="E3" s="533"/>
      <c r="F3" s="533"/>
      <c r="G3" s="534">
        <v>125778.99326254809</v>
      </c>
    </row>
    <row r="4" spans="1:7" s="448" customFormat="1">
      <c r="A4" s="455" t="s">
        <v>578</v>
      </c>
      <c r="B4" s="535"/>
      <c r="C4" s="457"/>
      <c r="D4" s="457"/>
      <c r="E4" s="457"/>
      <c r="F4" s="457"/>
      <c r="G4" s="458">
        <v>27900.830057470041</v>
      </c>
    </row>
    <row r="5" spans="1:7" s="448" customFormat="1">
      <c r="A5" s="425" t="s">
        <v>579</v>
      </c>
      <c r="B5" s="536"/>
      <c r="C5" s="426"/>
      <c r="D5" s="426"/>
      <c r="E5" s="426"/>
      <c r="F5" s="426"/>
      <c r="G5" s="454">
        <v>-101.91341029357409</v>
      </c>
    </row>
    <row r="6" spans="1:7" s="448" customFormat="1">
      <c r="A6" s="425" t="s">
        <v>2224</v>
      </c>
      <c r="B6" s="536"/>
      <c r="C6" s="426"/>
      <c r="D6" s="426"/>
      <c r="E6" s="426"/>
      <c r="F6" s="426"/>
      <c r="G6" s="454">
        <v>-4115.3144691446078</v>
      </c>
    </row>
    <row r="7" spans="1:7" s="448" customFormat="1">
      <c r="A7" s="425" t="s">
        <v>580</v>
      </c>
      <c r="B7" s="536"/>
      <c r="C7" s="426"/>
      <c r="D7" s="426"/>
      <c r="E7" s="426"/>
      <c r="F7" s="426"/>
      <c r="G7" s="454">
        <v>751.80777523414713</v>
      </c>
    </row>
    <row r="8" spans="1:7" s="448" customFormat="1">
      <c r="A8" s="425" t="s">
        <v>581</v>
      </c>
      <c r="B8" s="536"/>
      <c r="C8" s="426"/>
      <c r="D8" s="426"/>
      <c r="E8" s="426"/>
      <c r="F8" s="426"/>
      <c r="G8" s="454">
        <v>35624.409815630075</v>
      </c>
    </row>
    <row r="9" spans="1:7" s="448" customFormat="1" ht="15" customHeight="1">
      <c r="A9" s="425" t="s">
        <v>582</v>
      </c>
      <c r="B9" s="537"/>
      <c r="C9" s="426"/>
      <c r="D9" s="426"/>
      <c r="E9" s="426"/>
      <c r="F9" s="426"/>
      <c r="G9" s="454">
        <v>201.13308425070164</v>
      </c>
    </row>
    <row r="10" spans="1:7" s="448" customFormat="1">
      <c r="A10" s="425" t="s">
        <v>73</v>
      </c>
      <c r="B10" s="537"/>
      <c r="C10" s="426"/>
      <c r="D10" s="426"/>
      <c r="E10" s="426"/>
      <c r="F10" s="426"/>
      <c r="G10" s="454">
        <v>-9.8379908200000621</v>
      </c>
    </row>
    <row r="11" spans="1:7" s="448" customFormat="1">
      <c r="A11" s="425" t="s">
        <v>583</v>
      </c>
      <c r="B11" s="537"/>
      <c r="C11" s="426"/>
      <c r="D11" s="426"/>
      <c r="E11" s="426"/>
      <c r="F11" s="426"/>
      <c r="G11" s="454">
        <v>-1348.19810852</v>
      </c>
    </row>
    <row r="12" spans="1:7" s="448" customFormat="1">
      <c r="A12" s="425" t="s">
        <v>15</v>
      </c>
      <c r="B12" s="537"/>
      <c r="C12" s="461"/>
      <c r="D12" s="461"/>
      <c r="E12" s="461"/>
      <c r="F12" s="461"/>
      <c r="G12" s="462">
        <v>-3101.2566388667019</v>
      </c>
    </row>
    <row r="13" spans="1:7">
      <c r="A13" s="455" t="s">
        <v>584</v>
      </c>
      <c r="B13" s="535"/>
      <c r="C13" s="457"/>
      <c r="D13" s="457"/>
      <c r="E13" s="457"/>
      <c r="F13" s="457"/>
      <c r="G13" s="538">
        <v>2528.4048020769096</v>
      </c>
    </row>
    <row r="14" spans="1:7">
      <c r="A14" s="539" t="s">
        <v>580</v>
      </c>
      <c r="B14" s="540"/>
      <c r="C14" s="539"/>
      <c r="D14" s="539"/>
      <c r="E14" s="539"/>
      <c r="F14" s="539"/>
      <c r="G14" s="539"/>
    </row>
    <row r="15" spans="1:7">
      <c r="A15" s="539" t="s">
        <v>581</v>
      </c>
      <c r="B15" s="540"/>
      <c r="C15" s="539"/>
      <c r="D15" s="539"/>
      <c r="E15" s="539"/>
      <c r="F15" s="539"/>
      <c r="G15" s="539">
        <v>671</v>
      </c>
    </row>
    <row r="16" spans="1:7">
      <c r="A16" s="539" t="s">
        <v>585</v>
      </c>
      <c r="B16" s="540"/>
      <c r="C16" s="539"/>
      <c r="D16" s="539"/>
      <c r="E16" s="539"/>
      <c r="F16" s="539"/>
      <c r="G16" s="539">
        <v>1857.4048020769096</v>
      </c>
    </row>
    <row r="17" spans="1:7">
      <c r="A17" s="455" t="s">
        <v>586</v>
      </c>
      <c r="B17" s="535"/>
      <c r="C17" s="457"/>
      <c r="D17" s="457"/>
      <c r="E17" s="457"/>
      <c r="F17" s="457"/>
      <c r="G17" s="538">
        <v>-321.99755928439833</v>
      </c>
    </row>
    <row r="18" spans="1:7">
      <c r="A18" s="539" t="s">
        <v>587</v>
      </c>
      <c r="B18" s="540"/>
      <c r="C18" s="539"/>
      <c r="D18" s="539"/>
      <c r="E18" s="539"/>
      <c r="F18" s="539"/>
      <c r="G18" s="539"/>
    </row>
    <row r="19" spans="1:7">
      <c r="A19" s="539" t="s">
        <v>588</v>
      </c>
      <c r="B19" s="540"/>
      <c r="C19" s="539"/>
      <c r="D19" s="539"/>
      <c r="E19" s="539"/>
      <c r="F19" s="539"/>
      <c r="G19" s="539">
        <v>-321.99755928439833</v>
      </c>
    </row>
    <row r="20" spans="1:7">
      <c r="A20" s="541" t="s">
        <v>589</v>
      </c>
      <c r="B20" s="542"/>
      <c r="C20" s="543"/>
      <c r="D20" s="543"/>
      <c r="E20" s="543"/>
      <c r="F20" s="543"/>
      <c r="G20" s="544">
        <v>155886.23056281064</v>
      </c>
    </row>
    <row r="23" spans="1:7">
      <c r="A23" s="471"/>
    </row>
    <row r="24" spans="1:7">
      <c r="A24" s="546"/>
    </row>
    <row r="25" spans="1:7">
      <c r="A25" s="546"/>
    </row>
    <row r="26" spans="1:7">
      <c r="A26" s="546"/>
    </row>
    <row r="111" spans="7:7" ht="15">
      <c r="G111" s="547"/>
    </row>
  </sheetData>
  <mergeCells count="1">
    <mergeCell ref="A1:G1"/>
  </mergeCells>
  <pageMargins left="0.43307086614173229" right="0.23622047244094491" top="0.74803149606299213" bottom="0.74803149606299213" header="0.31496062992125984" footer="0.31496062992125984"/>
  <pageSetup paperSize="9" fitToHeight="0" orientation="portrait" r:id="rId1"/>
  <headerFooter>
    <oddFooter>&amp;C&amp;1#&amp;"Calibri"&amp;10&amp;K000000Confidential</oddFooter>
  </headerFooter>
  <colBreaks count="1" manualBreakCount="1">
    <brk id="11" max="1048575" man="1"/>
  </col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2D183-FE42-4703-96B2-F476CBA4C320}">
  <sheetPr>
    <tabColor theme="4" tint="-0.249977111117893"/>
  </sheetPr>
  <dimension ref="A1:D37"/>
  <sheetViews>
    <sheetView showGridLines="0" showWhiteSpace="0" view="pageLayout" zoomScaleNormal="100" workbookViewId="0">
      <selection activeCell="E1" sqref="E1:XFD1048576"/>
    </sheetView>
  </sheetViews>
  <sheetFormatPr defaultColWidth="0" defaultRowHeight="15"/>
  <cols>
    <col min="1" max="1" width="74" style="107" customWidth="1"/>
    <col min="2" max="3" width="14.28515625" style="107" hidden="1" customWidth="1"/>
    <col min="4" max="4" width="15.7109375" style="2046" customWidth="1"/>
    <col min="5" max="16384" width="14.28515625" style="107" hidden="1"/>
  </cols>
  <sheetData>
    <row r="1" spans="1:4" ht="26.25">
      <c r="A1" s="2241" t="s">
        <v>31</v>
      </c>
      <c r="B1" s="1749"/>
      <c r="C1" s="1749"/>
      <c r="D1" s="2095" t="s">
        <v>2063</v>
      </c>
    </row>
    <row r="2" spans="1:4" ht="18.75">
      <c r="A2" s="2044"/>
      <c r="B2" s="1749"/>
      <c r="C2" s="1749"/>
      <c r="D2" s="1432"/>
    </row>
    <row r="3" spans="1:4">
      <c r="A3" s="1750" t="s">
        <v>439</v>
      </c>
      <c r="B3" s="1749"/>
      <c r="C3" s="1749"/>
      <c r="D3" s="1432">
        <v>8</v>
      </c>
    </row>
    <row r="4" spans="1:4">
      <c r="A4" s="1750" t="s">
        <v>440</v>
      </c>
      <c r="B4" s="1749"/>
      <c r="C4" s="1749"/>
      <c r="D4" s="1432">
        <f>D3+1</f>
        <v>9</v>
      </c>
    </row>
    <row r="5" spans="1:4">
      <c r="A5" s="1750" t="s">
        <v>1985</v>
      </c>
      <c r="B5" s="1749"/>
      <c r="C5" s="1749"/>
      <c r="D5" s="1432">
        <f t="shared" ref="D5:D37" si="0">D4+1</f>
        <v>10</v>
      </c>
    </row>
    <row r="6" spans="1:4">
      <c r="A6" s="1750" t="s">
        <v>441</v>
      </c>
      <c r="B6" s="1749"/>
      <c r="C6" s="1749"/>
      <c r="D6" s="1432">
        <f t="shared" si="0"/>
        <v>11</v>
      </c>
    </row>
    <row r="7" spans="1:4">
      <c r="A7" s="3" t="s">
        <v>32</v>
      </c>
      <c r="B7" s="3"/>
      <c r="C7" s="3"/>
      <c r="D7" s="1432">
        <f t="shared" si="0"/>
        <v>12</v>
      </c>
    </row>
    <row r="8" spans="1:4">
      <c r="A8" s="3" t="s">
        <v>33</v>
      </c>
      <c r="B8" s="3"/>
      <c r="C8" s="3"/>
      <c r="D8" s="1432">
        <f t="shared" si="0"/>
        <v>13</v>
      </c>
    </row>
    <row r="9" spans="1:4">
      <c r="A9" s="3" t="s">
        <v>34</v>
      </c>
      <c r="B9" s="3"/>
      <c r="C9" s="3"/>
      <c r="D9" s="1432">
        <f t="shared" si="0"/>
        <v>14</v>
      </c>
    </row>
    <row r="10" spans="1:4">
      <c r="A10" s="3" t="s">
        <v>35</v>
      </c>
      <c r="B10" s="3"/>
      <c r="C10" s="3"/>
      <c r="D10" s="1432">
        <f t="shared" si="0"/>
        <v>15</v>
      </c>
    </row>
    <row r="11" spans="1:4">
      <c r="A11" s="3" t="s">
        <v>36</v>
      </c>
      <c r="B11" s="3"/>
      <c r="C11" s="3"/>
      <c r="D11" s="1432">
        <f t="shared" si="0"/>
        <v>16</v>
      </c>
    </row>
    <row r="12" spans="1:4">
      <c r="A12" s="3" t="s">
        <v>37</v>
      </c>
      <c r="B12" s="3"/>
      <c r="C12" s="3"/>
      <c r="D12" s="1432">
        <f t="shared" si="0"/>
        <v>17</v>
      </c>
    </row>
    <row r="13" spans="1:4">
      <c r="A13" s="3" t="s">
        <v>38</v>
      </c>
      <c r="B13" s="3"/>
      <c r="C13" s="3"/>
      <c r="D13" s="1432">
        <f t="shared" si="0"/>
        <v>18</v>
      </c>
    </row>
    <row r="14" spans="1:4">
      <c r="A14" s="3" t="s">
        <v>39</v>
      </c>
      <c r="B14" s="3"/>
      <c r="C14" s="3"/>
      <c r="D14" s="1432">
        <f t="shared" si="0"/>
        <v>19</v>
      </c>
    </row>
    <row r="15" spans="1:4">
      <c r="A15" s="3" t="s">
        <v>40</v>
      </c>
      <c r="B15" s="3"/>
      <c r="C15" s="3"/>
      <c r="D15" s="1432">
        <f t="shared" si="0"/>
        <v>20</v>
      </c>
    </row>
    <row r="16" spans="1:4">
      <c r="A16" s="3" t="s">
        <v>41</v>
      </c>
      <c r="B16" s="3"/>
      <c r="C16" s="3"/>
      <c r="D16" s="1432">
        <f t="shared" si="0"/>
        <v>21</v>
      </c>
    </row>
    <row r="17" spans="1:4">
      <c r="A17" s="3" t="s">
        <v>42</v>
      </c>
      <c r="B17" s="3"/>
      <c r="C17" s="3"/>
      <c r="D17" s="1432">
        <f t="shared" si="0"/>
        <v>22</v>
      </c>
    </row>
    <row r="18" spans="1:4">
      <c r="A18" s="3" t="s">
        <v>43</v>
      </c>
      <c r="B18" s="3"/>
      <c r="C18" s="3"/>
      <c r="D18" s="1432">
        <f t="shared" si="0"/>
        <v>23</v>
      </c>
    </row>
    <row r="19" spans="1:4">
      <c r="A19" s="3" t="s">
        <v>44</v>
      </c>
      <c r="B19" s="3"/>
      <c r="C19" s="3"/>
      <c r="D19" s="1432">
        <f t="shared" si="0"/>
        <v>24</v>
      </c>
    </row>
    <row r="20" spans="1:4">
      <c r="A20" s="3" t="s">
        <v>45</v>
      </c>
      <c r="B20" s="3"/>
      <c r="C20" s="3"/>
      <c r="D20" s="1432">
        <f t="shared" si="0"/>
        <v>25</v>
      </c>
    </row>
    <row r="21" spans="1:4">
      <c r="A21" s="3" t="s">
        <v>46</v>
      </c>
      <c r="B21" s="3"/>
      <c r="C21" s="3"/>
      <c r="D21" s="1432">
        <f t="shared" si="0"/>
        <v>26</v>
      </c>
    </row>
    <row r="22" spans="1:4">
      <c r="A22" s="3" t="s">
        <v>47</v>
      </c>
      <c r="B22" s="3"/>
      <c r="C22" s="3"/>
      <c r="D22" s="1432">
        <f t="shared" si="0"/>
        <v>27</v>
      </c>
    </row>
    <row r="23" spans="1:4">
      <c r="A23" s="3" t="s">
        <v>48</v>
      </c>
      <c r="B23" s="3"/>
      <c r="C23" s="3"/>
      <c r="D23" s="1432">
        <f t="shared" si="0"/>
        <v>28</v>
      </c>
    </row>
    <row r="24" spans="1:4">
      <c r="A24" s="3" t="s">
        <v>49</v>
      </c>
      <c r="B24" s="3"/>
      <c r="C24" s="3"/>
      <c r="D24" s="1432">
        <f t="shared" si="0"/>
        <v>29</v>
      </c>
    </row>
    <row r="25" spans="1:4">
      <c r="A25" s="3" t="s">
        <v>50</v>
      </c>
      <c r="B25" s="3"/>
      <c r="C25" s="3"/>
      <c r="D25" s="1432">
        <f t="shared" si="0"/>
        <v>30</v>
      </c>
    </row>
    <row r="26" spans="1:4">
      <c r="A26" s="3" t="s">
        <v>51</v>
      </c>
      <c r="B26" s="3"/>
      <c r="C26" s="3"/>
      <c r="D26" s="1432">
        <f t="shared" si="0"/>
        <v>31</v>
      </c>
    </row>
    <row r="27" spans="1:4">
      <c r="A27" s="3" t="s">
        <v>52</v>
      </c>
      <c r="B27" s="3"/>
      <c r="C27" s="3"/>
      <c r="D27" s="1432">
        <f t="shared" si="0"/>
        <v>32</v>
      </c>
    </row>
    <row r="28" spans="1:4">
      <c r="A28" s="3" t="s">
        <v>53</v>
      </c>
      <c r="B28" s="3"/>
      <c r="C28" s="3"/>
      <c r="D28" s="1432">
        <f t="shared" si="0"/>
        <v>33</v>
      </c>
    </row>
    <row r="29" spans="1:4">
      <c r="A29" s="3" t="s">
        <v>54</v>
      </c>
      <c r="B29" s="3"/>
      <c r="C29" s="3"/>
      <c r="D29" s="1432">
        <f t="shared" si="0"/>
        <v>34</v>
      </c>
    </row>
    <row r="30" spans="1:4">
      <c r="A30" s="3" t="s">
        <v>55</v>
      </c>
      <c r="B30" s="3"/>
      <c r="C30" s="3"/>
      <c r="D30" s="1432">
        <f t="shared" si="0"/>
        <v>35</v>
      </c>
    </row>
    <row r="31" spans="1:4">
      <c r="A31" s="3" t="s">
        <v>56</v>
      </c>
      <c r="B31" s="3"/>
      <c r="C31" s="3"/>
      <c r="D31" s="1432">
        <f t="shared" si="0"/>
        <v>36</v>
      </c>
    </row>
    <row r="32" spans="1:4" ht="24">
      <c r="A32" s="3" t="s">
        <v>57</v>
      </c>
      <c r="B32" s="3"/>
      <c r="C32" s="3"/>
      <c r="D32" s="1432">
        <f t="shared" si="0"/>
        <v>37</v>
      </c>
    </row>
    <row r="33" spans="1:4">
      <c r="A33" s="3" t="s">
        <v>58</v>
      </c>
      <c r="B33" s="3"/>
      <c r="C33" s="3"/>
      <c r="D33" s="1432">
        <f t="shared" si="0"/>
        <v>38</v>
      </c>
    </row>
    <row r="34" spans="1:4">
      <c r="A34" s="3" t="s">
        <v>59</v>
      </c>
      <c r="B34" s="3"/>
      <c r="C34" s="3"/>
      <c r="D34" s="1432">
        <f t="shared" si="0"/>
        <v>39</v>
      </c>
    </row>
    <row r="35" spans="1:4">
      <c r="A35" s="3" t="s">
        <v>60</v>
      </c>
      <c r="B35" s="3"/>
      <c r="C35" s="3"/>
      <c r="D35" s="1432">
        <f t="shared" si="0"/>
        <v>40</v>
      </c>
    </row>
    <row r="36" spans="1:4">
      <c r="A36" s="3" t="s">
        <v>61</v>
      </c>
      <c r="B36" s="3"/>
      <c r="C36" s="3"/>
      <c r="D36" s="1432">
        <f t="shared" si="0"/>
        <v>41</v>
      </c>
    </row>
    <row r="37" spans="1:4">
      <c r="A37" s="3" t="s">
        <v>62</v>
      </c>
      <c r="B37" s="3"/>
      <c r="C37" s="3"/>
      <c r="D37" s="1432">
        <f t="shared" si="0"/>
        <v>42</v>
      </c>
    </row>
  </sheetData>
  <hyperlinks>
    <hyperlink ref="A7" location="'14'!A1" display="EU CR1-A" xr:uid="{CB156477-9A23-4D32-9C08-0D47EE8102E2}"/>
    <hyperlink ref="A8" location="'15'!A1" display="EU CR1-B" xr:uid="{7262EA00-05BC-4964-92F0-4BA107F0EEA2}"/>
    <hyperlink ref="A9" location="'16'!A1" display="EU CR1-C" xr:uid="{79465ADF-E3F6-4706-83DA-B9FC78B33BC6}"/>
    <hyperlink ref="A10" location="'17'!A1" display="EU CR1-D" xr:uid="{F4139221-DD59-4F61-BEAB-A9FCD9334A0F}"/>
    <hyperlink ref="A11" location="'18'!A1" display="EU CR1-E" xr:uid="{BFE2964F-A1CC-4F87-9B97-91DFE8DACAEC}"/>
    <hyperlink ref="A12" location="'19'!A1" display="EU CR2-A" xr:uid="{73519964-4320-4FBA-A9CB-3836D4F29CDF}"/>
    <hyperlink ref="A13" location="'20'!A1" display="EU CR2-B" xr:uid="{7482BC4B-9A62-4F4A-87A2-70B27DBCE7E4}"/>
    <hyperlink ref="A14" location="'21'!A1" display="EU CR3" xr:uid="{A9964695-1E61-4465-A320-CD80987890C4}"/>
    <hyperlink ref="A15" location="'22'!A1" display="EU CR4" xr:uid="{DBC38FFC-5EFF-4BC0-A496-5DDCC8C9D3FA}"/>
    <hyperlink ref="A16" location="'23'!A1" display="EU CR5" xr:uid="{AB38CCC4-2CFD-4895-876E-204634F2D477}"/>
    <hyperlink ref="A17" location="'24'!A1" display="EU CR6 Total IRB: Credit risk exposures by PD scale " xr:uid="{899CAAA5-24C7-4547-A36B-64A92E9618A8}"/>
    <hyperlink ref="A18" location="'26'!A1" display="EU CR6 FIRB Sovereign: Credit risk exposures by PD scale " xr:uid="{C5812E52-8006-4AAF-BD63-5E288C5F32B4}"/>
    <hyperlink ref="A19" location="'26'!A1" display="EU CR6 FIRB Institution: Credit risk exposures by PD scale " xr:uid="{55572D53-4488-45AA-81E9-7338BED3B33B}"/>
    <hyperlink ref="A20" location="'27'!A1" display="EU CR6 IRB Corporate: Credit risk exposures by PD scale " xr:uid="{5842A8C4-AE2F-40E5-9EDF-722C30DC1A88}"/>
    <hyperlink ref="A21" location="'28'!A1" display="EU CR6 IRB Retail: Credit risk exposures by PD scale " xr:uid="{9E07B224-4549-49A8-8231-28365BFA75DE}"/>
    <hyperlink ref="A22" location="'29'!A1" display="EU CR7 Effect on REA of credit derivatives used as CRM techniques" xr:uid="{B84B7EB8-0DAC-41D6-88C4-B7AEE4E53AFA}"/>
    <hyperlink ref="A23" location="'30'!A1" display="EU CR8 REA flow statements of credit risk exposures under IRB" xr:uid="{FC96679E-6C34-4CC0-8572-B64DC44B9F4D}"/>
    <hyperlink ref="A24" location="'31'!A1" display="EU CR9: IRB approach - Backtesting of PD per exposure class" xr:uid="{9E5D032E-D0A7-4FC1-B7EF-C4731CD953A7}"/>
    <hyperlink ref="A25" location="'32'!A1" display="Min. capital requirement for credit risk split by exposure type" xr:uid="{212C08F2-A0F9-4B77-8C83-44A529BCEA9F}"/>
    <hyperlink ref="A26" location="'33'!A1" display="OE by class and type" xr:uid="{1C33BEE8-A9F3-4188-9BB0-3A40AA2E88D3}"/>
    <hyperlink ref="A27" location="'34'!A1" display="Average OE by class and type" xr:uid="{EB8044B3-A0EA-4D20-8F62-0EBDD8283FCB}"/>
    <hyperlink ref="A28" location="'35'!A1" display="OE by collatarals" xr:uid="{451837FF-2697-4BB8-BAEF-7F7B6AB5141A}"/>
    <hyperlink ref="A29" location="'36'!A1" display="Distribution of collaterals" xr:uid="{90B6007C-FC31-491A-8700-2EF900F842DB}"/>
    <hyperlink ref="A30" location="'37'!A1" display="Credit risk adjustments by customer " xr:uid="{0B3C88FC-BEED-4B6E-B833-6968E49FC2F0}"/>
    <hyperlink ref="A31" location="'38'!A1" display="Impaired loans by customer" xr:uid="{6C1E4E23-4BF1-4C1F-BB08-27ACE04B5350}"/>
    <hyperlink ref="A32" location="'39'!A1" display="Impaired loans by geography and industry" xr:uid="{488F3CB1-4656-4239-A0E4-BE358F60905B}"/>
    <hyperlink ref="A33" location="'40'!A1" display="Reconciliation of allowance accounts for impaired loans" xr:uid="{85A3D1DD-F4B4-4E67-B0D6-65DBDAC3BE68}"/>
    <hyperlink ref="A34" location="'41'!A1" display="Loan losses by customer" xr:uid="{37B2C6DF-9CCB-4980-A27D-6BD52D07D54B}"/>
    <hyperlink ref="A35" location="'42'!A1" display="Standardised exposure classes, distributed by quality step" xr:uid="{D3EFC014-9379-4DB9-924B-8F83C9389C65}"/>
    <hyperlink ref="A36" location="'43'!A1" display="Comparison on parameter estimates against actual outcomes" xr:uid="{02387902-1037-4D1E-AC04-D3DF687839D6}"/>
    <hyperlink ref="A37" location="'44'!A1" display="PD and LGD per exposures class" xr:uid="{7A259B6D-4A1D-4962-8C99-1E3E4D929699}"/>
  </hyperlink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07261-2965-4771-A266-80AFA0DB4DA5}">
  <sheetPr>
    <tabColor theme="2"/>
  </sheetPr>
  <dimension ref="A1:GN94"/>
  <sheetViews>
    <sheetView showGridLines="0" showWhiteSpace="0" view="pageLayout" zoomScaleNormal="100" workbookViewId="0">
      <selection activeCell="A94" sqref="A94"/>
    </sheetView>
  </sheetViews>
  <sheetFormatPr defaultColWidth="0" defaultRowHeight="14.25"/>
  <cols>
    <col min="1" max="1" width="39.42578125" style="1128" customWidth="1"/>
    <col min="2" max="2" width="17.85546875" style="1128" customWidth="1"/>
    <col min="3" max="3" width="16.42578125" style="1128" customWidth="1"/>
    <col min="4" max="4" width="20.7109375" style="1128" customWidth="1"/>
    <col min="5" max="22" width="17.85546875" style="1128" hidden="1" customWidth="1"/>
    <col min="23" max="196" width="0" style="1128" hidden="1" customWidth="1"/>
    <col min="197" max="16384" width="9.140625" style="1128" hidden="1"/>
  </cols>
  <sheetData>
    <row r="1" spans="1:4">
      <c r="A1" s="1125" t="s">
        <v>2102</v>
      </c>
      <c r="B1" s="1126"/>
      <c r="C1" s="1127"/>
      <c r="D1" s="1127"/>
    </row>
    <row r="2" spans="1:4" ht="79.5" customHeight="1">
      <c r="A2" s="2689" t="s">
        <v>2295</v>
      </c>
      <c r="B2" s="2689"/>
      <c r="C2" s="2689"/>
      <c r="D2" s="2689"/>
    </row>
    <row r="3" spans="1:4">
      <c r="A3" s="1129"/>
      <c r="B3" s="1129"/>
      <c r="C3" s="1130" t="s">
        <v>212</v>
      </c>
      <c r="D3" s="1130" t="s">
        <v>212</v>
      </c>
    </row>
    <row r="4" spans="1:4" ht="25.5">
      <c r="A4" s="1131" t="s">
        <v>120</v>
      </c>
      <c r="B4" s="1132"/>
      <c r="C4" s="1133" t="s">
        <v>814</v>
      </c>
      <c r="D4" s="1133" t="s">
        <v>815</v>
      </c>
    </row>
    <row r="5" spans="1:4">
      <c r="A5" s="1134" t="s">
        <v>603</v>
      </c>
      <c r="B5" s="1135"/>
      <c r="C5" s="1136"/>
      <c r="D5" s="1136"/>
    </row>
    <row r="6" spans="1:4">
      <c r="A6" s="561" t="s">
        <v>604</v>
      </c>
      <c r="B6" s="579"/>
      <c r="C6" s="2439" t="s">
        <v>423</v>
      </c>
      <c r="D6" s="2439">
        <v>56332.989587167503</v>
      </c>
    </row>
    <row r="7" spans="1:4">
      <c r="A7" s="561" t="s">
        <v>605</v>
      </c>
      <c r="B7" s="579"/>
      <c r="C7" s="2439">
        <v>37919.248473840002</v>
      </c>
      <c r="D7" s="2439">
        <v>39237.572953377508</v>
      </c>
    </row>
    <row r="8" spans="1:4">
      <c r="A8" s="561" t="s">
        <v>606</v>
      </c>
      <c r="B8" s="579"/>
      <c r="C8" s="2439">
        <v>162554.42508334998</v>
      </c>
      <c r="D8" s="2439">
        <v>164104.19969183748</v>
      </c>
    </row>
    <row r="9" spans="1:4">
      <c r="A9" s="581" t="s">
        <v>816</v>
      </c>
      <c r="B9" s="579"/>
      <c r="C9" s="2439">
        <v>355.70883472000003</v>
      </c>
      <c r="D9" s="2439">
        <v>388.5021815325</v>
      </c>
    </row>
    <row r="10" spans="1:4">
      <c r="A10" s="581" t="s">
        <v>619</v>
      </c>
      <c r="B10" s="579"/>
      <c r="C10" s="2439">
        <v>53228.241997809993</v>
      </c>
      <c r="D10" s="2439">
        <v>55126.406118682506</v>
      </c>
    </row>
    <row r="11" spans="1:4">
      <c r="A11" s="561" t="s">
        <v>609</v>
      </c>
      <c r="B11" s="579"/>
      <c r="C11" s="2439">
        <v>187163.72075825004</v>
      </c>
      <c r="D11" s="2439">
        <v>187468.87191803005</v>
      </c>
    </row>
    <row r="12" spans="1:4">
      <c r="A12" s="581" t="s">
        <v>817</v>
      </c>
      <c r="B12" s="579"/>
      <c r="C12" s="2439">
        <v>149108.68069750999</v>
      </c>
      <c r="D12" s="2439">
        <v>149029.84603109999</v>
      </c>
    </row>
    <row r="13" spans="1:4">
      <c r="A13" s="1138" t="s">
        <v>619</v>
      </c>
      <c r="B13" s="579"/>
      <c r="C13" s="2439">
        <v>1222.9213396200003</v>
      </c>
      <c r="D13" s="2439">
        <v>1242.7872880250004</v>
      </c>
    </row>
    <row r="14" spans="1:4">
      <c r="A14" s="1138" t="s">
        <v>818</v>
      </c>
      <c r="B14" s="579"/>
      <c r="C14" s="2439">
        <v>147885.75935789003</v>
      </c>
      <c r="D14" s="2439">
        <v>147787.058743075</v>
      </c>
    </row>
    <row r="15" spans="1:4">
      <c r="A15" s="581" t="s">
        <v>819</v>
      </c>
      <c r="B15" s="579"/>
      <c r="C15" s="2439">
        <v>38055.040060740001</v>
      </c>
      <c r="D15" s="2439">
        <v>38439.025886930001</v>
      </c>
    </row>
    <row r="16" spans="1:4">
      <c r="A16" s="1138" t="s">
        <v>619</v>
      </c>
      <c r="B16" s="579"/>
      <c r="C16" s="2439">
        <v>1994.0066403799999</v>
      </c>
      <c r="D16" s="2439">
        <v>1988.9876657350003</v>
      </c>
    </row>
    <row r="17" spans="1:6">
      <c r="A17" s="1138" t="s">
        <v>818</v>
      </c>
      <c r="B17" s="579"/>
      <c r="C17" s="2439">
        <v>36061.03342036</v>
      </c>
      <c r="D17" s="2437">
        <v>36450.038221195005</v>
      </c>
    </row>
    <row r="18" spans="1:6">
      <c r="A18" s="561" t="s">
        <v>259</v>
      </c>
      <c r="B18" s="579"/>
      <c r="C18" s="2435" t="s">
        <v>423</v>
      </c>
      <c r="D18" s="2438" t="s">
        <v>423</v>
      </c>
    </row>
    <row r="19" spans="1:6">
      <c r="A19" s="561" t="s">
        <v>613</v>
      </c>
      <c r="B19" s="579"/>
      <c r="C19" s="2439">
        <v>2673.77285803</v>
      </c>
      <c r="D19" s="2439">
        <v>3043.0142957500011</v>
      </c>
    </row>
    <row r="20" spans="1:6">
      <c r="A20" s="1139" t="s">
        <v>614</v>
      </c>
      <c r="B20" s="1140"/>
      <c r="C20" s="2440">
        <v>390311.16717347002</v>
      </c>
      <c r="D20" s="2440">
        <v>450186.64844616258</v>
      </c>
      <c r="E20" s="1141"/>
      <c r="F20" s="1141"/>
    </row>
    <row r="21" spans="1:6">
      <c r="A21" s="1142"/>
      <c r="B21" s="1143"/>
      <c r="C21" s="2441"/>
      <c r="D21" s="2441"/>
    </row>
    <row r="22" spans="1:6">
      <c r="A22" s="1144" t="s">
        <v>225</v>
      </c>
      <c r="B22" s="1135"/>
      <c r="C22" s="2442"/>
      <c r="D22" s="2442"/>
    </row>
    <row r="23" spans="1:6">
      <c r="A23" s="561" t="s">
        <v>604</v>
      </c>
      <c r="B23" s="579"/>
      <c r="C23" s="2436">
        <v>75631.612519489718</v>
      </c>
      <c r="D23" s="2436">
        <v>20561.520043522374</v>
      </c>
    </row>
    <row r="24" spans="1:6">
      <c r="A24" s="561" t="s">
        <v>615</v>
      </c>
      <c r="B24" s="579"/>
      <c r="C24" s="2436">
        <v>8491.6166442427038</v>
      </c>
      <c r="D24" s="2436">
        <v>2213.2533952060085</v>
      </c>
    </row>
    <row r="25" spans="1:6">
      <c r="A25" s="561" t="s">
        <v>616</v>
      </c>
      <c r="B25" s="579"/>
      <c r="C25" s="2436">
        <v>105.06870560295863</v>
      </c>
      <c r="D25" s="2436">
        <v>43.413914841694151</v>
      </c>
    </row>
    <row r="26" spans="1:6">
      <c r="A26" s="561" t="s">
        <v>617</v>
      </c>
      <c r="B26" s="579"/>
      <c r="C26" s="2436">
        <v>1452.50124882</v>
      </c>
      <c r="D26" s="2436">
        <v>363.125312205</v>
      </c>
    </row>
    <row r="27" spans="1:6">
      <c r="A27" s="561" t="s">
        <v>618</v>
      </c>
      <c r="B27" s="579"/>
      <c r="C27" s="2436">
        <v>233.20900288000001</v>
      </c>
      <c r="D27" s="2436">
        <v>58.302250720000004</v>
      </c>
    </row>
    <row r="28" spans="1:6">
      <c r="A28" s="561" t="s">
        <v>605</v>
      </c>
      <c r="B28" s="579"/>
      <c r="C28" s="2436">
        <v>425.97323857113309</v>
      </c>
      <c r="D28" s="2436">
        <v>293.9231276943874</v>
      </c>
    </row>
    <row r="29" spans="1:6">
      <c r="A29" s="561" t="s">
        <v>606</v>
      </c>
      <c r="B29" s="579"/>
      <c r="C29" s="2436">
        <v>5249.9359994727538</v>
      </c>
      <c r="D29" s="2436">
        <v>5409.5234648276346</v>
      </c>
    </row>
    <row r="30" spans="1:6">
      <c r="A30" s="581" t="s">
        <v>619</v>
      </c>
      <c r="B30" s="579"/>
      <c r="C30" s="2436">
        <v>2601.64970443314</v>
      </c>
      <c r="D30" s="2436">
        <v>1331.6967796563704</v>
      </c>
    </row>
    <row r="31" spans="1:6">
      <c r="A31" s="561" t="s">
        <v>609</v>
      </c>
      <c r="B31" s="579"/>
      <c r="C31" s="2436">
        <v>6160.1586054056161</v>
      </c>
      <c r="D31" s="2436">
        <v>6724.4570249444423</v>
      </c>
    </row>
    <row r="32" spans="1:6">
      <c r="A32" s="581" t="s">
        <v>619</v>
      </c>
      <c r="B32" s="579"/>
      <c r="C32" s="2436">
        <v>1586.4373516557257</v>
      </c>
      <c r="D32" s="2436">
        <v>1593.1488189257257</v>
      </c>
    </row>
    <row r="33" spans="1:6">
      <c r="A33" s="561" t="s">
        <v>620</v>
      </c>
      <c r="B33" s="579"/>
      <c r="C33" s="2436">
        <v>2795.5740539318049</v>
      </c>
      <c r="D33" s="2436">
        <v>3372.607688322782</v>
      </c>
    </row>
    <row r="34" spans="1:6">
      <c r="A34" s="581" t="s">
        <v>619</v>
      </c>
      <c r="B34" s="579"/>
      <c r="C34" s="2436">
        <v>71.612779229692535</v>
      </c>
      <c r="D34" s="2436">
        <v>29.637567134583271</v>
      </c>
    </row>
    <row r="35" spans="1:6">
      <c r="A35" s="561" t="s">
        <v>621</v>
      </c>
      <c r="B35" s="579"/>
      <c r="C35" s="2436">
        <v>286.5360246916178</v>
      </c>
      <c r="D35" s="2436">
        <v>294.88425770836176</v>
      </c>
    </row>
    <row r="36" spans="1:6">
      <c r="A36" s="561" t="s">
        <v>622</v>
      </c>
      <c r="B36" s="579"/>
      <c r="C36" s="2436">
        <v>543.40462822354937</v>
      </c>
      <c r="D36" s="2436">
        <v>543.10606948160421</v>
      </c>
    </row>
    <row r="37" spans="1:6">
      <c r="A37" s="561" t="s">
        <v>623</v>
      </c>
      <c r="B37" s="579"/>
      <c r="C37" s="2443"/>
      <c r="D37" s="2443"/>
    </row>
    <row r="38" spans="1:6" ht="24">
      <c r="A38" s="561" t="s">
        <v>624</v>
      </c>
      <c r="B38" s="579"/>
      <c r="C38" s="2443"/>
      <c r="D38" s="2443"/>
    </row>
    <row r="39" spans="1:6">
      <c r="A39" s="561" t="s">
        <v>625</v>
      </c>
      <c r="B39" s="579"/>
      <c r="C39" s="2443"/>
      <c r="D39" s="2443"/>
    </row>
    <row r="40" spans="1:6">
      <c r="A40" s="561" t="s">
        <v>626</v>
      </c>
      <c r="B40" s="579"/>
      <c r="C40" s="2439">
        <v>1124.2254149469813</v>
      </c>
      <c r="D40" s="2439">
        <v>1130.0027826208106</v>
      </c>
    </row>
    <row r="41" spans="1:6">
      <c r="A41" s="561" t="s">
        <v>627</v>
      </c>
      <c r="B41" s="579"/>
      <c r="C41" s="2439">
        <v>1031.0552014812156</v>
      </c>
      <c r="D41" s="2439">
        <v>964.32624515617886</v>
      </c>
    </row>
    <row r="42" spans="1:6">
      <c r="A42" s="1147" t="s">
        <v>628</v>
      </c>
      <c r="B42" s="1140"/>
      <c r="C42" s="2444">
        <v>103530.87128776006</v>
      </c>
      <c r="D42" s="2444">
        <v>41972.445577251281</v>
      </c>
      <c r="E42" s="1148"/>
      <c r="F42" s="1148"/>
    </row>
    <row r="43" spans="1:6">
      <c r="A43" s="1149"/>
      <c r="B43" s="1150"/>
      <c r="C43" s="2435"/>
      <c r="D43" s="2435"/>
    </row>
    <row r="44" spans="1:6">
      <c r="A44" s="1139" t="s">
        <v>188</v>
      </c>
      <c r="B44" s="1140"/>
      <c r="C44" s="2444">
        <v>493842.03846123011</v>
      </c>
      <c r="D44" s="2444">
        <v>492159.09402341384</v>
      </c>
      <c r="E44" s="1148"/>
    </row>
    <row r="45" spans="1:6">
      <c r="A45" s="1135"/>
      <c r="B45" s="1135"/>
      <c r="C45" s="1151"/>
      <c r="D45" s="1151"/>
    </row>
    <row r="46" spans="1:6">
      <c r="A46" s="1135"/>
      <c r="B46" s="1135"/>
      <c r="C46" s="1151"/>
      <c r="D46" s="1151"/>
    </row>
    <row r="47" spans="1:6">
      <c r="A47" s="1135"/>
      <c r="B47" s="1135"/>
      <c r="C47" s="1151"/>
      <c r="D47" s="1151"/>
    </row>
    <row r="48" spans="1:6">
      <c r="A48" s="1135"/>
      <c r="B48" s="1135"/>
      <c r="C48" s="1151"/>
      <c r="D48" s="1151"/>
    </row>
    <row r="49" spans="1:6" ht="25.5">
      <c r="A49" s="1333" t="s">
        <v>820</v>
      </c>
      <c r="B49" s="2588"/>
      <c r="C49" s="679" t="s">
        <v>814</v>
      </c>
      <c r="D49" s="679" t="s">
        <v>815</v>
      </c>
    </row>
    <row r="50" spans="1:6" ht="14.1" customHeight="1">
      <c r="A50" s="2589" t="s">
        <v>603</v>
      </c>
      <c r="B50" s="2590"/>
      <c r="C50" s="2591"/>
      <c r="D50" s="2591"/>
    </row>
    <row r="51" spans="1:6" ht="14.1" customHeight="1">
      <c r="A51" s="561" t="s">
        <v>604</v>
      </c>
      <c r="B51" s="579"/>
      <c r="C51" s="1137">
        <v>78331.720100769977</v>
      </c>
      <c r="D51" s="1137">
        <v>67392.840020792486</v>
      </c>
      <c r="F51" s="1148"/>
    </row>
    <row r="52" spans="1:6" ht="14.1" customHeight="1">
      <c r="A52" s="561" t="s">
        <v>605</v>
      </c>
      <c r="B52" s="579"/>
      <c r="C52" s="1137">
        <v>36829.322447430008</v>
      </c>
      <c r="D52" s="1137">
        <v>39222.251493632495</v>
      </c>
      <c r="F52" s="1148"/>
    </row>
    <row r="53" spans="1:6" ht="14.1" customHeight="1">
      <c r="A53" s="561" t="s">
        <v>606</v>
      </c>
      <c r="B53" s="579"/>
      <c r="C53" s="1137">
        <v>167278.35510828</v>
      </c>
      <c r="D53" s="1137">
        <v>173724.04597922001</v>
      </c>
      <c r="F53" s="1148"/>
    </row>
    <row r="54" spans="1:6" ht="14.1" customHeight="1">
      <c r="A54" s="581" t="s">
        <v>816</v>
      </c>
      <c r="B54" s="579"/>
      <c r="C54" s="1137">
        <v>427.15204686000004</v>
      </c>
      <c r="D54" s="1137">
        <v>637.24470553499998</v>
      </c>
      <c r="F54" s="1148"/>
    </row>
    <row r="55" spans="1:6" ht="14.1" customHeight="1">
      <c r="A55" s="581" t="s">
        <v>619</v>
      </c>
      <c r="B55" s="579"/>
      <c r="C55" s="1137">
        <v>55599.19694246001</v>
      </c>
      <c r="D55" s="1137">
        <v>55072.927133682504</v>
      </c>
      <c r="F55" s="1148"/>
    </row>
    <row r="56" spans="1:6" ht="14.1" customHeight="1">
      <c r="A56" s="561" t="s">
        <v>609</v>
      </c>
      <c r="B56" s="579"/>
      <c r="C56" s="1137">
        <v>184871.33239645002</v>
      </c>
      <c r="D56" s="1137">
        <v>186694.77902994503</v>
      </c>
      <c r="F56" s="1148"/>
    </row>
    <row r="57" spans="1:6" ht="26.25" customHeight="1">
      <c r="A57" s="581" t="s">
        <v>817</v>
      </c>
      <c r="B57" s="579"/>
      <c r="C57" s="1137">
        <v>147825.09908438002</v>
      </c>
      <c r="D57" s="1137">
        <v>149624.34303766751</v>
      </c>
      <c r="F57" s="1148"/>
    </row>
    <row r="58" spans="1:6" ht="14.1" customHeight="1">
      <c r="A58" s="1138" t="s">
        <v>619</v>
      </c>
      <c r="B58" s="579"/>
      <c r="C58" s="1137">
        <v>1254.3957238200001</v>
      </c>
      <c r="D58" s="1137">
        <v>1271.1110449</v>
      </c>
      <c r="F58" s="1148"/>
    </row>
    <row r="59" spans="1:6" ht="14.1" customHeight="1">
      <c r="A59" s="1138" t="s">
        <v>818</v>
      </c>
      <c r="B59" s="579"/>
      <c r="C59" s="1137">
        <v>146570.70336056003</v>
      </c>
      <c r="D59" s="1137">
        <v>148353.23199276748</v>
      </c>
      <c r="F59" s="1148"/>
    </row>
    <row r="60" spans="1:6" ht="14.1" customHeight="1">
      <c r="A60" s="581" t="s">
        <v>819</v>
      </c>
      <c r="B60" s="579"/>
      <c r="C60" s="1137">
        <v>37046.233312070006</v>
      </c>
      <c r="D60" s="1137">
        <v>37070.435992277504</v>
      </c>
      <c r="F60" s="1148"/>
    </row>
    <row r="61" spans="1:6" ht="14.1" customHeight="1">
      <c r="A61" s="1138" t="s">
        <v>619</v>
      </c>
      <c r="B61" s="579"/>
      <c r="C61" s="1137">
        <v>1975.0252151299999</v>
      </c>
      <c r="D61" s="1137">
        <v>1975.9652866850001</v>
      </c>
      <c r="F61" s="1148"/>
    </row>
    <row r="62" spans="1:6" ht="14.1" customHeight="1">
      <c r="A62" s="1138" t="s">
        <v>818</v>
      </c>
      <c r="B62" s="579"/>
      <c r="C62" s="1137">
        <v>35071.208096940012</v>
      </c>
      <c r="D62" s="1137">
        <v>35094.470705592503</v>
      </c>
      <c r="F62" s="1148"/>
    </row>
    <row r="63" spans="1:6" ht="14.1" customHeight="1">
      <c r="A63" s="561" t="s">
        <v>259</v>
      </c>
      <c r="B63" s="579"/>
      <c r="C63" s="1137"/>
      <c r="D63" s="1137"/>
      <c r="F63" s="1148"/>
    </row>
    <row r="64" spans="1:6" ht="14.1" customHeight="1">
      <c r="A64" s="561" t="s">
        <v>613</v>
      </c>
      <c r="B64" s="579"/>
      <c r="C64" s="1137">
        <v>2817.9242352999995</v>
      </c>
      <c r="D64" s="1137">
        <v>3162.089466855</v>
      </c>
      <c r="F64" s="1148"/>
    </row>
    <row r="65" spans="1:6" ht="14.1" customHeight="1">
      <c r="A65" s="1008" t="s">
        <v>614</v>
      </c>
      <c r="B65" s="1008"/>
      <c r="C65" s="1009">
        <v>470128.65428823</v>
      </c>
      <c r="D65" s="1009">
        <v>470196.00599044503</v>
      </c>
      <c r="F65" s="1148"/>
    </row>
    <row r="66" spans="1:6" ht="14.1" customHeight="1">
      <c r="A66" s="1152"/>
      <c r="B66" s="1150"/>
      <c r="C66" s="1153"/>
      <c r="D66" s="1153"/>
    </row>
    <row r="67" spans="1:6" ht="14.1" customHeight="1">
      <c r="A67" s="2592" t="s">
        <v>225</v>
      </c>
      <c r="B67" s="1135"/>
      <c r="C67" s="1145"/>
      <c r="D67" s="1145"/>
    </row>
    <row r="68" spans="1:6" ht="14.1" customHeight="1">
      <c r="A68" s="561" t="s">
        <v>604</v>
      </c>
      <c r="B68" s="579"/>
      <c r="C68" s="1137">
        <v>2486.4915159540001</v>
      </c>
      <c r="D68" s="1137">
        <v>24732.435171754001</v>
      </c>
      <c r="F68" s="1148"/>
    </row>
    <row r="69" spans="1:6" ht="27" customHeight="1">
      <c r="A69" s="561" t="s">
        <v>615</v>
      </c>
      <c r="B69" s="579"/>
      <c r="C69" s="1137">
        <v>134.84802710614761</v>
      </c>
      <c r="D69" s="1137">
        <v>2262.4187713436472</v>
      </c>
      <c r="F69" s="1148"/>
    </row>
    <row r="70" spans="1:6" ht="14.1" customHeight="1">
      <c r="A70" s="561" t="s">
        <v>616</v>
      </c>
      <c r="B70" s="579"/>
      <c r="C70" s="1137">
        <v>41.42740268605381</v>
      </c>
      <c r="D70" s="1137">
        <v>285.76133974605386</v>
      </c>
      <c r="F70" s="1148"/>
    </row>
    <row r="71" spans="1:6" ht="14.1" customHeight="1">
      <c r="A71" s="561" t="s">
        <v>617</v>
      </c>
      <c r="B71" s="579"/>
      <c r="C71" s="1154"/>
      <c r="D71" s="1137">
        <v>452.40866895249997</v>
      </c>
      <c r="F71" s="1148"/>
    </row>
    <row r="72" spans="1:6" ht="14.1" customHeight="1">
      <c r="A72" s="561" t="s">
        <v>618</v>
      </c>
      <c r="B72" s="579"/>
      <c r="C72" s="1154"/>
      <c r="D72" s="1137">
        <v>102.7972866775</v>
      </c>
      <c r="F72" s="1148"/>
    </row>
    <row r="73" spans="1:6" ht="14.1" customHeight="1">
      <c r="A73" s="561" t="s">
        <v>605</v>
      </c>
      <c r="B73" s="579"/>
      <c r="C73" s="1137">
        <v>390.73231541766006</v>
      </c>
      <c r="D73" s="1137">
        <v>414.83602798766003</v>
      </c>
      <c r="F73" s="1148"/>
    </row>
    <row r="74" spans="1:6" ht="14.1" customHeight="1">
      <c r="A74" s="561" t="s">
        <v>606</v>
      </c>
      <c r="B74" s="579"/>
      <c r="C74" s="1137">
        <v>5565.2822821298387</v>
      </c>
      <c r="D74" s="1137">
        <v>6591.1036555348383</v>
      </c>
      <c r="F74" s="1148"/>
    </row>
    <row r="75" spans="1:6" ht="14.1" customHeight="1">
      <c r="A75" s="581" t="s">
        <v>619</v>
      </c>
      <c r="B75" s="579"/>
      <c r="C75" s="1137">
        <v>1069.24020279204</v>
      </c>
      <c r="D75" s="1137">
        <v>1190.23082440954</v>
      </c>
      <c r="F75" s="1148"/>
    </row>
    <row r="76" spans="1:6" ht="14.1" customHeight="1">
      <c r="A76" s="561" t="s">
        <v>609</v>
      </c>
      <c r="B76" s="579"/>
      <c r="C76" s="1137">
        <v>6976.6643679905746</v>
      </c>
      <c r="D76" s="1137">
        <v>7916.0317708530756</v>
      </c>
      <c r="F76" s="1148"/>
    </row>
    <row r="77" spans="1:6" ht="14.1" customHeight="1">
      <c r="A77" s="581" t="s">
        <v>619</v>
      </c>
      <c r="B77" s="579"/>
      <c r="C77" s="1137">
        <v>1645.20958356499</v>
      </c>
      <c r="D77" s="1137">
        <v>1969.3885084124904</v>
      </c>
      <c r="F77" s="1148"/>
    </row>
    <row r="78" spans="1:6" ht="27" customHeight="1">
      <c r="A78" s="561" t="s">
        <v>620</v>
      </c>
      <c r="B78" s="579"/>
      <c r="C78" s="1137">
        <v>4502.1340480648505</v>
      </c>
      <c r="D78" s="1137">
        <v>6569.9256809323506</v>
      </c>
      <c r="F78" s="1148"/>
    </row>
    <row r="79" spans="1:6" ht="14.1" customHeight="1">
      <c r="A79" s="581" t="s">
        <v>619</v>
      </c>
      <c r="B79" s="579"/>
      <c r="C79" s="1137">
        <v>9.525594389345601</v>
      </c>
      <c r="D79" s="1137">
        <v>17.687909179345603</v>
      </c>
      <c r="F79" s="1148"/>
    </row>
    <row r="80" spans="1:6" ht="14.1" customHeight="1">
      <c r="A80" s="561" t="s">
        <v>621</v>
      </c>
      <c r="B80" s="579"/>
      <c r="C80" s="1137">
        <v>488.62993350809404</v>
      </c>
      <c r="D80" s="1137">
        <v>539.47615715559402</v>
      </c>
      <c r="F80" s="1148"/>
    </row>
    <row r="81" spans="1:7" ht="25.5" customHeight="1">
      <c r="A81" s="561" t="s">
        <v>622</v>
      </c>
      <c r="B81" s="579"/>
      <c r="C81" s="1137">
        <v>502.61548151805999</v>
      </c>
      <c r="D81" s="1137">
        <v>470.28789168805997</v>
      </c>
      <c r="F81" s="1148"/>
    </row>
    <row r="82" spans="1:7" ht="14.1" customHeight="1">
      <c r="A82" s="561" t="s">
        <v>623</v>
      </c>
      <c r="B82" s="579"/>
      <c r="C82" s="1146"/>
      <c r="D82" s="1146"/>
      <c r="F82" s="1148"/>
    </row>
    <row r="83" spans="1:7" ht="27.75" customHeight="1">
      <c r="A83" s="561" t="s">
        <v>624</v>
      </c>
      <c r="B83" s="579"/>
      <c r="C83" s="1146"/>
      <c r="D83" s="1146"/>
      <c r="F83" s="1148"/>
    </row>
    <row r="84" spans="1:7" ht="24.75" customHeight="1">
      <c r="A84" s="561" t="s">
        <v>625</v>
      </c>
      <c r="B84" s="579"/>
      <c r="C84" s="1146"/>
      <c r="D84" s="1146"/>
      <c r="F84" s="1148"/>
    </row>
    <row r="85" spans="1:7" ht="14.1" customHeight="1">
      <c r="A85" s="561" t="s">
        <v>626</v>
      </c>
      <c r="B85" s="579"/>
      <c r="C85" s="1137">
        <v>1173.2968581310001</v>
      </c>
      <c r="D85" s="1137">
        <v>1216.5065096660001</v>
      </c>
      <c r="F85" s="1148"/>
    </row>
    <row r="86" spans="1:7" ht="14.1" customHeight="1">
      <c r="A86" s="561" t="s">
        <v>627</v>
      </c>
      <c r="B86" s="579"/>
      <c r="C86" s="1137">
        <v>846.8723039672002</v>
      </c>
      <c r="D86" s="1137">
        <v>1384.9622305821999</v>
      </c>
      <c r="F86" s="1148"/>
    </row>
    <row r="87" spans="1:7" ht="14.1" customHeight="1">
      <c r="A87" s="1008" t="s">
        <v>628</v>
      </c>
      <c r="B87" s="1008"/>
      <c r="C87" s="1009">
        <v>23108.994536011116</v>
      </c>
      <c r="D87" s="1009">
        <v>52938.951162411133</v>
      </c>
    </row>
    <row r="88" spans="1:7" ht="14.1" customHeight="1">
      <c r="A88" s="1149"/>
      <c r="B88" s="1150"/>
      <c r="C88" s="1153"/>
      <c r="D88" s="1153"/>
    </row>
    <row r="89" spans="1:7" ht="14.1" customHeight="1">
      <c r="A89" s="1008" t="s">
        <v>188</v>
      </c>
      <c r="B89" s="1008"/>
      <c r="C89" s="1009">
        <v>493237.64882424113</v>
      </c>
      <c r="D89" s="1009">
        <v>523134.95715285616</v>
      </c>
    </row>
    <row r="90" spans="1:7" ht="14.1" customHeight="1">
      <c r="A90" s="1129"/>
      <c r="B90" s="1129"/>
      <c r="C90" s="1129"/>
    </row>
    <row r="91" spans="1:7">
      <c r="A91" s="1129"/>
      <c r="B91" s="1129"/>
      <c r="C91" s="1129" t="s">
        <v>212</v>
      </c>
      <c r="D91" s="1129"/>
    </row>
    <row r="92" spans="1:7">
      <c r="C92" s="1128" t="s">
        <v>212</v>
      </c>
    </row>
    <row r="93" spans="1:7">
      <c r="A93" s="2688" t="s">
        <v>212</v>
      </c>
      <c r="B93" s="2688"/>
      <c r="C93" s="2688"/>
      <c r="D93" s="2688"/>
      <c r="E93" s="2688"/>
      <c r="F93" s="2688"/>
      <c r="G93" s="1128" t="s">
        <v>212</v>
      </c>
    </row>
    <row r="94" spans="1:7">
      <c r="C94" s="1128" t="s">
        <v>212</v>
      </c>
    </row>
  </sheetData>
  <mergeCells count="2">
    <mergeCell ref="A93:F93"/>
    <mergeCell ref="A2:D2"/>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olBreaks count="1" manualBreakCount="1">
    <brk id="4" max="1048575" man="1"/>
  </colBreaks>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49674-160A-4DD5-BECE-A37BE0936FB4}">
  <sheetPr>
    <tabColor theme="2"/>
  </sheetPr>
  <dimension ref="A1:AA93"/>
  <sheetViews>
    <sheetView showGridLines="0" showWhiteSpace="0" view="pageLayout" zoomScaleNormal="100" zoomScaleSheetLayoutView="90" workbookViewId="0">
      <selection activeCell="J13" sqref="J13"/>
    </sheetView>
  </sheetViews>
  <sheetFormatPr defaultColWidth="0" defaultRowHeight="14.25"/>
  <cols>
    <col min="1" max="1" width="22.85546875" style="1128" customWidth="1"/>
    <col min="2" max="2" width="7.85546875" style="1128" customWidth="1"/>
    <col min="3" max="6" width="6.85546875" style="1128" customWidth="1"/>
    <col min="7" max="7" width="7.42578125" style="1128" customWidth="1"/>
    <col min="8" max="8" width="6.85546875" style="1128" customWidth="1"/>
    <col min="9" max="9" width="5" style="1128" customWidth="1"/>
    <col min="10" max="10" width="8" style="1128" customWidth="1"/>
    <col min="11" max="11" width="7.28515625" style="1128" customWidth="1"/>
    <col min="12" max="27" width="17.85546875" style="1128" hidden="1" customWidth="1"/>
    <col min="28" max="16384" width="9.140625" style="1128" hidden="1"/>
  </cols>
  <sheetData>
    <row r="1" spans="1:13" s="2119" customFormat="1">
      <c r="A1" s="2115" t="s">
        <v>2103</v>
      </c>
      <c r="B1" s="2116"/>
      <c r="C1" s="2116"/>
      <c r="D1" s="2116"/>
      <c r="E1" s="2116"/>
      <c r="F1" s="2116"/>
      <c r="G1" s="2117"/>
      <c r="H1" s="2117"/>
      <c r="I1" s="2117"/>
      <c r="J1" s="2117"/>
      <c r="K1" s="2117"/>
      <c r="L1" s="2118"/>
    </row>
    <row r="2" spans="1:13" ht="85.5" customHeight="1">
      <c r="A2" s="2690" t="s">
        <v>821</v>
      </c>
      <c r="B2" s="2690"/>
      <c r="C2" s="2690"/>
      <c r="D2" s="2690"/>
      <c r="E2" s="2690"/>
      <c r="F2" s="2690"/>
      <c r="G2" s="2691"/>
      <c r="H2" s="2691"/>
      <c r="I2" s="2691"/>
      <c r="J2" s="2691"/>
      <c r="K2" s="2691"/>
      <c r="L2" s="1155"/>
    </row>
    <row r="3" spans="1:13">
      <c r="A3" s="2120"/>
      <c r="B3" s="2121"/>
      <c r="C3" s="2692" t="s">
        <v>822</v>
      </c>
      <c r="D3" s="2692"/>
      <c r="E3" s="2692"/>
      <c r="F3" s="2692"/>
      <c r="G3" s="2692"/>
      <c r="H3" s="2692"/>
      <c r="I3" s="2692"/>
      <c r="J3" s="2692"/>
      <c r="K3" s="2692"/>
      <c r="L3" s="1157"/>
    </row>
    <row r="4" spans="1:13" ht="30" customHeight="1">
      <c r="A4" s="2122">
        <v>2018</v>
      </c>
      <c r="B4" s="2123" t="s">
        <v>658</v>
      </c>
      <c r="C4" s="2123" t="s">
        <v>823</v>
      </c>
      <c r="D4" s="2123" t="s">
        <v>824</v>
      </c>
      <c r="E4" s="2124" t="s">
        <v>825</v>
      </c>
      <c r="F4" s="2123" t="s">
        <v>826</v>
      </c>
      <c r="G4" s="2124" t="s">
        <v>663</v>
      </c>
      <c r="H4" s="2124" t="s">
        <v>666</v>
      </c>
      <c r="I4" s="2123" t="s">
        <v>827</v>
      </c>
      <c r="J4" s="2124" t="s">
        <v>828</v>
      </c>
      <c r="K4" s="2123" t="s">
        <v>188</v>
      </c>
      <c r="L4" s="1158"/>
    </row>
    <row r="5" spans="1:13">
      <c r="A5" s="2125" t="s">
        <v>603</v>
      </c>
      <c r="B5" s="2100"/>
      <c r="C5" s="2101"/>
      <c r="D5" s="2101"/>
      <c r="E5" s="2101"/>
      <c r="F5" s="2101"/>
      <c r="G5" s="2101"/>
      <c r="H5" s="2101"/>
      <c r="I5" s="2101"/>
      <c r="J5" s="2101"/>
      <c r="K5" s="2101"/>
      <c r="L5" s="1159"/>
    </row>
    <row r="6" spans="1:13">
      <c r="A6" s="2102" t="s">
        <v>604</v>
      </c>
      <c r="B6" s="2103" t="s">
        <v>423</v>
      </c>
      <c r="C6" s="2103">
        <v>0</v>
      </c>
      <c r="D6" s="2103">
        <v>0</v>
      </c>
      <c r="E6" s="2103">
        <v>0</v>
      </c>
      <c r="F6" s="2103">
        <v>0</v>
      </c>
      <c r="G6" s="2103">
        <v>0</v>
      </c>
      <c r="H6" s="2103">
        <v>0</v>
      </c>
      <c r="I6" s="2103">
        <v>0</v>
      </c>
      <c r="J6" s="2103">
        <v>0</v>
      </c>
      <c r="K6" s="2103">
        <v>0</v>
      </c>
      <c r="L6" s="1160"/>
    </row>
    <row r="7" spans="1:13">
      <c r="A7" s="2102" t="s">
        <v>605</v>
      </c>
      <c r="B7" s="2103">
        <v>34497.961173250005</v>
      </c>
      <c r="C7" s="2103">
        <v>18655.081047240001</v>
      </c>
      <c r="D7" s="2103">
        <v>292.56080813</v>
      </c>
      <c r="E7" s="2103">
        <v>5608.3287148799991</v>
      </c>
      <c r="F7" s="2103">
        <v>9941.990603000002</v>
      </c>
      <c r="G7" s="2103">
        <v>2.6693448500000003</v>
      </c>
      <c r="H7" s="2103">
        <v>124.87652172999999</v>
      </c>
      <c r="I7" s="2103">
        <v>407.86857371999992</v>
      </c>
      <c r="J7" s="2103">
        <v>2885.8728602899737</v>
      </c>
      <c r="K7" s="2103">
        <v>37919.24847383998</v>
      </c>
      <c r="L7" s="1160"/>
    </row>
    <row r="8" spans="1:13">
      <c r="A8" s="2102" t="s">
        <v>606</v>
      </c>
      <c r="B8" s="2103">
        <v>134531.53835716</v>
      </c>
      <c r="C8" s="2103">
        <v>37700.880864440005</v>
      </c>
      <c r="D8" s="2103">
        <v>30343.794919339995</v>
      </c>
      <c r="E8" s="2103">
        <v>31111.524540839993</v>
      </c>
      <c r="F8" s="2103">
        <v>35375.338032539999</v>
      </c>
      <c r="G8" s="2103">
        <v>1482.55105594</v>
      </c>
      <c r="H8" s="2103">
        <v>1664.6966646800001</v>
      </c>
      <c r="I8" s="2103">
        <v>4084.7464497199999</v>
      </c>
      <c r="J8" s="2103">
        <v>20790.892555850103</v>
      </c>
      <c r="K8" s="2103">
        <v>162554.4250833501</v>
      </c>
      <c r="L8" s="1161"/>
      <c r="M8" s="1161"/>
    </row>
    <row r="9" spans="1:13">
      <c r="A9" s="2104" t="s">
        <v>607</v>
      </c>
      <c r="B9" s="2103">
        <v>238.71051209000001</v>
      </c>
      <c r="C9" s="2103">
        <v>3.1402114800000005</v>
      </c>
      <c r="D9" s="2103">
        <v>193.80051910999998</v>
      </c>
      <c r="E9" s="2103">
        <v>31.02361153</v>
      </c>
      <c r="F9" s="2103">
        <v>10.74616997</v>
      </c>
      <c r="G9" s="2110"/>
      <c r="H9" s="2110"/>
      <c r="I9" s="2110"/>
      <c r="J9" s="2103">
        <v>116.99832262999999</v>
      </c>
      <c r="K9" s="2103">
        <v>355.70883472000003</v>
      </c>
      <c r="L9" s="1161"/>
      <c r="M9" s="1161"/>
    </row>
    <row r="10" spans="1:13">
      <c r="A10" s="2104" t="s">
        <v>608</v>
      </c>
      <c r="B10" s="2103">
        <v>50825.210704140001</v>
      </c>
      <c r="C10" s="2103">
        <v>16321.403384259998</v>
      </c>
      <c r="D10" s="2103">
        <v>12149.77202278</v>
      </c>
      <c r="E10" s="2103">
        <v>10698.742624060002</v>
      </c>
      <c r="F10" s="2103">
        <v>11655.292673040003</v>
      </c>
      <c r="G10" s="2103">
        <v>996.6087976199999</v>
      </c>
      <c r="H10" s="2103">
        <v>6.517226999999999E-2</v>
      </c>
      <c r="I10" s="2103">
        <v>40.151829599999999</v>
      </c>
      <c r="J10" s="2103">
        <v>1366.2054941799706</v>
      </c>
      <c r="K10" s="2103">
        <v>53228.241997809972</v>
      </c>
      <c r="L10" s="1161"/>
      <c r="M10" s="1161"/>
    </row>
    <row r="11" spans="1:13">
      <c r="A11" s="2102" t="s">
        <v>609</v>
      </c>
      <c r="B11" s="2103">
        <v>185358.35311174998</v>
      </c>
      <c r="C11" s="2103">
        <v>51953.514937270003</v>
      </c>
      <c r="D11" s="2103">
        <v>44308.744721130002</v>
      </c>
      <c r="E11" s="2103">
        <v>34513.296660100001</v>
      </c>
      <c r="F11" s="2103">
        <v>54582.796793250003</v>
      </c>
      <c r="G11" s="2103">
        <v>39.477614910000007</v>
      </c>
      <c r="H11" s="2103">
        <v>15.86833216</v>
      </c>
      <c r="I11" s="2103">
        <v>213.24483398000001</v>
      </c>
      <c r="J11" s="2103">
        <v>1536.77686544997</v>
      </c>
      <c r="K11" s="2103">
        <v>187163.72075824992</v>
      </c>
      <c r="L11" s="1161"/>
      <c r="M11" s="1161"/>
    </row>
    <row r="12" spans="1:13" ht="16.5">
      <c r="A12" s="2104" t="s">
        <v>610</v>
      </c>
      <c r="B12" s="2103">
        <v>147857.89567572001</v>
      </c>
      <c r="C12" s="2103">
        <v>41641.721409140009</v>
      </c>
      <c r="D12" s="2103">
        <v>28514.704706699998</v>
      </c>
      <c r="E12" s="2103">
        <v>28680.3791566</v>
      </c>
      <c r="F12" s="2103">
        <v>49021.090403280003</v>
      </c>
      <c r="G12" s="2103">
        <v>19.057289179999998</v>
      </c>
      <c r="H12" s="2103">
        <v>11.706208789999998</v>
      </c>
      <c r="I12" s="2103">
        <v>167.92709898999999</v>
      </c>
      <c r="J12" s="2103">
        <v>1052.0944248299857</v>
      </c>
      <c r="K12" s="2103">
        <v>149108.68069751002</v>
      </c>
      <c r="L12" s="1161"/>
      <c r="M12" s="1161"/>
    </row>
    <row r="13" spans="1:13">
      <c r="A13" s="2105" t="s">
        <v>608</v>
      </c>
      <c r="B13" s="2103">
        <v>1222.7850505500001</v>
      </c>
      <c r="C13" s="2103">
        <v>99.160448299999985</v>
      </c>
      <c r="D13" s="2103">
        <v>959.78929908000009</v>
      </c>
      <c r="E13" s="2103">
        <v>50.553018209999998</v>
      </c>
      <c r="F13" s="2103">
        <v>113.28228495999998</v>
      </c>
      <c r="G13" s="2110"/>
      <c r="H13" s="2110"/>
      <c r="I13" s="2110"/>
      <c r="J13" s="2103">
        <v>0.13628906999974788</v>
      </c>
      <c r="K13" s="2103">
        <v>1222.9213396199998</v>
      </c>
      <c r="L13" s="1161"/>
      <c r="M13" s="1161"/>
    </row>
    <row r="14" spans="1:13">
      <c r="A14" s="2105" t="s">
        <v>611</v>
      </c>
      <c r="B14" s="2103">
        <v>146635.11062517</v>
      </c>
      <c r="C14" s="2103">
        <v>41542.560960840005</v>
      </c>
      <c r="D14" s="2103">
        <v>27554.915407620003</v>
      </c>
      <c r="E14" s="2103">
        <v>28629.826138389999</v>
      </c>
      <c r="F14" s="2103">
        <v>48907.808118320005</v>
      </c>
      <c r="G14" s="2103">
        <v>19.057289179999998</v>
      </c>
      <c r="H14" s="2103">
        <v>11.706208789999998</v>
      </c>
      <c r="I14" s="2103">
        <v>167.92709898999999</v>
      </c>
      <c r="J14" s="2103">
        <v>1051.9581357599745</v>
      </c>
      <c r="K14" s="2103">
        <v>147885.75935789</v>
      </c>
      <c r="L14" s="1161"/>
      <c r="M14" s="1161"/>
    </row>
    <row r="15" spans="1:13">
      <c r="A15" s="2104" t="s">
        <v>612</v>
      </c>
      <c r="B15" s="2103">
        <v>37500.457436029996</v>
      </c>
      <c r="C15" s="2103">
        <v>10311.793528129998</v>
      </c>
      <c r="D15" s="2103">
        <v>15794.040014429998</v>
      </c>
      <c r="E15" s="2103">
        <v>5832.9175035000007</v>
      </c>
      <c r="F15" s="2103">
        <v>5561.7063899700006</v>
      </c>
      <c r="G15" s="2103">
        <v>20.420325730000005</v>
      </c>
      <c r="H15" s="2103">
        <v>4.1621233699999998</v>
      </c>
      <c r="I15" s="2103">
        <v>45.317734990000012</v>
      </c>
      <c r="J15" s="2103">
        <v>484.68244062006335</v>
      </c>
      <c r="K15" s="2103">
        <v>38055.040060740059</v>
      </c>
      <c r="L15" s="1161"/>
      <c r="M15" s="1161"/>
    </row>
    <row r="16" spans="1:13">
      <c r="A16" s="2105" t="s">
        <v>608</v>
      </c>
      <c r="B16" s="2103">
        <v>1887.6284221600001</v>
      </c>
      <c r="C16" s="2103">
        <v>221.47719310999994</v>
      </c>
      <c r="D16" s="2103">
        <v>1055.2803387800002</v>
      </c>
      <c r="E16" s="2103">
        <v>266.69185091999998</v>
      </c>
      <c r="F16" s="2103">
        <v>344.17903934999998</v>
      </c>
      <c r="G16" s="2103">
        <v>2.6211843499999996</v>
      </c>
      <c r="H16" s="2103">
        <v>1.21735098</v>
      </c>
      <c r="I16" s="2103">
        <v>4.4243456600000002</v>
      </c>
      <c r="J16" s="2103">
        <v>98.115337230000989</v>
      </c>
      <c r="K16" s="2103">
        <v>1994.006640380001</v>
      </c>
      <c r="L16" s="1161"/>
      <c r="M16" s="1161"/>
    </row>
    <row r="17" spans="1:13">
      <c r="A17" s="2105" t="s">
        <v>611</v>
      </c>
      <c r="B17" s="2103">
        <v>35612.829013869996</v>
      </c>
      <c r="C17" s="2103">
        <v>10090.316335019999</v>
      </c>
      <c r="D17" s="2103">
        <v>14738.759675649999</v>
      </c>
      <c r="E17" s="2103">
        <v>5566.2256525800003</v>
      </c>
      <c r="F17" s="2103">
        <v>5217.5273506199992</v>
      </c>
      <c r="G17" s="2103">
        <v>17.799141379999998</v>
      </c>
      <c r="H17" s="2103">
        <v>2.9447723900000002</v>
      </c>
      <c r="I17" s="2103">
        <v>40.893389330000005</v>
      </c>
      <c r="J17" s="2103">
        <v>386.56710339003439</v>
      </c>
      <c r="K17" s="2103">
        <v>36061.033420360029</v>
      </c>
      <c r="L17" s="1161"/>
      <c r="M17" s="1161"/>
    </row>
    <row r="18" spans="1:13">
      <c r="A18" s="2102" t="s">
        <v>259</v>
      </c>
      <c r="B18" s="2110"/>
      <c r="C18" s="2110"/>
      <c r="D18" s="2110"/>
      <c r="E18" s="2110"/>
      <c r="F18" s="2110"/>
      <c r="G18" s="2110"/>
      <c r="H18" s="2110"/>
      <c r="I18" s="2110"/>
      <c r="J18" s="2110"/>
      <c r="K18" s="2110"/>
      <c r="L18" s="1161"/>
    </row>
    <row r="19" spans="1:13">
      <c r="A19" s="2102" t="s">
        <v>613</v>
      </c>
      <c r="B19" s="2103">
        <v>2650.76134336</v>
      </c>
      <c r="C19" s="2103">
        <v>698.60483782999995</v>
      </c>
      <c r="D19" s="2103">
        <v>927.66187502999992</v>
      </c>
      <c r="E19" s="2103">
        <v>253.26955362999999</v>
      </c>
      <c r="F19" s="2103">
        <v>771.22507686999995</v>
      </c>
      <c r="G19" s="2103">
        <v>0</v>
      </c>
      <c r="H19" s="2103">
        <v>14.5859924</v>
      </c>
      <c r="I19" s="2103">
        <v>6.6280808100000002</v>
      </c>
      <c r="J19" s="2103">
        <v>1.7974414600003001</v>
      </c>
      <c r="K19" s="2103">
        <v>2673.7728580300004</v>
      </c>
      <c r="L19" s="1161"/>
    </row>
    <row r="20" spans="1:13" s="2119" customFormat="1">
      <c r="A20" s="2126" t="s">
        <v>614</v>
      </c>
      <c r="B20" s="2127">
        <v>357038.61398552003</v>
      </c>
      <c r="C20" s="2127">
        <v>109008.08168678</v>
      </c>
      <c r="D20" s="2127">
        <v>75872.762323629999</v>
      </c>
      <c r="E20" s="2127">
        <v>71486.419469450004</v>
      </c>
      <c r="F20" s="2127">
        <v>100671.35050566001</v>
      </c>
      <c r="G20" s="2127">
        <v>1524.6980157</v>
      </c>
      <c r="H20" s="2127">
        <v>1820.0275109700001</v>
      </c>
      <c r="I20" s="2127">
        <v>4712.4879382300005</v>
      </c>
      <c r="J20" s="2127">
        <v>25215.339723050049</v>
      </c>
      <c r="K20" s="2127">
        <v>390311.16717347002</v>
      </c>
      <c r="L20" s="2128"/>
    </row>
    <row r="21" spans="1:13">
      <c r="A21" s="2129" t="s">
        <v>225</v>
      </c>
      <c r="B21" s="2106"/>
      <c r="C21" s="2106"/>
      <c r="D21" s="2106"/>
      <c r="E21" s="2106"/>
      <c r="F21" s="2106"/>
      <c r="G21" s="2106"/>
      <c r="H21" s="2106"/>
      <c r="I21" s="2106"/>
      <c r="J21" s="2106"/>
      <c r="K21" s="2106"/>
      <c r="L21" s="1159"/>
    </row>
    <row r="22" spans="1:13">
      <c r="A22" s="2102" t="s">
        <v>604</v>
      </c>
      <c r="B22" s="2103">
        <v>46167.956608330009</v>
      </c>
      <c r="C22" s="2103">
        <v>5803.2276315600002</v>
      </c>
      <c r="D22" s="2103">
        <v>28358.802093520004</v>
      </c>
      <c r="E22" s="2103">
        <v>2296.7754326000004</v>
      </c>
      <c r="F22" s="2103">
        <v>9709.1514506500007</v>
      </c>
      <c r="G22" s="2103">
        <v>1342.1654886797257</v>
      </c>
      <c r="H22" s="2103">
        <v>201.25499342000001</v>
      </c>
      <c r="I22" s="2103">
        <v>21954.21057938</v>
      </c>
      <c r="J22" s="2103">
        <v>5966.0248496800305</v>
      </c>
      <c r="K22" s="2103">
        <v>75631.612519489761</v>
      </c>
      <c r="L22" s="1161"/>
    </row>
    <row r="23" spans="1:13" ht="24" customHeight="1">
      <c r="A23" s="2102" t="s">
        <v>615</v>
      </c>
      <c r="B23" s="2103">
        <v>8333.56664585</v>
      </c>
      <c r="C23" s="2103">
        <v>2091.7041668100005</v>
      </c>
      <c r="D23" s="2103">
        <v>480.9511679200001</v>
      </c>
      <c r="E23" s="2103">
        <v>66.67995006000001</v>
      </c>
      <c r="F23" s="2103">
        <v>5694.2313610599995</v>
      </c>
      <c r="G23" s="2103">
        <v>110.04876367270217</v>
      </c>
      <c r="H23" s="2103">
        <v>1.68497483</v>
      </c>
      <c r="I23" s="2110"/>
      <c r="J23" s="2103">
        <v>46.316259889998754</v>
      </c>
      <c r="K23" s="2103">
        <v>8491.6166442427002</v>
      </c>
      <c r="L23" s="1161"/>
    </row>
    <row r="24" spans="1:13">
      <c r="A24" s="2102" t="s">
        <v>616</v>
      </c>
      <c r="B24" s="2103">
        <v>100.17534209999999</v>
      </c>
      <c r="C24" s="2110"/>
      <c r="D24" s="2103">
        <v>100.17534209999999</v>
      </c>
      <c r="E24" s="2110"/>
      <c r="F24" s="2110"/>
      <c r="G24" s="2103">
        <v>4.89336350295864</v>
      </c>
      <c r="H24" s="2110"/>
      <c r="I24" s="2110"/>
      <c r="J24" s="2110"/>
      <c r="K24" s="2103">
        <v>105.06870560295863</v>
      </c>
      <c r="L24" s="1165"/>
    </row>
    <row r="25" spans="1:13">
      <c r="A25" s="2102" t="s">
        <v>617</v>
      </c>
      <c r="B25" s="2103">
        <v>104.91147418999999</v>
      </c>
      <c r="C25" s="2110"/>
      <c r="D25" s="2103">
        <v>104.91147418999999</v>
      </c>
      <c r="E25" s="2110"/>
      <c r="F25" s="2110"/>
      <c r="G25" s="2110"/>
      <c r="H25" s="2110"/>
      <c r="I25" s="2103">
        <v>4.8484738799999993</v>
      </c>
      <c r="J25" s="2103">
        <v>1342.7413007500004</v>
      </c>
      <c r="K25" s="2103">
        <v>1452.5012488200005</v>
      </c>
      <c r="L25" s="1165"/>
    </row>
    <row r="26" spans="1:13">
      <c r="A26" s="2102" t="s">
        <v>618</v>
      </c>
      <c r="B26" s="2110"/>
      <c r="C26" s="2110"/>
      <c r="D26" s="2110"/>
      <c r="E26" s="2110"/>
      <c r="F26" s="2110"/>
      <c r="G26" s="2110"/>
      <c r="H26" s="2110"/>
      <c r="I26" s="2110"/>
      <c r="J26" s="2103">
        <v>233.20900288000001</v>
      </c>
      <c r="K26" s="2103">
        <v>233.20900288000001</v>
      </c>
      <c r="L26" s="1161"/>
    </row>
    <row r="27" spans="1:13">
      <c r="A27" s="2102" t="s">
        <v>605</v>
      </c>
      <c r="B27" s="2103">
        <v>73.609109901420169</v>
      </c>
      <c r="C27" s="2103">
        <v>2.6658499233511805</v>
      </c>
      <c r="D27" s="2103">
        <v>1.72271117245765</v>
      </c>
      <c r="E27" s="2103">
        <v>67.281277131576331</v>
      </c>
      <c r="F27" s="2103">
        <v>1.9392716740349902</v>
      </c>
      <c r="G27" s="2103">
        <v>9.1552682499153288</v>
      </c>
      <c r="H27" s="2110"/>
      <c r="I27" s="2103">
        <v>0.13005541076388</v>
      </c>
      <c r="J27" s="2103">
        <v>343.07880444593383</v>
      </c>
      <c r="K27" s="2103">
        <v>425.97323800803321</v>
      </c>
      <c r="L27" s="1161"/>
    </row>
    <row r="28" spans="1:13">
      <c r="A28" s="2102" t="s">
        <v>606</v>
      </c>
      <c r="B28" s="2103">
        <v>1747.357748319029</v>
      </c>
      <c r="C28" s="2103">
        <v>1762.8857985411601</v>
      </c>
      <c r="D28" s="2103">
        <v>9.5009404878748906</v>
      </c>
      <c r="E28" s="2103">
        <v>4.6888812383765597</v>
      </c>
      <c r="F28" s="2103">
        <v>-29.717871948382331</v>
      </c>
      <c r="G28" s="2103">
        <v>3013.7116522815254</v>
      </c>
      <c r="H28" s="2103">
        <v>9.0050208984948608</v>
      </c>
      <c r="I28" s="2103">
        <v>1.50637982</v>
      </c>
      <c r="J28" s="2103">
        <v>478.35519927708918</v>
      </c>
      <c r="K28" s="2103">
        <v>5249.936000596701</v>
      </c>
      <c r="L28" s="1161"/>
      <c r="M28" s="1166"/>
    </row>
    <row r="29" spans="1:13" ht="12.75" customHeight="1">
      <c r="A29" s="2104" t="s">
        <v>608</v>
      </c>
      <c r="B29" s="2103">
        <v>1591.1789076283105</v>
      </c>
      <c r="C29" s="2103">
        <v>1589.4474716200002</v>
      </c>
      <c r="D29" s="2103">
        <v>1.7299855357442699</v>
      </c>
      <c r="E29" s="2103">
        <v>0</v>
      </c>
      <c r="F29" s="2103">
        <v>1.4504725659300001E-3</v>
      </c>
      <c r="G29" s="2103">
        <v>991.0528068520299</v>
      </c>
      <c r="H29" s="2110"/>
      <c r="I29" s="2110"/>
      <c r="J29" s="2103">
        <v>19.417989952800003</v>
      </c>
      <c r="K29" s="2103">
        <v>2601.64970443314</v>
      </c>
      <c r="L29" s="1161"/>
      <c r="M29" s="1166"/>
    </row>
    <row r="30" spans="1:13">
      <c r="A30" s="2107" t="s">
        <v>609</v>
      </c>
      <c r="B30" s="2103">
        <v>4703.9804126082399</v>
      </c>
      <c r="C30" s="2103">
        <v>1297.4867369949375</v>
      </c>
      <c r="D30" s="2103">
        <v>3.4540596597629696</v>
      </c>
      <c r="E30" s="2103">
        <v>1048.3016971511845</v>
      </c>
      <c r="F30" s="2103">
        <v>2354.7379188023551</v>
      </c>
      <c r="G30" s="2103">
        <v>1345.3201538795033</v>
      </c>
      <c r="H30" s="2103">
        <v>1.80150248898607</v>
      </c>
      <c r="I30" s="2103">
        <v>5.1343050925623093</v>
      </c>
      <c r="J30" s="2103">
        <v>103.92223133857618</v>
      </c>
      <c r="K30" s="2103">
        <v>6160.1586054078671</v>
      </c>
      <c r="L30" s="1161"/>
      <c r="M30" s="1166"/>
    </row>
    <row r="31" spans="1:13" ht="9.75" customHeight="1">
      <c r="A31" s="2108" t="s">
        <v>608</v>
      </c>
      <c r="B31" s="2103">
        <v>775.97051524079654</v>
      </c>
      <c r="C31" s="2103">
        <v>96.671126621956034</v>
      </c>
      <c r="D31" s="2103">
        <v>1.4358892300180701</v>
      </c>
      <c r="E31" s="2103">
        <v>200.84901019687135</v>
      </c>
      <c r="F31" s="2103">
        <v>477.01448919195099</v>
      </c>
      <c r="G31" s="2103">
        <v>759.11210416508527</v>
      </c>
      <c r="H31" s="2103">
        <v>1.52208085</v>
      </c>
      <c r="I31" s="2103">
        <v>4.2114657399999995</v>
      </c>
      <c r="J31" s="2103">
        <v>45.621185659843881</v>
      </c>
      <c r="K31" s="2103">
        <v>1586.4373516557257</v>
      </c>
      <c r="L31" s="1161"/>
      <c r="M31" s="1166"/>
    </row>
    <row r="32" spans="1:13" ht="16.5">
      <c r="A32" s="2102" t="s">
        <v>620</v>
      </c>
      <c r="B32" s="2103">
        <v>107.81177749431667</v>
      </c>
      <c r="C32" s="2103">
        <v>96.42917258281561</v>
      </c>
      <c r="D32" s="2103">
        <v>7.2100896232073106</v>
      </c>
      <c r="E32" s="2103">
        <v>2.6984177438943004</v>
      </c>
      <c r="F32" s="2103">
        <v>1.47409754439945</v>
      </c>
      <c r="G32" s="2103">
        <v>2532.5127520828005</v>
      </c>
      <c r="H32" s="2103">
        <v>1.9267564575970499</v>
      </c>
      <c r="I32" s="2103">
        <v>1.4212977792165602</v>
      </c>
      <c r="J32" s="2103">
        <v>151.90147011787477</v>
      </c>
      <c r="K32" s="2103">
        <v>2795.5740539318053</v>
      </c>
      <c r="L32" s="1161"/>
      <c r="M32" s="1166"/>
    </row>
    <row r="33" spans="1:13" ht="9.75" customHeight="1">
      <c r="A33" s="2108" t="s">
        <v>608</v>
      </c>
      <c r="B33" s="2103">
        <v>57.668028390000011</v>
      </c>
      <c r="C33" s="2103">
        <v>57.668028390000011</v>
      </c>
      <c r="D33" s="2110"/>
      <c r="E33" s="2110"/>
      <c r="F33" s="2110"/>
      <c r="G33" s="2103">
        <v>13.944750839692531</v>
      </c>
      <c r="H33" s="2110"/>
      <c r="I33" s="2110"/>
      <c r="J33" s="2110"/>
      <c r="K33" s="2103">
        <v>71.612779229692535</v>
      </c>
      <c r="L33" s="1161"/>
      <c r="M33" s="1166"/>
    </row>
    <row r="34" spans="1:13">
      <c r="A34" s="2102" t="s">
        <v>621</v>
      </c>
      <c r="B34" s="2103">
        <v>18.250194231577158</v>
      </c>
      <c r="C34" s="2103">
        <v>2.7758092523794913</v>
      </c>
      <c r="D34" s="2103">
        <v>0.12447287854822003</v>
      </c>
      <c r="E34" s="2103">
        <v>8.5538363801573301</v>
      </c>
      <c r="F34" s="2103">
        <v>6.7960757204921194</v>
      </c>
      <c r="G34" s="2103">
        <v>264.8452102534967</v>
      </c>
      <c r="H34" s="2103">
        <v>1.4574154200000005E-6</v>
      </c>
      <c r="I34" s="2103">
        <v>0.17575593908106008</v>
      </c>
      <c r="J34" s="2103">
        <v>3.2648628100474584</v>
      </c>
      <c r="K34" s="2103">
        <v>286.5360246916178</v>
      </c>
      <c r="L34" s="1161"/>
      <c r="M34" s="1166"/>
    </row>
    <row r="35" spans="1:13" ht="19.5" customHeight="1">
      <c r="A35" s="2102" t="s">
        <v>622</v>
      </c>
      <c r="B35" s="2103">
        <v>91.571123869999994</v>
      </c>
      <c r="C35" s="2103">
        <v>63.807597029999997</v>
      </c>
      <c r="D35" s="2103">
        <v>3.9940717299999999</v>
      </c>
      <c r="E35" s="2110"/>
      <c r="F35" s="2103">
        <v>23.769455109999999</v>
      </c>
      <c r="G35" s="2103">
        <v>14.830637671396744</v>
      </c>
      <c r="H35" s="2110"/>
      <c r="I35" s="2103">
        <v>128.79172790999999</v>
      </c>
      <c r="J35" s="2103">
        <v>308.21113877215276</v>
      </c>
      <c r="K35" s="2103">
        <v>543.40462822354948</v>
      </c>
      <c r="L35" s="1161"/>
      <c r="M35" s="1166"/>
    </row>
    <row r="36" spans="1:13">
      <c r="A36" s="2102" t="s">
        <v>623</v>
      </c>
      <c r="B36" s="2110"/>
      <c r="C36" s="2110"/>
      <c r="D36" s="2110"/>
      <c r="E36" s="2110"/>
      <c r="F36" s="2110"/>
      <c r="G36" s="2110"/>
      <c r="H36" s="2110"/>
      <c r="I36" s="2110"/>
      <c r="J36" s="2110"/>
      <c r="K36" s="2110"/>
      <c r="L36" s="1161"/>
      <c r="M36" s="1166"/>
    </row>
    <row r="37" spans="1:13" ht="20.25" customHeight="1">
      <c r="A37" s="2102" t="s">
        <v>624</v>
      </c>
      <c r="B37" s="2110"/>
      <c r="C37" s="2110"/>
      <c r="D37" s="2110"/>
      <c r="E37" s="2110"/>
      <c r="F37" s="2110"/>
      <c r="G37" s="2110"/>
      <c r="H37" s="2110"/>
      <c r="I37" s="2110"/>
      <c r="J37" s="2110"/>
      <c r="K37" s="2110"/>
      <c r="L37" s="1161"/>
      <c r="M37" s="1166"/>
    </row>
    <row r="38" spans="1:13" ht="16.5">
      <c r="A38" s="2102" t="s">
        <v>625</v>
      </c>
      <c r="B38" s="2103">
        <v>1023.8533251999999</v>
      </c>
      <c r="C38" s="2103">
        <v>50.332047130000007</v>
      </c>
      <c r="D38" s="2103">
        <v>716.04617920999999</v>
      </c>
      <c r="E38" s="2103">
        <v>240.55278910999999</v>
      </c>
      <c r="F38" s="2103">
        <v>16.92230975</v>
      </c>
      <c r="G38" s="2103">
        <v>4.0212822191250002</v>
      </c>
      <c r="H38" s="2110"/>
      <c r="I38" s="2103">
        <v>3.8606886623562002</v>
      </c>
      <c r="J38" s="2103">
        <v>92.490118865499966</v>
      </c>
      <c r="K38" s="2103">
        <v>1124.2254149469811</v>
      </c>
      <c r="L38" s="1161"/>
      <c r="M38" s="1166"/>
    </row>
    <row r="39" spans="1:13">
      <c r="A39" s="2102" t="s">
        <v>626</v>
      </c>
      <c r="B39" s="2103">
        <v>1023.8533251999999</v>
      </c>
      <c r="C39" s="2103">
        <v>50.332047130000007</v>
      </c>
      <c r="D39" s="2103">
        <v>716.04617920999999</v>
      </c>
      <c r="E39" s="2103">
        <v>240.55278910999999</v>
      </c>
      <c r="F39" s="2103">
        <v>16.92230975</v>
      </c>
      <c r="G39" s="2103">
        <v>4.0212822191250002</v>
      </c>
      <c r="H39" s="2110"/>
      <c r="I39" s="2103">
        <v>3.8606886623562002</v>
      </c>
      <c r="J39" s="2103">
        <v>92.490118865499966</v>
      </c>
      <c r="K39" s="2103">
        <v>1124.2254149469811</v>
      </c>
      <c r="L39" s="1161"/>
      <c r="M39" s="1166"/>
    </row>
    <row r="40" spans="1:13">
      <c r="A40" s="2102" t="s">
        <v>627</v>
      </c>
      <c r="B40" s="2103">
        <v>703.72256210237629</v>
      </c>
      <c r="C40" s="2103">
        <v>34.67869795</v>
      </c>
      <c r="D40" s="2103">
        <v>45.710584382236298</v>
      </c>
      <c r="E40" s="2103">
        <v>503.44060244013997</v>
      </c>
      <c r="F40" s="2103">
        <v>119.89267733</v>
      </c>
      <c r="G40" s="2103">
        <v>240.5253217098888</v>
      </c>
      <c r="H40" s="2103">
        <v>1.526783E-2</v>
      </c>
      <c r="I40" s="2103">
        <v>1.777778E-2</v>
      </c>
      <c r="J40" s="2103">
        <v>86.774272059513635</v>
      </c>
      <c r="K40" s="2103">
        <v>1031.0552014812156</v>
      </c>
      <c r="L40" s="1161"/>
      <c r="M40" s="1166"/>
    </row>
    <row r="41" spans="1:13" s="2119" customFormat="1">
      <c r="A41" s="2126" t="s">
        <v>628</v>
      </c>
      <c r="B41" s="2127">
        <v>63176.766324196971</v>
      </c>
      <c r="C41" s="2127">
        <v>11205.993507774643</v>
      </c>
      <c r="D41" s="2127">
        <v>29832.603186874094</v>
      </c>
      <c r="E41" s="2127">
        <v>4238.9728838553301</v>
      </c>
      <c r="F41" s="2127">
        <v>17899.196745692901</v>
      </c>
      <c r="G41" s="2127">
        <v>8882.0298942030386</v>
      </c>
      <c r="H41" s="2127">
        <v>215.68851738249336</v>
      </c>
      <c r="I41" s="2127">
        <v>22100.097041653979</v>
      </c>
      <c r="J41" s="2127">
        <v>9156.2895108867197</v>
      </c>
      <c r="K41" s="2127">
        <v>103530.87128832321</v>
      </c>
      <c r="L41" s="2128"/>
      <c r="M41" s="2130"/>
    </row>
    <row r="42" spans="1:13" s="2134" customFormat="1">
      <c r="A42" s="2131"/>
      <c r="B42" s="2132"/>
      <c r="C42" s="2132"/>
      <c r="D42" s="2132"/>
      <c r="E42" s="2132"/>
      <c r="F42" s="2132"/>
      <c r="G42" s="2132"/>
      <c r="H42" s="2132"/>
      <c r="I42" s="2132"/>
      <c r="J42" s="2132"/>
      <c r="K42" s="2132"/>
      <c r="L42" s="2133"/>
    </row>
    <row r="43" spans="1:13" s="2119" customFormat="1">
      <c r="A43" s="2126" t="s">
        <v>188</v>
      </c>
      <c r="B43" s="2127">
        <v>420215</v>
      </c>
      <c r="C43" s="2127">
        <v>120214.07519455465</v>
      </c>
      <c r="D43" s="2127">
        <v>105705.3655105041</v>
      </c>
      <c r="E43" s="2127">
        <v>75725.392353305331</v>
      </c>
      <c r="F43" s="2127">
        <v>118570.54725135291</v>
      </c>
      <c r="G43" s="2127">
        <v>10406.727909903038</v>
      </c>
      <c r="H43" s="2127">
        <v>2035.7160283524934</v>
      </c>
      <c r="I43" s="2127">
        <v>26812.584979883977</v>
      </c>
      <c r="J43" s="2127">
        <v>34371.629233936765</v>
      </c>
      <c r="K43" s="2127">
        <v>493842.03846179321</v>
      </c>
      <c r="L43" s="2133"/>
    </row>
    <row r="44" spans="1:13" ht="15">
      <c r="A44" s="1156"/>
      <c r="B44" s="1156"/>
      <c r="C44" s="1156"/>
      <c r="D44" s="1156"/>
      <c r="E44" s="1167"/>
      <c r="F44" s="1156"/>
      <c r="G44" s="1168"/>
      <c r="H44" s="1168"/>
      <c r="I44" s="1168"/>
      <c r="J44" s="1168"/>
      <c r="K44" s="1168"/>
      <c r="L44" s="1155"/>
    </row>
    <row r="45" spans="1:13" ht="15">
      <c r="A45" s="1156"/>
      <c r="B45" s="1156"/>
      <c r="C45" s="1156"/>
      <c r="D45" s="1156"/>
      <c r="E45" s="1167"/>
      <c r="F45" s="1156"/>
      <c r="G45" s="1168"/>
      <c r="H45" s="1168"/>
      <c r="I45" s="1168"/>
      <c r="J45" s="1168"/>
      <c r="K45" s="1168"/>
      <c r="L45" s="1155"/>
    </row>
    <row r="46" spans="1:13" ht="15">
      <c r="A46" s="1156"/>
      <c r="B46" s="1156"/>
      <c r="C46" s="1156"/>
      <c r="D46" s="1156"/>
      <c r="E46" s="1156"/>
      <c r="F46" s="1156"/>
      <c r="G46" s="1168"/>
      <c r="H46" s="1168"/>
      <c r="I46" s="1168"/>
      <c r="J46" s="1168"/>
      <c r="K46" s="1168"/>
      <c r="L46" s="1155"/>
    </row>
    <row r="47" spans="1:13">
      <c r="A47" s="2593"/>
      <c r="B47" s="2594"/>
      <c r="C47" s="2693" t="s">
        <v>822</v>
      </c>
      <c r="D47" s="2693"/>
      <c r="E47" s="2693"/>
      <c r="F47" s="2693"/>
      <c r="G47" s="2693"/>
      <c r="H47" s="2693"/>
      <c r="I47" s="2693"/>
      <c r="J47" s="2693"/>
      <c r="K47" s="2693"/>
      <c r="L47" s="1157"/>
    </row>
    <row r="48" spans="1:13" ht="30.75" customHeight="1">
      <c r="A48" s="2595">
        <v>2017</v>
      </c>
      <c r="B48" s="2596" t="s">
        <v>658</v>
      </c>
      <c r="C48" s="2596" t="s">
        <v>823</v>
      </c>
      <c r="D48" s="2596" t="s">
        <v>824</v>
      </c>
      <c r="E48" s="2597" t="s">
        <v>825</v>
      </c>
      <c r="F48" s="2596" t="s">
        <v>826</v>
      </c>
      <c r="G48" s="2597" t="s">
        <v>663</v>
      </c>
      <c r="H48" s="2597" t="s">
        <v>666</v>
      </c>
      <c r="I48" s="2596" t="s">
        <v>827</v>
      </c>
      <c r="J48" s="2597" t="s">
        <v>828</v>
      </c>
      <c r="K48" s="2596" t="s">
        <v>188</v>
      </c>
      <c r="L48" s="1158"/>
    </row>
    <row r="49" spans="1:13">
      <c r="A49" s="2598" t="s">
        <v>603</v>
      </c>
      <c r="B49" s="2599"/>
      <c r="C49" s="2600"/>
      <c r="D49" s="2600"/>
      <c r="E49" s="2600"/>
      <c r="F49" s="2600"/>
      <c r="G49" s="2600"/>
      <c r="H49" s="2600"/>
      <c r="I49" s="2600"/>
      <c r="J49" s="2600"/>
      <c r="K49" s="2600"/>
      <c r="L49" s="1159"/>
    </row>
    <row r="50" spans="1:13" ht="22.5" customHeight="1">
      <c r="A50" s="2102" t="s">
        <v>604</v>
      </c>
      <c r="B50" s="2110">
        <v>41464.214949230001</v>
      </c>
      <c r="C50" s="2110">
        <v>6369.3931301699995</v>
      </c>
      <c r="D50" s="2110">
        <v>21933.792195689999</v>
      </c>
      <c r="E50" s="2110">
        <v>2524.8579403999997</v>
      </c>
      <c r="F50" s="2110">
        <v>10636.171682970002</v>
      </c>
      <c r="G50" s="2110" t="s">
        <v>212</v>
      </c>
      <c r="H50" s="2110">
        <v>208.7967745</v>
      </c>
      <c r="I50" s="2110">
        <v>28344.757672539999</v>
      </c>
      <c r="J50" s="2110">
        <v>8313.9382045000202</v>
      </c>
      <c r="K50" s="2110">
        <v>78331.720100770021</v>
      </c>
      <c r="L50" s="1161"/>
    </row>
    <row r="51" spans="1:13">
      <c r="A51" s="2102" t="s">
        <v>605</v>
      </c>
      <c r="B51" s="2110">
        <v>30891.461770149999</v>
      </c>
      <c r="C51" s="2110">
        <v>14543.588913339998</v>
      </c>
      <c r="D51" s="2110">
        <v>168.88648019000001</v>
      </c>
      <c r="E51" s="2110">
        <v>5404.1437079899988</v>
      </c>
      <c r="F51" s="2110">
        <v>10774.842668630004</v>
      </c>
      <c r="G51" s="2110">
        <v>1.50293162</v>
      </c>
      <c r="H51" s="2110">
        <v>3.0680668</v>
      </c>
      <c r="I51" s="2110">
        <v>587.20662270000003</v>
      </c>
      <c r="J51" s="2110">
        <v>5346.0830561599914</v>
      </c>
      <c r="K51" s="2110">
        <v>36829.322447429993</v>
      </c>
      <c r="L51" s="1161"/>
    </row>
    <row r="52" spans="1:13">
      <c r="A52" s="2102" t="s">
        <v>606</v>
      </c>
      <c r="B52" s="2110">
        <v>138904.36653856997</v>
      </c>
      <c r="C52" s="2110">
        <v>40695.539714430008</v>
      </c>
      <c r="D52" s="2110">
        <v>31434.18446697</v>
      </c>
      <c r="E52" s="2110">
        <v>30854.145987920001</v>
      </c>
      <c r="F52" s="2110">
        <v>35920.496369249988</v>
      </c>
      <c r="G52" s="2110">
        <v>2141.9151037000001</v>
      </c>
      <c r="H52" s="2110">
        <v>2318.05809318</v>
      </c>
      <c r="I52" s="2110">
        <v>3083.2846088400006</v>
      </c>
      <c r="J52" s="2110">
        <v>20830.730763990108</v>
      </c>
      <c r="K52" s="2110">
        <v>167278.35510828011</v>
      </c>
      <c r="L52" s="1161"/>
    </row>
    <row r="53" spans="1:13">
      <c r="A53" s="2104" t="s">
        <v>607</v>
      </c>
      <c r="B53" s="2110">
        <v>298.50778709999997</v>
      </c>
      <c r="C53" s="2110">
        <v>5.3171870499999994</v>
      </c>
      <c r="D53" s="2110">
        <v>204.09079247</v>
      </c>
      <c r="E53" s="2110">
        <v>75.987992339999977</v>
      </c>
      <c r="F53" s="2110">
        <v>13.11181524</v>
      </c>
      <c r="G53" s="2110" t="s">
        <v>423</v>
      </c>
      <c r="H53" s="2110">
        <v>0</v>
      </c>
      <c r="I53" s="2110">
        <v>0</v>
      </c>
      <c r="J53" s="2110">
        <v>128.64425976000012</v>
      </c>
      <c r="K53" s="2110">
        <v>427.1520468600001</v>
      </c>
      <c r="L53" s="1161"/>
    </row>
    <row r="54" spans="1:13">
      <c r="A54" s="2104" t="s">
        <v>608</v>
      </c>
      <c r="B54" s="2110">
        <v>53974.901767810014</v>
      </c>
      <c r="C54" s="2110">
        <v>19016.099562670002</v>
      </c>
      <c r="D54" s="2110">
        <v>12325.351617300003</v>
      </c>
      <c r="E54" s="2110">
        <v>11130.32047491</v>
      </c>
      <c r="F54" s="2110">
        <v>11503.130112930003</v>
      </c>
      <c r="G54" s="2110">
        <v>148.12754689000002</v>
      </c>
      <c r="H54" s="2110">
        <v>0</v>
      </c>
      <c r="I54" s="2110">
        <v>33.837227370000001</v>
      </c>
      <c r="J54" s="2110">
        <v>1442.330400390043</v>
      </c>
      <c r="K54" s="2110">
        <v>55599.196942460054</v>
      </c>
      <c r="L54" s="1161"/>
    </row>
    <row r="55" spans="1:13">
      <c r="A55" s="2102" t="s">
        <v>609</v>
      </c>
      <c r="B55" s="2110">
        <v>183063.87643566998</v>
      </c>
      <c r="C55" s="2110">
        <v>51597.478492839997</v>
      </c>
      <c r="D55" s="2110">
        <v>43788.586366199997</v>
      </c>
      <c r="E55" s="2110">
        <v>32917.432411199996</v>
      </c>
      <c r="F55" s="2110">
        <v>54760.37916543</v>
      </c>
      <c r="G55" s="2110">
        <v>49.11560317</v>
      </c>
      <c r="H55" s="2110">
        <v>13.755335630000001</v>
      </c>
      <c r="I55" s="2110">
        <v>218.61443532000001</v>
      </c>
      <c r="J55" s="2110">
        <v>1525.9705866598013</v>
      </c>
      <c r="K55" s="2110">
        <v>184871.33239644978</v>
      </c>
      <c r="L55" s="1161"/>
    </row>
    <row r="56" spans="1:13" ht="16.5">
      <c r="A56" s="2104" t="s">
        <v>610</v>
      </c>
      <c r="B56" s="2110">
        <v>146551.57509996</v>
      </c>
      <c r="C56" s="2110">
        <v>41544.232521189995</v>
      </c>
      <c r="D56" s="2110">
        <v>29320.046991300002</v>
      </c>
      <c r="E56" s="2110">
        <v>27010.90597217</v>
      </c>
      <c r="F56" s="2110">
        <v>48676.389615299995</v>
      </c>
      <c r="G56" s="2110">
        <v>27.406872349999997</v>
      </c>
      <c r="H56" s="2110">
        <v>9.5078163799999995</v>
      </c>
      <c r="I56" s="2110">
        <v>174.54530210000001</v>
      </c>
      <c r="J56" s="2110">
        <v>1062.0639935898059</v>
      </c>
      <c r="K56" s="2110">
        <v>147825.09908437982</v>
      </c>
      <c r="L56" s="1161"/>
      <c r="M56" s="1169"/>
    </row>
    <row r="57" spans="1:13">
      <c r="A57" s="2105" t="s">
        <v>608</v>
      </c>
      <c r="B57" s="2110">
        <v>1254.0054958999999</v>
      </c>
      <c r="C57" s="2110">
        <v>91.329205819999999</v>
      </c>
      <c r="D57" s="2110">
        <v>971.82402991000004</v>
      </c>
      <c r="E57" s="2110">
        <v>71.398816920000002</v>
      </c>
      <c r="F57" s="2110">
        <v>119.45344324999999</v>
      </c>
      <c r="G57" s="2110" t="s">
        <v>423</v>
      </c>
      <c r="H57" s="2110">
        <v>0</v>
      </c>
      <c r="I57" s="2110">
        <v>0</v>
      </c>
      <c r="J57" s="2110" t="s">
        <v>212</v>
      </c>
      <c r="K57" s="2110">
        <v>1254.3957238199996</v>
      </c>
      <c r="L57" s="1161"/>
    </row>
    <row r="58" spans="1:13">
      <c r="A58" s="2105" t="s">
        <v>611</v>
      </c>
      <c r="B58" s="2110">
        <v>145297.56960406</v>
      </c>
      <c r="C58" s="2110">
        <v>41452.90331537</v>
      </c>
      <c r="D58" s="2110">
        <v>28348.222961390002</v>
      </c>
      <c r="E58" s="2110">
        <v>26939.507155250001</v>
      </c>
      <c r="F58" s="2110">
        <v>48556.936172049995</v>
      </c>
      <c r="G58" s="2110">
        <v>27.406872349999997</v>
      </c>
      <c r="H58" s="2110">
        <v>9.5078163799999995</v>
      </c>
      <c r="I58" s="2110">
        <v>174.54530210000001</v>
      </c>
      <c r="J58" s="2110">
        <v>1061.6737656697503</v>
      </c>
      <c r="K58" s="2110">
        <v>146570.70336055977</v>
      </c>
      <c r="L58" s="1161"/>
    </row>
    <row r="59" spans="1:13">
      <c r="A59" s="2104" t="s">
        <v>612</v>
      </c>
      <c r="B59" s="2110">
        <v>36512.301335710006</v>
      </c>
      <c r="C59" s="2110">
        <v>10053.245971650002</v>
      </c>
      <c r="D59" s="2110">
        <v>14468.539374900005</v>
      </c>
      <c r="E59" s="2110">
        <v>5906.5264390299999</v>
      </c>
      <c r="F59" s="2110">
        <v>6083.9895501300007</v>
      </c>
      <c r="G59" s="2110">
        <v>21.70873082</v>
      </c>
      <c r="H59" s="2110">
        <v>4.247519249999999</v>
      </c>
      <c r="I59" s="2110">
        <v>44.069133220000005</v>
      </c>
      <c r="J59" s="2110">
        <v>463.90659306998072</v>
      </c>
      <c r="K59" s="2110">
        <v>37046.233312069984</v>
      </c>
      <c r="L59" s="1161"/>
    </row>
    <row r="60" spans="1:13">
      <c r="A60" s="2105" t="s">
        <v>608</v>
      </c>
      <c r="B60" s="2110">
        <v>1877.7852703599997</v>
      </c>
      <c r="C60" s="2110">
        <v>252.07765617999996</v>
      </c>
      <c r="D60" s="2110">
        <v>1022.7363012699998</v>
      </c>
      <c r="E60" s="2110">
        <v>245.60052376000004</v>
      </c>
      <c r="F60" s="2110">
        <v>357.37078915000012</v>
      </c>
      <c r="G60" s="2110">
        <v>2.2708184500000002</v>
      </c>
      <c r="H60" s="2110">
        <v>0.84690652</v>
      </c>
      <c r="I60" s="2110">
        <v>4.0465619400000001</v>
      </c>
      <c r="J60" s="2110">
        <v>90.075657859997918</v>
      </c>
      <c r="K60" s="2110">
        <v>1975.0252151299974</v>
      </c>
      <c r="L60" s="1161"/>
    </row>
    <row r="61" spans="1:13">
      <c r="A61" s="2105" t="s">
        <v>611</v>
      </c>
      <c r="B61" s="2110">
        <v>34634.516065349999</v>
      </c>
      <c r="C61" s="2110">
        <v>9801.1683154700004</v>
      </c>
      <c r="D61" s="2110">
        <v>13445.803073630002</v>
      </c>
      <c r="E61" s="2110">
        <v>5660.9259152699997</v>
      </c>
      <c r="F61" s="2110">
        <v>5726.618760979999</v>
      </c>
      <c r="G61" s="2110">
        <v>19.437912370000003</v>
      </c>
      <c r="H61" s="2110">
        <v>3.4006127300000002</v>
      </c>
      <c r="I61" s="2110">
        <v>40.022571280000008</v>
      </c>
      <c r="J61" s="2110">
        <v>373.8309352099896</v>
      </c>
      <c r="K61" s="2110">
        <v>35071.20809693999</v>
      </c>
      <c r="L61" s="1161"/>
    </row>
    <row r="62" spans="1:13">
      <c r="A62" s="2102" t="s">
        <v>259</v>
      </c>
      <c r="B62" s="2110"/>
      <c r="C62" s="2110"/>
      <c r="D62" s="2110"/>
      <c r="E62" s="2110"/>
      <c r="F62" s="2110"/>
      <c r="G62" s="2110"/>
      <c r="H62" s="2110"/>
      <c r="I62" s="2110"/>
      <c r="J62" s="2110"/>
      <c r="K62" s="2110"/>
      <c r="L62" s="1161"/>
    </row>
    <row r="63" spans="1:13">
      <c r="A63" s="2102" t="s">
        <v>613</v>
      </c>
      <c r="B63" s="2110">
        <v>2519.7750511499999</v>
      </c>
      <c r="C63" s="2110">
        <v>878.44882514000005</v>
      </c>
      <c r="D63" s="2110">
        <v>405.08664403999995</v>
      </c>
      <c r="E63" s="2110">
        <v>330.74483941000005</v>
      </c>
      <c r="F63" s="2110">
        <v>905.49474255999996</v>
      </c>
      <c r="G63" s="2110" t="s">
        <v>423</v>
      </c>
      <c r="H63" s="2110">
        <v>44.74717545</v>
      </c>
      <c r="I63" s="2110">
        <v>251.10034436999999</v>
      </c>
      <c r="J63" s="2110">
        <v>2.3016643300002215</v>
      </c>
      <c r="K63" s="2110">
        <v>2817.9242353000004</v>
      </c>
      <c r="L63" s="1161"/>
    </row>
    <row r="64" spans="1:13">
      <c r="A64" s="1789" t="s">
        <v>614</v>
      </c>
      <c r="B64" s="2111">
        <v>396843.69474476995</v>
      </c>
      <c r="C64" s="2112">
        <v>114084.44907592001</v>
      </c>
      <c r="D64" s="2112">
        <v>97730.536153089997</v>
      </c>
      <c r="E64" s="2111">
        <v>72031.324886920003</v>
      </c>
      <c r="F64" s="2111">
        <v>112997.38462883999</v>
      </c>
      <c r="G64" s="2112">
        <v>2192.54613849</v>
      </c>
      <c r="H64" s="2112">
        <v>2588.4254455600003</v>
      </c>
      <c r="I64" s="2111">
        <v>32484.963683770002</v>
      </c>
      <c r="J64" s="2111">
        <v>36019.024275639924</v>
      </c>
      <c r="K64" s="2112">
        <v>470128.65428822988</v>
      </c>
      <c r="L64" s="1162"/>
    </row>
    <row r="65" spans="1:12" s="1164" customFormat="1">
      <c r="A65" s="2109"/>
      <c r="B65" s="2113"/>
      <c r="C65" s="2113"/>
      <c r="D65" s="2113"/>
      <c r="E65" s="2113"/>
      <c r="F65" s="2113"/>
      <c r="G65" s="2113"/>
      <c r="H65" s="2113"/>
      <c r="I65" s="2113"/>
      <c r="J65" s="2113"/>
      <c r="K65" s="2113"/>
      <c r="L65" s="1163"/>
    </row>
    <row r="66" spans="1:12">
      <c r="A66" s="2601" t="s">
        <v>225</v>
      </c>
      <c r="B66" s="2110" t="s">
        <v>212</v>
      </c>
      <c r="C66" s="2110"/>
      <c r="D66" s="2110"/>
      <c r="E66" s="2110"/>
      <c r="F66" s="2110"/>
      <c r="G66" s="2110"/>
      <c r="H66" s="2110"/>
      <c r="I66" s="2110"/>
      <c r="J66" s="2110"/>
      <c r="K66" s="2110"/>
      <c r="L66" s="1159"/>
    </row>
    <row r="67" spans="1:12" ht="21" customHeight="1">
      <c r="A67" s="2102" t="s">
        <v>604</v>
      </c>
      <c r="B67" s="2110">
        <v>125.10840587</v>
      </c>
      <c r="C67" s="2110">
        <v>8.74850247</v>
      </c>
      <c r="D67" s="2110">
        <v>18.34161748</v>
      </c>
      <c r="E67" s="2110"/>
      <c r="F67" s="2110">
        <v>98.018285919999997</v>
      </c>
      <c r="G67" s="2110">
        <v>1488.2248326858</v>
      </c>
      <c r="H67" s="2110">
        <v>2.0326694700000001</v>
      </c>
      <c r="I67" s="2110" t="s">
        <v>212</v>
      </c>
      <c r="J67" s="2110">
        <v>871.07997985999998</v>
      </c>
      <c r="K67" s="2110">
        <v>2486.4915153358002</v>
      </c>
      <c r="L67" s="1161"/>
    </row>
    <row r="68" spans="1:12" ht="20.25" customHeight="1">
      <c r="A68" s="2102" t="s">
        <v>615</v>
      </c>
      <c r="B68" s="2110"/>
      <c r="C68" s="2110"/>
      <c r="D68" s="2110"/>
      <c r="E68" s="2110"/>
      <c r="F68" s="2110"/>
      <c r="G68" s="2110">
        <v>134.84802717920761</v>
      </c>
      <c r="H68" s="2110"/>
      <c r="I68" s="2110"/>
      <c r="J68" s="2110"/>
      <c r="K68" s="2110">
        <v>134.84802717920761</v>
      </c>
      <c r="L68" s="1161"/>
    </row>
    <row r="69" spans="1:12">
      <c r="A69" s="2102" t="s">
        <v>616</v>
      </c>
      <c r="B69" s="2110"/>
      <c r="C69" s="2110"/>
      <c r="D69" s="2110"/>
      <c r="E69" s="2110"/>
      <c r="F69" s="2110"/>
      <c r="G69" s="2110">
        <v>41.427402688863815</v>
      </c>
      <c r="H69" s="2110"/>
      <c r="I69" s="2110"/>
      <c r="J69" s="2110"/>
      <c r="K69" s="2110">
        <v>41.427402688863815</v>
      </c>
      <c r="L69" s="1161"/>
    </row>
    <row r="70" spans="1:12" ht="18" customHeight="1">
      <c r="A70" s="2102" t="s">
        <v>617</v>
      </c>
      <c r="B70" s="2110"/>
      <c r="C70" s="2110"/>
      <c r="D70" s="2110"/>
      <c r="E70" s="2110"/>
      <c r="F70" s="2110"/>
      <c r="G70" s="2110"/>
      <c r="H70" s="2110"/>
      <c r="I70" s="2110"/>
      <c r="J70" s="2110"/>
      <c r="K70" s="2110"/>
      <c r="L70" s="1161"/>
    </row>
    <row r="71" spans="1:12">
      <c r="A71" s="2102" t="s">
        <v>618</v>
      </c>
      <c r="B71" s="2110"/>
      <c r="C71" s="2110"/>
      <c r="D71" s="2110"/>
      <c r="E71" s="2110"/>
      <c r="F71" s="2110"/>
      <c r="G71" s="2110"/>
      <c r="H71" s="2110"/>
      <c r="I71" s="2110"/>
      <c r="J71" s="2110"/>
      <c r="K71" s="2110"/>
      <c r="L71" s="1161"/>
    </row>
    <row r="72" spans="1:12">
      <c r="A72" s="2102" t="s">
        <v>605</v>
      </c>
      <c r="B72" s="2110">
        <v>228.41168142951003</v>
      </c>
      <c r="C72" s="2110">
        <v>2.8074284594100001</v>
      </c>
      <c r="D72" s="2110">
        <v>1.2670237264199999</v>
      </c>
      <c r="E72" s="2110">
        <v>206.02144067394002</v>
      </c>
      <c r="F72" s="2110">
        <v>18.31578856974</v>
      </c>
      <c r="G72" s="2110">
        <v>49.925637447682988</v>
      </c>
      <c r="H72" s="2110">
        <v>2.9675780616199998</v>
      </c>
      <c r="I72" s="2110">
        <v>1.1900793159340004</v>
      </c>
      <c r="J72" s="2110">
        <v>108.237339186236</v>
      </c>
      <c r="K72" s="2110">
        <v>390.73231544098303</v>
      </c>
      <c r="L72" s="1161"/>
    </row>
    <row r="73" spans="1:12">
      <c r="A73" s="2102" t="s">
        <v>606</v>
      </c>
      <c r="B73" s="2110">
        <v>202.33239010499818</v>
      </c>
      <c r="C73" s="2110">
        <v>145.03044352398337</v>
      </c>
      <c r="D73" s="2110">
        <v>8.9575130823074005</v>
      </c>
      <c r="E73" s="2110">
        <v>4.6646063407375999</v>
      </c>
      <c r="F73" s="2110">
        <v>43.679827157969804</v>
      </c>
      <c r="G73" s="2110">
        <v>2799.0870735001545</v>
      </c>
      <c r="H73" s="2110">
        <v>39.734845961975402</v>
      </c>
      <c r="I73" s="2110">
        <v>1.4602132473272</v>
      </c>
      <c r="J73" s="2110">
        <v>2522.6677582377483</v>
      </c>
      <c r="K73" s="2110">
        <v>5565.282281052203</v>
      </c>
      <c r="L73" s="1161"/>
    </row>
    <row r="74" spans="1:12">
      <c r="A74" s="2104" t="s">
        <v>608</v>
      </c>
      <c r="B74" s="2110">
        <v>7.3002709944800017</v>
      </c>
      <c r="C74" s="2110">
        <v>5.2746644542800007</v>
      </c>
      <c r="D74" s="2110">
        <v>0.66688762798000023</v>
      </c>
      <c r="E74" s="2110"/>
      <c r="F74" s="2110">
        <v>1.3587189122200003</v>
      </c>
      <c r="G74" s="2110">
        <v>1025.0719908762053</v>
      </c>
      <c r="H74" s="2110"/>
      <c r="I74" s="2110"/>
      <c r="J74" s="2110">
        <v>36.867940744662</v>
      </c>
      <c r="K74" s="2110">
        <v>1069.2402026153472</v>
      </c>
      <c r="L74" s="1161"/>
    </row>
    <row r="75" spans="1:12">
      <c r="A75" s="2107" t="s">
        <v>609</v>
      </c>
      <c r="B75" s="2110">
        <v>4608.7508098056915</v>
      </c>
      <c r="C75" s="2110">
        <v>1200.3423443009267</v>
      </c>
      <c r="D75" s="2110">
        <v>5.5180219955345997</v>
      </c>
      <c r="E75" s="2110">
        <v>1003.6567402050364</v>
      </c>
      <c r="F75" s="2110">
        <v>2399.233703304194</v>
      </c>
      <c r="G75" s="2110">
        <v>1427.6677817131967</v>
      </c>
      <c r="H75" s="2110">
        <v>2.0422066341859999</v>
      </c>
      <c r="I75" s="2110">
        <v>3.8546498895730004</v>
      </c>
      <c r="J75" s="2110">
        <v>934.34891968440866</v>
      </c>
      <c r="K75" s="2110">
        <v>6976.6643677270567</v>
      </c>
      <c r="L75" s="1161"/>
    </row>
    <row r="76" spans="1:12">
      <c r="A76" s="2108" t="s">
        <v>608</v>
      </c>
      <c r="B76" s="2110">
        <v>751.79067763489593</v>
      </c>
      <c r="C76" s="2110">
        <v>85.018397830095992</v>
      </c>
      <c r="D76" s="2110">
        <v>3.4553613058000008</v>
      </c>
      <c r="E76" s="2110">
        <v>194.84737880000003</v>
      </c>
      <c r="F76" s="2110">
        <v>468.46953969899999</v>
      </c>
      <c r="G76" s="2110">
        <v>844.50126726061478</v>
      </c>
      <c r="H76" s="2110">
        <v>1.67849056</v>
      </c>
      <c r="I76" s="2110">
        <v>2.8902958542200001</v>
      </c>
      <c r="J76" s="2110">
        <v>44.348852316180327</v>
      </c>
      <c r="K76" s="2110">
        <v>1645.2095836259114</v>
      </c>
      <c r="L76" s="1161"/>
    </row>
    <row r="77" spans="1:12" ht="16.5">
      <c r="A77" s="2102" t="s">
        <v>620</v>
      </c>
      <c r="B77" s="2110">
        <v>11.708435238976204</v>
      </c>
      <c r="C77" s="2110">
        <v>1.0147605641914001</v>
      </c>
      <c r="D77" s="2110">
        <v>7.2581320265400011</v>
      </c>
      <c r="E77" s="2110">
        <v>2.1394630151288001</v>
      </c>
      <c r="F77" s="2110">
        <v>1.2960796331160003</v>
      </c>
      <c r="G77" s="2110">
        <v>2501.7626530984121</v>
      </c>
      <c r="H77" s="2110">
        <v>2.5720426877688003</v>
      </c>
      <c r="I77" s="2110">
        <v>1.7092274952936002</v>
      </c>
      <c r="J77" s="2110">
        <v>1984.3816897895999</v>
      </c>
      <c r="K77" s="2110">
        <v>4502.1340483100512</v>
      </c>
      <c r="L77" s="1161"/>
    </row>
    <row r="78" spans="1:12">
      <c r="A78" s="2108" t="s">
        <v>608</v>
      </c>
      <c r="B78" s="2110"/>
      <c r="C78" s="2110"/>
      <c r="D78" s="2110"/>
      <c r="E78" s="2110"/>
      <c r="F78" s="2110"/>
      <c r="G78" s="2110">
        <v>9.5255943876596003</v>
      </c>
      <c r="H78" s="2110"/>
      <c r="I78" s="2110"/>
      <c r="J78" s="2110"/>
      <c r="K78" s="2110">
        <v>9.5255943876596003</v>
      </c>
      <c r="L78" s="1161"/>
    </row>
    <row r="79" spans="1:12">
      <c r="A79" s="2102" t="s">
        <v>621</v>
      </c>
      <c r="B79" s="2110">
        <v>12.322383448058</v>
      </c>
      <c r="C79" s="2110">
        <v>2.2275065130399998</v>
      </c>
      <c r="D79" s="2110" t="s">
        <v>212</v>
      </c>
      <c r="E79" s="2110">
        <v>4.1579165346179989</v>
      </c>
      <c r="F79" s="2110">
        <v>5.8601127683400005</v>
      </c>
      <c r="G79" s="2110">
        <v>452.90175966416007</v>
      </c>
      <c r="H79" s="2110">
        <v>1.1523485130279996</v>
      </c>
      <c r="I79" s="2110" t="s">
        <v>212</v>
      </c>
      <c r="J79" s="2110">
        <v>22.232953735986023</v>
      </c>
      <c r="K79" s="2110">
        <v>488.62993296801221</v>
      </c>
      <c r="L79" s="1161"/>
    </row>
    <row r="80" spans="1:12" ht="16.5">
      <c r="A80" s="2102" t="s">
        <v>622</v>
      </c>
      <c r="B80" s="2110">
        <v>79.223058769999994</v>
      </c>
      <c r="C80" s="2110">
        <v>70.133226179999994</v>
      </c>
      <c r="D80" s="2110">
        <v>3.2587024699999998</v>
      </c>
      <c r="E80" s="2110"/>
      <c r="F80" s="2110">
        <v>5.8311301200000001</v>
      </c>
      <c r="G80" s="2110">
        <v>17.574663158060002</v>
      </c>
      <c r="H80" s="2110"/>
      <c r="I80" s="2110">
        <v>99.592864939999998</v>
      </c>
      <c r="J80" s="2110">
        <v>306.22489465000001</v>
      </c>
      <c r="K80" s="2110">
        <v>502.61548151805999</v>
      </c>
      <c r="L80" s="1161"/>
    </row>
    <row r="81" spans="1:12">
      <c r="A81" s="2102" t="s">
        <v>623</v>
      </c>
      <c r="B81" s="2110"/>
      <c r="C81" s="2110"/>
      <c r="D81" s="2110"/>
      <c r="E81" s="2110"/>
      <c r="F81" s="2110"/>
      <c r="G81" s="2110"/>
      <c r="H81" s="2110"/>
      <c r="I81" s="2110"/>
      <c r="J81" s="2110"/>
      <c r="K81" s="2110"/>
      <c r="L81" s="1161"/>
    </row>
    <row r="82" spans="1:12" ht="39" customHeight="1">
      <c r="A82" s="2102" t="s">
        <v>624</v>
      </c>
      <c r="B82" s="2110"/>
      <c r="C82" s="2110"/>
      <c r="D82" s="2110"/>
      <c r="E82" s="2110"/>
      <c r="F82" s="2110"/>
      <c r="G82" s="2110"/>
      <c r="H82" s="2110"/>
      <c r="I82" s="2110"/>
      <c r="J82" s="2110"/>
      <c r="K82" s="2110"/>
      <c r="L82" s="1161"/>
    </row>
    <row r="83" spans="1:12" ht="16.5">
      <c r="A83" s="2102" t="s">
        <v>625</v>
      </c>
      <c r="B83" s="2110"/>
      <c r="C83" s="2110"/>
      <c r="D83" s="2110"/>
      <c r="E83" s="2110"/>
      <c r="F83" s="2110"/>
      <c r="G83" s="2110"/>
      <c r="H83" s="2110"/>
      <c r="I83" s="2110"/>
      <c r="J83" s="2110"/>
      <c r="K83" s="2110"/>
      <c r="L83" s="1161"/>
    </row>
    <row r="84" spans="1:12">
      <c r="A84" s="2102" t="s">
        <v>626</v>
      </c>
      <c r="B84" s="2110">
        <v>1091.5533031999998</v>
      </c>
      <c r="C84" s="2110">
        <v>31.506389810000002</v>
      </c>
      <c r="D84" s="2110">
        <v>26.466732090000001</v>
      </c>
      <c r="E84" s="2110">
        <v>219.75160266</v>
      </c>
      <c r="F84" s="2110">
        <v>813.82857863999993</v>
      </c>
      <c r="G84" s="2110">
        <v>3.8978360530800003</v>
      </c>
      <c r="H84" s="2110"/>
      <c r="I84" s="2110">
        <v>2.8579465579200001</v>
      </c>
      <c r="J84" s="2110">
        <v>74.987772320000104</v>
      </c>
      <c r="K84" s="2110">
        <v>1173.2968581309999</v>
      </c>
      <c r="L84" s="1161"/>
    </row>
    <row r="85" spans="1:12">
      <c r="A85" s="2102" t="s">
        <v>627</v>
      </c>
      <c r="B85" s="2110">
        <v>503.326609207898</v>
      </c>
      <c r="C85" s="2110">
        <v>34.392936989180001</v>
      </c>
      <c r="D85" s="2110">
        <v>35.596381739462004</v>
      </c>
      <c r="E85" s="2110">
        <v>386.51299894451603</v>
      </c>
      <c r="F85" s="2110">
        <v>46.824291534740006</v>
      </c>
      <c r="G85" s="2110">
        <v>259.18155352299999</v>
      </c>
      <c r="H85" s="2110" t="s">
        <v>212</v>
      </c>
      <c r="I85" s="2110" t="s">
        <v>212</v>
      </c>
      <c r="J85" s="2110">
        <v>84.315463317330199</v>
      </c>
      <c r="K85" s="2110">
        <v>846.8723039020083</v>
      </c>
      <c r="L85" s="1161"/>
    </row>
    <row r="86" spans="1:12">
      <c r="A86" s="1789" t="s">
        <v>628</v>
      </c>
      <c r="B86" s="2111">
        <v>6862.7370770751322</v>
      </c>
      <c r="C86" s="2112">
        <v>1496.2035388107315</v>
      </c>
      <c r="D86" s="2112">
        <v>106.74097224232402</v>
      </c>
      <c r="E86" s="2111">
        <v>1826.904768373977</v>
      </c>
      <c r="F86" s="2111">
        <v>3432.8877976480999</v>
      </c>
      <c r="G86" s="2112">
        <v>9176.4992207116175</v>
      </c>
      <c r="H86" s="2112">
        <v>50.522161374578204</v>
      </c>
      <c r="I86" s="2111">
        <v>110.7593043106078</v>
      </c>
      <c r="J86" s="2111">
        <v>6908.4767707813098</v>
      </c>
      <c r="K86" s="2112">
        <v>23108.994534253245</v>
      </c>
      <c r="L86" s="1162"/>
    </row>
    <row r="87" spans="1:12" s="1164" customFormat="1">
      <c r="A87" s="2109"/>
      <c r="B87" s="2113"/>
      <c r="C87" s="2113"/>
      <c r="D87" s="2113"/>
      <c r="E87" s="2113"/>
      <c r="F87" s="2113"/>
      <c r="G87" s="2113"/>
      <c r="H87" s="2113"/>
      <c r="I87" s="2113"/>
      <c r="J87" s="2113"/>
      <c r="K87" s="2113"/>
      <c r="L87" s="1163"/>
    </row>
    <row r="88" spans="1:12">
      <c r="A88" s="1789" t="s">
        <v>188</v>
      </c>
      <c r="B88" s="2111">
        <v>403706.43182184512</v>
      </c>
      <c r="C88" s="2112">
        <v>115580.65261473074</v>
      </c>
      <c r="D88" s="2112">
        <v>97837.277125332315</v>
      </c>
      <c r="E88" s="2111">
        <v>73858.229655293981</v>
      </c>
      <c r="F88" s="2114">
        <v>116430.2724264881</v>
      </c>
      <c r="G88" s="2112">
        <v>11369.045359201617</v>
      </c>
      <c r="H88" s="2112">
        <v>2638.9476069345783</v>
      </c>
      <c r="I88" s="2111">
        <v>32595.722988080608</v>
      </c>
      <c r="J88" s="2111">
        <v>42927.501046421232</v>
      </c>
      <c r="K88" s="2112">
        <v>493237.64882248314</v>
      </c>
      <c r="L88" s="1163"/>
    </row>
    <row r="89" spans="1:12">
      <c r="A89" s="1170"/>
      <c r="B89" s="1171"/>
      <c r="C89" s="1171"/>
      <c r="D89" s="1171"/>
      <c r="E89" s="1171"/>
      <c r="F89" s="1171"/>
      <c r="G89" s="1171"/>
      <c r="H89" s="1171"/>
      <c r="I89" s="1171"/>
      <c r="J89" s="1171"/>
      <c r="K89" s="1171"/>
      <c r="L89" s="1160"/>
    </row>
    <row r="90" spans="1:12">
      <c r="A90" s="2694"/>
      <c r="B90" s="2694"/>
      <c r="C90" s="2694"/>
      <c r="D90" s="2694"/>
      <c r="E90" s="2694"/>
      <c r="F90" s="2694"/>
      <c r="G90" s="2694"/>
      <c r="H90" s="2694"/>
      <c r="I90" s="2694"/>
      <c r="J90" s="1171"/>
      <c r="K90" s="1171"/>
      <c r="L90" s="1160"/>
    </row>
    <row r="91" spans="1:12">
      <c r="A91" s="1170"/>
      <c r="B91" s="1171"/>
      <c r="C91" s="1171"/>
      <c r="D91" s="1171"/>
      <c r="E91" s="1171"/>
      <c r="F91" s="1171"/>
      <c r="G91" s="1171"/>
      <c r="H91" s="1171"/>
      <c r="I91" s="1171"/>
      <c r="J91" s="1171"/>
      <c r="K91" s="1171"/>
      <c r="L91" s="1160"/>
    </row>
    <row r="92" spans="1:12">
      <c r="A92" s="1172"/>
      <c r="B92" s="1173"/>
      <c r="C92" s="1174"/>
      <c r="D92" s="1174"/>
      <c r="E92" s="1174"/>
      <c r="F92" s="1174"/>
      <c r="G92" s="1174"/>
      <c r="H92" s="1174"/>
      <c r="I92" s="1174"/>
      <c r="J92" s="1174"/>
      <c r="K92" s="1174"/>
      <c r="L92" s="1175"/>
    </row>
    <row r="93" spans="1:12">
      <c r="A93" s="2694" t="s">
        <v>423</v>
      </c>
      <c r="B93" s="2694"/>
      <c r="C93" s="2694"/>
      <c r="D93" s="2694"/>
      <c r="E93" s="2694"/>
      <c r="F93" s="2694"/>
      <c r="G93" s="2694"/>
      <c r="H93" s="2694"/>
      <c r="I93" s="2694"/>
      <c r="J93" s="2694"/>
      <c r="K93" s="2694"/>
      <c r="L93" s="1176"/>
    </row>
  </sheetData>
  <mergeCells count="5">
    <mergeCell ref="A2:K2"/>
    <mergeCell ref="C3:K3"/>
    <mergeCell ref="C47:K47"/>
    <mergeCell ref="A90:I90"/>
    <mergeCell ref="A93:K93"/>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1774-F784-4CE1-94FA-8B6B039386BE}">
  <sheetPr>
    <tabColor theme="2"/>
  </sheetPr>
  <dimension ref="A1:Y77"/>
  <sheetViews>
    <sheetView showGridLines="0" showWhiteSpace="0" view="pageLayout" zoomScale="98" zoomScaleNormal="100" zoomScaleSheetLayoutView="100" zoomScalePageLayoutView="98" workbookViewId="0">
      <selection activeCell="B69" sqref="B69"/>
    </sheetView>
  </sheetViews>
  <sheetFormatPr defaultColWidth="0" defaultRowHeight="14.25"/>
  <cols>
    <col min="1" max="1" width="7.28515625" style="1187" customWidth="1"/>
    <col min="2" max="2" width="4" style="344" customWidth="1"/>
    <col min="3" max="4" width="3.7109375" style="344" customWidth="1"/>
    <col min="5" max="7" width="3.85546875" style="344" customWidth="1"/>
    <col min="8" max="8" width="4.28515625" style="344" customWidth="1"/>
    <col min="9" max="11" width="3.85546875" style="344" customWidth="1"/>
    <col min="12" max="12" width="4.28515625" style="344" customWidth="1"/>
    <col min="13" max="13" width="3.85546875" style="344" customWidth="1"/>
    <col min="14" max="14" width="5.140625" style="344" customWidth="1"/>
    <col min="15" max="15" width="4" style="344" customWidth="1"/>
    <col min="16" max="16" width="4.42578125" style="344" customWidth="1"/>
    <col min="17" max="17" width="4.28515625" style="344" customWidth="1"/>
    <col min="18" max="18" width="4.42578125" style="344" customWidth="1"/>
    <col min="19" max="19" width="3.140625" style="344" customWidth="1"/>
    <col min="20" max="21" width="3.85546875" style="344" customWidth="1"/>
    <col min="22" max="22" width="4.140625" style="344" customWidth="1"/>
    <col min="23" max="23" width="5" style="2088" customWidth="1"/>
    <col min="24" max="25" width="0" style="344" hidden="1" customWidth="1"/>
    <col min="26" max="16384" width="9.140625" style="344" hidden="1"/>
  </cols>
  <sheetData>
    <row r="1" spans="1:24" s="1177" customFormat="1" ht="13.5" customHeight="1">
      <c r="A1" s="2695" t="s">
        <v>2287</v>
      </c>
      <c r="B1" s="2696"/>
      <c r="C1" s="2696"/>
      <c r="D1" s="2696"/>
      <c r="E1" s="2696"/>
      <c r="F1" s="2696"/>
      <c r="G1" s="2696"/>
      <c r="H1" s="2696"/>
      <c r="I1" s="2696"/>
      <c r="J1" s="2696"/>
      <c r="K1" s="2696"/>
      <c r="L1" s="2696"/>
      <c r="M1" s="2696"/>
      <c r="N1" s="2696"/>
      <c r="O1" s="2696"/>
      <c r="P1" s="2696"/>
      <c r="Q1" s="2696"/>
      <c r="R1" s="2696"/>
      <c r="S1" s="2696"/>
      <c r="T1" s="2696"/>
      <c r="U1" s="2696"/>
      <c r="V1" s="2696"/>
      <c r="W1" s="2696"/>
    </row>
    <row r="2" spans="1:24" s="1177" customFormat="1" ht="13.5" customHeight="1">
      <c r="A2" s="2696"/>
      <c r="B2" s="2696"/>
      <c r="C2" s="2696"/>
      <c r="D2" s="2696"/>
      <c r="E2" s="2696"/>
      <c r="F2" s="2696"/>
      <c r="G2" s="2696"/>
      <c r="H2" s="2696"/>
      <c r="I2" s="2696"/>
      <c r="J2" s="2696"/>
      <c r="K2" s="2696"/>
      <c r="L2" s="2696"/>
      <c r="M2" s="2696"/>
      <c r="N2" s="2696"/>
      <c r="O2" s="2696"/>
      <c r="P2" s="2696"/>
      <c r="Q2" s="2696"/>
      <c r="R2" s="2696"/>
      <c r="S2" s="2696"/>
      <c r="T2" s="2696"/>
      <c r="U2" s="2696"/>
      <c r="V2" s="2696"/>
      <c r="W2" s="2696"/>
    </row>
    <row r="3" spans="1:24" s="1177" customFormat="1" ht="13.5" customHeight="1">
      <c r="A3" s="2696"/>
      <c r="B3" s="2696"/>
      <c r="C3" s="2696"/>
      <c r="D3" s="2696"/>
      <c r="E3" s="2696"/>
      <c r="F3" s="2696"/>
      <c r="G3" s="2696"/>
      <c r="H3" s="2696"/>
      <c r="I3" s="2696"/>
      <c r="J3" s="2696"/>
      <c r="K3" s="2696"/>
      <c r="L3" s="2696"/>
      <c r="M3" s="2696"/>
      <c r="N3" s="2696"/>
      <c r="O3" s="2696"/>
      <c r="P3" s="2696"/>
      <c r="Q3" s="2696"/>
      <c r="R3" s="2696"/>
      <c r="S3" s="2696"/>
      <c r="T3" s="2696"/>
      <c r="U3" s="2696"/>
      <c r="V3" s="2696"/>
      <c r="W3" s="2696"/>
    </row>
    <row r="4" spans="1:24" s="1177" customFormat="1" ht="46.5" customHeight="1">
      <c r="A4" s="2696"/>
      <c r="B4" s="2696"/>
      <c r="C4" s="2696"/>
      <c r="D4" s="2696"/>
      <c r="E4" s="2696"/>
      <c r="F4" s="2696"/>
      <c r="G4" s="2696"/>
      <c r="H4" s="2696"/>
      <c r="I4" s="2696"/>
      <c r="J4" s="2696"/>
      <c r="K4" s="2696"/>
      <c r="L4" s="2696"/>
      <c r="M4" s="2696"/>
      <c r="N4" s="2696"/>
      <c r="O4" s="2696"/>
      <c r="P4" s="2696"/>
      <c r="Q4" s="2696"/>
      <c r="R4" s="2696"/>
      <c r="S4" s="2696"/>
      <c r="T4" s="2696"/>
      <c r="U4" s="2696"/>
      <c r="V4" s="2696"/>
      <c r="W4" s="2696"/>
    </row>
    <row r="5" spans="1:24" s="1180" customFormat="1" ht="8.25" customHeight="1">
      <c r="A5" s="1178"/>
      <c r="B5" s="1179"/>
      <c r="C5" s="1179"/>
      <c r="D5" s="1179"/>
      <c r="E5" s="1179"/>
      <c r="F5" s="1179"/>
      <c r="G5" s="1179"/>
      <c r="H5" s="1179"/>
      <c r="I5" s="1179"/>
      <c r="J5" s="1179"/>
      <c r="K5" s="1179"/>
      <c r="L5" s="1179"/>
      <c r="M5" s="1179"/>
      <c r="N5" s="1179"/>
      <c r="O5" s="1179"/>
      <c r="P5" s="1179"/>
      <c r="Q5" s="1179"/>
      <c r="R5" s="1179"/>
      <c r="S5" s="1179"/>
      <c r="T5" s="1179"/>
      <c r="U5" s="1179"/>
      <c r="V5" s="1179"/>
      <c r="W5" s="2087"/>
    </row>
    <row r="6" spans="1:24" s="2091" customFormat="1" ht="162" customHeight="1">
      <c r="A6" s="2193">
        <v>2018</v>
      </c>
      <c r="B6" s="2188" t="s">
        <v>634</v>
      </c>
      <c r="C6" s="2188" t="s">
        <v>635</v>
      </c>
      <c r="D6" s="2188" t="s">
        <v>636</v>
      </c>
      <c r="E6" s="2188" t="s">
        <v>637</v>
      </c>
      <c r="F6" s="2188" t="s">
        <v>638</v>
      </c>
      <c r="G6" s="2188" t="s">
        <v>639</v>
      </c>
      <c r="H6" s="2188" t="s">
        <v>640</v>
      </c>
      <c r="I6" s="2188" t="s">
        <v>641</v>
      </c>
      <c r="J6" s="2188" t="s">
        <v>642</v>
      </c>
      <c r="K6" s="2188" t="s">
        <v>643</v>
      </c>
      <c r="L6" s="2188" t="s">
        <v>644</v>
      </c>
      <c r="M6" s="2188" t="s">
        <v>645</v>
      </c>
      <c r="N6" s="2188" t="s">
        <v>646</v>
      </c>
      <c r="O6" s="2188" t="s">
        <v>647</v>
      </c>
      <c r="P6" s="2188" t="s">
        <v>648</v>
      </c>
      <c r="Q6" s="2188" t="s">
        <v>649</v>
      </c>
      <c r="R6" s="2188" t="s">
        <v>650</v>
      </c>
      <c r="S6" s="2188" t="s">
        <v>651</v>
      </c>
      <c r="T6" s="2188" t="s">
        <v>652</v>
      </c>
      <c r="U6" s="2188" t="s">
        <v>653</v>
      </c>
      <c r="V6" s="2188" t="s">
        <v>654</v>
      </c>
      <c r="W6" s="2188" t="s">
        <v>188</v>
      </c>
    </row>
    <row r="7" spans="1:24" s="1181" customFormat="1" ht="11.25" customHeight="1">
      <c r="A7" s="2194" t="s">
        <v>603</v>
      </c>
      <c r="B7" s="2175"/>
      <c r="C7" s="2176"/>
      <c r="D7" s="2176"/>
      <c r="E7" s="2176"/>
      <c r="F7" s="2176"/>
      <c r="G7" s="2176"/>
      <c r="H7" s="2176"/>
      <c r="I7" s="2176"/>
      <c r="J7" s="2176"/>
      <c r="K7" s="2176"/>
      <c r="L7" s="2176"/>
      <c r="M7" s="2176"/>
      <c r="N7" s="2177"/>
      <c r="O7" s="2177"/>
      <c r="P7" s="2177"/>
      <c r="Q7" s="2177"/>
      <c r="R7" s="2177"/>
      <c r="S7" s="2177"/>
      <c r="T7" s="2177"/>
      <c r="U7" s="2177"/>
      <c r="V7" s="2177"/>
      <c r="W7" s="2180"/>
    </row>
    <row r="8" spans="1:24" s="1181" customFormat="1" ht="30" customHeight="1">
      <c r="A8" s="2195" t="s">
        <v>829</v>
      </c>
      <c r="B8" s="2178"/>
      <c r="C8" s="2178"/>
      <c r="D8" s="2178"/>
      <c r="E8" s="2178"/>
      <c r="F8" s="2178"/>
      <c r="G8" s="2178"/>
      <c r="H8" s="2178"/>
      <c r="I8" s="2178"/>
      <c r="J8" s="2178"/>
      <c r="K8" s="2178"/>
      <c r="L8" s="2178"/>
      <c r="M8" s="2178"/>
      <c r="N8" s="2178"/>
      <c r="O8" s="2178"/>
      <c r="P8" s="2178"/>
      <c r="Q8" s="2178"/>
      <c r="R8" s="2178"/>
      <c r="S8" s="2178"/>
      <c r="T8" s="2178"/>
      <c r="U8" s="2178"/>
      <c r="V8" s="2178"/>
      <c r="W8" s="2180"/>
    </row>
    <row r="9" spans="1:24" s="1181" customFormat="1" ht="13.5">
      <c r="A9" s="2195" t="s">
        <v>605</v>
      </c>
      <c r="B9" s="2178"/>
      <c r="C9" s="2178"/>
      <c r="D9" s="2178"/>
      <c r="E9" s="2178"/>
      <c r="F9" s="2178"/>
      <c r="G9" s="2178"/>
      <c r="H9" s="2178"/>
      <c r="I9" s="2178"/>
      <c r="J9" s="2178"/>
      <c r="K9" s="2178"/>
      <c r="L9" s="2178">
        <v>37919.248473840002</v>
      </c>
      <c r="M9" s="2178"/>
      <c r="N9" s="2178"/>
      <c r="O9" s="2178"/>
      <c r="P9" s="2178"/>
      <c r="Q9" s="2178"/>
      <c r="R9" s="2178"/>
      <c r="S9" s="2178"/>
      <c r="T9" s="2178"/>
      <c r="U9" s="2178"/>
      <c r="V9" s="2178"/>
      <c r="W9" s="2180">
        <v>37919.248473840002</v>
      </c>
    </row>
    <row r="10" spans="1:24" s="1181" customFormat="1" ht="13.5">
      <c r="A10" s="2195" t="s">
        <v>606</v>
      </c>
      <c r="B10" s="2178">
        <v>6760.17482905</v>
      </c>
      <c r="C10" s="2178">
        <v>3777.2086950199996</v>
      </c>
      <c r="D10" s="2178">
        <v>11349.4570284</v>
      </c>
      <c r="E10" s="2178">
        <v>2982.2633196199999</v>
      </c>
      <c r="F10" s="2178">
        <v>1856.7865588899999</v>
      </c>
      <c r="G10" s="2178">
        <v>6065.6308070000005</v>
      </c>
      <c r="H10" s="2178">
        <v>16967.394285810002</v>
      </c>
      <c r="I10" s="2178">
        <v>2601.8577521000002</v>
      </c>
      <c r="J10" s="2178">
        <v>2241.81929352</v>
      </c>
      <c r="K10" s="2178">
        <v>1160.23194758</v>
      </c>
      <c r="L10" s="2178">
        <v>17748.972229809999</v>
      </c>
      <c r="M10" s="2178">
        <v>6252.1365459399995</v>
      </c>
      <c r="N10" s="2178">
        <v>2534.9816980099999</v>
      </c>
      <c r="O10" s="2178">
        <v>2519.1547742400003</v>
      </c>
      <c r="P10" s="2178">
        <v>41989.130580999998</v>
      </c>
      <c r="Q10" s="2178">
        <v>11698.145210299999</v>
      </c>
      <c r="R10" s="2178">
        <v>10187.50136369</v>
      </c>
      <c r="S10" s="2178">
        <v>449.4252065</v>
      </c>
      <c r="T10" s="2178">
        <v>1985.1823367099998</v>
      </c>
      <c r="U10" s="2178">
        <v>4109.1391056499997</v>
      </c>
      <c r="V10" s="2178">
        <v>7317.8315145099996</v>
      </c>
      <c r="W10" s="2180">
        <v>162554.42508334995</v>
      </c>
    </row>
    <row r="11" spans="1:24" s="1181" customFormat="1" ht="12" customHeight="1">
      <c r="A11" s="2195" t="s">
        <v>609</v>
      </c>
      <c r="B11" s="2178">
        <v>338.50739311000001</v>
      </c>
      <c r="C11" s="2178">
        <v>54.658518049999998</v>
      </c>
      <c r="D11" s="2178">
        <v>222.04454605999999</v>
      </c>
      <c r="E11" s="2178">
        <v>3.9681330799999999</v>
      </c>
      <c r="F11" s="2178">
        <v>94.000073819999997</v>
      </c>
      <c r="G11" s="2178">
        <v>34.573046679999997</v>
      </c>
      <c r="H11" s="2178">
        <v>479.75455202000001</v>
      </c>
      <c r="I11" s="2178">
        <v>89.375831040000008</v>
      </c>
      <c r="J11" s="2178">
        <v>224.92417828999999</v>
      </c>
      <c r="K11" s="2178">
        <v>11.38844016</v>
      </c>
      <c r="L11" s="2178">
        <v>65.199060119999984</v>
      </c>
      <c r="M11" s="2178">
        <v>102.02544418000001</v>
      </c>
      <c r="N11" s="2178">
        <v>183502.67567629</v>
      </c>
      <c r="O11" s="2178">
        <v>79.365636219999999</v>
      </c>
      <c r="P11" s="2178">
        <v>1184.95149975</v>
      </c>
      <c r="Q11" s="2178">
        <v>434.90118673000001</v>
      </c>
      <c r="R11" s="2178">
        <v>17.474540449999999</v>
      </c>
      <c r="S11" s="2178">
        <v>1.9581696500000001</v>
      </c>
      <c r="T11" s="2178">
        <v>7.8032031100000001</v>
      </c>
      <c r="U11" s="2178">
        <v>183.23168813000001</v>
      </c>
      <c r="V11" s="2178">
        <v>30.939941309999998</v>
      </c>
      <c r="W11" s="2180">
        <v>187163.72075825001</v>
      </c>
    </row>
    <row r="12" spans="1:24" s="1181" customFormat="1" ht="13.5">
      <c r="A12" s="2195" t="s">
        <v>259</v>
      </c>
      <c r="B12" s="2178" t="s">
        <v>423</v>
      </c>
      <c r="C12" s="2178" t="s">
        <v>423</v>
      </c>
      <c r="D12" s="2178" t="s">
        <v>423</v>
      </c>
      <c r="E12" s="2178" t="s">
        <v>423</v>
      </c>
      <c r="F12" s="2178" t="s">
        <v>423</v>
      </c>
      <c r="G12" s="2178" t="s">
        <v>423</v>
      </c>
      <c r="H12" s="2178" t="s">
        <v>423</v>
      </c>
      <c r="I12" s="2178" t="s">
        <v>423</v>
      </c>
      <c r="J12" s="2178" t="s">
        <v>423</v>
      </c>
      <c r="K12" s="2178" t="s">
        <v>423</v>
      </c>
      <c r="L12" s="2178" t="s">
        <v>423</v>
      </c>
      <c r="M12" s="2178" t="s">
        <v>423</v>
      </c>
      <c r="N12" s="2178" t="s">
        <v>423</v>
      </c>
      <c r="O12" s="2179"/>
      <c r="P12" s="2178" t="s">
        <v>423</v>
      </c>
      <c r="Q12" s="2178" t="s">
        <v>423</v>
      </c>
      <c r="R12" s="2178" t="s">
        <v>423</v>
      </c>
      <c r="S12" s="2178" t="s">
        <v>423</v>
      </c>
      <c r="T12" s="2178" t="s">
        <v>423</v>
      </c>
      <c r="U12" s="2178" t="s">
        <v>423</v>
      </c>
      <c r="V12" s="2178" t="s">
        <v>423</v>
      </c>
      <c r="W12" s="2180" t="s">
        <v>423</v>
      </c>
    </row>
    <row r="13" spans="1:24" s="1181" customFormat="1" ht="24.75">
      <c r="A13" s="2195" t="s">
        <v>830</v>
      </c>
      <c r="B13" s="2178"/>
      <c r="C13" s="2178"/>
      <c r="D13" s="2178"/>
      <c r="E13" s="2178"/>
      <c r="F13" s="2178"/>
      <c r="G13" s="2178"/>
      <c r="H13" s="2178"/>
      <c r="I13" s="2178"/>
      <c r="J13" s="2178"/>
      <c r="K13" s="2178"/>
      <c r="L13" s="2178"/>
      <c r="M13" s="2178"/>
      <c r="N13" s="2178">
        <v>2673.77285803</v>
      </c>
      <c r="O13" s="2179"/>
      <c r="P13" s="2178"/>
      <c r="Q13" s="2179"/>
      <c r="R13" s="2178"/>
      <c r="S13" s="2178"/>
      <c r="T13" s="2178"/>
      <c r="U13" s="2178"/>
      <c r="V13" s="2178"/>
      <c r="W13" s="2180">
        <v>2673.77285803</v>
      </c>
    </row>
    <row r="14" spans="1:24" s="1181" customFormat="1" ht="20.25" customHeight="1">
      <c r="A14" s="2196" t="s">
        <v>614</v>
      </c>
      <c r="B14" s="2180">
        <v>7098.6822221599996</v>
      </c>
      <c r="C14" s="2180">
        <v>3831.8672130699997</v>
      </c>
      <c r="D14" s="2180">
        <v>11571.50157446</v>
      </c>
      <c r="E14" s="2180">
        <v>2986.2314526999999</v>
      </c>
      <c r="F14" s="2180">
        <v>1950.7866327099998</v>
      </c>
      <c r="G14" s="2180">
        <v>6100.2038536800001</v>
      </c>
      <c r="H14" s="2180">
        <v>17447.148837830002</v>
      </c>
      <c r="I14" s="2180">
        <v>2691.2335831400001</v>
      </c>
      <c r="J14" s="2180">
        <v>2466.7434718099998</v>
      </c>
      <c r="K14" s="2180">
        <v>1171.6203877400001</v>
      </c>
      <c r="L14" s="2180">
        <v>55733.419763770005</v>
      </c>
      <c r="M14" s="2180">
        <v>6354.1619901199992</v>
      </c>
      <c r="N14" s="2180">
        <v>188711.43023232999</v>
      </c>
      <c r="O14" s="2180">
        <v>2598.5204104600002</v>
      </c>
      <c r="P14" s="2180">
        <v>43174.082080749999</v>
      </c>
      <c r="Q14" s="2180">
        <v>12133.046397029999</v>
      </c>
      <c r="R14" s="2180">
        <v>10204.975904140001</v>
      </c>
      <c r="S14" s="2180">
        <v>451.38337615</v>
      </c>
      <c r="T14" s="2180">
        <v>1992.9855398199998</v>
      </c>
      <c r="U14" s="2180">
        <v>4292.37079378</v>
      </c>
      <c r="V14" s="2180">
        <v>7348.7714558199996</v>
      </c>
      <c r="W14" s="2180">
        <v>390311.16717346996</v>
      </c>
      <c r="X14" s="2086"/>
    </row>
    <row r="15" spans="1:24" s="1181" customFormat="1" ht="3.75" customHeight="1">
      <c r="A15" s="2197"/>
      <c r="B15" s="2181"/>
      <c r="C15" s="2182"/>
      <c r="D15" s="2182"/>
      <c r="E15" s="2182"/>
      <c r="F15" s="2182"/>
      <c r="G15" s="2182"/>
      <c r="H15" s="2182"/>
      <c r="I15" s="2182"/>
      <c r="J15" s="2182"/>
      <c r="K15" s="2182"/>
      <c r="L15" s="2182"/>
      <c r="M15" s="2183"/>
      <c r="N15" s="2184"/>
      <c r="O15" s="2184"/>
      <c r="P15" s="2184"/>
      <c r="Q15" s="2184"/>
      <c r="R15" s="2184"/>
      <c r="S15" s="2184"/>
      <c r="T15" s="2184"/>
      <c r="U15" s="2184"/>
      <c r="V15" s="2184"/>
      <c r="W15" s="2180"/>
      <c r="X15" s="2086"/>
    </row>
    <row r="16" spans="1:24" s="1181" customFormat="1" ht="19.5" customHeight="1">
      <c r="A16" s="2198" t="s">
        <v>225</v>
      </c>
      <c r="B16" s="2178"/>
      <c r="C16" s="2178"/>
      <c r="D16" s="2178"/>
      <c r="E16" s="2178"/>
      <c r="F16" s="2178"/>
      <c r="G16" s="2178"/>
      <c r="H16" s="2178"/>
      <c r="I16" s="2178"/>
      <c r="J16" s="2178"/>
      <c r="K16" s="2178"/>
      <c r="L16" s="2179"/>
      <c r="M16" s="2185"/>
      <c r="N16" s="2185"/>
      <c r="O16" s="2185"/>
      <c r="P16" s="2185"/>
      <c r="Q16" s="2185"/>
      <c r="R16" s="2185"/>
      <c r="S16" s="2185"/>
      <c r="T16" s="2185"/>
      <c r="U16" s="2185"/>
      <c r="V16" s="2185"/>
      <c r="W16" s="2180"/>
    </row>
    <row r="17" spans="1:25" s="1181" customFormat="1" ht="33">
      <c r="A17" s="2195" t="s">
        <v>604</v>
      </c>
      <c r="B17" s="2178">
        <v>0</v>
      </c>
      <c r="C17" s="2178">
        <v>0</v>
      </c>
      <c r="D17" s="2178">
        <v>0</v>
      </c>
      <c r="E17" s="2178">
        <v>0</v>
      </c>
      <c r="F17" s="2178">
        <v>261.89673602758131</v>
      </c>
      <c r="G17" s="2178">
        <v>0.12464266481751002</v>
      </c>
      <c r="H17" s="2178">
        <v>0</v>
      </c>
      <c r="I17" s="2178">
        <v>8.1031622869130704</v>
      </c>
      <c r="J17" s="2178">
        <v>0</v>
      </c>
      <c r="K17" s="2178">
        <v>1.77213254066544</v>
      </c>
      <c r="L17" s="2178">
        <v>1042.4810890472131</v>
      </c>
      <c r="M17" s="2178">
        <v>0</v>
      </c>
      <c r="N17" s="2178">
        <v>74317.222628710486</v>
      </c>
      <c r="O17" s="2178">
        <v>0</v>
      </c>
      <c r="P17" s="2178">
        <v>7.8084283029000007E-4</v>
      </c>
      <c r="Q17" s="2178">
        <v>0</v>
      </c>
      <c r="R17" s="2178">
        <v>0</v>
      </c>
      <c r="S17" s="2178">
        <v>0</v>
      </c>
      <c r="T17" s="2178">
        <v>1.1347369225980002E-2</v>
      </c>
      <c r="U17" s="2178">
        <v>0</v>
      </c>
      <c r="V17" s="2178">
        <v>0</v>
      </c>
      <c r="W17" s="2180">
        <v>75631.612519489747</v>
      </c>
      <c r="X17" s="1182"/>
      <c r="Y17" s="1182"/>
    </row>
    <row r="18" spans="1:25" s="1181" customFormat="1" ht="37.5" customHeight="1">
      <c r="A18" s="2195" t="s">
        <v>615</v>
      </c>
      <c r="B18" s="2178">
        <v>0</v>
      </c>
      <c r="C18" s="2178">
        <v>0</v>
      </c>
      <c r="D18" s="2178">
        <v>0</v>
      </c>
      <c r="E18" s="2178">
        <v>0</v>
      </c>
      <c r="F18" s="2178">
        <v>0</v>
      </c>
      <c r="G18" s="2178">
        <v>2.3020815302909999E-2</v>
      </c>
      <c r="H18" s="2178">
        <v>1.8935067567399301E-2</v>
      </c>
      <c r="I18" s="2178">
        <v>0.13465090312793998</v>
      </c>
      <c r="J18" s="2178">
        <v>0</v>
      </c>
      <c r="K18" s="2178">
        <v>0.12930608867976001</v>
      </c>
      <c r="L18" s="2178">
        <v>0</v>
      </c>
      <c r="M18" s="2178">
        <v>0</v>
      </c>
      <c r="N18" s="2178">
        <v>8485.1336312839885</v>
      </c>
      <c r="O18" s="2178">
        <v>0</v>
      </c>
      <c r="P18" s="2178">
        <v>1.9190336168339997E-2</v>
      </c>
      <c r="Q18" s="2178">
        <v>0</v>
      </c>
      <c r="R18" s="2178">
        <v>0</v>
      </c>
      <c r="S18" s="2178">
        <v>0</v>
      </c>
      <c r="T18" s="2178">
        <v>0</v>
      </c>
      <c r="U18" s="2178">
        <v>6.1579097478657303</v>
      </c>
      <c r="V18" s="2178">
        <v>0</v>
      </c>
      <c r="W18" s="2180">
        <v>8491.6166442427002</v>
      </c>
    </row>
    <row r="19" spans="1:25" s="1181" customFormat="1" ht="30.75" customHeight="1">
      <c r="A19" s="2195" t="s">
        <v>617</v>
      </c>
      <c r="B19" s="2178">
        <v>1.5906561983663102E-2</v>
      </c>
      <c r="C19" s="2178">
        <v>3.4263715627756208E-2</v>
      </c>
      <c r="D19" s="2178">
        <v>3.2990746033523102E-2</v>
      </c>
      <c r="E19" s="2178">
        <v>0</v>
      </c>
      <c r="F19" s="2178">
        <v>1.1857041284293004</v>
      </c>
      <c r="G19" s="2178">
        <v>0</v>
      </c>
      <c r="H19" s="2178">
        <v>0.49946863810095204</v>
      </c>
      <c r="I19" s="2178">
        <v>5.1817657478193E-3</v>
      </c>
      <c r="J19" s="2178">
        <v>0.11640188727035104</v>
      </c>
      <c r="K19" s="2178">
        <v>0.62700878375156999</v>
      </c>
      <c r="L19" s="2178">
        <v>4.5611100000000011E-7</v>
      </c>
      <c r="M19" s="2178">
        <v>0</v>
      </c>
      <c r="N19" s="2178">
        <v>100.37125144653365</v>
      </c>
      <c r="O19" s="2178">
        <v>0</v>
      </c>
      <c r="P19" s="2178">
        <v>2.0634544696135064</v>
      </c>
      <c r="Q19" s="2178">
        <v>4.9525814001231006E-3</v>
      </c>
      <c r="R19" s="2178">
        <v>0</v>
      </c>
      <c r="S19" s="2178">
        <v>0</v>
      </c>
      <c r="T19" s="2178">
        <v>0</v>
      </c>
      <c r="U19" s="2178">
        <v>6.6651926134163111E-2</v>
      </c>
      <c r="V19" s="2178">
        <v>4.5468496221256198E-2</v>
      </c>
      <c r="W19" s="2180">
        <v>105.06870560295863</v>
      </c>
    </row>
    <row r="20" spans="1:25" s="1181" customFormat="1" ht="23.25" customHeight="1">
      <c r="A20" s="2195" t="s">
        <v>618</v>
      </c>
      <c r="B20" s="2178">
        <v>0</v>
      </c>
      <c r="C20" s="2178">
        <v>0</v>
      </c>
      <c r="D20" s="2178">
        <v>0</v>
      </c>
      <c r="E20" s="2178">
        <v>0</v>
      </c>
      <c r="F20" s="2178">
        <v>0</v>
      </c>
      <c r="G20" s="2178">
        <v>0</v>
      </c>
      <c r="H20" s="2178">
        <v>0</v>
      </c>
      <c r="I20" s="2178">
        <v>0</v>
      </c>
      <c r="J20" s="2178">
        <v>0</v>
      </c>
      <c r="K20" s="2178">
        <v>0</v>
      </c>
      <c r="L20" s="2178">
        <v>362.46960375999998</v>
      </c>
      <c r="M20" s="2178">
        <v>0</v>
      </c>
      <c r="N20" s="2178">
        <v>1090.0316450600001</v>
      </c>
      <c r="O20" s="2178">
        <v>0</v>
      </c>
      <c r="P20" s="2178">
        <v>0</v>
      </c>
      <c r="Q20" s="2178">
        <v>0</v>
      </c>
      <c r="R20" s="2178">
        <v>0</v>
      </c>
      <c r="S20" s="2178">
        <v>0</v>
      </c>
      <c r="T20" s="2178">
        <v>0</v>
      </c>
      <c r="U20" s="2178">
        <v>0</v>
      </c>
      <c r="V20" s="2178">
        <v>0</v>
      </c>
      <c r="W20" s="2180">
        <v>1452.50124882</v>
      </c>
    </row>
    <row r="21" spans="1:25" s="1181" customFormat="1" ht="8.25" customHeight="1">
      <c r="A21" s="2195" t="s">
        <v>616</v>
      </c>
      <c r="B21" s="2178">
        <v>0</v>
      </c>
      <c r="C21" s="2178">
        <v>0</v>
      </c>
      <c r="D21" s="2178">
        <v>0</v>
      </c>
      <c r="E21" s="2178">
        <v>0</v>
      </c>
      <c r="F21" s="2178">
        <v>0</v>
      </c>
      <c r="G21" s="2178">
        <v>0</v>
      </c>
      <c r="H21" s="2178">
        <v>0</v>
      </c>
      <c r="I21" s="2178">
        <v>0</v>
      </c>
      <c r="J21" s="2178">
        <v>0</v>
      </c>
      <c r="K21" s="2178">
        <v>0</v>
      </c>
      <c r="L21" s="2178">
        <v>0</v>
      </c>
      <c r="M21" s="2178">
        <v>0</v>
      </c>
      <c r="N21" s="2178">
        <v>233.20900288000001</v>
      </c>
      <c r="O21" s="2178">
        <v>0</v>
      </c>
      <c r="P21" s="2178">
        <v>0</v>
      </c>
      <c r="Q21" s="2178">
        <v>0</v>
      </c>
      <c r="R21" s="2178">
        <v>0</v>
      </c>
      <c r="S21" s="2178">
        <v>0</v>
      </c>
      <c r="T21" s="2178">
        <v>0</v>
      </c>
      <c r="U21" s="2178">
        <v>0</v>
      </c>
      <c r="V21" s="2178">
        <v>0</v>
      </c>
      <c r="W21" s="2180">
        <v>233.20900288000001</v>
      </c>
    </row>
    <row r="22" spans="1:25" s="1181" customFormat="1" ht="8.25" customHeight="1">
      <c r="A22" s="2195" t="s">
        <v>605</v>
      </c>
      <c r="B22" s="2178">
        <v>0</v>
      </c>
      <c r="C22" s="2178">
        <v>0</v>
      </c>
      <c r="D22" s="2178">
        <v>0</v>
      </c>
      <c r="E22" s="2178">
        <v>0</v>
      </c>
      <c r="F22" s="2178">
        <v>26.973262300546985</v>
      </c>
      <c r="G22" s="2178">
        <v>0</v>
      </c>
      <c r="H22" s="2178">
        <v>0</v>
      </c>
      <c r="I22" s="2178">
        <v>0</v>
      </c>
      <c r="J22" s="2178">
        <v>0</v>
      </c>
      <c r="K22" s="2178">
        <v>0</v>
      </c>
      <c r="L22" s="2178">
        <v>67.627066161148065</v>
      </c>
      <c r="M22" s="2178">
        <v>0</v>
      </c>
      <c r="N22" s="2178">
        <v>324.06770983578167</v>
      </c>
      <c r="O22" s="2178">
        <v>0</v>
      </c>
      <c r="P22" s="2178">
        <v>7.2978973253576331</v>
      </c>
      <c r="Q22" s="2178">
        <v>7.3023851987400008E-3</v>
      </c>
      <c r="R22" s="2178">
        <v>0</v>
      </c>
      <c r="S22" s="2178">
        <v>0</v>
      </c>
      <c r="T22" s="2178">
        <v>0</v>
      </c>
      <c r="U22" s="2178">
        <v>0</v>
      </c>
      <c r="V22" s="2178">
        <v>0</v>
      </c>
      <c r="W22" s="2180">
        <v>425.97323800803309</v>
      </c>
    </row>
    <row r="23" spans="1:25" s="1181" customFormat="1" ht="9.75" customHeight="1">
      <c r="A23" s="2195" t="s">
        <v>606</v>
      </c>
      <c r="B23" s="2178">
        <v>271.31455669159516</v>
      </c>
      <c r="C23" s="2178">
        <v>268.76235851884479</v>
      </c>
      <c r="D23" s="2178">
        <v>295.86887834716157</v>
      </c>
      <c r="E23" s="2178">
        <v>98.420279941300862</v>
      </c>
      <c r="F23" s="2178">
        <v>88.158582076038471</v>
      </c>
      <c r="G23" s="2178">
        <v>23.286545825941459</v>
      </c>
      <c r="H23" s="2178">
        <v>211.19376779347596</v>
      </c>
      <c r="I23" s="2178">
        <v>113.96380183357284</v>
      </c>
      <c r="J23" s="2178">
        <v>46.227405731277798</v>
      </c>
      <c r="K23" s="2178">
        <v>27.825587475538832</v>
      </c>
      <c r="L23" s="2178">
        <v>27.857266379324432</v>
      </c>
      <c r="M23" s="2178">
        <v>225.97590175891366</v>
      </c>
      <c r="N23" s="2178">
        <v>596.98500428238242</v>
      </c>
      <c r="O23" s="2178">
        <v>28.620248991970644</v>
      </c>
      <c r="P23" s="2178">
        <v>1928.3194424916787</v>
      </c>
      <c r="Q23" s="2178">
        <v>583.02186474302744</v>
      </c>
      <c r="R23" s="2178">
        <v>2.2132495277752557</v>
      </c>
      <c r="S23" s="2178">
        <v>0</v>
      </c>
      <c r="T23" s="2178">
        <v>15.197656170301455</v>
      </c>
      <c r="U23" s="2178">
        <v>298.64735854725507</v>
      </c>
      <c r="V23" s="2178">
        <v>98.076243469322222</v>
      </c>
      <c r="W23" s="2180">
        <v>5249.9360005966992</v>
      </c>
    </row>
    <row r="24" spans="1:25" s="1181" customFormat="1" ht="9.75" customHeight="1">
      <c r="A24" s="2195" t="s">
        <v>609</v>
      </c>
      <c r="B24" s="2178">
        <v>264.11851947139434</v>
      </c>
      <c r="C24" s="2178">
        <v>63.705974989292159</v>
      </c>
      <c r="D24" s="2178">
        <v>298.48226580631962</v>
      </c>
      <c r="E24" s="2178">
        <v>2.8121259449542357</v>
      </c>
      <c r="F24" s="2178">
        <v>20.685065284010005</v>
      </c>
      <c r="G24" s="2178">
        <v>15.540347649165472</v>
      </c>
      <c r="H24" s="2178">
        <v>122.94741815385999</v>
      </c>
      <c r="I24" s="2178">
        <v>63.224649195465339</v>
      </c>
      <c r="J24" s="2178">
        <v>51.428417112829884</v>
      </c>
      <c r="K24" s="2178">
        <v>21.534463613028951</v>
      </c>
      <c r="L24" s="2178">
        <v>8.5400635566701482</v>
      </c>
      <c r="M24" s="2178">
        <v>57.804386150523946</v>
      </c>
      <c r="N24" s="2178">
        <v>4688.2356480424623</v>
      </c>
      <c r="O24" s="2178">
        <v>26.401270809291567</v>
      </c>
      <c r="P24" s="2178">
        <v>88.400120431434345</v>
      </c>
      <c r="Q24" s="2178">
        <v>176.08095435952458</v>
      </c>
      <c r="R24" s="2178">
        <v>34.545421086852677</v>
      </c>
      <c r="S24" s="2178">
        <v>0.31035140999999999</v>
      </c>
      <c r="T24" s="2178">
        <v>2.7249077945017279</v>
      </c>
      <c r="U24" s="2178">
        <v>146.00684182780952</v>
      </c>
      <c r="V24" s="2178">
        <v>6.6293927184784156</v>
      </c>
      <c r="W24" s="2180">
        <v>6160.1586054078698</v>
      </c>
    </row>
    <row r="25" spans="1:25" s="1181" customFormat="1" ht="33.75" customHeight="1">
      <c r="A25" s="2195" t="s">
        <v>620</v>
      </c>
      <c r="B25" s="2178">
        <v>2.958621789405222</v>
      </c>
      <c r="C25" s="2178">
        <v>0.27511752639024117</v>
      </c>
      <c r="D25" s="2178">
        <v>2.0458368393342576</v>
      </c>
      <c r="E25" s="2178">
        <v>0</v>
      </c>
      <c r="F25" s="2178">
        <v>12.346164382109791</v>
      </c>
      <c r="G25" s="2178">
        <v>0.37855826894796668</v>
      </c>
      <c r="H25" s="2178">
        <v>0.95252554331840444</v>
      </c>
      <c r="I25" s="2178">
        <v>2.16887423283685</v>
      </c>
      <c r="J25" s="2178">
        <v>0.5656371037758956</v>
      </c>
      <c r="K25" s="2178">
        <v>0.23253637239940411</v>
      </c>
      <c r="L25" s="2178">
        <v>5.1661892853046211E-2</v>
      </c>
      <c r="M25" s="2178">
        <v>0.60885064983972037</v>
      </c>
      <c r="N25" s="2178">
        <v>2709.2236603450247</v>
      </c>
      <c r="O25" s="2178">
        <v>0.72864713241154255</v>
      </c>
      <c r="P25" s="2178">
        <v>50.420997923406581</v>
      </c>
      <c r="Q25" s="2178">
        <v>3.8387873421450429</v>
      </c>
      <c r="R25" s="2178">
        <v>0.16005748446331416</v>
      </c>
      <c r="S25" s="2178">
        <v>0</v>
      </c>
      <c r="T25" s="2178">
        <v>0</v>
      </c>
      <c r="U25" s="2178">
        <v>0.66555140688609526</v>
      </c>
      <c r="V25" s="2178">
        <v>7.9519676962571735</v>
      </c>
      <c r="W25" s="2180">
        <v>2795.5740539318053</v>
      </c>
    </row>
    <row r="26" spans="1:25" s="1181" customFormat="1" ht="21" customHeight="1">
      <c r="A26" s="2195" t="s">
        <v>621</v>
      </c>
      <c r="B26" s="2178">
        <v>11.977843979918944</v>
      </c>
      <c r="C26" s="2178">
        <v>4.3603275343895627</v>
      </c>
      <c r="D26" s="2178">
        <v>23.54118940804274</v>
      </c>
      <c r="E26" s="2178">
        <v>2.9592550010809258</v>
      </c>
      <c r="F26" s="2178">
        <v>5.3147201073094841E-2</v>
      </c>
      <c r="G26" s="2178">
        <v>1.1347433896027832</v>
      </c>
      <c r="H26" s="2178">
        <v>6.9938292646094435</v>
      </c>
      <c r="I26" s="2178">
        <v>25.804845681407333</v>
      </c>
      <c r="J26" s="2178">
        <v>4.2415870020751631</v>
      </c>
      <c r="K26" s="2178">
        <v>0.29521942461969197</v>
      </c>
      <c r="L26" s="2178">
        <v>1.3266827163963848</v>
      </c>
      <c r="M26" s="2178">
        <v>22.673048600827883</v>
      </c>
      <c r="N26" s="2178">
        <v>96.093434990996613</v>
      </c>
      <c r="O26" s="2178">
        <v>0.70962117553890303</v>
      </c>
      <c r="P26" s="2178">
        <v>67.81213557816514</v>
      </c>
      <c r="Q26" s="2178">
        <v>8.8070373063040073</v>
      </c>
      <c r="R26" s="2178">
        <v>2.04248E-2</v>
      </c>
      <c r="S26" s="2178">
        <v>0</v>
      </c>
      <c r="T26" s="2178">
        <v>4.8623336624442712E-3</v>
      </c>
      <c r="U26" s="2178">
        <v>7.687438994798689</v>
      </c>
      <c r="V26" s="2178">
        <v>3.9350308108088941E-2</v>
      </c>
      <c r="W26" s="2180">
        <v>286.53602469161785</v>
      </c>
    </row>
    <row r="27" spans="1:25" s="1181" customFormat="1" ht="41.25">
      <c r="A27" s="2195" t="s">
        <v>622</v>
      </c>
      <c r="B27" s="2178">
        <v>3.8659117424120333</v>
      </c>
      <c r="C27" s="2178">
        <v>0</v>
      </c>
      <c r="D27" s="2178">
        <v>0</v>
      </c>
      <c r="E27" s="2178">
        <v>0</v>
      </c>
      <c r="F27" s="2178">
        <v>0</v>
      </c>
      <c r="G27" s="2178">
        <v>0</v>
      </c>
      <c r="H27" s="2178">
        <v>0</v>
      </c>
      <c r="I27" s="2178">
        <v>8.2781554699999997</v>
      </c>
      <c r="J27" s="2178">
        <v>0</v>
      </c>
      <c r="K27" s="2178">
        <v>0</v>
      </c>
      <c r="L27" s="2178">
        <v>459.86908052000001</v>
      </c>
      <c r="M27" s="2178">
        <v>0</v>
      </c>
      <c r="N27" s="2178">
        <v>62.789985191172946</v>
      </c>
      <c r="O27" s="2178">
        <v>0</v>
      </c>
      <c r="P27" s="2178">
        <v>8.6014952999644763</v>
      </c>
      <c r="Q27" s="2178">
        <v>0</v>
      </c>
      <c r="R27" s="2178">
        <v>0</v>
      </c>
      <c r="S27" s="2178">
        <v>0</v>
      </c>
      <c r="T27" s="2178">
        <v>0</v>
      </c>
      <c r="U27" s="2178">
        <v>0</v>
      </c>
      <c r="V27" s="2178">
        <v>0</v>
      </c>
      <c r="W27" s="2180">
        <v>543.40462822354948</v>
      </c>
    </row>
    <row r="28" spans="1:25" s="1181" customFormat="1" ht="9.75" customHeight="1">
      <c r="A28" s="2195" t="s">
        <v>626</v>
      </c>
      <c r="B28" s="2178">
        <v>9.3983399999999998E-3</v>
      </c>
      <c r="C28" s="2178">
        <v>0</v>
      </c>
      <c r="D28" s="2178">
        <v>0</v>
      </c>
      <c r="E28" s="2178">
        <v>0</v>
      </c>
      <c r="F28" s="2178">
        <v>0.44639637999999998</v>
      </c>
      <c r="G28" s="2178">
        <v>0</v>
      </c>
      <c r="H28" s="2178">
        <v>5.0764777999999997E-3</v>
      </c>
      <c r="I28" s="2178">
        <v>9.0096563100000013E-2</v>
      </c>
      <c r="J28" s="2178">
        <v>0</v>
      </c>
      <c r="K28" s="2178">
        <v>0</v>
      </c>
      <c r="L28" s="2178">
        <v>1040.5348958293</v>
      </c>
      <c r="M28" s="2178">
        <v>0</v>
      </c>
      <c r="N28" s="2178">
        <v>83.112006746781461</v>
      </c>
      <c r="O28" s="2178">
        <v>0</v>
      </c>
      <c r="P28" s="2178">
        <v>2.7544610000000001E-2</v>
      </c>
      <c r="Q28" s="2178">
        <v>0</v>
      </c>
      <c r="R28" s="2178">
        <v>0</v>
      </c>
      <c r="S28" s="2178">
        <v>0</v>
      </c>
      <c r="T28" s="2178">
        <v>0</v>
      </c>
      <c r="U28" s="2178">
        <v>0</v>
      </c>
      <c r="V28" s="2178">
        <v>0</v>
      </c>
      <c r="W28" s="2180">
        <v>1124.2254149469813</v>
      </c>
    </row>
    <row r="29" spans="1:25" s="1181" customFormat="1" ht="21" customHeight="1">
      <c r="A29" s="2195" t="s">
        <v>627</v>
      </c>
      <c r="B29" s="2178">
        <v>13.013098910916042</v>
      </c>
      <c r="C29" s="2178">
        <v>2.4129105862277047</v>
      </c>
      <c r="D29" s="2178">
        <v>7.1903608047547802</v>
      </c>
      <c r="E29" s="2178">
        <v>0.82897958310289377</v>
      </c>
      <c r="F29" s="2178">
        <v>5.0515386934251589</v>
      </c>
      <c r="G29" s="2178">
        <v>1.3761366835248223</v>
      </c>
      <c r="H29" s="2178">
        <v>30.104942813258695</v>
      </c>
      <c r="I29" s="2178">
        <v>17.23888437563857</v>
      </c>
      <c r="J29" s="2178">
        <v>3.523856463414369</v>
      </c>
      <c r="K29" s="2178">
        <v>1.6936027609749322</v>
      </c>
      <c r="L29" s="2178">
        <v>2.4190558797048354</v>
      </c>
      <c r="M29" s="2178">
        <v>4.8276282152090708</v>
      </c>
      <c r="N29" s="2178">
        <v>862.43195153120485</v>
      </c>
      <c r="O29" s="2178">
        <v>0.88540662318544183</v>
      </c>
      <c r="P29" s="2178">
        <v>3.0427446179719793</v>
      </c>
      <c r="Q29" s="2178">
        <v>21.78206536230428</v>
      </c>
      <c r="R29" s="2178">
        <v>8.3460828726766315E-2</v>
      </c>
      <c r="S29" s="2178">
        <v>4.7600879999999998E-2</v>
      </c>
      <c r="T29" s="2178">
        <v>0.34580436932200409</v>
      </c>
      <c r="U29" s="2178">
        <v>9.1357787952006326</v>
      </c>
      <c r="V29" s="2178">
        <v>43.619392703147668</v>
      </c>
      <c r="W29" s="2180">
        <v>1031.0552014812154</v>
      </c>
    </row>
    <row r="30" spans="1:25" s="2086" customFormat="1" ht="20.25" customHeight="1">
      <c r="A30" s="2196" t="s">
        <v>628</v>
      </c>
      <c r="B30" s="2180">
        <v>567.27385748762526</v>
      </c>
      <c r="C30" s="2180">
        <v>339.55095287077222</v>
      </c>
      <c r="D30" s="2180">
        <v>627.16152195164648</v>
      </c>
      <c r="E30" s="2180">
        <v>105.02064047043891</v>
      </c>
      <c r="F30" s="2180">
        <v>416.79659647321415</v>
      </c>
      <c r="G30" s="2180">
        <v>41.863995297302928</v>
      </c>
      <c r="H30" s="2180">
        <v>372.71596375199084</v>
      </c>
      <c r="I30" s="2180">
        <v>239.01230230780976</v>
      </c>
      <c r="J30" s="2180">
        <v>106.10330530064347</v>
      </c>
      <c r="K30" s="2180">
        <v>54.109857059658587</v>
      </c>
      <c r="L30" s="2180">
        <v>3013.1764661987213</v>
      </c>
      <c r="M30" s="2180">
        <v>311.8898153753143</v>
      </c>
      <c r="N30" s="2180">
        <v>93648.907560346823</v>
      </c>
      <c r="O30" s="2180">
        <v>57.345194732398106</v>
      </c>
      <c r="P30" s="2180">
        <v>2156.0058039265909</v>
      </c>
      <c r="Q30" s="2180">
        <v>793.54296407990421</v>
      </c>
      <c r="R30" s="2180">
        <v>37.022613727818012</v>
      </c>
      <c r="S30" s="2180">
        <v>0.35795229000000001</v>
      </c>
      <c r="T30" s="2180">
        <v>18.28457803701361</v>
      </c>
      <c r="U30" s="2180">
        <v>468.36753124594992</v>
      </c>
      <c r="V30" s="2180">
        <v>156.36181539153483</v>
      </c>
      <c r="W30" s="2180">
        <v>103530.87128832315</v>
      </c>
    </row>
    <row r="31" spans="1:25" s="2089" customFormat="1">
      <c r="A31" s="2199"/>
      <c r="B31" s="2186"/>
      <c r="C31" s="2186"/>
      <c r="D31" s="2186"/>
      <c r="E31" s="2186"/>
      <c r="F31" s="2186"/>
      <c r="G31" s="2186"/>
      <c r="H31" s="2186"/>
      <c r="I31" s="2186"/>
      <c r="J31" s="2186"/>
      <c r="K31" s="2186"/>
      <c r="L31" s="2186"/>
      <c r="M31" s="2186"/>
      <c r="N31" s="2186"/>
      <c r="O31" s="2186"/>
      <c r="P31" s="2186"/>
      <c r="Q31" s="2186"/>
      <c r="R31" s="2186"/>
      <c r="S31" s="2186"/>
      <c r="T31" s="2186"/>
      <c r="U31" s="2186"/>
      <c r="V31" s="2186"/>
      <c r="W31" s="2186"/>
    </row>
    <row r="32" spans="1:25" s="2089" customFormat="1">
      <c r="A32" s="2196" t="s">
        <v>188</v>
      </c>
      <c r="B32" s="2180">
        <v>7665.9560796476253</v>
      </c>
      <c r="C32" s="2180">
        <v>4171.4181659407723</v>
      </c>
      <c r="D32" s="2180">
        <v>12198.663096411647</v>
      </c>
      <c r="E32" s="2180">
        <v>3091.2520931704389</v>
      </c>
      <c r="F32" s="2180">
        <v>2367.5832291832139</v>
      </c>
      <c r="G32" s="2180">
        <v>6142.0678489773027</v>
      </c>
      <c r="H32" s="2180">
        <v>17819.864801581993</v>
      </c>
      <c r="I32" s="2180">
        <v>2930.24588544781</v>
      </c>
      <c r="J32" s="2180">
        <v>2572.8467771106434</v>
      </c>
      <c r="K32" s="2180">
        <v>1225.7302447996587</v>
      </c>
      <c r="L32" s="2180">
        <v>58746.596229968723</v>
      </c>
      <c r="M32" s="2180">
        <v>6666.0518054953136</v>
      </c>
      <c r="N32" s="2180">
        <v>282360.33779267682</v>
      </c>
      <c r="O32" s="2180">
        <v>2655.8656051923981</v>
      </c>
      <c r="P32" s="2180">
        <v>45330.087884676592</v>
      </c>
      <c r="Q32" s="2180">
        <v>12926.589361109904</v>
      </c>
      <c r="R32" s="2180">
        <v>10241.99851786782</v>
      </c>
      <c r="S32" s="2180">
        <v>451.74132844000002</v>
      </c>
      <c r="T32" s="2180">
        <v>2011.2701178570135</v>
      </c>
      <c r="U32" s="2180">
        <v>4760.73832502595</v>
      </c>
      <c r="V32" s="2180">
        <v>7505.1332712115345</v>
      </c>
      <c r="W32" s="2180">
        <v>493842.03846179316</v>
      </c>
    </row>
    <row r="33" spans="1:23" s="1183" customFormat="1">
      <c r="A33" s="2200"/>
      <c r="B33" s="2187"/>
      <c r="C33" s="2187"/>
      <c r="D33" s="2187"/>
      <c r="E33" s="2187"/>
      <c r="F33" s="2187"/>
      <c r="G33" s="2187"/>
      <c r="H33" s="2187"/>
      <c r="I33" s="2187"/>
      <c r="J33" s="2187"/>
      <c r="K33" s="2187"/>
      <c r="L33" s="2187"/>
      <c r="M33" s="2187"/>
      <c r="N33" s="2187"/>
      <c r="O33" s="2187"/>
      <c r="P33" s="2187"/>
      <c r="Q33" s="2187"/>
      <c r="R33" s="2187"/>
      <c r="S33" s="2187"/>
      <c r="T33" s="2187"/>
      <c r="U33" s="2187"/>
      <c r="V33" s="2187"/>
      <c r="W33" s="2186"/>
    </row>
    <row r="34" spans="1:23" s="1183" customFormat="1">
      <c r="A34" s="2200"/>
      <c r="B34" s="2187"/>
      <c r="C34" s="2187"/>
      <c r="D34" s="2187"/>
      <c r="E34" s="2187"/>
      <c r="F34" s="2187"/>
      <c r="G34" s="2187"/>
      <c r="H34" s="2187"/>
      <c r="I34" s="2187"/>
      <c r="J34" s="2187"/>
      <c r="K34" s="2187"/>
      <c r="L34" s="2187"/>
      <c r="M34" s="2187"/>
      <c r="N34" s="2187"/>
      <c r="O34" s="2187"/>
      <c r="P34" s="2187"/>
      <c r="Q34" s="2187"/>
      <c r="R34" s="2187"/>
      <c r="S34" s="2187"/>
      <c r="T34" s="2187"/>
      <c r="U34" s="2187"/>
      <c r="V34" s="2187"/>
      <c r="W34" s="2186"/>
    </row>
    <row r="35" spans="1:23" s="2085" customFormat="1" ht="171.75" customHeight="1">
      <c r="A35" s="2602">
        <v>2017</v>
      </c>
      <c r="B35" s="2603" t="s">
        <v>634</v>
      </c>
      <c r="C35" s="2603" t="s">
        <v>635</v>
      </c>
      <c r="D35" s="2603" t="s">
        <v>636</v>
      </c>
      <c r="E35" s="2603" t="s">
        <v>637</v>
      </c>
      <c r="F35" s="2603" t="s">
        <v>638</v>
      </c>
      <c r="G35" s="2603" t="s">
        <v>639</v>
      </c>
      <c r="H35" s="2603" t="s">
        <v>640</v>
      </c>
      <c r="I35" s="2603" t="s">
        <v>641</v>
      </c>
      <c r="J35" s="2603" t="s">
        <v>642</v>
      </c>
      <c r="K35" s="2603" t="s">
        <v>643</v>
      </c>
      <c r="L35" s="2603" t="s">
        <v>644</v>
      </c>
      <c r="M35" s="2603" t="s">
        <v>645</v>
      </c>
      <c r="N35" s="2603" t="s">
        <v>646</v>
      </c>
      <c r="O35" s="2603" t="s">
        <v>647</v>
      </c>
      <c r="P35" s="2603" t="s">
        <v>648</v>
      </c>
      <c r="Q35" s="2603" t="s">
        <v>649</v>
      </c>
      <c r="R35" s="2603" t="s">
        <v>650</v>
      </c>
      <c r="S35" s="2603" t="s">
        <v>651</v>
      </c>
      <c r="T35" s="2603" t="s">
        <v>652</v>
      </c>
      <c r="U35" s="2603" t="s">
        <v>653</v>
      </c>
      <c r="V35" s="2603" t="s">
        <v>654</v>
      </c>
      <c r="W35" s="2603" t="s">
        <v>188</v>
      </c>
    </row>
    <row r="36" spans="1:23" s="1185" customFormat="1" ht="13.5">
      <c r="A36" s="2604" t="s">
        <v>603</v>
      </c>
      <c r="B36" s="2605"/>
      <c r="C36" s="2606"/>
      <c r="D36" s="2606"/>
      <c r="E36" s="2606"/>
      <c r="F36" s="2606"/>
      <c r="G36" s="2606"/>
      <c r="H36" s="2606"/>
      <c r="I36" s="2606"/>
      <c r="J36" s="2606"/>
      <c r="K36" s="2606"/>
      <c r="L36" s="2606"/>
      <c r="M36" s="2606"/>
      <c r="N36" s="2607"/>
      <c r="O36" s="2607"/>
      <c r="P36" s="2607"/>
      <c r="Q36" s="2607"/>
      <c r="R36" s="2607"/>
      <c r="S36" s="2607"/>
      <c r="T36" s="2607"/>
      <c r="U36" s="2607"/>
      <c r="V36" s="2607"/>
      <c r="W36" s="2608"/>
    </row>
    <row r="37" spans="1:23" s="1185" customFormat="1" ht="33">
      <c r="A37" s="2609" t="s">
        <v>829</v>
      </c>
      <c r="B37" s="2610" t="s">
        <v>423</v>
      </c>
      <c r="C37" s="2610" t="s">
        <v>423</v>
      </c>
      <c r="D37" s="2610" t="s">
        <v>423</v>
      </c>
      <c r="E37" s="2610" t="s">
        <v>423</v>
      </c>
      <c r="F37" s="2610" t="s">
        <v>423</v>
      </c>
      <c r="G37" s="2610" t="s">
        <v>423</v>
      </c>
      <c r="H37" s="2610" t="s">
        <v>423</v>
      </c>
      <c r="I37" s="2610" t="s">
        <v>423</v>
      </c>
      <c r="J37" s="2610" t="s">
        <v>423</v>
      </c>
      <c r="K37" s="2610" t="s">
        <v>423</v>
      </c>
      <c r="L37" s="2610" t="s">
        <v>423</v>
      </c>
      <c r="M37" s="2610" t="s">
        <v>423</v>
      </c>
      <c r="N37" s="2610">
        <v>78331.720100769991</v>
      </c>
      <c r="O37" s="2610" t="s">
        <v>423</v>
      </c>
      <c r="P37" s="2610" t="s">
        <v>423</v>
      </c>
      <c r="Q37" s="2610" t="s">
        <v>423</v>
      </c>
      <c r="R37" s="2610" t="s">
        <v>423</v>
      </c>
      <c r="S37" s="2610" t="s">
        <v>423</v>
      </c>
      <c r="T37" s="2610" t="s">
        <v>423</v>
      </c>
      <c r="U37" s="2610" t="s">
        <v>423</v>
      </c>
      <c r="V37" s="2610" t="s">
        <v>423</v>
      </c>
      <c r="W37" s="2608">
        <v>78331.720100769991</v>
      </c>
    </row>
    <row r="38" spans="1:23" s="1185" customFormat="1" ht="10.5" customHeight="1">
      <c r="A38" s="2609" t="s">
        <v>605</v>
      </c>
      <c r="B38" s="2610" t="s">
        <v>423</v>
      </c>
      <c r="C38" s="2610" t="s">
        <v>423</v>
      </c>
      <c r="D38" s="2610" t="s">
        <v>423</v>
      </c>
      <c r="E38" s="2610" t="s">
        <v>423</v>
      </c>
      <c r="F38" s="2610" t="s">
        <v>423</v>
      </c>
      <c r="G38" s="2610" t="s">
        <v>423</v>
      </c>
      <c r="H38" s="2610" t="s">
        <v>423</v>
      </c>
      <c r="I38" s="2610" t="s">
        <v>423</v>
      </c>
      <c r="J38" s="2610" t="s">
        <v>423</v>
      </c>
      <c r="K38" s="2610" t="s">
        <v>423</v>
      </c>
      <c r="L38" s="2610">
        <v>36829.322447430015</v>
      </c>
      <c r="M38" s="2610" t="s">
        <v>423</v>
      </c>
      <c r="N38" s="2610" t="s">
        <v>423</v>
      </c>
      <c r="O38" s="2610" t="s">
        <v>423</v>
      </c>
      <c r="P38" s="2610" t="s">
        <v>423</v>
      </c>
      <c r="Q38" s="2610" t="s">
        <v>423</v>
      </c>
      <c r="R38" s="2610" t="s">
        <v>423</v>
      </c>
      <c r="S38" s="2610" t="s">
        <v>423</v>
      </c>
      <c r="T38" s="2610" t="s">
        <v>423</v>
      </c>
      <c r="U38" s="2610" t="s">
        <v>423</v>
      </c>
      <c r="V38" s="2610" t="s">
        <v>423</v>
      </c>
      <c r="W38" s="2608">
        <v>36829.322447430015</v>
      </c>
    </row>
    <row r="39" spans="1:23" s="1185" customFormat="1" ht="7.5" customHeight="1">
      <c r="A39" s="2609" t="s">
        <v>606</v>
      </c>
      <c r="B39" s="2610">
        <v>7264.0671466699996</v>
      </c>
      <c r="C39" s="2610">
        <v>4138.8308168399999</v>
      </c>
      <c r="D39" s="2610">
        <v>11403.5527611</v>
      </c>
      <c r="E39" s="2610">
        <v>3469.2867623000002</v>
      </c>
      <c r="F39" s="2610">
        <v>1646.66506142</v>
      </c>
      <c r="G39" s="2610">
        <v>6343.9708602800001</v>
      </c>
      <c r="H39" s="2610">
        <v>15588.949382860001</v>
      </c>
      <c r="I39" s="2610">
        <v>2341.9478433899999</v>
      </c>
      <c r="J39" s="2610">
        <v>2464.07844841</v>
      </c>
      <c r="K39" s="2610">
        <v>1304.9935820600001</v>
      </c>
      <c r="L39" s="2610">
        <v>15241.453050359998</v>
      </c>
      <c r="M39" s="2610">
        <v>6812.2609251099993</v>
      </c>
      <c r="N39" s="2610">
        <v>5896.2352588099993</v>
      </c>
      <c r="O39" s="2610">
        <v>1992.19519825</v>
      </c>
      <c r="P39" s="2610">
        <v>43976.304814319999</v>
      </c>
      <c r="Q39" s="2610">
        <v>12252.979577780001</v>
      </c>
      <c r="R39" s="2610">
        <v>10759.387778570001</v>
      </c>
      <c r="S39" s="2610">
        <v>559.22274214000004</v>
      </c>
      <c r="T39" s="2610">
        <v>2087.62951294</v>
      </c>
      <c r="U39" s="2610">
        <v>4361.3562676800002</v>
      </c>
      <c r="V39" s="2610">
        <v>7372.9873169900002</v>
      </c>
      <c r="W39" s="2608">
        <v>167278.35510828003</v>
      </c>
    </row>
    <row r="40" spans="1:23" s="1185" customFormat="1" ht="9" customHeight="1">
      <c r="A40" s="2609" t="s">
        <v>609</v>
      </c>
      <c r="B40" s="2610">
        <v>320.66991590999999</v>
      </c>
      <c r="C40" s="2610">
        <v>53.395701850000002</v>
      </c>
      <c r="D40" s="2610">
        <v>210.39702581999998</v>
      </c>
      <c r="E40" s="2610">
        <v>4.5380475100000002</v>
      </c>
      <c r="F40" s="2610">
        <v>91.858359570000005</v>
      </c>
      <c r="G40" s="2610">
        <v>32.096791490000001</v>
      </c>
      <c r="H40" s="2610">
        <v>431.53321853</v>
      </c>
      <c r="I40" s="2610">
        <v>85.873789220000006</v>
      </c>
      <c r="J40" s="2610">
        <v>215.79321306000003</v>
      </c>
      <c r="K40" s="2610">
        <v>9.7006530399999988</v>
      </c>
      <c r="L40" s="2610">
        <v>60.351794939999998</v>
      </c>
      <c r="M40" s="2610">
        <v>96.04675997999999</v>
      </c>
      <c r="N40" s="2610">
        <v>181346.46636599</v>
      </c>
      <c r="O40" s="2610">
        <v>54.617600410000001</v>
      </c>
      <c r="P40" s="2610">
        <v>1183.03714814</v>
      </c>
      <c r="Q40" s="2610">
        <v>445.43497744999996</v>
      </c>
      <c r="R40" s="2610">
        <v>16.306801530000001</v>
      </c>
      <c r="S40" s="2610">
        <v>1.9884642100000001</v>
      </c>
      <c r="T40" s="2610">
        <v>5.5794658200000002</v>
      </c>
      <c r="U40" s="2610">
        <v>175.07296355000003</v>
      </c>
      <c r="V40" s="2610">
        <v>30.57333843</v>
      </c>
      <c r="W40" s="2608">
        <v>184871.33239644999</v>
      </c>
    </row>
    <row r="41" spans="1:23" s="1185" customFormat="1" ht="7.5" customHeight="1">
      <c r="A41" s="2609" t="s">
        <v>259</v>
      </c>
      <c r="B41" s="2610" t="s">
        <v>423</v>
      </c>
      <c r="C41" s="2610" t="s">
        <v>423</v>
      </c>
      <c r="D41" s="2610" t="s">
        <v>423</v>
      </c>
      <c r="E41" s="2610" t="s">
        <v>423</v>
      </c>
      <c r="F41" s="2610" t="s">
        <v>423</v>
      </c>
      <c r="G41" s="2610" t="s">
        <v>423</v>
      </c>
      <c r="H41" s="2610" t="s">
        <v>423</v>
      </c>
      <c r="I41" s="2610" t="s">
        <v>423</v>
      </c>
      <c r="J41" s="2610" t="s">
        <v>423</v>
      </c>
      <c r="K41" s="2610" t="s">
        <v>423</v>
      </c>
      <c r="L41" s="2610" t="s">
        <v>423</v>
      </c>
      <c r="M41" s="2610" t="s">
        <v>423</v>
      </c>
      <c r="N41" s="2610" t="s">
        <v>423</v>
      </c>
      <c r="O41" s="2610" t="s">
        <v>423</v>
      </c>
      <c r="P41" s="2610" t="s">
        <v>423</v>
      </c>
      <c r="Q41" s="2610" t="s">
        <v>423</v>
      </c>
      <c r="R41" s="2610" t="s">
        <v>423</v>
      </c>
      <c r="S41" s="2610" t="s">
        <v>423</v>
      </c>
      <c r="T41" s="2610" t="s">
        <v>423</v>
      </c>
      <c r="U41" s="2610" t="s">
        <v>423</v>
      </c>
      <c r="V41" s="2610" t="s">
        <v>423</v>
      </c>
      <c r="W41" s="2608" t="s">
        <v>423</v>
      </c>
    </row>
    <row r="42" spans="1:23" s="1185" customFormat="1" ht="24.75">
      <c r="A42" s="2609" t="s">
        <v>830</v>
      </c>
      <c r="B42" s="2610" t="s">
        <v>423</v>
      </c>
      <c r="C42" s="2610" t="s">
        <v>423</v>
      </c>
      <c r="D42" s="2610" t="s">
        <v>423</v>
      </c>
      <c r="E42" s="2610" t="s">
        <v>423</v>
      </c>
      <c r="F42" s="2610" t="s">
        <v>423</v>
      </c>
      <c r="G42" s="2610" t="s">
        <v>423</v>
      </c>
      <c r="H42" s="2610" t="s">
        <v>423</v>
      </c>
      <c r="I42" s="2610" t="s">
        <v>423</v>
      </c>
      <c r="J42" s="2610" t="s">
        <v>423</v>
      </c>
      <c r="K42" s="2610" t="s">
        <v>423</v>
      </c>
      <c r="L42" s="2610" t="s">
        <v>423</v>
      </c>
      <c r="M42" s="2610" t="s">
        <v>423</v>
      </c>
      <c r="N42" s="2610">
        <v>2817.9242353</v>
      </c>
      <c r="O42" s="2610" t="s">
        <v>423</v>
      </c>
      <c r="P42" s="2610" t="s">
        <v>423</v>
      </c>
      <c r="Q42" s="2610" t="s">
        <v>423</v>
      </c>
      <c r="R42" s="2610" t="s">
        <v>423</v>
      </c>
      <c r="S42" s="2610" t="s">
        <v>423</v>
      </c>
      <c r="T42" s="2610" t="s">
        <v>423</v>
      </c>
      <c r="U42" s="2610" t="s">
        <v>423</v>
      </c>
      <c r="V42" s="2610" t="s">
        <v>423</v>
      </c>
      <c r="W42" s="2608">
        <v>2817.9242353</v>
      </c>
    </row>
    <row r="43" spans="1:23" s="1186" customFormat="1" ht="16.5">
      <c r="A43" s="2611" t="s">
        <v>614</v>
      </c>
      <c r="B43" s="2612">
        <v>7584.7370625799995</v>
      </c>
      <c r="C43" s="2613">
        <v>4192.2265186899995</v>
      </c>
      <c r="D43" s="2614">
        <v>11613.94978692</v>
      </c>
      <c r="E43" s="2612">
        <v>3473.8248098100003</v>
      </c>
      <c r="F43" s="2612">
        <v>1738.52342099</v>
      </c>
      <c r="G43" s="2613">
        <v>6376.0676517700003</v>
      </c>
      <c r="H43" s="2613">
        <v>16020.48260139</v>
      </c>
      <c r="I43" s="2612">
        <v>2427.8216326100001</v>
      </c>
      <c r="J43" s="2612">
        <v>2679.8716614700002</v>
      </c>
      <c r="K43" s="2613">
        <v>1314.6942351</v>
      </c>
      <c r="L43" s="2612">
        <v>52131.127292730009</v>
      </c>
      <c r="M43" s="2612">
        <v>6908.3076850899997</v>
      </c>
      <c r="N43" s="2613">
        <v>268392.34596086998</v>
      </c>
      <c r="O43" s="2613">
        <v>2046.81279866</v>
      </c>
      <c r="P43" s="2612">
        <v>45159.341962459999</v>
      </c>
      <c r="Q43" s="2612">
        <v>12698.414555230001</v>
      </c>
      <c r="R43" s="2613">
        <v>10775.6945801</v>
      </c>
      <c r="S43" s="2613">
        <v>561.21120635</v>
      </c>
      <c r="T43" s="2612">
        <v>2093.2089787600003</v>
      </c>
      <c r="U43" s="2612">
        <v>4536.4292312300004</v>
      </c>
      <c r="V43" s="2613">
        <v>7403.5606554200003</v>
      </c>
      <c r="W43" s="2612">
        <v>470128.65428823006</v>
      </c>
    </row>
    <row r="44" spans="1:23" s="1185" customFormat="1" ht="6" customHeight="1">
      <c r="A44" s="2615"/>
      <c r="B44" s="2616"/>
      <c r="C44" s="2617"/>
      <c r="D44" s="2617"/>
      <c r="E44" s="2617"/>
      <c r="F44" s="2617"/>
      <c r="G44" s="2617"/>
      <c r="H44" s="2617"/>
      <c r="I44" s="2617"/>
      <c r="J44" s="2617"/>
      <c r="K44" s="2617"/>
      <c r="L44" s="2617"/>
      <c r="M44" s="2618"/>
      <c r="N44" s="2618"/>
      <c r="O44" s="2618"/>
      <c r="P44" s="2618"/>
      <c r="Q44" s="2618"/>
      <c r="R44" s="2618"/>
      <c r="S44" s="2618"/>
      <c r="T44" s="2618"/>
      <c r="U44" s="2618"/>
      <c r="V44" s="2618"/>
      <c r="W44" s="2608"/>
    </row>
    <row r="45" spans="1:23" s="2090" customFormat="1" ht="16.5">
      <c r="A45" s="2609" t="s">
        <v>225</v>
      </c>
      <c r="B45" s="2610"/>
      <c r="C45" s="2610"/>
      <c r="D45" s="2610"/>
      <c r="E45" s="2610"/>
      <c r="F45" s="2610"/>
      <c r="G45" s="2610"/>
      <c r="H45" s="2610"/>
      <c r="I45" s="2610"/>
      <c r="J45" s="2610"/>
      <c r="K45" s="2610"/>
      <c r="L45" s="2610"/>
      <c r="M45" s="2616"/>
      <c r="N45" s="2616"/>
      <c r="O45" s="2616"/>
      <c r="P45" s="2616"/>
      <c r="Q45" s="2616"/>
      <c r="R45" s="2616"/>
      <c r="S45" s="2616"/>
      <c r="T45" s="2616"/>
      <c r="U45" s="2616"/>
      <c r="V45" s="2616"/>
      <c r="W45" s="2608"/>
    </row>
    <row r="46" spans="1:23" s="1185" customFormat="1" ht="33">
      <c r="A46" s="2609" t="s">
        <v>604</v>
      </c>
      <c r="B46" s="2610" t="s">
        <v>423</v>
      </c>
      <c r="C46" s="2610" t="s">
        <v>423</v>
      </c>
      <c r="D46" s="2610" t="s">
        <v>423</v>
      </c>
      <c r="E46" s="2610" t="s">
        <v>423</v>
      </c>
      <c r="F46" s="2610" t="s">
        <v>423</v>
      </c>
      <c r="G46" s="2610" t="s">
        <v>423</v>
      </c>
      <c r="H46" s="2610" t="s">
        <v>423</v>
      </c>
      <c r="I46" s="2610" t="s">
        <v>423</v>
      </c>
      <c r="J46" s="2610">
        <v>11.618826182280001</v>
      </c>
      <c r="K46" s="2610" t="s">
        <v>423</v>
      </c>
      <c r="L46" s="2610" t="s">
        <v>423</v>
      </c>
      <c r="M46" s="2610" t="s">
        <v>423</v>
      </c>
      <c r="N46" s="2610">
        <v>2474.8726891422803</v>
      </c>
      <c r="O46" s="2610" t="s">
        <v>423</v>
      </c>
      <c r="P46" s="2610" t="s">
        <v>423</v>
      </c>
      <c r="Q46" s="2610" t="s">
        <v>423</v>
      </c>
      <c r="R46" s="2610" t="s">
        <v>423</v>
      </c>
      <c r="S46" s="2610" t="s">
        <v>423</v>
      </c>
      <c r="T46" s="2610" t="s">
        <v>423</v>
      </c>
      <c r="U46" s="2610" t="s">
        <v>423</v>
      </c>
      <c r="V46" s="2610" t="s">
        <v>423</v>
      </c>
      <c r="W46" s="2608">
        <v>2486.4915153245602</v>
      </c>
    </row>
    <row r="47" spans="1:23" s="1185" customFormat="1" ht="33">
      <c r="A47" s="2195" t="s">
        <v>615</v>
      </c>
      <c r="B47" s="2178" t="s">
        <v>423</v>
      </c>
      <c r="C47" s="2178" t="s">
        <v>423</v>
      </c>
      <c r="D47" s="2178" t="s">
        <v>423</v>
      </c>
      <c r="E47" s="2178">
        <v>2.2882768540000002</v>
      </c>
      <c r="F47" s="2178">
        <v>0.23499396626000005</v>
      </c>
      <c r="G47" s="2178" t="s">
        <v>423</v>
      </c>
      <c r="H47" s="2178" t="s">
        <v>423</v>
      </c>
      <c r="I47" s="2178">
        <v>0.55062961600000004</v>
      </c>
      <c r="J47" s="2178">
        <v>1.000693266E-2</v>
      </c>
      <c r="K47" s="2178" t="s">
        <v>423</v>
      </c>
      <c r="L47" s="2178" t="s">
        <v>423</v>
      </c>
      <c r="M47" s="2178" t="s">
        <v>423</v>
      </c>
      <c r="N47" s="2178">
        <v>131.53739453328004</v>
      </c>
      <c r="O47" s="2178" t="s">
        <v>423</v>
      </c>
      <c r="P47" s="2178">
        <v>2.8394150800000002E-3</v>
      </c>
      <c r="Q47" s="2178" t="s">
        <v>423</v>
      </c>
      <c r="R47" s="2178" t="s">
        <v>423</v>
      </c>
      <c r="S47" s="2178" t="s">
        <v>423</v>
      </c>
      <c r="T47" s="2178" t="s">
        <v>423</v>
      </c>
      <c r="U47" s="2178">
        <v>0.22388618800000004</v>
      </c>
      <c r="V47" s="2178" t="s">
        <v>423</v>
      </c>
      <c r="W47" s="2180">
        <v>134.84802750528002</v>
      </c>
    </row>
    <row r="48" spans="1:23" s="1185" customFormat="1" ht="16.5">
      <c r="A48" s="2195" t="s">
        <v>616</v>
      </c>
      <c r="B48" s="2178">
        <v>2.1273948000000001E-2</v>
      </c>
      <c r="C48" s="2178" t="s">
        <v>423</v>
      </c>
      <c r="D48" s="2178">
        <v>3.8678525999999998E-2</v>
      </c>
      <c r="E48" s="2178">
        <v>4.2190464000000004E-2</v>
      </c>
      <c r="F48" s="2178">
        <v>1.276263784</v>
      </c>
      <c r="G48" s="2178" t="s">
        <v>423</v>
      </c>
      <c r="H48" s="2178">
        <v>1.3828572000000003E-2</v>
      </c>
      <c r="I48" s="2178">
        <v>0.49464486200000007</v>
      </c>
      <c r="J48" s="2178">
        <v>0.99566617600000007</v>
      </c>
      <c r="K48" s="2178" t="s">
        <v>423</v>
      </c>
      <c r="L48" s="2178" t="s">
        <v>423</v>
      </c>
      <c r="M48" s="2178" t="s">
        <v>423</v>
      </c>
      <c r="N48" s="2178">
        <v>34.898139708000002</v>
      </c>
      <c r="O48" s="2178" t="s">
        <v>423</v>
      </c>
      <c r="P48" s="2178">
        <v>2.3638681020000005</v>
      </c>
      <c r="Q48" s="2178">
        <v>2.0142080000000004E-3</v>
      </c>
      <c r="R48" s="2178" t="s">
        <v>423</v>
      </c>
      <c r="S48" s="2178" t="s">
        <v>423</v>
      </c>
      <c r="T48" s="2178" t="s">
        <v>423</v>
      </c>
      <c r="U48" s="2178">
        <v>0.38176997200000007</v>
      </c>
      <c r="V48" s="2178">
        <v>0.89906399600000009</v>
      </c>
      <c r="W48" s="2180">
        <v>41.427402318000006</v>
      </c>
    </row>
    <row r="49" spans="1:23" s="1185" customFormat="1" ht="13.5">
      <c r="A49" s="2195" t="s">
        <v>605</v>
      </c>
      <c r="B49" s="2178" t="s">
        <v>423</v>
      </c>
      <c r="C49" s="2178" t="s">
        <v>423</v>
      </c>
      <c r="D49" s="2178">
        <v>2.6223819200000002E-3</v>
      </c>
      <c r="E49" s="2178">
        <v>1.0022989000000001E-2</v>
      </c>
      <c r="F49" s="2178" t="s">
        <v>423</v>
      </c>
      <c r="G49" s="2178" t="s">
        <v>423</v>
      </c>
      <c r="H49" s="2178" t="s">
        <v>423</v>
      </c>
      <c r="I49" s="2178">
        <v>30.028230508680004</v>
      </c>
      <c r="J49" s="2178" t="s">
        <v>423</v>
      </c>
      <c r="K49" s="2178" t="s">
        <v>423</v>
      </c>
      <c r="L49" s="2178" t="s">
        <v>423</v>
      </c>
      <c r="M49" s="2178" t="s">
        <v>423</v>
      </c>
      <c r="N49" s="2178">
        <v>352.07305704814002</v>
      </c>
      <c r="O49" s="2178" t="s">
        <v>423</v>
      </c>
      <c r="P49" s="2178">
        <v>7.810291030000001</v>
      </c>
      <c r="Q49" s="2178">
        <v>0.44893414802000003</v>
      </c>
      <c r="R49" s="2178" t="s">
        <v>423</v>
      </c>
      <c r="S49" s="2178" t="s">
        <v>423</v>
      </c>
      <c r="T49" s="2178" t="s">
        <v>423</v>
      </c>
      <c r="U49" s="2178">
        <v>9.3197921200000006E-2</v>
      </c>
      <c r="V49" s="2178">
        <v>0.26595921648000004</v>
      </c>
      <c r="W49" s="2180">
        <v>390.73231524343993</v>
      </c>
    </row>
    <row r="50" spans="1:23" s="1185" customFormat="1" ht="13.5">
      <c r="A50" s="2195" t="s">
        <v>606</v>
      </c>
      <c r="B50" s="2178">
        <v>249.40187006462003</v>
      </c>
      <c r="C50" s="2178" t="s">
        <v>423</v>
      </c>
      <c r="D50" s="2178">
        <v>155.47847237454002</v>
      </c>
      <c r="E50" s="2178">
        <v>186.81152629010001</v>
      </c>
      <c r="F50" s="2178">
        <v>9.6701134093800025</v>
      </c>
      <c r="G50" s="2178" t="s">
        <v>423</v>
      </c>
      <c r="H50" s="2178">
        <v>528.14761079760012</v>
      </c>
      <c r="I50" s="2178">
        <v>64.852410949240024</v>
      </c>
      <c r="J50" s="2178">
        <v>48.592355143560006</v>
      </c>
      <c r="K50" s="2178">
        <v>23.291648026340003</v>
      </c>
      <c r="L50" s="2178">
        <v>22.250962480000002</v>
      </c>
      <c r="M50" s="2178" t="s">
        <v>423</v>
      </c>
      <c r="N50" s="2178">
        <v>2837.7295677782195</v>
      </c>
      <c r="O50" s="2178">
        <v>2.0317400000000002E-3</v>
      </c>
      <c r="P50" s="2178">
        <v>482.70234853700003</v>
      </c>
      <c r="Q50" s="2178">
        <v>644.49125133200005</v>
      </c>
      <c r="R50" s="2178" t="s">
        <v>423</v>
      </c>
      <c r="S50" s="2178" t="s">
        <v>423</v>
      </c>
      <c r="T50" s="2178">
        <v>7.5648639800000002</v>
      </c>
      <c r="U50" s="2178">
        <v>279.63158116139999</v>
      </c>
      <c r="V50" s="2178">
        <v>24.663666711980003</v>
      </c>
      <c r="W50" s="2180">
        <v>5565.2822807759803</v>
      </c>
    </row>
    <row r="51" spans="1:23" s="1185" customFormat="1" ht="15.75" customHeight="1">
      <c r="A51" s="2195" t="s">
        <v>609</v>
      </c>
      <c r="B51" s="2178">
        <v>262.86701224351998</v>
      </c>
      <c r="C51" s="2178">
        <v>9.4041096799999995</v>
      </c>
      <c r="D51" s="2178">
        <v>260.76983451064001</v>
      </c>
      <c r="E51" s="2178">
        <v>6.2730772732200011</v>
      </c>
      <c r="F51" s="2178">
        <v>23.03361016146</v>
      </c>
      <c r="G51" s="2178">
        <v>7.0363481700000001</v>
      </c>
      <c r="H51" s="2178">
        <v>231.54961582782002</v>
      </c>
      <c r="I51" s="2178">
        <v>52.513136749440001</v>
      </c>
      <c r="J51" s="2178">
        <v>56.968361111540005</v>
      </c>
      <c r="K51" s="2178">
        <v>9.007288130160001</v>
      </c>
      <c r="L51" s="2178">
        <v>4.1210509200000001</v>
      </c>
      <c r="M51" s="2178">
        <v>21.525299889999999</v>
      </c>
      <c r="N51" s="2178">
        <v>5502.2886256178008</v>
      </c>
      <c r="O51" s="2178">
        <v>10.54892392</v>
      </c>
      <c r="P51" s="2178">
        <v>60.714439604920003</v>
      </c>
      <c r="Q51" s="2178">
        <v>251.21393257800003</v>
      </c>
      <c r="R51" s="2178">
        <v>20.65973812</v>
      </c>
      <c r="S51" s="2178">
        <v>0.49421784000000002</v>
      </c>
      <c r="T51" s="2178">
        <v>1.09188358</v>
      </c>
      <c r="U51" s="2178">
        <v>175.81010877521999</v>
      </c>
      <c r="V51" s="2178">
        <v>8.7737525410600004</v>
      </c>
      <c r="W51" s="2180">
        <v>6976.6643672447999</v>
      </c>
    </row>
    <row r="52" spans="1:23" s="1185" customFormat="1" ht="36" customHeight="1">
      <c r="A52" s="2195" t="s">
        <v>620</v>
      </c>
      <c r="B52" s="2178">
        <v>0.51461867358000002</v>
      </c>
      <c r="C52" s="2178" t="s">
        <v>423</v>
      </c>
      <c r="D52" s="2178">
        <v>1.8963804512800004</v>
      </c>
      <c r="E52" s="2178" t="s">
        <v>423</v>
      </c>
      <c r="F52" s="2178">
        <v>4.6889908000000008E-2</v>
      </c>
      <c r="G52" s="2178" t="s">
        <v>423</v>
      </c>
      <c r="H52" s="2178">
        <v>1.2802162513200002</v>
      </c>
      <c r="I52" s="2178">
        <v>0.75646665696000015</v>
      </c>
      <c r="J52" s="2178">
        <v>0.82433059042000012</v>
      </c>
      <c r="K52" s="2178" t="s">
        <v>423</v>
      </c>
      <c r="L52" s="2178">
        <v>1420.11019788</v>
      </c>
      <c r="M52" s="2178" t="s">
        <v>423</v>
      </c>
      <c r="N52" s="2178">
        <v>3071.86846091712</v>
      </c>
      <c r="O52" s="2178" t="s">
        <v>423</v>
      </c>
      <c r="P52" s="2178">
        <v>1.3197439424600002</v>
      </c>
      <c r="Q52" s="2178">
        <v>2.6464610909999999</v>
      </c>
      <c r="R52" s="2178" t="s">
        <v>423</v>
      </c>
      <c r="S52" s="2178" t="s">
        <v>423</v>
      </c>
      <c r="T52" s="2178" t="s">
        <v>423</v>
      </c>
      <c r="U52" s="2178">
        <v>0.87027903039999999</v>
      </c>
      <c r="V52" s="2178" t="s">
        <v>423</v>
      </c>
      <c r="W52" s="2180">
        <v>4502.1340453925404</v>
      </c>
    </row>
    <row r="53" spans="1:23" s="1185" customFormat="1" ht="17.25" customHeight="1">
      <c r="A53" s="2195" t="s">
        <v>621</v>
      </c>
      <c r="B53" s="2178">
        <v>43.051354994980002</v>
      </c>
      <c r="C53" s="2178">
        <v>0.12923029000000003</v>
      </c>
      <c r="D53" s="2178">
        <v>8.4303809766800022</v>
      </c>
      <c r="E53" s="2178">
        <v>2.4333662584000004</v>
      </c>
      <c r="F53" s="2178">
        <v>0.19519269040000004</v>
      </c>
      <c r="G53" s="2178">
        <v>2.6089609999999985E-2</v>
      </c>
      <c r="H53" s="2178">
        <v>71.698015516080019</v>
      </c>
      <c r="I53" s="2178">
        <v>1.7098670634600002</v>
      </c>
      <c r="J53" s="2178">
        <v>5.4389911085399998</v>
      </c>
      <c r="K53" s="2178">
        <v>0.51893281600000007</v>
      </c>
      <c r="L53" s="2178">
        <v>6.627537E-2</v>
      </c>
      <c r="M53" s="2178">
        <v>0.27758870999999996</v>
      </c>
      <c r="N53" s="2178">
        <v>114.40427388574</v>
      </c>
      <c r="O53" s="2178">
        <v>0.15568546999999999</v>
      </c>
      <c r="P53" s="2178">
        <v>96.47861127064003</v>
      </c>
      <c r="Q53" s="2178">
        <v>113.89599770560001</v>
      </c>
      <c r="R53" s="2178" t="s">
        <v>423</v>
      </c>
      <c r="S53" s="2178" t="s">
        <v>423</v>
      </c>
      <c r="T53" s="2178" t="s">
        <v>423</v>
      </c>
      <c r="U53" s="2178">
        <v>27.621942684220002</v>
      </c>
      <c r="V53" s="2178">
        <v>2.0981354985800005</v>
      </c>
      <c r="W53" s="2180">
        <v>488.62993191932003</v>
      </c>
    </row>
    <row r="54" spans="1:23" s="1185" customFormat="1" ht="26.25" customHeight="1">
      <c r="A54" s="2195" t="s">
        <v>622</v>
      </c>
      <c r="B54" s="2178">
        <v>0.34646400800000005</v>
      </c>
      <c r="C54" s="2178" t="s">
        <v>423</v>
      </c>
      <c r="D54" s="2178" t="s">
        <v>423</v>
      </c>
      <c r="E54" s="2178" t="s">
        <v>423</v>
      </c>
      <c r="F54" s="2178" t="s">
        <v>423</v>
      </c>
      <c r="G54" s="2178" t="s">
        <v>423</v>
      </c>
      <c r="H54" s="2178" t="s">
        <v>423</v>
      </c>
      <c r="I54" s="2178">
        <v>10.00000004</v>
      </c>
      <c r="J54" s="2178" t="s">
        <v>423</v>
      </c>
      <c r="K54" s="2178" t="s">
        <v>423</v>
      </c>
      <c r="L54" s="2178">
        <v>422.47182499000002</v>
      </c>
      <c r="M54" s="2178" t="s">
        <v>423</v>
      </c>
      <c r="N54" s="2178">
        <v>57.571695339999998</v>
      </c>
      <c r="O54" s="2178" t="s">
        <v>423</v>
      </c>
      <c r="P54" s="2178">
        <v>12.225496786000003</v>
      </c>
      <c r="Q54" s="2178" t="s">
        <v>423</v>
      </c>
      <c r="R54" s="2178" t="s">
        <v>423</v>
      </c>
      <c r="S54" s="2178" t="s">
        <v>423</v>
      </c>
      <c r="T54" s="2178" t="s">
        <v>423</v>
      </c>
      <c r="U54" s="2178" t="s">
        <v>423</v>
      </c>
      <c r="V54" s="2178" t="s">
        <v>423</v>
      </c>
      <c r="W54" s="2180">
        <v>502.61548116400002</v>
      </c>
    </row>
    <row r="55" spans="1:23" s="1185" customFormat="1" ht="11.25" customHeight="1">
      <c r="A55" s="2195" t="s">
        <v>626</v>
      </c>
      <c r="B55" s="2178">
        <v>9.3983399999999998E-3</v>
      </c>
      <c r="C55" s="2178" t="s">
        <v>423</v>
      </c>
      <c r="D55" s="2178" t="s">
        <v>423</v>
      </c>
      <c r="E55" s="2178" t="s">
        <v>423</v>
      </c>
      <c r="F55" s="2178">
        <v>0.44773348000000002</v>
      </c>
      <c r="G55" s="2178" t="s">
        <v>423</v>
      </c>
      <c r="H55" s="2178">
        <v>3.7074085999999999E-2</v>
      </c>
      <c r="I55" s="2178">
        <v>3.0120480000000002E-2</v>
      </c>
      <c r="J55" s="2178" t="s">
        <v>423</v>
      </c>
      <c r="K55" s="2178" t="s">
        <v>423</v>
      </c>
      <c r="L55" s="2178">
        <v>129.82614536</v>
      </c>
      <c r="M55" s="2178" t="s">
        <v>423</v>
      </c>
      <c r="N55" s="2178">
        <v>1042.8953449350799</v>
      </c>
      <c r="O55" s="2178" t="s">
        <v>423</v>
      </c>
      <c r="P55" s="2178">
        <v>5.1041360000000001E-2</v>
      </c>
      <c r="Q55" s="2178" t="s">
        <v>423</v>
      </c>
      <c r="R55" s="2178" t="s">
        <v>423</v>
      </c>
      <c r="S55" s="2178" t="s">
        <v>423</v>
      </c>
      <c r="T55" s="2178" t="s">
        <v>423</v>
      </c>
      <c r="U55" s="2178" t="s">
        <v>423</v>
      </c>
      <c r="V55" s="2178" t="s">
        <v>423</v>
      </c>
      <c r="W55" s="2180">
        <v>1173.29685804108</v>
      </c>
    </row>
    <row r="56" spans="1:23" s="1185" customFormat="1" ht="9.75" customHeight="1">
      <c r="A56" s="2195" t="s">
        <v>627</v>
      </c>
      <c r="B56" s="2178">
        <v>11.34970067996</v>
      </c>
      <c r="C56" s="2178">
        <v>1.2672231199999999</v>
      </c>
      <c r="D56" s="2178">
        <v>4.6565208498799997</v>
      </c>
      <c r="E56" s="2178">
        <v>0.10609950007999999</v>
      </c>
      <c r="F56" s="2178">
        <v>1.6366806443600002</v>
      </c>
      <c r="G56" s="2178">
        <v>0.60709343000000004</v>
      </c>
      <c r="H56" s="2178">
        <v>12.78073902102</v>
      </c>
      <c r="I56" s="2178">
        <v>4.3866454711600005</v>
      </c>
      <c r="J56" s="2178">
        <v>4.2364037586999999</v>
      </c>
      <c r="K56" s="2178">
        <v>0.56151468512000002</v>
      </c>
      <c r="L56" s="2178">
        <v>0.25659883</v>
      </c>
      <c r="M56" s="2178">
        <v>2.3388568699999999</v>
      </c>
      <c r="N56" s="2178">
        <v>768.67160824578002</v>
      </c>
      <c r="O56" s="2178">
        <v>0.18771647</v>
      </c>
      <c r="P56" s="2178">
        <v>2.73306932768</v>
      </c>
      <c r="Q56" s="2178">
        <v>21.345882522000004</v>
      </c>
      <c r="R56" s="2178">
        <v>0.19195411000000001</v>
      </c>
      <c r="S56" s="2178">
        <v>8.8775660000000006E-2</v>
      </c>
      <c r="T56" s="2178">
        <v>0.25818591000000002</v>
      </c>
      <c r="U56" s="2178">
        <v>8.6841131612200009</v>
      </c>
      <c r="V56" s="2178">
        <v>0.52692671889999998</v>
      </c>
      <c r="W56" s="2180">
        <v>846.87230898586006</v>
      </c>
    </row>
    <row r="57" spans="1:23" s="2377" customFormat="1" ht="17.25" customHeight="1">
      <c r="A57" s="2373" t="s">
        <v>628</v>
      </c>
      <c r="B57" s="2374">
        <v>567.56169295266</v>
      </c>
      <c r="C57" s="2375">
        <v>10.800563090000001</v>
      </c>
      <c r="D57" s="2375">
        <v>431.27289007093998</v>
      </c>
      <c r="E57" s="2374">
        <v>197.96455962880003</v>
      </c>
      <c r="F57" s="2374">
        <v>36.541478043859996</v>
      </c>
      <c r="G57" s="2375">
        <v>7.6695312099999997</v>
      </c>
      <c r="H57" s="2375">
        <v>845.50710007184011</v>
      </c>
      <c r="I57" s="2374">
        <v>165.32215239694</v>
      </c>
      <c r="J57" s="2374">
        <v>128.6849410037</v>
      </c>
      <c r="K57" s="2375">
        <v>33.379383657620011</v>
      </c>
      <c r="L57" s="2374">
        <v>1999.1030558300001</v>
      </c>
      <c r="M57" s="2374">
        <v>24.14174547</v>
      </c>
      <c r="N57" s="2375">
        <v>16388.810857151442</v>
      </c>
      <c r="O57" s="2375">
        <v>10.894357599999999</v>
      </c>
      <c r="P57" s="2374">
        <v>666.40174937578013</v>
      </c>
      <c r="Q57" s="2374">
        <v>1034.0444735846202</v>
      </c>
      <c r="R57" s="2375">
        <v>20.851692230000001</v>
      </c>
      <c r="S57" s="2375">
        <v>0.58299350000000005</v>
      </c>
      <c r="T57" s="2374">
        <v>8.9149334699999994</v>
      </c>
      <c r="U57" s="2374">
        <v>493.31687889366003</v>
      </c>
      <c r="V57" s="2375">
        <v>37.227504683000006</v>
      </c>
      <c r="W57" s="2376">
        <v>23108.994533914862</v>
      </c>
    </row>
    <row r="58" spans="1:23" s="1185" customFormat="1" ht="13.5">
      <c r="A58" s="2200"/>
      <c r="B58" s="2187"/>
      <c r="C58" s="2187"/>
      <c r="D58" s="2187"/>
      <c r="E58" s="2187"/>
      <c r="F58" s="2187"/>
      <c r="G58" s="2187"/>
      <c r="H58" s="2187"/>
      <c r="I58" s="2187"/>
      <c r="J58" s="2187"/>
      <c r="K58" s="2187"/>
      <c r="L58" s="2187"/>
      <c r="M58" s="2187"/>
      <c r="N58" s="2187"/>
      <c r="O58" s="2187"/>
      <c r="P58" s="2187"/>
      <c r="Q58" s="2187"/>
      <c r="R58" s="2187"/>
      <c r="S58" s="2187"/>
      <c r="T58" s="2187"/>
      <c r="U58" s="2187"/>
      <c r="V58" s="2187"/>
      <c r="W58" s="2186"/>
    </row>
    <row r="59" spans="1:23" s="1185" customFormat="1" ht="13.5">
      <c r="A59" s="2202" t="s">
        <v>188</v>
      </c>
      <c r="B59" s="2189">
        <v>8152.2987555326599</v>
      </c>
      <c r="C59" s="2378">
        <v>4203.0270817799992</v>
      </c>
      <c r="D59" s="2378">
        <v>12045.222676990941</v>
      </c>
      <c r="E59" s="2189">
        <v>3671.7893694388003</v>
      </c>
      <c r="F59" s="2189">
        <v>1775.06489903386</v>
      </c>
      <c r="G59" s="2190">
        <v>6383.7371829800004</v>
      </c>
      <c r="H59" s="2190">
        <v>16865.98970146184</v>
      </c>
      <c r="I59" s="2189">
        <v>2593.1437850069401</v>
      </c>
      <c r="J59" s="2189">
        <v>2808.5566024737</v>
      </c>
      <c r="K59" s="2190">
        <v>1348.0736187576201</v>
      </c>
      <c r="L59" s="2189">
        <v>54130.230348560006</v>
      </c>
      <c r="M59" s="2189">
        <v>6932.4494305600001</v>
      </c>
      <c r="N59" s="2190">
        <v>284781.15681802144</v>
      </c>
      <c r="O59" s="2190">
        <v>2057.7071562599999</v>
      </c>
      <c r="P59" s="2189">
        <v>45825.743711835778</v>
      </c>
      <c r="Q59" s="2189">
        <v>13732.459028814621</v>
      </c>
      <c r="R59" s="2190">
        <v>10796.546272330001</v>
      </c>
      <c r="S59" s="2190">
        <v>561.79419985000004</v>
      </c>
      <c r="T59" s="2189">
        <v>2102.1239122300003</v>
      </c>
      <c r="U59" s="2189">
        <v>5029.7461101236604</v>
      </c>
      <c r="V59" s="2190">
        <v>7440.7881601030003</v>
      </c>
      <c r="W59" s="2201">
        <v>493237.64882214484</v>
      </c>
    </row>
    <row r="60" spans="1:23">
      <c r="B60" s="2191"/>
      <c r="C60" s="2191"/>
      <c r="D60" s="2191"/>
      <c r="E60" s="2191"/>
      <c r="F60" s="2191"/>
      <c r="G60" s="2191"/>
      <c r="H60" s="2191"/>
      <c r="I60" s="2191"/>
      <c r="J60" s="2191"/>
      <c r="K60" s="2191"/>
      <c r="L60" s="2191"/>
      <c r="M60" s="2191"/>
      <c r="N60" s="2191"/>
      <c r="O60" s="2191"/>
      <c r="P60" s="2191"/>
      <c r="Q60" s="2191"/>
      <c r="R60" s="2191"/>
      <c r="S60" s="2191"/>
      <c r="T60" s="2191"/>
      <c r="U60" s="2191"/>
      <c r="V60" s="2191"/>
    </row>
    <row r="61" spans="1:23">
      <c r="B61" s="2191"/>
      <c r="C61" s="2191"/>
      <c r="D61" s="2191"/>
      <c r="E61" s="2191"/>
      <c r="F61" s="2191"/>
      <c r="G61" s="2191"/>
      <c r="H61" s="2191"/>
      <c r="I61" s="2191"/>
      <c r="J61" s="2191"/>
      <c r="K61" s="2191"/>
      <c r="L61" s="2191"/>
      <c r="M61" s="2191"/>
      <c r="N61" s="2191"/>
      <c r="O61" s="2191"/>
      <c r="P61" s="2191"/>
      <c r="Q61" s="2191"/>
      <c r="R61" s="2191"/>
      <c r="S61" s="2191"/>
      <c r="T61" s="2191"/>
      <c r="U61" s="2191"/>
      <c r="V61" s="2191"/>
    </row>
    <row r="62" spans="1:23">
      <c r="B62" s="2191"/>
      <c r="C62" s="2191"/>
      <c r="D62" s="2191"/>
      <c r="E62" s="2191"/>
      <c r="F62" s="2191"/>
      <c r="G62" s="2191"/>
      <c r="H62" s="2191"/>
      <c r="I62" s="2191"/>
      <c r="J62" s="2191"/>
      <c r="K62" s="2191"/>
      <c r="L62" s="2191"/>
      <c r="M62" s="2191"/>
      <c r="N62" s="2191"/>
      <c r="O62" s="2191"/>
      <c r="P62" s="2191"/>
      <c r="Q62" s="2191"/>
      <c r="R62" s="2191"/>
      <c r="S62" s="2191"/>
      <c r="T62" s="2191"/>
      <c r="U62" s="2191"/>
      <c r="V62" s="2191"/>
    </row>
    <row r="63" spans="1:23">
      <c r="B63" s="2191"/>
      <c r="C63" s="2191"/>
      <c r="D63" s="2191"/>
      <c r="E63" s="2191"/>
      <c r="F63" s="2191"/>
      <c r="G63" s="2191"/>
      <c r="H63" s="2191"/>
      <c r="I63" s="2191"/>
      <c r="J63" s="2191"/>
      <c r="K63" s="2191"/>
      <c r="L63" s="2191"/>
      <c r="M63" s="2191"/>
      <c r="N63" s="2191"/>
      <c r="O63" s="2191"/>
      <c r="P63" s="2191"/>
      <c r="Q63" s="2191"/>
      <c r="R63" s="2191"/>
      <c r="S63" s="2191"/>
      <c r="T63" s="2191"/>
      <c r="U63" s="2191"/>
      <c r="V63" s="2191"/>
    </row>
    <row r="64" spans="1:23">
      <c r="B64" s="2191"/>
      <c r="C64" s="2191"/>
      <c r="D64" s="2191"/>
      <c r="E64" s="2191"/>
      <c r="F64" s="2191"/>
      <c r="G64" s="2191"/>
      <c r="H64" s="2191"/>
      <c r="I64" s="2191"/>
      <c r="J64" s="2191"/>
      <c r="K64" s="2191"/>
      <c r="L64" s="2191"/>
      <c r="M64" s="2191"/>
      <c r="N64" s="2191"/>
      <c r="O64" s="2191"/>
      <c r="P64" s="2191"/>
      <c r="Q64" s="2191"/>
      <c r="R64" s="2191"/>
      <c r="S64" s="2191"/>
      <c r="T64" s="2191"/>
      <c r="U64" s="2191"/>
      <c r="V64" s="2191"/>
    </row>
    <row r="65" spans="2:22">
      <c r="B65" s="2191"/>
      <c r="C65" s="2191"/>
      <c r="D65" s="2191"/>
      <c r="E65" s="2191"/>
      <c r="F65" s="2191"/>
      <c r="G65" s="2191"/>
      <c r="H65" s="2191"/>
      <c r="I65" s="2191"/>
      <c r="J65" s="2191"/>
      <c r="K65" s="2191"/>
      <c r="L65" s="2191"/>
      <c r="M65" s="2191"/>
      <c r="N65" s="2191"/>
      <c r="O65" s="2191"/>
      <c r="P65" s="2191"/>
      <c r="Q65" s="2191"/>
      <c r="R65" s="2191"/>
      <c r="S65" s="2191"/>
      <c r="T65" s="2191"/>
      <c r="U65" s="2191"/>
      <c r="V65" s="2191"/>
    </row>
    <row r="66" spans="2:22">
      <c r="B66" s="2191"/>
      <c r="C66" s="2191"/>
      <c r="D66" s="2191"/>
      <c r="E66" s="2191"/>
      <c r="F66" s="2191"/>
      <c r="G66" s="2191"/>
      <c r="H66" s="2191"/>
      <c r="I66" s="2191"/>
      <c r="J66" s="2191"/>
      <c r="K66" s="2191"/>
      <c r="L66" s="2191"/>
      <c r="M66" s="2191"/>
      <c r="N66" s="2191"/>
      <c r="O66" s="2191"/>
      <c r="P66" s="2191"/>
      <c r="Q66" s="2191"/>
      <c r="R66" s="2191"/>
      <c r="S66" s="2191"/>
      <c r="T66" s="2191"/>
      <c r="U66" s="2191"/>
      <c r="V66" s="2191"/>
    </row>
    <row r="67" spans="2:22">
      <c r="B67" s="2191"/>
      <c r="C67" s="2191"/>
      <c r="D67" s="2191"/>
      <c r="E67" s="2191"/>
      <c r="F67" s="2191"/>
      <c r="G67" s="2191"/>
      <c r="H67" s="2191"/>
      <c r="I67" s="2191"/>
      <c r="J67" s="2191"/>
      <c r="K67" s="2191"/>
      <c r="L67" s="2191"/>
      <c r="M67" s="2191"/>
      <c r="N67" s="2191"/>
      <c r="O67" s="2191"/>
      <c r="P67" s="2191"/>
      <c r="Q67" s="2191"/>
      <c r="R67" s="2191"/>
      <c r="S67" s="2191"/>
      <c r="T67" s="2191"/>
      <c r="U67" s="2191"/>
      <c r="V67" s="2191"/>
    </row>
    <row r="68" spans="2:22">
      <c r="B68" s="2191"/>
      <c r="C68" s="2191"/>
      <c r="D68" s="2191"/>
      <c r="E68" s="2191"/>
      <c r="F68" s="2191"/>
      <c r="G68" s="2191"/>
      <c r="H68" s="2191"/>
      <c r="I68" s="2191"/>
      <c r="J68" s="2191"/>
      <c r="K68" s="2191"/>
      <c r="L68" s="2191"/>
      <c r="M68" s="2191"/>
      <c r="N68" s="2191"/>
      <c r="O68" s="2191"/>
      <c r="P68" s="2191"/>
      <c r="Q68" s="2191"/>
      <c r="R68" s="2191"/>
      <c r="S68" s="2191"/>
      <c r="T68" s="2191"/>
      <c r="U68" s="2191"/>
      <c r="V68" s="2191"/>
    </row>
    <row r="69" spans="2:22">
      <c r="B69" s="2191"/>
      <c r="C69" s="2191"/>
      <c r="D69" s="2191"/>
      <c r="E69" s="2191"/>
      <c r="F69" s="2191"/>
      <c r="G69" s="2191"/>
      <c r="H69" s="2191"/>
      <c r="I69" s="2191"/>
      <c r="J69" s="2191"/>
      <c r="K69" s="2191"/>
      <c r="L69" s="2191"/>
      <c r="M69" s="2191"/>
      <c r="N69" s="2191"/>
      <c r="O69" s="2191"/>
      <c r="P69" s="2191"/>
      <c r="Q69" s="2191"/>
      <c r="R69" s="2191"/>
      <c r="S69" s="2191"/>
      <c r="T69" s="2191"/>
      <c r="U69" s="2191"/>
      <c r="V69" s="2191"/>
    </row>
    <row r="70" spans="2:22">
      <c r="B70" s="2191"/>
      <c r="C70" s="2191"/>
      <c r="D70" s="2191"/>
      <c r="E70" s="2191"/>
      <c r="F70" s="2191"/>
      <c r="G70" s="2191"/>
      <c r="H70" s="2191"/>
      <c r="I70" s="2191"/>
      <c r="J70" s="2191"/>
      <c r="K70" s="2191"/>
      <c r="L70" s="2191"/>
      <c r="M70" s="2191"/>
      <c r="N70" s="2191"/>
      <c r="O70" s="2191"/>
      <c r="P70" s="2191"/>
      <c r="Q70" s="2191"/>
      <c r="R70" s="2191"/>
      <c r="S70" s="2191"/>
      <c r="T70" s="2191"/>
      <c r="U70" s="2191"/>
      <c r="V70" s="2191"/>
    </row>
    <row r="71" spans="2:22">
      <c r="B71" s="2191"/>
      <c r="C71" s="2191"/>
      <c r="D71" s="2191"/>
      <c r="E71" s="2191"/>
      <c r="F71" s="2191"/>
      <c r="G71" s="2191"/>
      <c r="H71" s="2191"/>
      <c r="I71" s="2191"/>
      <c r="J71" s="2191"/>
      <c r="K71" s="2191"/>
      <c r="L71" s="2191"/>
      <c r="M71" s="2191"/>
      <c r="N71" s="2191"/>
      <c r="O71" s="2191"/>
      <c r="P71" s="2191"/>
      <c r="Q71" s="2191"/>
      <c r="R71" s="2191"/>
      <c r="S71" s="2191"/>
      <c r="T71" s="2191"/>
      <c r="U71" s="2191"/>
      <c r="V71" s="2191"/>
    </row>
    <row r="72" spans="2:22">
      <c r="B72" s="2191"/>
      <c r="C72" s="2191"/>
      <c r="D72" s="2191"/>
      <c r="E72" s="2191"/>
      <c r="F72" s="2191"/>
      <c r="G72" s="2191"/>
      <c r="H72" s="2191"/>
      <c r="I72" s="2191"/>
      <c r="J72" s="2191"/>
      <c r="K72" s="2191"/>
      <c r="L72" s="2191"/>
      <c r="M72" s="2191"/>
      <c r="N72" s="2191"/>
      <c r="O72" s="2191"/>
      <c r="P72" s="2191"/>
      <c r="Q72" s="2191"/>
      <c r="R72" s="2191"/>
      <c r="S72" s="2191"/>
      <c r="T72" s="2191"/>
      <c r="U72" s="2191"/>
      <c r="V72" s="2191"/>
    </row>
    <row r="73" spans="2:22">
      <c r="B73" s="2191"/>
      <c r="C73" s="2191"/>
      <c r="D73" s="2191"/>
      <c r="E73" s="2191"/>
      <c r="F73" s="2191"/>
      <c r="G73" s="2191"/>
      <c r="H73" s="2191"/>
      <c r="I73" s="2191"/>
      <c r="J73" s="2191"/>
      <c r="K73" s="2191"/>
      <c r="L73" s="2191"/>
      <c r="M73" s="2191"/>
      <c r="N73" s="2191"/>
      <c r="O73" s="2191"/>
      <c r="P73" s="2191"/>
      <c r="Q73" s="2191"/>
      <c r="R73" s="2191"/>
      <c r="S73" s="2191"/>
      <c r="T73" s="2191"/>
      <c r="U73" s="2191"/>
      <c r="V73" s="2191"/>
    </row>
    <row r="74" spans="2:22">
      <c r="B74" s="2191"/>
      <c r="C74" s="2191"/>
      <c r="D74" s="2191"/>
      <c r="E74" s="2191"/>
      <c r="F74" s="2191"/>
      <c r="G74" s="2191"/>
      <c r="H74" s="2191"/>
      <c r="I74" s="2191"/>
      <c r="J74" s="2191"/>
      <c r="K74" s="2191"/>
      <c r="L74" s="2191"/>
      <c r="M74" s="2191"/>
      <c r="N74" s="2191"/>
      <c r="O74" s="2191"/>
      <c r="P74" s="2191"/>
      <c r="Q74" s="2191"/>
      <c r="R74" s="2191"/>
      <c r="S74" s="2191"/>
      <c r="T74" s="2191"/>
      <c r="U74" s="2191"/>
      <c r="V74" s="2191"/>
    </row>
    <row r="75" spans="2:22">
      <c r="B75" s="2191"/>
      <c r="C75" s="2191"/>
      <c r="D75" s="2191"/>
      <c r="E75" s="2191"/>
      <c r="F75" s="2191"/>
      <c r="G75" s="2191"/>
      <c r="H75" s="2191"/>
      <c r="I75" s="2191"/>
      <c r="J75" s="2191"/>
      <c r="K75" s="2191"/>
      <c r="L75" s="2191"/>
      <c r="M75" s="2191"/>
      <c r="N75" s="2191"/>
      <c r="O75" s="2191"/>
      <c r="P75" s="2191"/>
      <c r="Q75" s="2191"/>
      <c r="R75" s="2191"/>
      <c r="S75" s="2191"/>
      <c r="T75" s="2191"/>
      <c r="U75" s="2191"/>
      <c r="V75" s="2191"/>
    </row>
    <row r="76" spans="2:22">
      <c r="B76" s="2191"/>
      <c r="C76" s="2191"/>
      <c r="D76" s="2191"/>
      <c r="E76" s="2191"/>
      <c r="F76" s="2191"/>
      <c r="G76" s="2191"/>
      <c r="H76" s="2191"/>
      <c r="I76" s="2191"/>
      <c r="J76" s="2191"/>
      <c r="K76" s="2191"/>
      <c r="L76" s="2191"/>
      <c r="M76" s="2191"/>
      <c r="N76" s="2191"/>
      <c r="O76" s="2191"/>
      <c r="P76" s="2191"/>
      <c r="Q76" s="2191"/>
      <c r="R76" s="2191"/>
      <c r="S76" s="2191"/>
      <c r="T76" s="2191"/>
      <c r="U76" s="2191"/>
      <c r="V76" s="2191"/>
    </row>
    <row r="77" spans="2:22">
      <c r="B77" s="2191"/>
      <c r="C77" s="2191"/>
      <c r="D77" s="2191"/>
      <c r="E77" s="2191"/>
      <c r="F77" s="2191"/>
      <c r="G77" s="2191"/>
      <c r="H77" s="2191"/>
      <c r="I77" s="2191"/>
      <c r="J77" s="2191"/>
      <c r="K77" s="2191"/>
      <c r="L77" s="2191"/>
      <c r="M77" s="2191"/>
      <c r="N77" s="2191"/>
      <c r="O77" s="2191"/>
      <c r="P77" s="2191"/>
      <c r="Q77" s="2191"/>
      <c r="R77" s="2191"/>
      <c r="S77" s="2191"/>
      <c r="T77" s="2191"/>
      <c r="U77" s="2191"/>
      <c r="V77" s="2191"/>
    </row>
  </sheetData>
  <mergeCells count="1">
    <mergeCell ref="A1:W4"/>
  </mergeCells>
  <conditionalFormatting sqref="B37:V56 B58:V58 W7:W34 B8:V34">
    <cfRule type="cellIs" dxfId="14" priority="9" operator="lessThan">
      <formula>0</formula>
    </cfRule>
  </conditionalFormatting>
  <conditionalFormatting sqref="W36:W56 W58">
    <cfRule type="cellIs" dxfId="13" priority="8" operator="lessThan">
      <formula>0</formula>
    </cfRule>
  </conditionalFormatting>
  <conditionalFormatting sqref="B57:V57">
    <cfRule type="cellIs" dxfId="12" priority="4" operator="lessThan">
      <formula>0</formula>
    </cfRule>
  </conditionalFormatting>
  <conditionalFormatting sqref="W57">
    <cfRule type="cellIs" dxfId="11" priority="3" operator="lessThan">
      <formula>0</formula>
    </cfRule>
  </conditionalFormatting>
  <conditionalFormatting sqref="B59:V59">
    <cfRule type="cellIs" dxfId="10" priority="2" operator="lessThan">
      <formula>0</formula>
    </cfRule>
  </conditionalFormatting>
  <conditionalFormatting sqref="W59">
    <cfRule type="cellIs" dxfId="9" priority="1" operator="lessThan">
      <formula>0</formula>
    </cfRule>
  </conditionalFormatting>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77A12-F8C9-4309-84DB-DD84B2D788B1}">
  <sheetPr>
    <tabColor theme="2"/>
  </sheetPr>
  <dimension ref="A1:M100"/>
  <sheetViews>
    <sheetView showGridLines="0" showWhiteSpace="0" view="pageLayout" zoomScaleNormal="100" zoomScaleSheetLayoutView="112" workbookViewId="0">
      <selection activeCell="A97" sqref="A97"/>
    </sheetView>
  </sheetViews>
  <sheetFormatPr defaultColWidth="0" defaultRowHeight="15" zeroHeight="1"/>
  <cols>
    <col min="1" max="1" width="38.140625" style="1208" customWidth="1"/>
    <col min="2" max="2" width="7.28515625" style="1198" customWidth="1"/>
    <col min="3" max="3" width="10" style="1198" customWidth="1"/>
    <col min="4" max="4" width="10.7109375" style="1198" customWidth="1"/>
    <col min="5" max="7" width="10" style="1198" customWidth="1"/>
    <col min="8" max="8" width="9.140625" style="1200" hidden="1" customWidth="1"/>
    <col min="9" max="9" width="9.140625" style="1189" hidden="1" customWidth="1"/>
    <col min="10" max="10" width="9.140625" style="1198" hidden="1" customWidth="1"/>
    <col min="11" max="16384" width="9.140625" style="1198" hidden="1"/>
  </cols>
  <sheetData>
    <row r="1" spans="1:8" ht="12.75" customHeight="1">
      <c r="A1" s="2700" t="s">
        <v>2104</v>
      </c>
      <c r="B1" s="2700"/>
      <c r="C1" s="2700"/>
      <c r="D1" s="2700"/>
      <c r="E1" s="2700"/>
      <c r="F1" s="2700"/>
      <c r="G1" s="1962"/>
      <c r="H1" s="1188"/>
    </row>
    <row r="2" spans="1:8">
      <c r="A2" s="2697" t="s">
        <v>831</v>
      </c>
      <c r="B2" s="2697"/>
      <c r="C2" s="2697"/>
      <c r="D2" s="2697"/>
      <c r="E2" s="2697"/>
      <c r="F2" s="2697"/>
      <c r="G2" s="2697"/>
      <c r="H2" s="1188"/>
    </row>
    <row r="3" spans="1:8">
      <c r="A3" s="2697"/>
      <c r="B3" s="2697"/>
      <c r="C3" s="2697"/>
      <c r="D3" s="2697"/>
      <c r="E3" s="2697"/>
      <c r="F3" s="2697"/>
      <c r="G3" s="2697"/>
      <c r="H3" s="1188"/>
    </row>
    <row r="4" spans="1:8" ht="29.25" customHeight="1">
      <c r="A4" s="2697"/>
      <c r="B4" s="2697"/>
      <c r="C4" s="2697"/>
      <c r="D4" s="2697"/>
      <c r="E4" s="2697"/>
      <c r="F4" s="2697"/>
      <c r="G4" s="2697"/>
      <c r="H4" s="1188"/>
    </row>
    <row r="5" spans="1:8" ht="3" customHeight="1">
      <c r="A5" s="1190"/>
      <c r="B5" s="1190"/>
      <c r="C5" s="1190"/>
      <c r="D5" s="1190"/>
      <c r="E5" s="1190"/>
      <c r="F5" s="1190"/>
      <c r="G5" s="1190"/>
      <c r="H5" s="1188"/>
    </row>
    <row r="6" spans="1:8" ht="15.75">
      <c r="A6" s="2379"/>
      <c r="B6" s="2698" t="s">
        <v>832</v>
      </c>
      <c r="C6" s="2698"/>
      <c r="D6" s="2698"/>
      <c r="E6" s="2698"/>
      <c r="F6" s="2698"/>
      <c r="G6" s="2698"/>
      <c r="H6" s="1188"/>
    </row>
    <row r="7" spans="1:8" ht="0.75" customHeight="1">
      <c r="A7" s="2380"/>
      <c r="B7" s="2381"/>
      <c r="C7" s="2381"/>
      <c r="D7" s="2381"/>
      <c r="E7" s="2381"/>
      <c r="F7" s="2382"/>
      <c r="G7" s="2382"/>
      <c r="H7" s="1188"/>
    </row>
    <row r="8" spans="1:8" ht="29.25" customHeight="1">
      <c r="A8" s="2586">
        <v>2018</v>
      </c>
      <c r="B8" s="2587" t="s">
        <v>833</v>
      </c>
      <c r="C8" s="2587" t="s">
        <v>834</v>
      </c>
      <c r="D8" s="2587" t="s">
        <v>835</v>
      </c>
      <c r="E8" s="2587" t="s">
        <v>836</v>
      </c>
      <c r="F8" s="2587" t="s">
        <v>837</v>
      </c>
      <c r="G8" s="2587" t="s">
        <v>188</v>
      </c>
      <c r="H8" s="1188"/>
    </row>
    <row r="9" spans="1:8">
      <c r="A9" s="2383" t="s">
        <v>603</v>
      </c>
      <c r="B9" s="2384"/>
      <c r="C9" s="2384"/>
      <c r="D9" s="2384"/>
      <c r="E9" s="2384"/>
      <c r="F9" s="2385"/>
      <c r="G9" s="2385"/>
      <c r="H9" s="1188"/>
    </row>
    <row r="10" spans="1:8">
      <c r="A10" s="2372" t="s">
        <v>604</v>
      </c>
      <c r="B10" s="2386"/>
      <c r="C10" s="2386"/>
      <c r="D10" s="2386"/>
      <c r="E10" s="2386"/>
      <c r="F10" s="2386"/>
      <c r="G10" s="2386"/>
      <c r="H10" s="1188"/>
    </row>
    <row r="11" spans="1:8">
      <c r="A11" s="2372" t="s">
        <v>605</v>
      </c>
      <c r="B11" s="2386">
        <v>1577.1671477614664</v>
      </c>
      <c r="C11" s="2386">
        <v>5909.872298039937</v>
      </c>
      <c r="D11" s="2386">
        <v>24548.016390098051</v>
      </c>
      <c r="E11" s="2386">
        <v>3303.4807907575209</v>
      </c>
      <c r="F11" s="2386">
        <v>371.4246686230249</v>
      </c>
      <c r="G11" s="2386">
        <v>35709.961295280002</v>
      </c>
      <c r="H11" s="1188"/>
    </row>
    <row r="12" spans="1:8">
      <c r="A12" s="2372" t="s">
        <v>606</v>
      </c>
      <c r="B12" s="2386">
        <v>346.56502392721899</v>
      </c>
      <c r="C12" s="2386">
        <v>35127.931038760333</v>
      </c>
      <c r="D12" s="2386">
        <v>41830.654206928513</v>
      </c>
      <c r="E12" s="2386">
        <v>24686.126231369588</v>
      </c>
      <c r="F12" s="2386">
        <v>4901.3103974843334</v>
      </c>
      <c r="G12" s="2386">
        <v>106892.58689846999</v>
      </c>
      <c r="H12" s="1188"/>
    </row>
    <row r="13" spans="1:8">
      <c r="A13" s="2387" t="s">
        <v>838</v>
      </c>
      <c r="B13" s="2386" t="s">
        <v>423</v>
      </c>
      <c r="C13" s="2386">
        <v>6.0689796208240834</v>
      </c>
      <c r="D13" s="2386">
        <v>51.149138359336192</v>
      </c>
      <c r="E13" s="2386">
        <v>134.82571093089533</v>
      </c>
      <c r="F13" s="2386">
        <v>8.9898944386235594E-5</v>
      </c>
      <c r="G13" s="2386">
        <v>192.04391880999998</v>
      </c>
      <c r="H13" s="1188"/>
    </row>
    <row r="14" spans="1:8">
      <c r="A14" s="2387" t="s">
        <v>748</v>
      </c>
      <c r="B14" s="2386">
        <v>44.757133976828705</v>
      </c>
      <c r="C14" s="2386">
        <v>12450.150844328537</v>
      </c>
      <c r="D14" s="2386">
        <v>15366.066061422578</v>
      </c>
      <c r="E14" s="2386">
        <v>14569.227492106635</v>
      </c>
      <c r="F14" s="2386">
        <v>2455.3613744454146</v>
      </c>
      <c r="G14" s="2386">
        <v>44885.56290628</v>
      </c>
      <c r="H14" s="1188"/>
    </row>
    <row r="15" spans="1:8">
      <c r="A15" s="2372" t="s">
        <v>609</v>
      </c>
      <c r="B15" s="2386">
        <v>31.780464954720177</v>
      </c>
      <c r="C15" s="2386">
        <v>2472.0333805850769</v>
      </c>
      <c r="D15" s="2386">
        <v>7803.6939411753337</v>
      </c>
      <c r="E15" s="2386">
        <v>146838.2013413262</v>
      </c>
      <c r="F15" s="2386">
        <v>4263.1808091886696</v>
      </c>
      <c r="G15" s="2386">
        <v>161408.88993723001</v>
      </c>
      <c r="H15" s="1188"/>
    </row>
    <row r="16" spans="1:8">
      <c r="A16" s="2387" t="s">
        <v>839</v>
      </c>
      <c r="B16" s="2386">
        <v>21.389108384041613</v>
      </c>
      <c r="C16" s="2386">
        <v>1363.9268183487916</v>
      </c>
      <c r="D16" s="2386">
        <v>4902.1897206000785</v>
      </c>
      <c r="E16" s="2386">
        <v>131091.27431377317</v>
      </c>
      <c r="F16" s="2386">
        <v>192.9682120639072</v>
      </c>
      <c r="G16" s="2386">
        <v>137571.74817317</v>
      </c>
      <c r="H16" s="1188"/>
    </row>
    <row r="17" spans="1:8">
      <c r="A17" s="2387" t="s">
        <v>748</v>
      </c>
      <c r="B17" s="2386">
        <v>0.50841358027450678</v>
      </c>
      <c r="C17" s="2386">
        <v>56.818231266780053</v>
      </c>
      <c r="D17" s="2386">
        <v>255.7161967230343</v>
      </c>
      <c r="E17" s="2386">
        <v>672.19844241255055</v>
      </c>
      <c r="F17" s="2386">
        <v>73.330212687360671</v>
      </c>
      <c r="G17" s="2386">
        <v>1058.57149667</v>
      </c>
      <c r="H17" s="1188"/>
    </row>
    <row r="18" spans="1:8">
      <c r="A18" s="2387" t="s">
        <v>840</v>
      </c>
      <c r="B18" s="2386">
        <v>20.880347039117037</v>
      </c>
      <c r="C18" s="2386">
        <v>1306.9248938682076</v>
      </c>
      <c r="D18" s="2386">
        <v>4646.0727856492549</v>
      </c>
      <c r="E18" s="2386">
        <v>130420.2702230185</v>
      </c>
      <c r="F18" s="2386">
        <v>119.02842692493523</v>
      </c>
      <c r="G18" s="2386">
        <v>136513.17667650001</v>
      </c>
      <c r="H18" s="1188"/>
    </row>
    <row r="19" spans="1:8">
      <c r="A19" s="2387" t="s">
        <v>841</v>
      </c>
      <c r="B19" s="2386">
        <v>10.390844900638132</v>
      </c>
      <c r="C19" s="2386">
        <v>1108.0415926419812</v>
      </c>
      <c r="D19" s="2386">
        <v>2901.6313364271673</v>
      </c>
      <c r="E19" s="2386">
        <v>15747.473784525939</v>
      </c>
      <c r="F19" s="2386">
        <v>4069.6042055642752</v>
      </c>
      <c r="G19" s="2386">
        <v>23837.141764060001</v>
      </c>
      <c r="H19" s="1188"/>
    </row>
    <row r="20" spans="1:8">
      <c r="A20" s="2387" t="s">
        <v>748</v>
      </c>
      <c r="B20" s="2386">
        <v>0.34091705344329365</v>
      </c>
      <c r="C20" s="2386">
        <v>137.6375639958724</v>
      </c>
      <c r="D20" s="2386">
        <v>559.10729383855971</v>
      </c>
      <c r="E20" s="2386">
        <v>314.96044174868996</v>
      </c>
      <c r="F20" s="2386">
        <v>186.32575740343472</v>
      </c>
      <c r="G20" s="2386">
        <v>1198.3719740400002</v>
      </c>
      <c r="H20" s="1188"/>
    </row>
    <row r="21" spans="1:8">
      <c r="A21" s="2387" t="s">
        <v>840</v>
      </c>
      <c r="B21" s="2386">
        <v>10.046809548641679</v>
      </c>
      <c r="C21" s="2386">
        <v>972.79523664213536</v>
      </c>
      <c r="D21" s="2386">
        <v>2343.2409408562335</v>
      </c>
      <c r="E21" s="2386">
        <v>15427.978271292684</v>
      </c>
      <c r="F21" s="2386">
        <v>3884.7085316803059</v>
      </c>
      <c r="G21" s="2386">
        <v>22638.76979002</v>
      </c>
      <c r="H21" s="1188"/>
    </row>
    <row r="22" spans="1:8" ht="11.25" customHeight="1">
      <c r="A22" s="2372" t="s">
        <v>259</v>
      </c>
      <c r="B22" s="2386" t="s">
        <v>423</v>
      </c>
      <c r="C22" s="2386" t="s">
        <v>423</v>
      </c>
      <c r="D22" s="2386" t="s">
        <v>423</v>
      </c>
      <c r="E22" s="2386" t="s">
        <v>423</v>
      </c>
      <c r="F22" s="2386" t="s">
        <v>423</v>
      </c>
      <c r="G22" s="2386" t="s">
        <v>423</v>
      </c>
      <c r="H22" s="1188"/>
    </row>
    <row r="23" spans="1:8" ht="14.25" customHeight="1">
      <c r="A23" s="2372" t="s">
        <v>613</v>
      </c>
      <c r="B23" s="2386">
        <v>1.9277052227729181</v>
      </c>
      <c r="C23" s="2386">
        <v>715.62202416307412</v>
      </c>
      <c r="D23" s="2386">
        <v>1815.0491436384186</v>
      </c>
      <c r="E23" s="2386">
        <v>141.17398500573441</v>
      </c>
      <c r="F23" s="2386" t="s">
        <v>423</v>
      </c>
      <c r="G23" s="2386">
        <v>2673.77285803</v>
      </c>
      <c r="H23" s="1188"/>
    </row>
    <row r="24" spans="1:8">
      <c r="A24" s="2388" t="s">
        <v>614</v>
      </c>
      <c r="B24" s="2389">
        <v>1957.4403418661784</v>
      </c>
      <c r="C24" s="2389">
        <v>44225.45874154842</v>
      </c>
      <c r="D24" s="2389">
        <v>75997.41368184032</v>
      </c>
      <c r="E24" s="2389">
        <v>174968.98234845905</v>
      </c>
      <c r="F24" s="2389">
        <v>9535.9158752960284</v>
      </c>
      <c r="G24" s="2389">
        <v>306685.21098901</v>
      </c>
      <c r="H24" s="1188"/>
    </row>
    <row r="25" spans="1:8" ht="9.75" customHeight="1">
      <c r="A25" s="2390"/>
      <c r="B25" s="2391"/>
      <c r="C25" s="2391"/>
      <c r="D25" s="2391"/>
      <c r="E25" s="2392"/>
      <c r="F25" s="2391"/>
      <c r="G25" s="2391"/>
      <c r="H25" s="1188"/>
    </row>
    <row r="26" spans="1:8">
      <c r="A26" s="2393" t="s">
        <v>225</v>
      </c>
      <c r="B26" s="2394"/>
      <c r="C26" s="2394"/>
      <c r="D26" s="2394"/>
      <c r="E26" s="2394"/>
      <c r="F26" s="2394"/>
      <c r="G26" s="2394"/>
      <c r="H26" s="1188"/>
    </row>
    <row r="27" spans="1:8" ht="18" customHeight="1">
      <c r="A27" s="2395" t="s">
        <v>604</v>
      </c>
      <c r="B27" s="2386">
        <v>50639.011977906208</v>
      </c>
      <c r="C27" s="2386">
        <v>5945.1756751381345</v>
      </c>
      <c r="D27" s="2386">
        <v>15976.371122320519</v>
      </c>
      <c r="E27" s="2386">
        <v>2412.8362832934781</v>
      </c>
      <c r="F27" s="2386">
        <v>100.41731826139578</v>
      </c>
      <c r="G27" s="2386">
        <v>75073.812376919726</v>
      </c>
      <c r="H27" s="1188"/>
    </row>
    <row r="28" spans="1:8">
      <c r="A28" s="2395" t="s">
        <v>615</v>
      </c>
      <c r="B28" s="2386">
        <v>1.6468027431077492</v>
      </c>
      <c r="C28" s="2386">
        <v>853.54163894740259</v>
      </c>
      <c r="D28" s="2386">
        <v>1361.8877578808792</v>
      </c>
      <c r="E28" s="2386">
        <v>218.70748632383922</v>
      </c>
      <c r="F28" s="2386">
        <v>937.80211076747332</v>
      </c>
      <c r="G28" s="2386">
        <v>3373.5857966627027</v>
      </c>
      <c r="H28" s="1188"/>
    </row>
    <row r="29" spans="1:8">
      <c r="A29" s="2395" t="s">
        <v>616</v>
      </c>
      <c r="B29" s="2386">
        <v>0.4108575522414164</v>
      </c>
      <c r="C29" s="2386">
        <v>0.54782087355662323</v>
      </c>
      <c r="D29" s="2386">
        <v>3.9818201073582311</v>
      </c>
      <c r="E29" s="2386">
        <v>1.9893069802369687E-2</v>
      </c>
      <c r="F29" s="2386"/>
      <c r="G29" s="2386">
        <v>4.9603916029586399</v>
      </c>
      <c r="H29" s="1188"/>
    </row>
    <row r="30" spans="1:8">
      <c r="A30" s="2395" t="s">
        <v>617</v>
      </c>
      <c r="B30" s="2386"/>
      <c r="C30" s="2386">
        <v>341.18643019000001</v>
      </c>
      <c r="D30" s="2386">
        <v>1106.4428642600001</v>
      </c>
      <c r="E30" s="2386"/>
      <c r="F30" s="2386">
        <v>2.348049E-2</v>
      </c>
      <c r="G30" s="2386">
        <v>1447.6527749400002</v>
      </c>
      <c r="H30" s="1188"/>
    </row>
    <row r="31" spans="1:8">
      <c r="A31" s="2395" t="s">
        <v>618</v>
      </c>
      <c r="B31" s="2386"/>
      <c r="C31" s="2386"/>
      <c r="D31" s="2386">
        <v>233.21160530999998</v>
      </c>
      <c r="E31" s="2386"/>
      <c r="F31" s="2386">
        <v>-2.6024300000000002E-3</v>
      </c>
      <c r="G31" s="2386">
        <v>233.20900287999999</v>
      </c>
      <c r="H31" s="1188"/>
    </row>
    <row r="32" spans="1:8">
      <c r="A32" s="2395" t="s">
        <v>605</v>
      </c>
      <c r="B32" s="2386">
        <v>30.628031171489368</v>
      </c>
      <c r="C32" s="2386">
        <v>35.455635898721347</v>
      </c>
      <c r="D32" s="2386">
        <v>35.397914790290692</v>
      </c>
      <c r="E32" s="2386">
        <v>323.24173702753171</v>
      </c>
      <c r="F32" s="2386"/>
      <c r="G32" s="2386">
        <v>424.72331888803313</v>
      </c>
      <c r="H32" s="1188"/>
    </row>
    <row r="33" spans="1:8">
      <c r="A33" s="2395" t="s">
        <v>606</v>
      </c>
      <c r="B33" s="2386">
        <v>462.19776002109245</v>
      </c>
      <c r="C33" s="2386">
        <v>1047.9711411966057</v>
      </c>
      <c r="D33" s="2386">
        <v>1558.2925687863128</v>
      </c>
      <c r="E33" s="2386">
        <v>289.81166391364025</v>
      </c>
      <c r="F33" s="2386">
        <v>1146.9614401090505</v>
      </c>
      <c r="G33" s="2386">
        <v>4505.2345740267019</v>
      </c>
      <c r="H33" s="1188"/>
    </row>
    <row r="34" spans="1:8">
      <c r="A34" s="2396" t="s">
        <v>842</v>
      </c>
      <c r="B34" s="2386">
        <v>64.930939640314506</v>
      </c>
      <c r="C34" s="2386">
        <v>345.03828902611519</v>
      </c>
      <c r="D34" s="2386">
        <v>561.19486641593494</v>
      </c>
      <c r="E34" s="2386">
        <v>125.75451698077541</v>
      </c>
      <c r="F34" s="2386">
        <v>937.24610031999998</v>
      </c>
      <c r="G34" s="2386">
        <v>2034.1647123831399</v>
      </c>
      <c r="H34" s="1188"/>
    </row>
    <row r="35" spans="1:8">
      <c r="A35" s="2395" t="s">
        <v>609</v>
      </c>
      <c r="B35" s="2386">
        <v>120.67130967791987</v>
      </c>
      <c r="C35" s="2386">
        <v>517.40151918219726</v>
      </c>
      <c r="D35" s="2386">
        <v>2323.5697177416732</v>
      </c>
      <c r="E35" s="2386">
        <v>1650.7473934312147</v>
      </c>
      <c r="F35" s="2386">
        <v>115.62626099486322</v>
      </c>
      <c r="G35" s="2386">
        <v>4728.0162010278682</v>
      </c>
      <c r="H35" s="1188"/>
    </row>
    <row r="36" spans="1:8">
      <c r="A36" s="2397" t="s">
        <v>842</v>
      </c>
      <c r="B36" s="2386">
        <v>86.661932572337136</v>
      </c>
      <c r="C36" s="2386">
        <v>241.97976619261539</v>
      </c>
      <c r="D36" s="2386">
        <v>1014.5317134217987</v>
      </c>
      <c r="E36" s="2386">
        <v>157.24858818897454</v>
      </c>
      <c r="F36" s="2386">
        <v>7.9462764200000002</v>
      </c>
      <c r="G36" s="2386">
        <v>1508.3682767957257</v>
      </c>
      <c r="H36" s="1188"/>
    </row>
    <row r="37" spans="1:8">
      <c r="A37" s="2385" t="s">
        <v>620</v>
      </c>
      <c r="B37" s="2386">
        <v>2.7124663451897311</v>
      </c>
      <c r="C37" s="2386">
        <v>10.940211070542427</v>
      </c>
      <c r="D37" s="2386">
        <v>89.740072969387938</v>
      </c>
      <c r="E37" s="2386">
        <v>2645.7374974339709</v>
      </c>
      <c r="F37" s="2386">
        <v>45.988310952714542</v>
      </c>
      <c r="G37" s="2386">
        <v>2795.1185587718046</v>
      </c>
      <c r="H37" s="1188"/>
    </row>
    <row r="38" spans="1:8">
      <c r="A38" s="2397" t="s">
        <v>842</v>
      </c>
      <c r="B38" s="2386">
        <v>2.022976097596799</v>
      </c>
      <c r="C38" s="2386">
        <v>3.0427339620441365</v>
      </c>
      <c r="D38" s="2386">
        <v>10.038241175031898</v>
      </c>
      <c r="E38" s="2386">
        <v>36.928178505019694</v>
      </c>
      <c r="F38" s="2386">
        <v>19.581838319999999</v>
      </c>
      <c r="G38" s="2386">
        <v>71.613968059692525</v>
      </c>
      <c r="H38" s="1188"/>
    </row>
    <row r="39" spans="1:8">
      <c r="A39" s="2395" t="s">
        <v>621</v>
      </c>
      <c r="B39" s="2386">
        <v>39.592438217910484</v>
      </c>
      <c r="C39" s="2386">
        <v>74.730998048007379</v>
      </c>
      <c r="D39" s="2386">
        <v>101.66493259840088</v>
      </c>
      <c r="E39" s="2386">
        <v>68.62658203235604</v>
      </c>
      <c r="F39" s="2386">
        <v>0.49196548494307546</v>
      </c>
      <c r="G39" s="2386">
        <v>285.10691638161779</v>
      </c>
      <c r="H39" s="1188"/>
    </row>
    <row r="40" spans="1:8">
      <c r="A40" s="2395" t="s">
        <v>622</v>
      </c>
      <c r="B40" s="2386">
        <v>5.1079831801287296</v>
      </c>
      <c r="C40" s="2386">
        <v>9.206825032053743</v>
      </c>
      <c r="D40" s="2386">
        <v>0.51704414149129629</v>
      </c>
      <c r="E40" s="2386">
        <v>0.14014438987568056</v>
      </c>
      <c r="F40" s="2386">
        <v>528.43263147999994</v>
      </c>
      <c r="G40" s="2386">
        <v>543.40462822354937</v>
      </c>
      <c r="H40" s="1188"/>
    </row>
    <row r="41" spans="1:8">
      <c r="A41" s="2395" t="s">
        <v>623</v>
      </c>
      <c r="B41" s="2386"/>
      <c r="C41" s="2386"/>
      <c r="D41" s="2386"/>
      <c r="E41" s="2386"/>
      <c r="F41" s="2386"/>
      <c r="G41" s="2386"/>
      <c r="H41" s="1188"/>
    </row>
    <row r="42" spans="1:8" ht="28.5" customHeight="1">
      <c r="A42" s="2395" t="s">
        <v>624</v>
      </c>
      <c r="B42" s="2386"/>
      <c r="C42" s="2386"/>
      <c r="D42" s="2386"/>
      <c r="E42" s="2386"/>
      <c r="F42" s="2386"/>
      <c r="G42" s="2386"/>
      <c r="H42" s="1188"/>
    </row>
    <row r="43" spans="1:8">
      <c r="A43" s="2395" t="s">
        <v>843</v>
      </c>
      <c r="B43" s="2386"/>
      <c r="C43" s="2386"/>
      <c r="D43" s="2386"/>
      <c r="E43" s="2386"/>
      <c r="F43" s="2386"/>
      <c r="G43" s="2386"/>
      <c r="H43" s="1188"/>
    </row>
    <row r="44" spans="1:8">
      <c r="A44" s="2395" t="s">
        <v>626</v>
      </c>
      <c r="B44" s="2386"/>
      <c r="C44" s="2386"/>
      <c r="D44" s="2386">
        <v>0.84458825045399999</v>
      </c>
      <c r="E44" s="2386">
        <v>3.3928766752272002</v>
      </c>
      <c r="F44" s="2386">
        <v>1119.9879500213001</v>
      </c>
      <c r="G44" s="2386">
        <v>1124.2254149469813</v>
      </c>
      <c r="H44" s="1188"/>
    </row>
    <row r="45" spans="1:8">
      <c r="A45" s="2395" t="s">
        <v>627</v>
      </c>
      <c r="B45" s="2386">
        <v>1.3215740540696825</v>
      </c>
      <c r="C45" s="2386">
        <v>171.31342950201591</v>
      </c>
      <c r="D45" s="2386">
        <v>722.30750813190616</v>
      </c>
      <c r="E45" s="2386">
        <v>71.612385652623615</v>
      </c>
      <c r="F45" s="2386">
        <v>64.500304140600008</v>
      </c>
      <c r="G45" s="2386">
        <v>1031.0552014812154</v>
      </c>
      <c r="H45" s="1188"/>
    </row>
    <row r="46" spans="1:8">
      <c r="A46" s="2398" t="s">
        <v>628</v>
      </c>
      <c r="B46" s="2399">
        <v>51303.301200869355</v>
      </c>
      <c r="C46" s="2399">
        <v>9007.4713250792374</v>
      </c>
      <c r="D46" s="2399">
        <v>23514.229517288673</v>
      </c>
      <c r="E46" s="2399">
        <v>7684.8739432435596</v>
      </c>
      <c r="F46" s="2399">
        <v>4060.2291702723405</v>
      </c>
      <c r="G46" s="2399">
        <v>95570.105156753169</v>
      </c>
      <c r="H46" s="1188"/>
    </row>
    <row r="47" spans="1:8">
      <c r="A47" s="2400"/>
      <c r="B47" s="2401"/>
      <c r="C47" s="2401"/>
      <c r="D47" s="2401"/>
      <c r="E47" s="2401"/>
      <c r="F47" s="2401"/>
      <c r="G47" s="2401"/>
      <c r="H47" s="1188"/>
    </row>
    <row r="48" spans="1:8">
      <c r="A48" s="2398" t="s">
        <v>188</v>
      </c>
      <c r="B48" s="2399">
        <v>53260.74154273553</v>
      </c>
      <c r="C48" s="2399">
        <v>53232.930066627654</v>
      </c>
      <c r="D48" s="2399">
        <v>99511.643199129001</v>
      </c>
      <c r="E48" s="2399">
        <v>182653.8562917026</v>
      </c>
      <c r="F48" s="2399">
        <v>13596.14504556837</v>
      </c>
      <c r="G48" s="2399">
        <v>402255.31614576315</v>
      </c>
      <c r="H48" s="1188"/>
    </row>
    <row r="49" spans="1:10">
      <c r="A49" s="2445"/>
      <c r="B49" s="2446"/>
      <c r="C49" s="2446"/>
      <c r="D49" s="2446"/>
      <c r="E49" s="2446"/>
      <c r="F49" s="2446"/>
      <c r="G49" s="2446"/>
      <c r="H49" s="1188"/>
    </row>
    <row r="50" spans="1:10">
      <c r="A50" s="2445"/>
      <c r="B50" s="2446"/>
      <c r="C50" s="2446"/>
      <c r="D50" s="2446"/>
      <c r="E50" s="2446"/>
      <c r="F50" s="2446"/>
      <c r="G50" s="2446"/>
      <c r="H50" s="1188"/>
    </row>
    <row r="51" spans="1:10">
      <c r="A51" s="1193"/>
      <c r="B51" s="1194"/>
      <c r="C51" s="1194"/>
      <c r="D51" s="1194"/>
      <c r="E51" s="1194"/>
      <c r="F51" s="1194"/>
      <c r="G51" s="1194"/>
      <c r="H51" s="1188"/>
    </row>
    <row r="52" spans="1:10" ht="14.45" customHeight="1">
      <c r="A52" s="2619"/>
      <c r="B52" s="2699" t="s">
        <v>832</v>
      </c>
      <c r="C52" s="2699"/>
      <c r="D52" s="2699"/>
      <c r="E52" s="2699"/>
      <c r="F52" s="2699"/>
      <c r="G52" s="2699"/>
      <c r="H52" s="1199"/>
    </row>
    <row r="53" spans="1:10" ht="10.5" customHeight="1">
      <c r="A53" s="2620"/>
      <c r="B53" s="2621"/>
      <c r="C53" s="2621"/>
      <c r="D53" s="2621"/>
      <c r="E53" s="2621"/>
      <c r="F53" s="1044"/>
      <c r="G53" s="1044"/>
    </row>
    <row r="54" spans="1:10" ht="26.25" customHeight="1">
      <c r="A54" s="2622">
        <v>2018</v>
      </c>
      <c r="B54" s="1043" t="s">
        <v>833</v>
      </c>
      <c r="C54" s="1043" t="s">
        <v>834</v>
      </c>
      <c r="D54" s="1043" t="s">
        <v>835</v>
      </c>
      <c r="E54" s="1043" t="s">
        <v>836</v>
      </c>
      <c r="F54" s="1043" t="s">
        <v>837</v>
      </c>
      <c r="G54" s="1043" t="s">
        <v>188</v>
      </c>
      <c r="H54" s="1201"/>
    </row>
    <row r="55" spans="1:10">
      <c r="A55" s="2623" t="s">
        <v>603</v>
      </c>
      <c r="B55" s="2624"/>
      <c r="C55" s="2624"/>
      <c r="D55" s="2624"/>
      <c r="E55" s="2624"/>
      <c r="F55" s="2625"/>
      <c r="G55" s="2625"/>
      <c r="H55" s="1202"/>
    </row>
    <row r="56" spans="1:10" ht="21" customHeight="1">
      <c r="A56" s="2592" t="s">
        <v>604</v>
      </c>
      <c r="B56" s="2626">
        <v>46705.927094014478</v>
      </c>
      <c r="C56" s="2626">
        <v>6918.1719961123272</v>
      </c>
      <c r="D56" s="2626">
        <v>14360.258130450457</v>
      </c>
      <c r="E56" s="2626">
        <v>3785.1218122862465</v>
      </c>
      <c r="F56" s="2626">
        <v>903.12662191649304</v>
      </c>
      <c r="G56" s="2626">
        <v>72672.605654779996</v>
      </c>
      <c r="H56" s="1203"/>
      <c r="J56" s="1189"/>
    </row>
    <row r="57" spans="1:10" ht="14.1" customHeight="1">
      <c r="A57" s="2592" t="s">
        <v>605</v>
      </c>
      <c r="B57" s="2626">
        <v>1567.4075094772174</v>
      </c>
      <c r="C57" s="2626">
        <v>5954.343420416546</v>
      </c>
      <c r="D57" s="2626">
        <v>23148.00447520884</v>
      </c>
      <c r="E57" s="2626">
        <v>2070.920992112186</v>
      </c>
      <c r="F57" s="2626">
        <v>710.88487313521512</v>
      </c>
      <c r="G57" s="2626">
        <v>33451.561270350001</v>
      </c>
      <c r="H57" s="1203"/>
      <c r="J57" s="1189"/>
    </row>
    <row r="58" spans="1:10" ht="14.1" customHeight="1">
      <c r="A58" s="2592" t="s">
        <v>606</v>
      </c>
      <c r="B58" s="2626">
        <v>455.15880793411162</v>
      </c>
      <c r="C58" s="2626">
        <v>32483.335653400572</v>
      </c>
      <c r="D58" s="2626">
        <v>42994.422317811106</v>
      </c>
      <c r="E58" s="2626">
        <v>26117.767791637514</v>
      </c>
      <c r="F58" s="2626">
        <v>5929.5570046966996</v>
      </c>
      <c r="G58" s="2626">
        <v>107980.24157547999</v>
      </c>
      <c r="H58" s="1203"/>
      <c r="J58" s="1189"/>
    </row>
    <row r="59" spans="1:10" ht="14.1" customHeight="1">
      <c r="A59" s="2627" t="s">
        <v>838</v>
      </c>
      <c r="B59" s="2626" t="s">
        <v>423</v>
      </c>
      <c r="C59" s="2626">
        <v>45.380964829999996</v>
      </c>
      <c r="D59" s="2626">
        <v>48.141423660000001</v>
      </c>
      <c r="E59" s="2626">
        <v>135.45332825</v>
      </c>
      <c r="F59" s="2626">
        <v>6.1729999999999993E-5</v>
      </c>
      <c r="G59" s="2626">
        <v>228.97577846999999</v>
      </c>
      <c r="H59" s="1203"/>
      <c r="J59" s="1189"/>
    </row>
    <row r="60" spans="1:10" ht="14.1" customHeight="1">
      <c r="A60" s="2627" t="s">
        <v>748</v>
      </c>
      <c r="B60" s="2626">
        <v>42.215450662271223</v>
      </c>
      <c r="C60" s="2626">
        <v>12632.707062611513</v>
      </c>
      <c r="D60" s="2626">
        <v>14857.58632844818</v>
      </c>
      <c r="E60" s="2626">
        <v>14694.123722282835</v>
      </c>
      <c r="F60" s="2626">
        <v>3375.7479513852027</v>
      </c>
      <c r="G60" s="2626">
        <v>45602.380515390003</v>
      </c>
      <c r="H60" s="1203"/>
      <c r="J60" s="1189"/>
    </row>
    <row r="61" spans="1:10" ht="14.1" customHeight="1">
      <c r="A61" s="2592" t="s">
        <v>609</v>
      </c>
      <c r="B61" s="2626">
        <v>18.982300089185017</v>
      </c>
      <c r="C61" s="2626">
        <v>3007.1079997567017</v>
      </c>
      <c r="D61" s="2626">
        <v>9155.8780009072179</v>
      </c>
      <c r="E61" s="2626">
        <v>145995.63558266126</v>
      </c>
      <c r="F61" s="2626">
        <v>4391.738020535653</v>
      </c>
      <c r="G61" s="2626">
        <v>162569.34190395</v>
      </c>
      <c r="H61" s="1203"/>
      <c r="J61" s="1189"/>
    </row>
    <row r="62" spans="1:10" ht="27" customHeight="1">
      <c r="A62" s="2627" t="s">
        <v>839</v>
      </c>
      <c r="B62" s="2626">
        <v>12.392953222552109</v>
      </c>
      <c r="C62" s="2626">
        <v>1670.2616434089703</v>
      </c>
      <c r="D62" s="2626">
        <v>5634.9806517511206</v>
      </c>
      <c r="E62" s="2626">
        <v>130702.85251970237</v>
      </c>
      <c r="F62" s="2626">
        <v>196.47084086499703</v>
      </c>
      <c r="G62" s="2626">
        <v>138216.95860895002</v>
      </c>
      <c r="H62" s="1203"/>
      <c r="J62" s="1189"/>
    </row>
    <row r="63" spans="1:10" ht="14.1" customHeight="1">
      <c r="A63" s="2627" t="s">
        <v>748</v>
      </c>
      <c r="B63" s="2626">
        <v>0.20115813518447961</v>
      </c>
      <c r="C63" s="2626">
        <v>95.874997870268302</v>
      </c>
      <c r="D63" s="2626">
        <v>260.91271893969775</v>
      </c>
      <c r="E63" s="2626">
        <v>641.70888691352479</v>
      </c>
      <c r="F63" s="2626">
        <v>80.832408321324692</v>
      </c>
      <c r="G63" s="2626">
        <v>1079.5301701800001</v>
      </c>
      <c r="H63" s="1203"/>
      <c r="J63" s="1189"/>
    </row>
    <row r="64" spans="1:10" ht="14.1" customHeight="1">
      <c r="A64" s="2627" t="s">
        <v>840</v>
      </c>
      <c r="B64" s="2626">
        <v>12.191669117882292</v>
      </c>
      <c r="C64" s="2626">
        <v>1574.0618314112266</v>
      </c>
      <c r="D64" s="2626">
        <v>5373.4814156793382</v>
      </c>
      <c r="E64" s="2626">
        <v>130062.43889409257</v>
      </c>
      <c r="F64" s="2626">
        <v>115.25462846897715</v>
      </c>
      <c r="G64" s="2626">
        <v>137137.42843876997</v>
      </c>
      <c r="H64" s="1203"/>
      <c r="J64" s="1189"/>
    </row>
    <row r="65" spans="1:10" ht="14.1" customHeight="1">
      <c r="A65" s="2627" t="s">
        <v>841</v>
      </c>
      <c r="B65" s="2626">
        <v>6.5677286848311676</v>
      </c>
      <c r="C65" s="2626">
        <v>1335.5152926538956</v>
      </c>
      <c r="D65" s="2626">
        <v>3520.5820239038326</v>
      </c>
      <c r="E65" s="2626">
        <v>15308.272172719015</v>
      </c>
      <c r="F65" s="2626">
        <v>4181.4460770384267</v>
      </c>
      <c r="G65" s="2626">
        <v>24352.383295000003</v>
      </c>
      <c r="H65" s="1203"/>
      <c r="J65" s="1189"/>
    </row>
    <row r="66" spans="1:10" ht="14.1" customHeight="1">
      <c r="A66" s="2627" t="s">
        <v>748</v>
      </c>
      <c r="B66" s="2626">
        <v>0.71372662490356364</v>
      </c>
      <c r="C66" s="2626">
        <v>155.73771426147121</v>
      </c>
      <c r="D66" s="2626">
        <v>541.34444779171065</v>
      </c>
      <c r="E66" s="2626">
        <v>304.23646747283681</v>
      </c>
      <c r="F66" s="2626">
        <v>195.55961921907783</v>
      </c>
      <c r="G66" s="2626">
        <v>1197.59197537</v>
      </c>
      <c r="H66" s="1203"/>
      <c r="J66" s="1189"/>
    </row>
    <row r="67" spans="1:10" ht="14.1" customHeight="1">
      <c r="A67" s="2627" t="s">
        <v>840</v>
      </c>
      <c r="B67" s="2626">
        <v>5.8712355564874299</v>
      </c>
      <c r="C67" s="2626">
        <v>1184.5908292691654</v>
      </c>
      <c r="D67" s="2626">
        <v>2981.2409536640107</v>
      </c>
      <c r="E67" s="2626">
        <v>14996.152998722462</v>
      </c>
      <c r="F67" s="2626">
        <v>3986.9353024178745</v>
      </c>
      <c r="G67" s="2626">
        <v>23154.791319630003</v>
      </c>
      <c r="H67" s="1203"/>
      <c r="J67" s="1189"/>
    </row>
    <row r="68" spans="1:10" ht="14.1" customHeight="1">
      <c r="A68" s="2592" t="s">
        <v>259</v>
      </c>
      <c r="B68" s="2626" t="s">
        <v>423</v>
      </c>
      <c r="C68" s="2626" t="s">
        <v>423</v>
      </c>
      <c r="D68" s="2626" t="s">
        <v>423</v>
      </c>
      <c r="E68" s="2626" t="s">
        <v>423</v>
      </c>
      <c r="F68" s="2626" t="s">
        <v>423</v>
      </c>
      <c r="G68" s="2626" t="s">
        <v>423</v>
      </c>
      <c r="H68" s="1203"/>
      <c r="J68" s="1189"/>
    </row>
    <row r="69" spans="1:10" ht="14.1" customHeight="1">
      <c r="A69" s="2592" t="s">
        <v>613</v>
      </c>
      <c r="B69" s="2626">
        <v>0.95579632678096504</v>
      </c>
      <c r="C69" s="2626">
        <v>666.34989710255149</v>
      </c>
      <c r="D69" s="2626">
        <v>1822.4176225061583</v>
      </c>
      <c r="E69" s="2626">
        <v>268.09086761715406</v>
      </c>
      <c r="F69" s="2626">
        <v>0.34662619735496658</v>
      </c>
      <c r="G69" s="2626">
        <v>2758.1608097499998</v>
      </c>
      <c r="H69" s="1203"/>
      <c r="J69" s="1189"/>
    </row>
    <row r="70" spans="1:10" ht="14.1" customHeight="1">
      <c r="A70" s="2628" t="s">
        <v>614</v>
      </c>
      <c r="B70" s="2629">
        <v>48748.431507841771</v>
      </c>
      <c r="C70" s="2630">
        <v>49029.308966788696</v>
      </c>
      <c r="D70" s="2630">
        <v>91480.980546883773</v>
      </c>
      <c r="E70" s="2629">
        <v>178237.53704631436</v>
      </c>
      <c r="F70" s="2629">
        <v>11935.653146481418</v>
      </c>
      <c r="G70" s="2630">
        <v>379431.91121430998</v>
      </c>
      <c r="H70" s="1204"/>
      <c r="J70" s="1189"/>
    </row>
    <row r="71" spans="1:10" ht="14.1" customHeight="1">
      <c r="A71" s="2631"/>
      <c r="B71" s="2632"/>
      <c r="C71" s="2632"/>
      <c r="D71" s="2632"/>
      <c r="E71" s="2632"/>
      <c r="F71" s="2632"/>
      <c r="G71" s="2632"/>
      <c r="H71" s="1204"/>
      <c r="J71" s="1189"/>
    </row>
    <row r="72" spans="1:10" ht="14.1" customHeight="1">
      <c r="A72" s="2633" t="s">
        <v>225</v>
      </c>
      <c r="B72" s="2634"/>
      <c r="C72" s="2634"/>
      <c r="D72" s="2634"/>
      <c r="E72" s="2634"/>
      <c r="F72" s="2634"/>
      <c r="G72" s="2634"/>
      <c r="H72" s="1202"/>
    </row>
    <row r="73" spans="1:10" ht="21" customHeight="1">
      <c r="A73" s="2633" t="s">
        <v>604</v>
      </c>
      <c r="B73" s="2626">
        <v>686.67577324980005</v>
      </c>
      <c r="C73" s="2626">
        <v>701.3028916005602</v>
      </c>
      <c r="D73" s="2626">
        <v>33.901967692660008</v>
      </c>
      <c r="E73" s="2626">
        <v>1064.6108827815401</v>
      </c>
      <c r="F73" s="2626" t="s">
        <v>423</v>
      </c>
      <c r="G73" s="2626">
        <v>2486.4915153245606</v>
      </c>
      <c r="H73" s="1205"/>
      <c r="J73" s="1189"/>
    </row>
    <row r="74" spans="1:10" ht="21.75" customHeight="1">
      <c r="A74" s="1195" t="s">
        <v>615</v>
      </c>
      <c r="B74" s="1192">
        <v>5.0579999999999997E-6</v>
      </c>
      <c r="C74" s="1192">
        <v>8.7183809202200013</v>
      </c>
      <c r="D74" s="1192">
        <v>61.861255009380002</v>
      </c>
      <c r="E74" s="1192">
        <v>64.268387079679997</v>
      </c>
      <c r="F74" s="1192" t="s">
        <v>423</v>
      </c>
      <c r="G74" s="1192">
        <v>134.84802806727998</v>
      </c>
      <c r="H74" s="1205"/>
      <c r="J74" s="1189"/>
    </row>
    <row r="75" spans="1:10" ht="14.1" customHeight="1">
      <c r="A75" s="1195" t="s">
        <v>616</v>
      </c>
      <c r="B75" s="1192" t="s">
        <v>423</v>
      </c>
      <c r="C75" s="1192">
        <v>35.397724550000007</v>
      </c>
      <c r="D75" s="1192">
        <v>5.6895868400000014</v>
      </c>
      <c r="E75" s="1192">
        <v>0.34009092800000001</v>
      </c>
      <c r="F75" s="1192" t="s">
        <v>423</v>
      </c>
      <c r="G75" s="1192">
        <v>41.427402318000006</v>
      </c>
      <c r="H75" s="1205"/>
      <c r="J75" s="1189"/>
    </row>
    <row r="76" spans="1:10" ht="14.1" customHeight="1">
      <c r="A76" s="1195" t="s">
        <v>617</v>
      </c>
      <c r="B76" s="1192" t="s">
        <v>423</v>
      </c>
      <c r="C76" s="1192" t="s">
        <v>423</v>
      </c>
      <c r="D76" s="1192" t="s">
        <v>423</v>
      </c>
      <c r="E76" s="1192" t="s">
        <v>423</v>
      </c>
      <c r="F76" s="1192" t="s">
        <v>423</v>
      </c>
      <c r="G76" s="1192" t="s">
        <v>423</v>
      </c>
      <c r="H76" s="1205"/>
      <c r="J76" s="1189"/>
    </row>
    <row r="77" spans="1:10" ht="14.1" customHeight="1">
      <c r="A77" s="1195" t="s">
        <v>618</v>
      </c>
      <c r="B77" s="1192" t="s">
        <v>423</v>
      </c>
      <c r="C77" s="1192" t="s">
        <v>423</v>
      </c>
      <c r="D77" s="1192" t="s">
        <v>423</v>
      </c>
      <c r="E77" s="1192" t="s">
        <v>423</v>
      </c>
      <c r="F77" s="1192" t="s">
        <v>423</v>
      </c>
      <c r="G77" s="1192" t="s">
        <v>423</v>
      </c>
      <c r="H77" s="1205"/>
      <c r="J77" s="1189"/>
    </row>
    <row r="78" spans="1:10" ht="14.1" customHeight="1">
      <c r="A78" s="1195" t="s">
        <v>605</v>
      </c>
      <c r="B78" s="1192">
        <v>61.016547765780011</v>
      </c>
      <c r="C78" s="1192">
        <v>265.88808126398004</v>
      </c>
      <c r="D78" s="1192">
        <v>60.959496869680009</v>
      </c>
      <c r="E78" s="1192">
        <v>1.4559424900000002</v>
      </c>
      <c r="F78" s="1192" t="s">
        <v>423</v>
      </c>
      <c r="G78" s="1192">
        <v>389.32006838944011</v>
      </c>
      <c r="H78" s="1205"/>
      <c r="J78" s="1189"/>
    </row>
    <row r="79" spans="1:10" ht="14.1" customHeight="1">
      <c r="A79" s="1195" t="s">
        <v>606</v>
      </c>
      <c r="B79" s="1192">
        <v>68.485883185820015</v>
      </c>
      <c r="C79" s="1192">
        <v>1543.5875359607835</v>
      </c>
      <c r="D79" s="1192">
        <v>2250.0032247930017</v>
      </c>
      <c r="E79" s="1192">
        <v>243.41965169160653</v>
      </c>
      <c r="F79" s="1192">
        <v>0.22647509676877806</v>
      </c>
      <c r="G79" s="1192">
        <v>4105.7227707279799</v>
      </c>
      <c r="H79" s="1205"/>
      <c r="J79" s="1189"/>
    </row>
    <row r="80" spans="1:10" ht="14.1" customHeight="1">
      <c r="A80" s="1196" t="s">
        <v>842</v>
      </c>
      <c r="B80" s="1192">
        <v>10.41969668472</v>
      </c>
      <c r="C80" s="1192">
        <v>361.92795324160005</v>
      </c>
      <c r="D80" s="1192">
        <v>628.5836381690001</v>
      </c>
      <c r="E80" s="1192">
        <v>68.308914511259985</v>
      </c>
      <c r="F80" s="1192" t="s">
        <v>423</v>
      </c>
      <c r="G80" s="1192">
        <v>1069.2402026065802</v>
      </c>
      <c r="H80" s="1205"/>
      <c r="J80" s="1189"/>
    </row>
    <row r="81" spans="1:13" ht="14.1" customHeight="1">
      <c r="A81" s="1195" t="s">
        <v>609</v>
      </c>
      <c r="B81" s="1192">
        <v>32.825279847603007</v>
      </c>
      <c r="C81" s="1192">
        <v>587.73095407773758</v>
      </c>
      <c r="D81" s="1192">
        <v>2404.3176762115127</v>
      </c>
      <c r="E81" s="1192">
        <v>1665.0093506080339</v>
      </c>
      <c r="F81" s="1192">
        <v>125.45287160791307</v>
      </c>
      <c r="G81" s="1192">
        <v>4815.3361323528006</v>
      </c>
      <c r="H81" s="1205"/>
      <c r="J81" s="1189"/>
    </row>
    <row r="82" spans="1:13" ht="14.1" customHeight="1">
      <c r="A82" s="1197" t="s">
        <v>842</v>
      </c>
      <c r="B82" s="1192">
        <v>21.441597166639998</v>
      </c>
      <c r="C82" s="1192">
        <v>292.52558987768003</v>
      </c>
      <c r="D82" s="1192">
        <v>1100.9739838572002</v>
      </c>
      <c r="E82" s="1192">
        <v>160.38848012670002</v>
      </c>
      <c r="F82" s="1192">
        <v>5.0839759000000004</v>
      </c>
      <c r="G82" s="1192">
        <v>1580.4136269282201</v>
      </c>
      <c r="H82" s="1205"/>
      <c r="J82" s="1189"/>
    </row>
    <row r="83" spans="1:13">
      <c r="A83" s="1191" t="s">
        <v>620</v>
      </c>
      <c r="B83" s="1192">
        <v>6.0837062000000011E-2</v>
      </c>
      <c r="C83" s="1192">
        <v>21.742410434100002</v>
      </c>
      <c r="D83" s="1192">
        <v>68.318208788580009</v>
      </c>
      <c r="E83" s="1192">
        <v>2952.8672403038609</v>
      </c>
      <c r="F83" s="1192" t="s">
        <v>423</v>
      </c>
      <c r="G83" s="1192">
        <v>3042.9886965885407</v>
      </c>
      <c r="H83" s="1205"/>
      <c r="J83" s="1189"/>
    </row>
    <row r="84" spans="1:13" ht="14.1" customHeight="1">
      <c r="A84" s="1197" t="s">
        <v>842</v>
      </c>
      <c r="B84" s="1192" t="s">
        <v>423</v>
      </c>
      <c r="C84" s="1192">
        <v>1.4869547740000002</v>
      </c>
      <c r="D84" s="1192">
        <v>2.2624737480000006</v>
      </c>
      <c r="E84" s="1192">
        <v>5.7761658118200012</v>
      </c>
      <c r="F84" s="1192" t="s">
        <v>423</v>
      </c>
      <c r="G84" s="1192">
        <v>9.5255943338200009</v>
      </c>
      <c r="H84" s="1205"/>
      <c r="J84" s="1189"/>
    </row>
    <row r="85" spans="1:13" ht="14.1" customHeight="1">
      <c r="A85" s="1195" t="s">
        <v>621</v>
      </c>
      <c r="B85" s="1192">
        <v>29.524749859267473</v>
      </c>
      <c r="C85" s="1192">
        <v>245.67829384557666</v>
      </c>
      <c r="D85" s="1192">
        <v>151.92688324776941</v>
      </c>
      <c r="E85" s="1192">
        <v>58.562528429702311</v>
      </c>
      <c r="F85" s="1192">
        <v>2.007415947004219</v>
      </c>
      <c r="G85" s="1192">
        <v>487.69987132932016</v>
      </c>
      <c r="H85" s="1205"/>
      <c r="J85" s="1189"/>
    </row>
    <row r="86" spans="1:13" ht="26.25" customHeight="1">
      <c r="A86" s="1195" t="s">
        <v>622</v>
      </c>
      <c r="B86" s="1192" t="s">
        <v>423</v>
      </c>
      <c r="C86" s="1192">
        <v>15.834622008000002</v>
      </c>
      <c r="D86" s="1192">
        <v>1.7400407960000002</v>
      </c>
      <c r="E86" s="1192" t="s">
        <v>423</v>
      </c>
      <c r="F86" s="1192">
        <v>485.04081836</v>
      </c>
      <c r="G86" s="1192">
        <v>502.61548116400002</v>
      </c>
      <c r="H86" s="1205"/>
      <c r="J86" s="1189"/>
    </row>
    <row r="87" spans="1:13" ht="14.1" customHeight="1">
      <c r="A87" s="1195" t="s">
        <v>623</v>
      </c>
      <c r="B87" s="1192" t="s">
        <v>423</v>
      </c>
      <c r="C87" s="1192" t="s">
        <v>423</v>
      </c>
      <c r="D87" s="1192" t="s">
        <v>423</v>
      </c>
      <c r="E87" s="1192" t="s">
        <v>423</v>
      </c>
      <c r="F87" s="1192" t="s">
        <v>423</v>
      </c>
      <c r="G87" s="1192" t="s">
        <v>423</v>
      </c>
      <c r="H87" s="1205"/>
      <c r="J87" s="1189"/>
    </row>
    <row r="88" spans="1:13" ht="21" customHeight="1">
      <c r="A88" s="1195" t="s">
        <v>624</v>
      </c>
      <c r="B88" s="1192" t="s">
        <v>423</v>
      </c>
      <c r="C88" s="1192" t="s">
        <v>423</v>
      </c>
      <c r="D88" s="1192" t="s">
        <v>423</v>
      </c>
      <c r="E88" s="1192" t="s">
        <v>423</v>
      </c>
      <c r="F88" s="1192" t="s">
        <v>423</v>
      </c>
      <c r="G88" s="1192" t="s">
        <v>423</v>
      </c>
      <c r="H88" s="1205"/>
      <c r="J88" s="1189"/>
    </row>
    <row r="89" spans="1:13" ht="24" customHeight="1">
      <c r="A89" s="1195" t="s">
        <v>843</v>
      </c>
      <c r="B89" s="1192" t="s">
        <v>423</v>
      </c>
      <c r="C89" s="1192" t="s">
        <v>423</v>
      </c>
      <c r="D89" s="1192" t="s">
        <v>423</v>
      </c>
      <c r="E89" s="1192" t="s">
        <v>423</v>
      </c>
      <c r="F89" s="1192" t="s">
        <v>423</v>
      </c>
      <c r="G89" s="1192" t="s">
        <v>423</v>
      </c>
      <c r="H89" s="1205"/>
      <c r="J89" s="1189"/>
    </row>
    <row r="90" spans="1:13" ht="14.1" customHeight="1">
      <c r="A90" s="1195" t="s">
        <v>626</v>
      </c>
      <c r="B90" s="1192" t="s">
        <v>423</v>
      </c>
      <c r="C90" s="1192">
        <v>1.399422712</v>
      </c>
      <c r="D90" s="1192">
        <v>2.3108975450800004</v>
      </c>
      <c r="E90" s="1192" t="s">
        <v>423</v>
      </c>
      <c r="F90" s="1192">
        <v>1169.586537784</v>
      </c>
      <c r="G90" s="1192">
        <v>1173.29685804108</v>
      </c>
      <c r="H90" s="1205"/>
      <c r="J90" s="1189"/>
    </row>
    <row r="91" spans="1:13" ht="14.1" customHeight="1">
      <c r="A91" s="1195" t="s">
        <v>627</v>
      </c>
      <c r="B91" s="1192">
        <v>0.58381462755341074</v>
      </c>
      <c r="C91" s="1192">
        <v>181.40687868449984</v>
      </c>
      <c r="D91" s="1192">
        <v>577.376820598368</v>
      </c>
      <c r="E91" s="1192">
        <v>2.4812054634387479</v>
      </c>
      <c r="F91" s="1192">
        <v>85.02359017400002</v>
      </c>
      <c r="G91" s="1192">
        <v>846.87230954786003</v>
      </c>
      <c r="H91" s="1205"/>
      <c r="J91" s="1189"/>
    </row>
    <row r="92" spans="1:13" ht="14.1" customHeight="1">
      <c r="A92" s="1008" t="s">
        <v>628</v>
      </c>
      <c r="B92" s="2099">
        <v>879.17289065582406</v>
      </c>
      <c r="C92" s="1009">
        <v>3608.6871960574581</v>
      </c>
      <c r="D92" s="1009">
        <v>5618.4060583920318</v>
      </c>
      <c r="E92" s="2099">
        <v>6053.0152797758619</v>
      </c>
      <c r="F92" s="2099">
        <v>1867.337708969686</v>
      </c>
      <c r="G92" s="1009">
        <v>18026.619133850858</v>
      </c>
      <c r="H92" s="1204"/>
      <c r="J92" s="1189"/>
    </row>
    <row r="93" spans="1:13" s="1200" customFormat="1" ht="14.1" customHeight="1">
      <c r="A93" s="1193"/>
      <c r="B93" s="1194"/>
      <c r="C93" s="1194"/>
      <c r="D93" s="1194"/>
      <c r="E93" s="1194"/>
      <c r="F93" s="1194"/>
      <c r="G93" s="1194"/>
      <c r="H93" s="1204"/>
      <c r="I93" s="1206"/>
      <c r="J93" s="1206"/>
    </row>
    <row r="94" spans="1:13" ht="14.1" customHeight="1">
      <c r="A94" s="1008" t="s">
        <v>188</v>
      </c>
      <c r="B94" s="2099">
        <v>49627.604398497591</v>
      </c>
      <c r="C94" s="1009">
        <v>52637.996162846161</v>
      </c>
      <c r="D94" s="1009">
        <v>97099.386605275795</v>
      </c>
      <c r="E94" s="2099">
        <v>184290.55232609023</v>
      </c>
      <c r="F94" s="2099">
        <v>13802.990855451104</v>
      </c>
      <c r="G94" s="1009">
        <v>397458.53034816083</v>
      </c>
      <c r="H94" s="1204"/>
      <c r="J94" s="1189"/>
    </row>
    <row r="95" spans="1:13">
      <c r="A95" s="1207" t="s">
        <v>423</v>
      </c>
    </row>
    <row r="96" spans="1:13" s="1208" customFormat="1">
      <c r="B96" s="1198"/>
      <c r="C96" s="1198"/>
      <c r="D96" s="1198"/>
      <c r="E96" s="1198"/>
      <c r="F96" s="1198"/>
      <c r="G96" s="1198"/>
      <c r="H96" s="1200"/>
      <c r="I96" s="1189"/>
      <c r="J96" s="1198"/>
      <c r="K96" s="1198"/>
      <c r="L96" s="1198"/>
      <c r="M96" s="1198"/>
    </row>
    <row r="97" spans="2:13" s="1208" customFormat="1">
      <c r="B97" s="1198"/>
      <c r="C97" s="1198"/>
      <c r="D97" s="1198"/>
      <c r="E97" s="1198"/>
      <c r="F97" s="1198"/>
      <c r="G97" s="1198"/>
      <c r="H97" s="1200"/>
      <c r="I97" s="1189"/>
      <c r="J97" s="1198"/>
      <c r="K97" s="1198"/>
      <c r="L97" s="1198"/>
      <c r="M97" s="1198"/>
    </row>
    <row r="98" spans="2:13"/>
    <row r="99" spans="2:13"/>
    <row r="100" spans="2:13"/>
  </sheetData>
  <mergeCells count="4">
    <mergeCell ref="A2:G4"/>
    <mergeCell ref="B6:G6"/>
    <mergeCell ref="B52:G52"/>
    <mergeCell ref="A1:F1"/>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rowBreaks count="1" manualBreakCount="1">
    <brk id="94" max="16383" man="1"/>
  </rowBreaks>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AF42-A783-4567-8A4A-F433A1661380}">
  <sheetPr>
    <tabColor theme="2"/>
  </sheetPr>
  <dimension ref="A1:GJ111"/>
  <sheetViews>
    <sheetView showGridLines="0" showWhiteSpace="0" view="pageLayout" zoomScaleNormal="100" zoomScaleSheetLayoutView="100" workbookViewId="0">
      <selection activeCell="A99" sqref="A99"/>
    </sheetView>
  </sheetViews>
  <sheetFormatPr defaultColWidth="0" defaultRowHeight="12"/>
  <cols>
    <col min="1" max="1" width="33.42578125" style="551" customWidth="1"/>
    <col min="2" max="2" width="10.5703125" style="553" customWidth="1"/>
    <col min="3" max="3" width="11.42578125" style="553" customWidth="1"/>
    <col min="4" max="4" width="11.28515625" style="553" customWidth="1"/>
    <col min="5" max="5" width="10.42578125" style="553" customWidth="1"/>
    <col min="6" max="6" width="10.140625" style="553" customWidth="1"/>
    <col min="7" max="7" width="8.7109375" style="553" customWidth="1"/>
    <col min="8" max="8" width="9.140625" style="553" hidden="1" customWidth="1"/>
    <col min="9" max="9" width="46.7109375" style="553" hidden="1" customWidth="1"/>
    <col min="10" max="13" width="9.140625" style="553" hidden="1" customWidth="1"/>
    <col min="14" max="192" width="0" style="553" hidden="1" customWidth="1"/>
    <col min="193" max="16384" width="9.140625" style="553" hidden="1"/>
  </cols>
  <sheetData>
    <row r="1" spans="1:18" s="202" customFormat="1" ht="108.75" customHeight="1">
      <c r="A1" s="2704" t="s">
        <v>2297</v>
      </c>
      <c r="B1" s="2704"/>
      <c r="C1" s="2704"/>
      <c r="D1" s="2704"/>
      <c r="E1" s="2704"/>
      <c r="F1" s="2704"/>
      <c r="G1" s="2704"/>
      <c r="J1" s="2705"/>
      <c r="K1" s="2705"/>
      <c r="L1" s="2705"/>
      <c r="M1" s="2706"/>
      <c r="N1" s="2706"/>
      <c r="O1" s="2706"/>
      <c r="P1" s="2706"/>
      <c r="Q1" s="2706"/>
      <c r="R1" s="2706"/>
    </row>
    <row r="2" spans="1:18" s="202" customFormat="1" ht="18" customHeight="1">
      <c r="A2" s="548" t="s">
        <v>323</v>
      </c>
      <c r="B2" s="549" t="s">
        <v>590</v>
      </c>
      <c r="C2" s="549" t="s">
        <v>591</v>
      </c>
      <c r="D2" s="549" t="s">
        <v>592</v>
      </c>
      <c r="E2" s="549" t="s">
        <v>593</v>
      </c>
      <c r="F2" s="549" t="s">
        <v>594</v>
      </c>
      <c r="G2" s="549" t="s">
        <v>595</v>
      </c>
      <c r="J2" s="550"/>
      <c r="K2" s="550"/>
      <c r="L2" s="550"/>
      <c r="M2" s="551"/>
      <c r="N2" s="551"/>
      <c r="O2" s="551"/>
      <c r="P2" s="551"/>
      <c r="Q2" s="551"/>
      <c r="R2" s="551"/>
    </row>
    <row r="3" spans="1:18">
      <c r="A3" s="552"/>
      <c r="B3" s="2707" t="s">
        <v>596</v>
      </c>
      <c r="C3" s="2707"/>
      <c r="D3" s="2708" t="s">
        <v>597</v>
      </c>
      <c r="E3" s="2708" t="s">
        <v>598</v>
      </c>
      <c r="F3" s="2708" t="s">
        <v>599</v>
      </c>
      <c r="G3" s="2708" t="s">
        <v>600</v>
      </c>
      <c r="J3" s="2710"/>
      <c r="K3" s="2710"/>
      <c r="L3" s="2710"/>
      <c r="M3" s="2711"/>
      <c r="N3" s="2711"/>
      <c r="O3" s="2711"/>
      <c r="P3" s="2711"/>
      <c r="Q3" s="2711"/>
      <c r="R3" s="2711"/>
    </row>
    <row r="4" spans="1:18" ht="46.5" customHeight="1">
      <c r="A4" s="554"/>
      <c r="B4" s="555" t="s">
        <v>601</v>
      </c>
      <c r="C4" s="555" t="s">
        <v>602</v>
      </c>
      <c r="D4" s="2709"/>
      <c r="E4" s="2709"/>
      <c r="F4" s="2709"/>
      <c r="G4" s="2709"/>
      <c r="J4" s="556"/>
    </row>
    <row r="5" spans="1:18" s="560" customFormat="1">
      <c r="A5" s="557" t="s">
        <v>603</v>
      </c>
      <c r="B5" s="558"/>
      <c r="C5" s="558"/>
      <c r="D5" s="559"/>
      <c r="E5" s="559"/>
      <c r="F5" s="559"/>
      <c r="G5" s="558"/>
    </row>
    <row r="6" spans="1:18" s="560" customFormat="1" ht="27.75" customHeight="1">
      <c r="A6" s="561" t="s">
        <v>604</v>
      </c>
      <c r="B6" s="562"/>
      <c r="C6" s="562"/>
      <c r="D6" s="562"/>
      <c r="E6" s="563"/>
      <c r="F6" s="563"/>
      <c r="G6" s="563"/>
      <c r="I6" s="551"/>
      <c r="J6" s="564"/>
    </row>
    <row r="7" spans="1:18" s="560" customFormat="1" ht="21" customHeight="1">
      <c r="A7" s="561" t="s">
        <v>605</v>
      </c>
      <c r="B7" s="562"/>
      <c r="C7" s="562">
        <v>37921.506564059993</v>
      </c>
      <c r="D7" s="562">
        <v>2.2580902200000001</v>
      </c>
      <c r="E7" s="563">
        <v>-1.0526246899999969</v>
      </c>
      <c r="F7" s="563">
        <v>-28.32018114000001</v>
      </c>
      <c r="G7" s="563">
        <v>37919.248473839994</v>
      </c>
      <c r="I7" s="553"/>
      <c r="J7" s="553"/>
    </row>
    <row r="8" spans="1:18" s="560" customFormat="1">
      <c r="A8" s="561" t="s">
        <v>606</v>
      </c>
      <c r="B8" s="562">
        <v>4414.0633254800005</v>
      </c>
      <c r="C8" s="562">
        <v>159786.75414180005</v>
      </c>
      <c r="D8" s="562">
        <v>1646.55800537</v>
      </c>
      <c r="E8" s="563">
        <v>-97.329517109999927</v>
      </c>
      <c r="F8" s="563">
        <v>4.7930514400001263</v>
      </c>
      <c r="G8" s="563">
        <v>162554.25946191006</v>
      </c>
      <c r="H8" s="565"/>
    </row>
    <row r="9" spans="1:18" s="560" customFormat="1">
      <c r="A9" s="566" t="s">
        <v>607</v>
      </c>
      <c r="B9" s="562">
        <v>27.990547019999998</v>
      </c>
      <c r="C9" s="562">
        <v>333.93816303999995</v>
      </c>
      <c r="D9" s="562">
        <v>6.2198753400000006</v>
      </c>
      <c r="E9" s="563"/>
      <c r="F9" s="565">
        <v>-0.29405500000000007</v>
      </c>
      <c r="G9" s="563">
        <v>355.70883471999997</v>
      </c>
    </row>
    <row r="10" spans="1:18" s="560" customFormat="1">
      <c r="A10" s="566" t="s">
        <v>608</v>
      </c>
      <c r="B10" s="562">
        <v>1878.1552166399999</v>
      </c>
      <c r="C10" s="562">
        <v>52003.983450010004</v>
      </c>
      <c r="D10" s="562">
        <v>696.89978618999999</v>
      </c>
      <c r="E10" s="563">
        <v>-1.1718214699999954</v>
      </c>
      <c r="F10" s="565">
        <v>-96.727449030000002</v>
      </c>
      <c r="G10" s="563">
        <v>53185.238880460005</v>
      </c>
    </row>
    <row r="11" spans="1:18" s="560" customFormat="1">
      <c r="A11" s="561" t="s">
        <v>609</v>
      </c>
      <c r="B11" s="562">
        <v>2164.4222680100002</v>
      </c>
      <c r="C11" s="562">
        <v>185517.52875023001</v>
      </c>
      <c r="D11" s="562">
        <v>518.23025999000004</v>
      </c>
      <c r="E11" s="563">
        <v>-79.305553790000005</v>
      </c>
      <c r="F11" s="563">
        <v>18.791555910000003</v>
      </c>
      <c r="G11" s="563">
        <v>187163.72075825001</v>
      </c>
    </row>
    <row r="12" spans="1:18" s="560" customFormat="1">
      <c r="A12" s="567" t="s">
        <v>610</v>
      </c>
      <c r="B12" s="562">
        <v>1272.2189911800001</v>
      </c>
      <c r="C12" s="562">
        <v>147948.27105211999</v>
      </c>
      <c r="D12" s="562">
        <v>111.80934578999999</v>
      </c>
      <c r="E12" s="563">
        <v>-7.3727880299999997</v>
      </c>
      <c r="F12" s="563">
        <v>-6.2429599999998114E-3</v>
      </c>
      <c r="G12" s="563">
        <v>149108.68069750999</v>
      </c>
    </row>
    <row r="13" spans="1:18" s="560" customFormat="1">
      <c r="A13" s="568" t="s">
        <v>608</v>
      </c>
      <c r="B13" s="562">
        <v>29.769678329999998</v>
      </c>
      <c r="C13" s="562">
        <v>1196.75568692</v>
      </c>
      <c r="D13" s="562">
        <v>3.6040256300000002</v>
      </c>
      <c r="E13" s="563">
        <v>-1.0985820199999998</v>
      </c>
      <c r="F13" s="563">
        <v>0.85515219999999992</v>
      </c>
      <c r="G13" s="563">
        <v>1222.92133962</v>
      </c>
    </row>
    <row r="14" spans="1:18" s="560" customFormat="1">
      <c r="A14" s="568" t="s">
        <v>611</v>
      </c>
      <c r="B14" s="562">
        <v>1242.4493128500001</v>
      </c>
      <c r="C14" s="562">
        <v>146751.5153652</v>
      </c>
      <c r="D14" s="562">
        <v>108.20532016</v>
      </c>
      <c r="E14" s="563">
        <v>-14.939763409999999</v>
      </c>
      <c r="F14" s="563">
        <v>2.6848589699999974</v>
      </c>
      <c r="G14" s="563">
        <v>147885.75935789</v>
      </c>
    </row>
    <row r="15" spans="1:18" s="560" customFormat="1">
      <c r="A15" s="566" t="s">
        <v>612</v>
      </c>
      <c r="B15" s="562">
        <v>892.20327682999994</v>
      </c>
      <c r="C15" s="562">
        <v>37569.257698109999</v>
      </c>
      <c r="D15" s="562">
        <v>406.42091420000003</v>
      </c>
      <c r="E15" s="563"/>
      <c r="F15" s="563"/>
      <c r="G15" s="563">
        <v>38055.040060739993</v>
      </c>
    </row>
    <row r="16" spans="1:18" s="560" customFormat="1">
      <c r="A16" s="568" t="s">
        <v>608</v>
      </c>
      <c r="B16" s="562">
        <v>124.53720427</v>
      </c>
      <c r="C16" s="562">
        <v>1903.6783407</v>
      </c>
      <c r="D16" s="562">
        <v>34.208904590000003</v>
      </c>
      <c r="E16" s="563"/>
      <c r="F16" s="563"/>
      <c r="G16" s="563">
        <v>1994.0066403800001</v>
      </c>
    </row>
    <row r="17" spans="1:12" s="560" customFormat="1">
      <c r="A17" s="568" t="s">
        <v>611</v>
      </c>
      <c r="B17" s="562">
        <v>767.66607255999998</v>
      </c>
      <c r="C17" s="562">
        <v>35665.579357409995</v>
      </c>
      <c r="D17" s="562">
        <v>372.21200961</v>
      </c>
      <c r="E17" s="563"/>
      <c r="F17" s="563"/>
      <c r="G17" s="563">
        <v>36061.03342036</v>
      </c>
      <c r="I17" s="565"/>
    </row>
    <row r="18" spans="1:12" s="560" customFormat="1">
      <c r="A18" s="561" t="s">
        <v>259</v>
      </c>
      <c r="B18" s="569"/>
      <c r="C18" s="569"/>
      <c r="D18" s="562"/>
      <c r="E18" s="563"/>
      <c r="F18" s="563"/>
      <c r="G18" s="563"/>
    </row>
    <row r="19" spans="1:12" s="560" customFormat="1">
      <c r="A19" s="561" t="s">
        <v>613</v>
      </c>
      <c r="B19" s="562">
        <v>3.1168991299999997</v>
      </c>
      <c r="C19" s="562">
        <v>2670.6559588999999</v>
      </c>
      <c r="D19" s="562"/>
      <c r="E19" s="563"/>
      <c r="F19" s="563"/>
      <c r="G19" s="563">
        <v>2673.77285803</v>
      </c>
    </row>
    <row r="20" spans="1:12" s="560" customFormat="1">
      <c r="A20" s="570" t="s">
        <v>614</v>
      </c>
      <c r="B20" s="571">
        <v>6581.6024926200007</v>
      </c>
      <c r="C20" s="571">
        <v>385896.44541499007</v>
      </c>
      <c r="D20" s="571">
        <v>2167.0463555800002</v>
      </c>
      <c r="E20" s="572">
        <v>-177.68769558999998</v>
      </c>
      <c r="F20" s="572">
        <v>-4.7355737899998802</v>
      </c>
      <c r="G20" s="572">
        <v>390311.00155203009</v>
      </c>
      <c r="I20" s="573"/>
      <c r="J20" s="574"/>
      <c r="K20" s="565"/>
      <c r="L20" s="574"/>
    </row>
    <row r="21" spans="1:12" s="560" customFormat="1" ht="6.75" customHeight="1">
      <c r="A21" s="575"/>
      <c r="B21" s="576"/>
      <c r="C21" s="576"/>
      <c r="D21" s="576"/>
      <c r="E21" s="577"/>
      <c r="F21" s="577"/>
      <c r="G21" s="577"/>
      <c r="J21" s="574"/>
      <c r="K21" s="565"/>
      <c r="L21" s="574"/>
    </row>
    <row r="22" spans="1:12" s="560" customFormat="1">
      <c r="A22" s="578" t="s">
        <v>225</v>
      </c>
      <c r="B22" s="562"/>
      <c r="C22" s="562"/>
      <c r="D22" s="562"/>
      <c r="E22" s="563"/>
      <c r="F22" s="563"/>
      <c r="G22" s="563"/>
      <c r="L22" s="574"/>
    </row>
    <row r="23" spans="1:12" s="560" customFormat="1">
      <c r="A23" s="579" t="s">
        <v>604</v>
      </c>
      <c r="B23" s="562"/>
      <c r="C23" s="562">
        <v>75633.900205631595</v>
      </c>
      <c r="D23" s="562">
        <v>2.2876864357</v>
      </c>
      <c r="E23" s="563"/>
      <c r="F23" s="580">
        <v>7.7778999999999999E-4</v>
      </c>
      <c r="G23" s="563">
        <v>75631.101224395898</v>
      </c>
      <c r="L23" s="574"/>
    </row>
    <row r="24" spans="1:12" s="560" customFormat="1">
      <c r="A24" s="579" t="s">
        <v>615</v>
      </c>
      <c r="B24" s="562">
        <v>2.1077959200000003E-2</v>
      </c>
      <c r="C24" s="562">
        <v>8491.7651424838004</v>
      </c>
      <c r="D24" s="562">
        <v>0.16957666570000002</v>
      </c>
      <c r="E24" s="563"/>
      <c r="F24" s="580"/>
      <c r="G24" s="563">
        <v>8491.6166437773009</v>
      </c>
      <c r="L24" s="574"/>
    </row>
    <row r="25" spans="1:12" s="560" customFormat="1">
      <c r="A25" s="561" t="s">
        <v>616</v>
      </c>
      <c r="B25" s="562">
        <v>2.5084978800000005E-2</v>
      </c>
      <c r="C25" s="562">
        <v>105.05270426369999</v>
      </c>
      <c r="D25" s="562">
        <v>9.0839292000000002E-3</v>
      </c>
      <c r="E25" s="563"/>
      <c r="F25" s="580"/>
      <c r="G25" s="563">
        <v>105.06870531329999</v>
      </c>
      <c r="L25" s="574"/>
    </row>
    <row r="26" spans="1:12" s="560" customFormat="1">
      <c r="A26" s="561" t="s">
        <v>617</v>
      </c>
      <c r="B26" s="562"/>
      <c r="C26" s="562">
        <v>1452.5150719300002</v>
      </c>
      <c r="D26" s="562">
        <v>1.382311E-2</v>
      </c>
      <c r="E26" s="563"/>
      <c r="F26" s="580"/>
      <c r="G26" s="563">
        <v>1452.5012488200002</v>
      </c>
      <c r="L26" s="574"/>
    </row>
    <row r="27" spans="1:12" s="560" customFormat="1">
      <c r="A27" s="561" t="s">
        <v>618</v>
      </c>
      <c r="B27" s="562"/>
      <c r="C27" s="562">
        <v>233.21160531000001</v>
      </c>
      <c r="D27" s="562">
        <v>2.6024300000000002E-3</v>
      </c>
      <c r="E27" s="563"/>
      <c r="F27" s="580"/>
      <c r="G27" s="563">
        <v>233.20900288000001</v>
      </c>
      <c r="L27" s="574"/>
    </row>
    <row r="28" spans="1:12" s="560" customFormat="1">
      <c r="A28" s="561" t="s">
        <v>605</v>
      </c>
      <c r="B28" s="562">
        <v>9.369984E-4</v>
      </c>
      <c r="C28" s="562">
        <v>427.88089866450002</v>
      </c>
      <c r="D28" s="562">
        <v>1.9085976235000002</v>
      </c>
      <c r="E28" s="563">
        <v>-6.8130999999999997E-4</v>
      </c>
      <c r="F28" s="580">
        <v>4.5483629999999997E-2</v>
      </c>
      <c r="G28" s="563">
        <v>425.97323803940003</v>
      </c>
      <c r="L28" s="574"/>
    </row>
    <row r="29" spans="1:12" s="560" customFormat="1">
      <c r="A29" s="561" t="s">
        <v>606</v>
      </c>
      <c r="B29" s="562">
        <v>232.17715898520004</v>
      </c>
      <c r="C29" s="562">
        <v>5028.4187715990001</v>
      </c>
      <c r="D29" s="562">
        <v>9.0325182893000004</v>
      </c>
      <c r="E29" s="563"/>
      <c r="F29" s="580">
        <v>0.55999713999999989</v>
      </c>
      <c r="G29" s="563">
        <v>5251.5634122948995</v>
      </c>
      <c r="L29" s="574"/>
    </row>
    <row r="30" spans="1:12" s="560" customFormat="1">
      <c r="A30" s="581" t="s">
        <v>619</v>
      </c>
      <c r="B30" s="562">
        <v>141.98136685770001</v>
      </c>
      <c r="C30" s="562">
        <v>2462.4537793231002</v>
      </c>
      <c r="D30" s="562">
        <v>2.7854417382000003</v>
      </c>
      <c r="E30" s="563"/>
      <c r="F30" s="580"/>
      <c r="G30" s="563">
        <v>2601.6497044426001</v>
      </c>
      <c r="L30" s="574"/>
    </row>
    <row r="31" spans="1:12" s="560" customFormat="1">
      <c r="A31" s="561" t="s">
        <v>609</v>
      </c>
      <c r="B31" s="562">
        <v>131.2447716186</v>
      </c>
      <c r="C31" s="562">
        <v>6077.8715126502002</v>
      </c>
      <c r="D31" s="562">
        <v>14.663472801200001</v>
      </c>
      <c r="E31" s="563">
        <v>-8.5045544100000008</v>
      </c>
      <c r="F31" s="580">
        <v>-16.547444469999999</v>
      </c>
      <c r="G31" s="563">
        <v>6194.4528114675995</v>
      </c>
      <c r="L31" s="574"/>
    </row>
    <row r="32" spans="1:12" s="560" customFormat="1">
      <c r="A32" s="581" t="s">
        <v>619</v>
      </c>
      <c r="B32" s="562">
        <v>40.135231521500003</v>
      </c>
      <c r="C32" s="562">
        <v>1560.9799608588</v>
      </c>
      <c r="D32" s="562">
        <v>3.6553681357999999</v>
      </c>
      <c r="E32" s="563"/>
      <c r="F32" s="580"/>
      <c r="G32" s="563">
        <v>1597.4598242444999</v>
      </c>
      <c r="L32" s="574"/>
    </row>
    <row r="33" spans="1:12" s="560" customFormat="1">
      <c r="A33" s="579" t="s">
        <v>620</v>
      </c>
      <c r="B33" s="562">
        <v>46.172271699300005</v>
      </c>
      <c r="C33" s="562">
        <v>2764.0899655717003</v>
      </c>
      <c r="D33" s="562">
        <v>14.524787226800001</v>
      </c>
      <c r="E33" s="563"/>
      <c r="F33" s="580"/>
      <c r="G33" s="563">
        <v>2795.7374500442002</v>
      </c>
      <c r="L33" s="574"/>
    </row>
    <row r="34" spans="1:12" s="560" customFormat="1">
      <c r="A34" s="581" t="s">
        <v>619</v>
      </c>
      <c r="B34" s="562">
        <v>1.0271726709</v>
      </c>
      <c r="C34" s="562">
        <v>70.641792264200006</v>
      </c>
      <c r="D34" s="562">
        <v>5.6185680800000005E-2</v>
      </c>
      <c r="E34" s="563"/>
      <c r="F34" s="580"/>
      <c r="G34" s="563">
        <v>71.612779254300008</v>
      </c>
      <c r="L34" s="574"/>
    </row>
    <row r="35" spans="1:12" s="560" customFormat="1">
      <c r="A35" s="581" t="s">
        <v>621</v>
      </c>
      <c r="B35" s="562">
        <v>0</v>
      </c>
      <c r="C35" s="562">
        <v>411.84479193660002</v>
      </c>
      <c r="D35" s="562">
        <v>125.3087670564</v>
      </c>
      <c r="E35" s="563"/>
      <c r="F35" s="580"/>
      <c r="G35" s="563">
        <v>286.53602488019999</v>
      </c>
      <c r="L35" s="574"/>
    </row>
    <row r="36" spans="1:12" s="560" customFormat="1">
      <c r="A36" s="579" t="s">
        <v>622</v>
      </c>
      <c r="B36" s="562">
        <v>11.2699143705</v>
      </c>
      <c r="C36" s="562">
        <v>539.17034765229994</v>
      </c>
      <c r="D36" s="562">
        <v>7.0356338046000015</v>
      </c>
      <c r="E36" s="563"/>
      <c r="F36" s="580"/>
      <c r="G36" s="563">
        <v>543.40462821819995</v>
      </c>
      <c r="L36" s="574"/>
    </row>
    <row r="37" spans="1:12" s="560" customFormat="1">
      <c r="A37" s="561" t="s">
        <v>623</v>
      </c>
      <c r="B37" s="562"/>
      <c r="C37" s="562"/>
      <c r="D37" s="562"/>
      <c r="E37" s="563"/>
      <c r="F37" s="580"/>
      <c r="G37" s="563"/>
      <c r="L37" s="574"/>
    </row>
    <row r="38" spans="1:12" s="560" customFormat="1" ht="24">
      <c r="A38" s="561" t="s">
        <v>624</v>
      </c>
      <c r="B38" s="562"/>
      <c r="C38" s="562"/>
      <c r="D38" s="562"/>
      <c r="E38" s="563"/>
      <c r="F38" s="580"/>
      <c r="G38" s="563"/>
      <c r="L38" s="574"/>
    </row>
    <row r="39" spans="1:12" s="560" customFormat="1">
      <c r="A39" s="579" t="s">
        <v>625</v>
      </c>
      <c r="B39" s="562"/>
      <c r="C39" s="562"/>
      <c r="D39" s="562"/>
      <c r="E39" s="563"/>
      <c r="F39" s="580"/>
      <c r="G39" s="563"/>
      <c r="L39" s="574"/>
    </row>
    <row r="40" spans="1:12" s="560" customFormat="1">
      <c r="A40" s="561" t="s">
        <v>626</v>
      </c>
      <c r="B40" s="562"/>
      <c r="C40" s="562">
        <v>1124.4731789177001</v>
      </c>
      <c r="D40" s="562">
        <v>0.24776400000000001</v>
      </c>
      <c r="E40" s="563"/>
      <c r="F40" s="580"/>
      <c r="G40" s="563">
        <v>1124.2254149177002</v>
      </c>
      <c r="L40" s="574"/>
    </row>
    <row r="41" spans="1:12" s="560" customFormat="1">
      <c r="A41" s="561" t="s">
        <v>627</v>
      </c>
      <c r="B41" s="562">
        <v>2.2034880078000003</v>
      </c>
      <c r="C41" s="562">
        <v>1029.2525764772001</v>
      </c>
      <c r="D41" s="562">
        <v>0.40086300660000002</v>
      </c>
      <c r="E41" s="563"/>
      <c r="F41" s="580"/>
      <c r="G41" s="563">
        <v>1031.0552014784</v>
      </c>
      <c r="L41" s="574"/>
    </row>
    <row r="42" spans="1:12" s="608" customFormat="1">
      <c r="A42" s="582" t="s">
        <v>628</v>
      </c>
      <c r="B42" s="571">
        <v>423.11470461779999</v>
      </c>
      <c r="C42" s="571">
        <v>103283.3553372883</v>
      </c>
      <c r="D42" s="571">
        <v>175.60517637900003</v>
      </c>
      <c r="E42" s="583">
        <v>-8.5052357199999999</v>
      </c>
      <c r="F42" s="583">
        <v>-15.94118591</v>
      </c>
      <c r="G42" s="583">
        <v>103530.35357072709</v>
      </c>
      <c r="K42" s="607"/>
      <c r="L42" s="2151"/>
    </row>
    <row r="43" spans="1:12" s="560" customFormat="1">
      <c r="A43" s="2149" t="s">
        <v>188</v>
      </c>
      <c r="B43" s="2150">
        <v>7004.717197237801</v>
      </c>
      <c r="C43" s="2150">
        <v>489179.80075227836</v>
      </c>
      <c r="D43" s="2150">
        <v>2342.6515319590003</v>
      </c>
      <c r="E43" s="584">
        <v>-186.19293130999992</v>
      </c>
      <c r="F43" s="584">
        <v>-20.676759699999877</v>
      </c>
      <c r="G43" s="584">
        <v>493841.3551227572</v>
      </c>
      <c r="I43" s="2427">
        <f>G42/G43</f>
        <v>0.20964293997814726</v>
      </c>
      <c r="L43" s="574"/>
    </row>
    <row r="44" spans="1:12" s="560" customFormat="1">
      <c r="A44" s="587" t="s">
        <v>629</v>
      </c>
      <c r="B44" s="562">
        <v>6279.7676498195005</v>
      </c>
      <c r="C44" s="562">
        <v>337649.05710597167</v>
      </c>
      <c r="D44" s="588">
        <v>2269.9278462237999</v>
      </c>
      <c r="E44" s="589"/>
      <c r="F44" s="589"/>
      <c r="G44" s="589">
        <v>343787.56599770702</v>
      </c>
    </row>
    <row r="45" spans="1:12" s="560" customFormat="1">
      <c r="A45" s="587" t="s">
        <v>630</v>
      </c>
      <c r="B45" s="588"/>
      <c r="C45" s="562">
        <v>59421.535207949993</v>
      </c>
      <c r="D45" s="588"/>
      <c r="E45" s="589"/>
      <c r="F45" s="589"/>
      <c r="G45" s="589">
        <v>59421.535207949993</v>
      </c>
    </row>
    <row r="46" spans="1:12" s="560" customFormat="1">
      <c r="A46" s="587" t="s">
        <v>631</v>
      </c>
      <c r="B46" s="563">
        <v>713.61837621430016</v>
      </c>
      <c r="C46" s="563">
        <v>92079.599790436288</v>
      </c>
      <c r="D46" s="563">
        <v>72.723685735199993</v>
      </c>
      <c r="E46" s="590"/>
      <c r="F46" s="591"/>
      <c r="G46" s="589">
        <v>92790.902535025394</v>
      </c>
    </row>
    <row r="47" spans="1:12">
      <c r="A47" s="2262"/>
      <c r="B47" s="202"/>
      <c r="C47" s="202"/>
      <c r="F47" s="553" t="s">
        <v>212</v>
      </c>
    </row>
    <row r="48" spans="1:12">
      <c r="A48" s="2262"/>
    </row>
    <row r="49" spans="1:7">
      <c r="A49" s="592" t="s">
        <v>321</v>
      </c>
      <c r="B49" s="593" t="s">
        <v>590</v>
      </c>
      <c r="C49" s="593" t="s">
        <v>591</v>
      </c>
      <c r="D49" s="593" t="s">
        <v>592</v>
      </c>
      <c r="E49" s="593" t="s">
        <v>593</v>
      </c>
      <c r="F49" s="593" t="s">
        <v>594</v>
      </c>
      <c r="G49" s="593" t="s">
        <v>595</v>
      </c>
    </row>
    <row r="50" spans="1:7" ht="14.25" customHeight="1">
      <c r="A50" s="594"/>
      <c r="B50" s="2701" t="s">
        <v>596</v>
      </c>
      <c r="C50" s="2701"/>
      <c r="D50" s="2702" t="s">
        <v>597</v>
      </c>
      <c r="E50" s="2702" t="s">
        <v>598</v>
      </c>
      <c r="F50" s="2702" t="s">
        <v>599</v>
      </c>
      <c r="G50" s="2702" t="s">
        <v>600</v>
      </c>
    </row>
    <row r="51" spans="1:7" ht="36">
      <c r="A51" s="595"/>
      <c r="B51" s="596" t="s">
        <v>601</v>
      </c>
      <c r="C51" s="596" t="s">
        <v>602</v>
      </c>
      <c r="D51" s="2703"/>
      <c r="E51" s="2703"/>
      <c r="F51" s="2703"/>
      <c r="G51" s="2703"/>
    </row>
    <row r="52" spans="1:7">
      <c r="A52" s="597" t="s">
        <v>603</v>
      </c>
      <c r="C52" s="598"/>
      <c r="D52" s="599"/>
      <c r="E52" s="599"/>
      <c r="F52" s="599"/>
      <c r="G52" s="598"/>
    </row>
    <row r="53" spans="1:7">
      <c r="A53" s="561" t="s">
        <v>604</v>
      </c>
      <c r="B53" s="600" t="s">
        <v>423</v>
      </c>
      <c r="C53" s="563">
        <v>71934.181607280014</v>
      </c>
      <c r="D53" s="563">
        <v>1.6214066500000004</v>
      </c>
      <c r="E53" s="563"/>
      <c r="F53" s="563">
        <v>2.6557285899999998</v>
      </c>
      <c r="G53" s="563">
        <v>71932.560200630018</v>
      </c>
    </row>
    <row r="54" spans="1:7">
      <c r="A54" s="561" t="s">
        <v>605</v>
      </c>
      <c r="B54" s="563" t="s">
        <v>423</v>
      </c>
      <c r="C54" s="563">
        <v>40277.094689750003</v>
      </c>
      <c r="D54" s="563">
        <v>24.135874059999999</v>
      </c>
      <c r="E54" s="563">
        <v>-0.6826790299999993</v>
      </c>
      <c r="F54" s="563">
        <v>-16.53884802</v>
      </c>
      <c r="G54" s="563">
        <v>40252.958815690006</v>
      </c>
    </row>
    <row r="55" spans="1:7">
      <c r="A55" s="561" t="s">
        <v>606</v>
      </c>
      <c r="B55" s="563">
        <v>4993.4002827600007</v>
      </c>
      <c r="C55" s="563">
        <v>161793.23873939004</v>
      </c>
      <c r="D55" s="563">
        <v>1836.0344846699998</v>
      </c>
      <c r="E55" s="563">
        <v>-30.174064609999988</v>
      </c>
      <c r="F55" s="563">
        <v>3.9935999999999767</v>
      </c>
      <c r="G55" s="563">
        <v>164950.60453748005</v>
      </c>
    </row>
    <row r="56" spans="1:7">
      <c r="A56" s="566" t="s">
        <v>607</v>
      </c>
      <c r="B56" s="563">
        <v>35.616193179999996</v>
      </c>
      <c r="C56" s="563">
        <v>374.24698034000011</v>
      </c>
      <c r="D56" s="563">
        <v>4.0619933800000005</v>
      </c>
      <c r="E56" s="563"/>
      <c r="F56" s="563"/>
      <c r="G56" s="563">
        <v>405.8011801400001</v>
      </c>
    </row>
    <row r="57" spans="1:7">
      <c r="A57" s="566" t="s">
        <v>608</v>
      </c>
      <c r="B57" s="563">
        <v>1930.0798708499999</v>
      </c>
      <c r="C57" s="563">
        <v>53872.921062890004</v>
      </c>
      <c r="D57" s="563">
        <v>726.31793787000038</v>
      </c>
      <c r="E57" s="563">
        <v>-6.1814192800000018</v>
      </c>
      <c r="F57" s="563">
        <v>14.395214949999986</v>
      </c>
      <c r="G57" s="563">
        <v>55076.682995870004</v>
      </c>
    </row>
    <row r="58" spans="1:7">
      <c r="A58" s="561" t="s">
        <v>609</v>
      </c>
      <c r="B58" s="563">
        <v>2227.3613210000003</v>
      </c>
      <c r="C58" s="563">
        <v>186490.99893636996</v>
      </c>
      <c r="D58" s="563">
        <v>503.01170426999988</v>
      </c>
      <c r="E58" s="563">
        <v>-37.518971749999999</v>
      </c>
      <c r="F58" s="563">
        <v>-36.981240740000004</v>
      </c>
      <c r="G58" s="563">
        <v>188215.34855309996</v>
      </c>
    </row>
    <row r="59" spans="1:7">
      <c r="A59" s="566" t="s">
        <v>610</v>
      </c>
      <c r="B59" s="563">
        <v>1313.42145856</v>
      </c>
      <c r="C59" s="563">
        <v>148081.65740224998</v>
      </c>
      <c r="D59" s="563">
        <v>103.91030331999998</v>
      </c>
      <c r="E59" s="563">
        <v>-1.2335184099999998</v>
      </c>
      <c r="F59" s="563">
        <v>-23.584901639999995</v>
      </c>
      <c r="G59" s="563">
        <v>149291.16855748999</v>
      </c>
    </row>
    <row r="60" spans="1:7">
      <c r="A60" s="568" t="s">
        <v>608</v>
      </c>
      <c r="B60" s="563">
        <v>28.262768289999997</v>
      </c>
      <c r="C60" s="563">
        <v>1226.3508347800007</v>
      </c>
      <c r="D60" s="563">
        <v>3.4007581299999994</v>
      </c>
      <c r="E60" s="563">
        <v>-0.93357365999999997</v>
      </c>
      <c r="F60" s="563">
        <v>0.56480514999999987</v>
      </c>
      <c r="G60" s="563">
        <v>1251.2128449400007</v>
      </c>
    </row>
    <row r="61" spans="1:7">
      <c r="A61" s="568" t="s">
        <v>611</v>
      </c>
      <c r="B61" s="563">
        <v>1285.1586902700001</v>
      </c>
      <c r="C61" s="563">
        <v>146855.30656746999</v>
      </c>
      <c r="D61" s="563">
        <v>100.50954519</v>
      </c>
      <c r="E61" s="563">
        <v>-21.017771980000003</v>
      </c>
      <c r="F61" s="563">
        <v>-28.67784606</v>
      </c>
      <c r="G61" s="563">
        <v>148039.95571255</v>
      </c>
    </row>
    <row r="62" spans="1:7">
      <c r="A62" s="566" t="s">
        <v>612</v>
      </c>
      <c r="B62" s="563">
        <v>913.93986244000007</v>
      </c>
      <c r="C62" s="563">
        <v>38409.341534120002</v>
      </c>
      <c r="D62" s="563">
        <v>399.10140094999986</v>
      </c>
      <c r="E62" s="563"/>
      <c r="F62" s="563"/>
      <c r="G62" s="563">
        <v>38924.17999561</v>
      </c>
    </row>
    <row r="63" spans="1:7">
      <c r="A63" s="568" t="s">
        <v>608</v>
      </c>
      <c r="B63" s="563">
        <v>117.36438717</v>
      </c>
      <c r="C63" s="563">
        <v>1907.1450575399997</v>
      </c>
      <c r="D63" s="563">
        <v>32.514762310000002</v>
      </c>
      <c r="E63" s="563"/>
      <c r="F63" s="563"/>
      <c r="G63" s="563">
        <v>1991.9946823999999</v>
      </c>
    </row>
    <row r="64" spans="1:7">
      <c r="A64" s="568" t="s">
        <v>611</v>
      </c>
      <c r="B64" s="563">
        <v>796.57547526999997</v>
      </c>
      <c r="C64" s="563">
        <v>36502.19647658</v>
      </c>
      <c r="D64" s="563">
        <v>366.58663863999993</v>
      </c>
      <c r="E64" s="563"/>
      <c r="F64" s="563"/>
      <c r="G64" s="563">
        <v>36932.18531321</v>
      </c>
    </row>
    <row r="65" spans="1:7">
      <c r="A65" s="561" t="s">
        <v>259</v>
      </c>
      <c r="B65" s="563" t="s">
        <v>423</v>
      </c>
      <c r="C65" s="119" t="s">
        <v>423</v>
      </c>
      <c r="D65" s="563" t="s">
        <v>423</v>
      </c>
      <c r="E65" s="563"/>
      <c r="F65" s="563"/>
      <c r="G65" s="563" t="s">
        <v>423</v>
      </c>
    </row>
    <row r="66" spans="1:7">
      <c r="A66" s="561" t="s">
        <v>613</v>
      </c>
      <c r="B66" s="119">
        <v>5.57185518</v>
      </c>
      <c r="C66" s="563">
        <v>3283.1642778799996</v>
      </c>
      <c r="D66" s="563">
        <v>1.6989047100000005</v>
      </c>
      <c r="E66" s="563"/>
      <c r="F66" s="563"/>
      <c r="G66" s="563">
        <v>3287.0372283499996</v>
      </c>
    </row>
    <row r="67" spans="1:7">
      <c r="A67" s="601" t="s">
        <v>614</v>
      </c>
      <c r="B67" s="602">
        <v>7226.333458940001</v>
      </c>
      <c r="C67" s="602">
        <v>463778.67825067003</v>
      </c>
      <c r="D67" s="602">
        <v>2366.50237436</v>
      </c>
      <c r="E67" s="602">
        <v>-68.375715389999982</v>
      </c>
      <c r="F67" s="602">
        <v>-46.870760170000025</v>
      </c>
      <c r="G67" s="602">
        <v>468638.50933525001</v>
      </c>
    </row>
    <row r="68" spans="1:7">
      <c r="A68" s="575"/>
      <c r="B68" s="577" t="s">
        <v>423</v>
      </c>
      <c r="C68" s="577" t="s">
        <v>423</v>
      </c>
      <c r="D68" s="577" t="s">
        <v>423</v>
      </c>
      <c r="E68" s="577" t="s">
        <v>423</v>
      </c>
      <c r="F68" s="577" t="s">
        <v>423</v>
      </c>
      <c r="G68" s="577" t="s">
        <v>423</v>
      </c>
    </row>
    <row r="69" spans="1:7">
      <c r="A69" s="603" t="s">
        <v>225</v>
      </c>
      <c r="B69" s="553" t="s">
        <v>423</v>
      </c>
      <c r="C69" s="563" t="s">
        <v>423</v>
      </c>
      <c r="D69" s="563" t="s">
        <v>423</v>
      </c>
      <c r="E69" s="563" t="s">
        <v>423</v>
      </c>
      <c r="F69" s="563" t="s">
        <v>423</v>
      </c>
      <c r="G69" s="563" t="s">
        <v>423</v>
      </c>
    </row>
    <row r="70" spans="1:7">
      <c r="A70" s="579" t="s">
        <v>604</v>
      </c>
      <c r="B70" s="563"/>
      <c r="C70" s="563">
        <v>2075.6177302400001</v>
      </c>
      <c r="D70" s="563">
        <v>1.1662195170000003E-3</v>
      </c>
      <c r="E70" s="563"/>
      <c r="F70" s="563"/>
      <c r="G70" s="563">
        <v>2075.6165640204831</v>
      </c>
    </row>
    <row r="71" spans="1:7" ht="26.25" customHeight="1">
      <c r="A71" s="561" t="s">
        <v>615</v>
      </c>
      <c r="B71" s="563">
        <v>1.8970839000000005E-3</v>
      </c>
      <c r="C71" s="563">
        <v>120.263485614</v>
      </c>
      <c r="D71" s="563">
        <v>1.8168984600000001E-3</v>
      </c>
      <c r="E71" s="563"/>
      <c r="F71" s="563">
        <v>1.3026999999999998E-4</v>
      </c>
      <c r="G71" s="563">
        <v>120.26356579944</v>
      </c>
    </row>
    <row r="72" spans="1:7">
      <c r="A72" s="561" t="s">
        <v>616</v>
      </c>
      <c r="B72" s="563">
        <v>2.7618928800000005E-2</v>
      </c>
      <c r="C72" s="563">
        <v>22.697456760900003</v>
      </c>
      <c r="D72" s="563">
        <v>2.0200115806440006E-2</v>
      </c>
      <c r="E72" s="563"/>
      <c r="F72" s="563"/>
      <c r="G72" s="563">
        <v>22.704875573893563</v>
      </c>
    </row>
    <row r="73" spans="1:7">
      <c r="A73" s="561" t="s">
        <v>617</v>
      </c>
      <c r="B73" s="563"/>
      <c r="C73" s="563"/>
      <c r="D73" s="563"/>
      <c r="E73" s="563"/>
      <c r="F73" s="563"/>
      <c r="G73" s="563"/>
    </row>
    <row r="74" spans="1:7">
      <c r="A74" s="561" t="s">
        <v>618</v>
      </c>
      <c r="B74" s="563"/>
      <c r="C74" s="563"/>
      <c r="D74" s="563"/>
      <c r="E74" s="563"/>
      <c r="F74" s="563"/>
      <c r="G74" s="563"/>
    </row>
    <row r="75" spans="1:7">
      <c r="A75" s="561" t="s">
        <v>605</v>
      </c>
      <c r="B75" s="563">
        <v>6.3838647000000002E-3</v>
      </c>
      <c r="C75" s="563">
        <v>294.51781222700004</v>
      </c>
      <c r="D75" s="563">
        <v>0.12835061519400001</v>
      </c>
      <c r="E75" s="563">
        <v>-6.8181999999999997E-4</v>
      </c>
      <c r="F75" s="563">
        <v>1.72581027</v>
      </c>
      <c r="G75" s="563">
        <v>294.39584547650605</v>
      </c>
    </row>
    <row r="76" spans="1:7">
      <c r="A76" s="561" t="s">
        <v>606</v>
      </c>
      <c r="B76" s="563">
        <v>242.29813770330003</v>
      </c>
      <c r="C76" s="563">
        <v>5515.0266403800006</v>
      </c>
      <c r="D76" s="563">
        <v>91.448174050997892</v>
      </c>
      <c r="E76" s="563"/>
      <c r="F76" s="563"/>
      <c r="G76" s="563">
        <v>5665.8766040323026</v>
      </c>
    </row>
    <row r="77" spans="1:7">
      <c r="A77" s="581" t="s">
        <v>619</v>
      </c>
      <c r="B77" s="563">
        <v>163.52124205560003</v>
      </c>
      <c r="C77" s="563">
        <v>550.62950856600003</v>
      </c>
      <c r="D77" s="563">
        <v>1.49880847914</v>
      </c>
      <c r="E77" s="563"/>
      <c r="F77" s="563"/>
      <c r="G77" s="563">
        <v>712.65194214246003</v>
      </c>
    </row>
    <row r="78" spans="1:7">
      <c r="A78" s="561" t="s">
        <v>609</v>
      </c>
      <c r="B78" s="563">
        <v>132.33941748000001</v>
      </c>
      <c r="C78" s="563">
        <v>6971.9124848700003</v>
      </c>
      <c r="D78" s="563">
        <v>80.928765851247164</v>
      </c>
      <c r="E78" s="563">
        <v>-4.1101024099999997</v>
      </c>
      <c r="F78" s="563">
        <v>-6.0501814600000001</v>
      </c>
      <c r="G78" s="563">
        <v>7023.3231364987523</v>
      </c>
    </row>
    <row r="79" spans="1:7">
      <c r="A79" s="581" t="s">
        <v>619</v>
      </c>
      <c r="B79" s="563">
        <v>32.832800093499998</v>
      </c>
      <c r="C79" s="563">
        <v>1619.72754859</v>
      </c>
      <c r="D79" s="563">
        <v>11.978213447300002</v>
      </c>
      <c r="E79" s="563">
        <v>-4.1101024099999997</v>
      </c>
      <c r="F79" s="563">
        <v>-5.4804214800000013</v>
      </c>
      <c r="G79" s="563">
        <v>1640.5821352362</v>
      </c>
    </row>
    <row r="80" spans="1:7">
      <c r="A80" s="579" t="s">
        <v>620</v>
      </c>
      <c r="B80" s="563">
        <v>41.658379006800004</v>
      </c>
      <c r="C80" s="563">
        <v>3096.5921775200004</v>
      </c>
      <c r="D80" s="563">
        <v>14.329834501596837</v>
      </c>
      <c r="E80" s="563"/>
      <c r="F80" s="563"/>
      <c r="G80" s="563">
        <v>3123.9207220252033</v>
      </c>
    </row>
    <row r="81" spans="1:192">
      <c r="A81" s="581" t="s">
        <v>619</v>
      </c>
      <c r="B81" s="563">
        <v>1.3095183312000001</v>
      </c>
      <c r="C81" s="563">
        <v>16.968200315700003</v>
      </c>
      <c r="D81" s="563">
        <v>7.6479999867000006E-2</v>
      </c>
      <c r="E81" s="563"/>
      <c r="F81" s="563"/>
      <c r="G81" s="563">
        <v>18.201238647033001</v>
      </c>
    </row>
    <row r="82" spans="1:192">
      <c r="A82" s="561" t="s">
        <v>621</v>
      </c>
      <c r="B82" s="563">
        <v>416.33183125200003</v>
      </c>
      <c r="C82" s="563"/>
      <c r="D82" s="563">
        <v>137.04214828000002</v>
      </c>
      <c r="E82" s="563"/>
      <c r="F82" s="563"/>
      <c r="G82" s="563">
        <v>295.01069743200003</v>
      </c>
    </row>
    <row r="83" spans="1:192">
      <c r="A83" s="579" t="s">
        <v>622</v>
      </c>
      <c r="B83" s="563"/>
      <c r="C83" s="563">
        <v>555.76931080200006</v>
      </c>
      <c r="D83" s="563">
        <v>12.685629420000001</v>
      </c>
      <c r="E83" s="563"/>
      <c r="F83" s="563"/>
      <c r="G83" s="563">
        <v>543.08368138200001</v>
      </c>
      <c r="I83" s="2145"/>
      <c r="J83" s="2145"/>
      <c r="K83" s="2145"/>
      <c r="L83" s="2145"/>
      <c r="M83" s="2145"/>
      <c r="N83" s="2145"/>
      <c r="O83" s="2145"/>
      <c r="P83" s="2145"/>
      <c r="Q83" s="2145"/>
      <c r="R83" s="2145"/>
      <c r="S83" s="2145"/>
      <c r="T83" s="2145"/>
      <c r="U83" s="2145"/>
      <c r="V83" s="2145"/>
      <c r="W83" s="2145"/>
      <c r="X83" s="2145"/>
      <c r="Y83" s="2145"/>
      <c r="Z83" s="2145"/>
      <c r="AA83" s="2145"/>
      <c r="AB83" s="2145"/>
      <c r="AC83" s="2145"/>
      <c r="AD83" s="2145"/>
      <c r="AE83" s="2145"/>
      <c r="AF83" s="2145"/>
      <c r="AG83" s="2145"/>
      <c r="AH83" s="2145"/>
      <c r="AI83" s="2145"/>
      <c r="AJ83" s="2145"/>
      <c r="AK83" s="2145"/>
      <c r="AL83" s="2145"/>
      <c r="AM83" s="2145"/>
      <c r="AN83" s="2145"/>
      <c r="AO83" s="2145"/>
      <c r="AP83" s="2145"/>
      <c r="AQ83" s="2145"/>
      <c r="AR83" s="2145"/>
      <c r="AS83" s="2145"/>
      <c r="AT83" s="2145"/>
      <c r="AU83" s="2145"/>
      <c r="AV83" s="2145"/>
      <c r="AW83" s="2145"/>
      <c r="AX83" s="2145"/>
      <c r="AY83" s="2145"/>
      <c r="AZ83" s="2145"/>
      <c r="BA83" s="2145"/>
      <c r="BB83" s="2145"/>
      <c r="BC83" s="2145"/>
      <c r="BD83" s="2145"/>
      <c r="BE83" s="2145"/>
      <c r="BF83" s="2145"/>
      <c r="BG83" s="2145"/>
      <c r="BH83" s="2145"/>
      <c r="BI83" s="2145"/>
      <c r="BJ83" s="2145"/>
      <c r="BK83" s="2145"/>
      <c r="BL83" s="2145"/>
      <c r="BM83" s="2145"/>
      <c r="BN83" s="2145"/>
      <c r="BO83" s="2145"/>
      <c r="BP83" s="2145"/>
      <c r="BQ83" s="2145"/>
      <c r="BR83" s="2145"/>
      <c r="BS83" s="2145"/>
      <c r="BT83" s="2145"/>
      <c r="BU83" s="2145"/>
      <c r="BV83" s="2145"/>
      <c r="BW83" s="2145"/>
      <c r="BX83" s="2145"/>
      <c r="BY83" s="2145"/>
      <c r="BZ83" s="2145"/>
      <c r="CA83" s="2145"/>
      <c r="CB83" s="2145"/>
      <c r="CC83" s="2145"/>
      <c r="CD83" s="2145"/>
      <c r="CE83" s="2145"/>
      <c r="CF83" s="2145"/>
      <c r="CG83" s="2145"/>
      <c r="CH83" s="2145"/>
      <c r="CI83" s="2145"/>
      <c r="CJ83" s="2145"/>
      <c r="CK83" s="2145"/>
      <c r="CL83" s="2145"/>
      <c r="CM83" s="2145"/>
      <c r="CN83" s="2145"/>
      <c r="CO83" s="2145"/>
      <c r="CP83" s="2145"/>
      <c r="CQ83" s="2145"/>
      <c r="CR83" s="2145"/>
      <c r="CS83" s="2145"/>
      <c r="CT83" s="2145"/>
      <c r="CU83" s="2145"/>
      <c r="CV83" s="2145"/>
      <c r="CW83" s="2145"/>
      <c r="CX83" s="2145"/>
      <c r="CY83" s="2145"/>
      <c r="CZ83" s="2145"/>
      <c r="DA83" s="2145"/>
      <c r="DB83" s="2145"/>
      <c r="DC83" s="2145"/>
      <c r="DD83" s="2145"/>
      <c r="DE83" s="2145"/>
      <c r="DF83" s="2145"/>
      <c r="DG83" s="2145"/>
      <c r="DH83" s="2145"/>
      <c r="DI83" s="2145"/>
      <c r="DJ83" s="2145"/>
      <c r="DK83" s="2145"/>
      <c r="DL83" s="2145"/>
      <c r="DM83" s="2145"/>
      <c r="DN83" s="2145"/>
      <c r="DO83" s="2145"/>
      <c r="DP83" s="2145"/>
      <c r="DQ83" s="2145"/>
      <c r="DR83" s="2145"/>
      <c r="DS83" s="2145"/>
      <c r="DT83" s="2145"/>
      <c r="DU83" s="2145"/>
      <c r="DV83" s="2145"/>
      <c r="DW83" s="2145"/>
      <c r="DX83" s="2145"/>
      <c r="DY83" s="2145"/>
      <c r="DZ83" s="2145"/>
      <c r="EA83" s="2145"/>
      <c r="EB83" s="2145"/>
      <c r="EC83" s="2145"/>
      <c r="ED83" s="2145"/>
      <c r="EE83" s="2145"/>
      <c r="EF83" s="2145"/>
      <c r="EG83" s="2145"/>
      <c r="EH83" s="2145"/>
      <c r="EI83" s="2145"/>
      <c r="EJ83" s="2145"/>
      <c r="EK83" s="2145"/>
      <c r="EL83" s="2145"/>
      <c r="EM83" s="2145"/>
      <c r="EN83" s="2145"/>
      <c r="EO83" s="2145"/>
      <c r="EP83" s="2145"/>
      <c r="EQ83" s="2145"/>
      <c r="ER83" s="2145"/>
      <c r="ES83" s="2145"/>
      <c r="ET83" s="2145"/>
      <c r="EU83" s="2145"/>
      <c r="EV83" s="2145"/>
      <c r="EW83" s="2145"/>
      <c r="EX83" s="2145"/>
      <c r="EY83" s="2145"/>
      <c r="EZ83" s="2145"/>
      <c r="FA83" s="2145"/>
      <c r="FB83" s="2145"/>
      <c r="FC83" s="2145"/>
      <c r="FD83" s="2145"/>
      <c r="FE83" s="2145"/>
      <c r="FF83" s="2145"/>
      <c r="FG83" s="2145"/>
      <c r="FH83" s="2145"/>
      <c r="FI83" s="2145"/>
      <c r="FJ83" s="2145"/>
      <c r="FK83" s="2145"/>
      <c r="FL83" s="2145"/>
      <c r="FM83" s="2145"/>
      <c r="FN83" s="2145"/>
      <c r="FO83" s="2145"/>
      <c r="FP83" s="2145"/>
      <c r="FQ83" s="2145"/>
      <c r="FR83" s="2145"/>
      <c r="FS83" s="2145"/>
      <c r="FT83" s="2145"/>
      <c r="FU83" s="2145"/>
      <c r="FV83" s="2145"/>
      <c r="FW83" s="2145"/>
      <c r="FX83" s="2145"/>
      <c r="FY83" s="2145"/>
      <c r="FZ83" s="2145"/>
      <c r="GA83" s="2145"/>
      <c r="GB83" s="2145"/>
      <c r="GC83" s="2145"/>
      <c r="GD83" s="2145"/>
      <c r="GE83" s="2145"/>
      <c r="GF83" s="2145"/>
      <c r="GG83" s="2145"/>
      <c r="GH83" s="2145"/>
      <c r="GI83" s="2145"/>
      <c r="GJ83" s="2145"/>
    </row>
    <row r="84" spans="1:192">
      <c r="A84" s="561" t="s">
        <v>623</v>
      </c>
      <c r="B84" s="563"/>
      <c r="C84" s="563"/>
      <c r="D84" s="563"/>
      <c r="E84" s="563"/>
      <c r="F84" s="563"/>
      <c r="G84" s="563"/>
      <c r="I84" s="2145"/>
      <c r="J84" s="2145"/>
      <c r="K84" s="2145"/>
      <c r="L84" s="2145"/>
      <c r="M84" s="2145"/>
      <c r="N84" s="2145"/>
      <c r="O84" s="2145"/>
      <c r="P84" s="2145"/>
      <c r="Q84" s="2145"/>
      <c r="R84" s="2145"/>
      <c r="S84" s="2145"/>
      <c r="T84" s="2145"/>
      <c r="U84" s="2145"/>
      <c r="V84" s="2145"/>
      <c r="W84" s="2145"/>
      <c r="X84" s="2145"/>
      <c r="Y84" s="2145"/>
      <c r="Z84" s="2145"/>
      <c r="AA84" s="2145"/>
      <c r="AB84" s="2145"/>
      <c r="AC84" s="2145"/>
      <c r="AD84" s="2145"/>
      <c r="AE84" s="2145"/>
      <c r="AF84" s="2145"/>
      <c r="AG84" s="2145"/>
      <c r="AH84" s="2145"/>
      <c r="AI84" s="2145"/>
      <c r="AJ84" s="2145"/>
      <c r="AK84" s="2145"/>
      <c r="AL84" s="2145"/>
      <c r="AM84" s="2145"/>
      <c r="AN84" s="2145"/>
      <c r="AO84" s="2145"/>
      <c r="AP84" s="2145"/>
      <c r="AQ84" s="2145"/>
      <c r="AR84" s="2145"/>
      <c r="AS84" s="2145"/>
      <c r="AT84" s="2145"/>
      <c r="AU84" s="2145"/>
      <c r="AV84" s="2145"/>
      <c r="AW84" s="2145"/>
      <c r="AX84" s="2145"/>
      <c r="AY84" s="2145"/>
      <c r="AZ84" s="2145"/>
      <c r="BA84" s="2145"/>
      <c r="BB84" s="2145"/>
      <c r="BC84" s="2145"/>
      <c r="BD84" s="2145"/>
      <c r="BE84" s="2145"/>
      <c r="BF84" s="2145"/>
      <c r="BG84" s="2145"/>
      <c r="BH84" s="2145"/>
      <c r="BI84" s="2145"/>
      <c r="BJ84" s="2145"/>
      <c r="BK84" s="2145"/>
      <c r="BL84" s="2145"/>
      <c r="BM84" s="2145"/>
      <c r="BN84" s="2145"/>
      <c r="BO84" s="2145"/>
      <c r="BP84" s="2145"/>
      <c r="BQ84" s="2145"/>
      <c r="BR84" s="2145"/>
      <c r="BS84" s="2145"/>
      <c r="BT84" s="2145"/>
      <c r="BU84" s="2145"/>
      <c r="BV84" s="2145"/>
      <c r="BW84" s="2145"/>
      <c r="BX84" s="2145"/>
      <c r="BY84" s="2145"/>
      <c r="BZ84" s="2145"/>
      <c r="CA84" s="2145"/>
      <c r="CB84" s="2145"/>
      <c r="CC84" s="2145"/>
      <c r="CD84" s="2145"/>
      <c r="CE84" s="2145"/>
      <c r="CF84" s="2145"/>
      <c r="CG84" s="2145"/>
      <c r="CH84" s="2145"/>
      <c r="CI84" s="2145"/>
      <c r="CJ84" s="2145"/>
      <c r="CK84" s="2145"/>
      <c r="CL84" s="2145"/>
      <c r="CM84" s="2145"/>
      <c r="CN84" s="2145"/>
      <c r="CO84" s="2145"/>
      <c r="CP84" s="2145"/>
      <c r="CQ84" s="2145"/>
      <c r="CR84" s="2145"/>
      <c r="CS84" s="2145"/>
      <c r="CT84" s="2145"/>
      <c r="CU84" s="2145"/>
      <c r="CV84" s="2145"/>
      <c r="CW84" s="2145"/>
      <c r="CX84" s="2145"/>
      <c r="CY84" s="2145"/>
      <c r="CZ84" s="2145"/>
      <c r="DA84" s="2145"/>
      <c r="DB84" s="2145"/>
      <c r="DC84" s="2145"/>
      <c r="DD84" s="2145"/>
      <c r="DE84" s="2145"/>
      <c r="DF84" s="2145"/>
      <c r="DG84" s="2145"/>
      <c r="DH84" s="2145"/>
      <c r="DI84" s="2145"/>
      <c r="DJ84" s="2145"/>
      <c r="DK84" s="2145"/>
      <c r="DL84" s="2145"/>
      <c r="DM84" s="2145"/>
      <c r="DN84" s="2145"/>
      <c r="DO84" s="2145"/>
      <c r="DP84" s="2145"/>
      <c r="DQ84" s="2145"/>
      <c r="DR84" s="2145"/>
      <c r="DS84" s="2145"/>
      <c r="DT84" s="2145"/>
      <c r="DU84" s="2145"/>
      <c r="DV84" s="2145"/>
      <c r="DW84" s="2145"/>
      <c r="DX84" s="2145"/>
      <c r="DY84" s="2145"/>
      <c r="DZ84" s="2145"/>
      <c r="EA84" s="2145"/>
      <c r="EB84" s="2145"/>
      <c r="EC84" s="2145"/>
      <c r="ED84" s="2145"/>
      <c r="EE84" s="2145"/>
      <c r="EF84" s="2145"/>
      <c r="EG84" s="2145"/>
      <c r="EH84" s="2145"/>
      <c r="EI84" s="2145"/>
      <c r="EJ84" s="2145"/>
      <c r="EK84" s="2145"/>
      <c r="EL84" s="2145"/>
      <c r="EM84" s="2145"/>
      <c r="EN84" s="2145"/>
      <c r="EO84" s="2145"/>
      <c r="EP84" s="2145"/>
      <c r="EQ84" s="2145"/>
      <c r="ER84" s="2145"/>
      <c r="ES84" s="2145"/>
      <c r="ET84" s="2145"/>
      <c r="EU84" s="2145"/>
      <c r="EV84" s="2145"/>
      <c r="EW84" s="2145"/>
      <c r="EX84" s="2145"/>
      <c r="EY84" s="2145"/>
      <c r="EZ84" s="2145"/>
      <c r="FA84" s="2145"/>
      <c r="FB84" s="2145"/>
      <c r="FC84" s="2145"/>
      <c r="FD84" s="2145"/>
      <c r="FE84" s="2145"/>
      <c r="FF84" s="2145"/>
      <c r="FG84" s="2145"/>
      <c r="FH84" s="2145"/>
      <c r="FI84" s="2145"/>
      <c r="FJ84" s="2145"/>
      <c r="FK84" s="2145"/>
      <c r="FL84" s="2145"/>
      <c r="FM84" s="2145"/>
      <c r="FN84" s="2145"/>
      <c r="FO84" s="2145"/>
      <c r="FP84" s="2145"/>
      <c r="FQ84" s="2145"/>
      <c r="FR84" s="2145"/>
      <c r="FS84" s="2145"/>
      <c r="FT84" s="2145"/>
      <c r="FU84" s="2145"/>
      <c r="FV84" s="2145"/>
      <c r="FW84" s="2145"/>
      <c r="FX84" s="2145"/>
      <c r="FY84" s="2145"/>
      <c r="FZ84" s="2145"/>
      <c r="GA84" s="2145"/>
      <c r="GB84" s="2145"/>
      <c r="GC84" s="2145"/>
      <c r="GD84" s="2145"/>
      <c r="GE84" s="2145"/>
      <c r="GF84" s="2145"/>
      <c r="GG84" s="2145"/>
      <c r="GH84" s="2145"/>
      <c r="GI84" s="2145"/>
      <c r="GJ84" s="2145"/>
    </row>
    <row r="85" spans="1:192" ht="24">
      <c r="A85" s="561" t="s">
        <v>624</v>
      </c>
      <c r="B85" s="563"/>
      <c r="C85" s="563"/>
      <c r="D85" s="563"/>
      <c r="E85" s="563"/>
      <c r="F85" s="563"/>
      <c r="G85" s="563"/>
      <c r="H85" s="2145"/>
      <c r="I85" s="2145"/>
      <c r="J85" s="2145"/>
      <c r="K85" s="2145"/>
      <c r="L85" s="2145"/>
      <c r="M85" s="2145"/>
      <c r="N85" s="2145"/>
      <c r="O85" s="2145"/>
      <c r="P85" s="2145"/>
      <c r="Q85" s="2145"/>
      <c r="R85" s="2145"/>
      <c r="S85" s="2145"/>
      <c r="T85" s="2145"/>
      <c r="U85" s="2145"/>
      <c r="V85" s="2145"/>
      <c r="W85" s="2145"/>
      <c r="X85" s="2145"/>
      <c r="Y85" s="2145"/>
      <c r="Z85" s="2145"/>
      <c r="AA85" s="2145"/>
      <c r="AB85" s="2145"/>
      <c r="AC85" s="2145"/>
      <c r="AD85" s="2145"/>
      <c r="AE85" s="2145"/>
      <c r="AF85" s="2145"/>
      <c r="AG85" s="2145"/>
      <c r="AH85" s="2145"/>
      <c r="AI85" s="2145"/>
      <c r="AJ85" s="2145"/>
      <c r="AK85" s="2145"/>
      <c r="AL85" s="2145"/>
      <c r="AM85" s="2145"/>
      <c r="AN85" s="2145"/>
      <c r="AO85" s="2145"/>
      <c r="AP85" s="2145"/>
      <c r="AQ85" s="2145"/>
      <c r="AR85" s="2145"/>
      <c r="AS85" s="2145"/>
      <c r="AT85" s="2145"/>
      <c r="AU85" s="2145"/>
      <c r="AV85" s="2145"/>
      <c r="AW85" s="2145"/>
      <c r="AX85" s="2145"/>
      <c r="AY85" s="2145"/>
      <c r="AZ85" s="2145"/>
      <c r="BA85" s="2145"/>
      <c r="BB85" s="2145"/>
      <c r="BC85" s="2145"/>
      <c r="BD85" s="2145"/>
      <c r="BE85" s="2145"/>
      <c r="BF85" s="2145"/>
      <c r="BG85" s="2145"/>
      <c r="BH85" s="2145"/>
      <c r="BI85" s="2145"/>
      <c r="BJ85" s="2145"/>
      <c r="BK85" s="2145"/>
      <c r="BL85" s="2145"/>
      <c r="BM85" s="2145"/>
      <c r="BN85" s="2145"/>
      <c r="BO85" s="2145"/>
      <c r="BP85" s="2145"/>
      <c r="BQ85" s="2145"/>
      <c r="BR85" s="2145"/>
      <c r="BS85" s="2145"/>
      <c r="BT85" s="2145"/>
      <c r="BU85" s="2145"/>
      <c r="BV85" s="2145"/>
      <c r="BW85" s="2145"/>
      <c r="BX85" s="2145"/>
      <c r="BY85" s="2145"/>
      <c r="BZ85" s="2145"/>
      <c r="CA85" s="2145"/>
      <c r="CB85" s="2145"/>
      <c r="CC85" s="2145"/>
      <c r="CD85" s="2145"/>
      <c r="CE85" s="2145"/>
      <c r="CF85" s="2145"/>
      <c r="CG85" s="2145"/>
      <c r="CH85" s="2145"/>
      <c r="CI85" s="2145"/>
      <c r="CJ85" s="2145"/>
      <c r="CK85" s="2145"/>
      <c r="CL85" s="2145"/>
      <c r="CM85" s="2145"/>
      <c r="CN85" s="2145"/>
      <c r="CO85" s="2145"/>
      <c r="CP85" s="2145"/>
      <c r="CQ85" s="2145"/>
      <c r="CR85" s="2145"/>
      <c r="CS85" s="2145"/>
      <c r="CT85" s="2145"/>
      <c r="CU85" s="2145"/>
      <c r="CV85" s="2145"/>
      <c r="CW85" s="2145"/>
      <c r="CX85" s="2145"/>
      <c r="CY85" s="2145"/>
      <c r="CZ85" s="2145"/>
      <c r="DA85" s="2145"/>
      <c r="DB85" s="2145"/>
      <c r="DC85" s="2145"/>
      <c r="DD85" s="2145"/>
      <c r="DE85" s="2145"/>
      <c r="DF85" s="2145"/>
      <c r="DG85" s="2145"/>
      <c r="DH85" s="2145"/>
      <c r="DI85" s="2145"/>
      <c r="DJ85" s="2145"/>
      <c r="DK85" s="2145"/>
      <c r="DL85" s="2145"/>
      <c r="DM85" s="2145"/>
      <c r="DN85" s="2145"/>
      <c r="DO85" s="2145"/>
      <c r="DP85" s="2145"/>
      <c r="DQ85" s="2145"/>
      <c r="DR85" s="2145"/>
      <c r="DS85" s="2145"/>
      <c r="DT85" s="2145"/>
      <c r="DU85" s="2145"/>
      <c r="DV85" s="2145"/>
      <c r="DW85" s="2145"/>
      <c r="DX85" s="2145"/>
      <c r="DY85" s="2145"/>
      <c r="DZ85" s="2145"/>
      <c r="EA85" s="2145"/>
      <c r="EB85" s="2145"/>
      <c r="EC85" s="2145"/>
      <c r="ED85" s="2145"/>
      <c r="EE85" s="2145"/>
      <c r="EF85" s="2145"/>
      <c r="EG85" s="2145"/>
      <c r="EH85" s="2145"/>
      <c r="EI85" s="2145"/>
      <c r="EJ85" s="2145"/>
      <c r="EK85" s="2145"/>
      <c r="EL85" s="2145"/>
      <c r="EM85" s="2145"/>
      <c r="EN85" s="2145"/>
      <c r="EO85" s="2145"/>
      <c r="EP85" s="2145"/>
      <c r="EQ85" s="2145"/>
      <c r="ER85" s="2145"/>
      <c r="ES85" s="2145"/>
      <c r="ET85" s="2145"/>
      <c r="EU85" s="2145"/>
      <c r="EV85" s="2145"/>
      <c r="EW85" s="2145"/>
      <c r="EX85" s="2145"/>
      <c r="EY85" s="2145"/>
      <c r="EZ85" s="2145"/>
      <c r="FA85" s="2145"/>
      <c r="FB85" s="2145"/>
      <c r="FC85" s="2145"/>
      <c r="FD85" s="2145"/>
      <c r="FE85" s="2145"/>
      <c r="FF85" s="2145"/>
      <c r="FG85" s="2145"/>
      <c r="FH85" s="2145"/>
      <c r="FI85" s="2145"/>
      <c r="FJ85" s="2145"/>
      <c r="FK85" s="2145"/>
      <c r="FL85" s="2145"/>
      <c r="FM85" s="2145"/>
      <c r="FN85" s="2145"/>
      <c r="FO85" s="2145"/>
      <c r="FP85" s="2145"/>
      <c r="FQ85" s="2145"/>
      <c r="FR85" s="2145"/>
      <c r="FS85" s="2145"/>
      <c r="FT85" s="2145"/>
      <c r="FU85" s="2145"/>
      <c r="FV85" s="2145"/>
      <c r="FW85" s="2145"/>
      <c r="FX85" s="2145"/>
      <c r="FY85" s="2145"/>
      <c r="FZ85" s="2145"/>
      <c r="GA85" s="2145"/>
      <c r="GB85" s="2145"/>
      <c r="GC85" s="2145"/>
      <c r="GD85" s="2145"/>
      <c r="GE85" s="2145"/>
      <c r="GF85" s="2145"/>
      <c r="GG85" s="2145"/>
      <c r="GH85" s="2145"/>
      <c r="GI85" s="2145"/>
      <c r="GJ85" s="2145"/>
    </row>
    <row r="86" spans="1:192">
      <c r="A86" s="579" t="s">
        <v>625</v>
      </c>
      <c r="B86" s="563"/>
      <c r="C86" s="563"/>
      <c r="D86" s="563"/>
      <c r="E86" s="563"/>
      <c r="F86" s="563"/>
      <c r="G86" s="563"/>
      <c r="H86" s="2145"/>
      <c r="I86" s="2145"/>
      <c r="J86" s="2145"/>
      <c r="K86" s="2145"/>
      <c r="L86" s="2145"/>
      <c r="M86" s="2145"/>
      <c r="N86" s="2145"/>
      <c r="O86" s="2145"/>
      <c r="P86" s="2145"/>
      <c r="Q86" s="2145"/>
      <c r="R86" s="2145"/>
      <c r="S86" s="2145"/>
      <c r="T86" s="2145"/>
      <c r="U86" s="2145"/>
      <c r="V86" s="2145"/>
      <c r="W86" s="2145"/>
      <c r="X86" s="2145"/>
      <c r="Y86" s="2145"/>
      <c r="Z86" s="2145"/>
      <c r="AA86" s="2145"/>
      <c r="AB86" s="2145"/>
      <c r="AC86" s="2145"/>
      <c r="AD86" s="2145"/>
      <c r="AE86" s="2145"/>
      <c r="AF86" s="2145"/>
      <c r="AG86" s="2145"/>
      <c r="AH86" s="2145"/>
      <c r="AI86" s="2145"/>
      <c r="AJ86" s="2145"/>
      <c r="AK86" s="2145"/>
      <c r="AL86" s="2145"/>
      <c r="AM86" s="2145"/>
      <c r="AN86" s="2145"/>
      <c r="AO86" s="2145"/>
      <c r="AP86" s="2145"/>
      <c r="AQ86" s="2145"/>
      <c r="AR86" s="2145"/>
      <c r="AS86" s="2145"/>
      <c r="AT86" s="2145"/>
      <c r="AU86" s="2145"/>
      <c r="AV86" s="2145"/>
      <c r="AW86" s="2145"/>
      <c r="AX86" s="2145"/>
      <c r="AY86" s="2145"/>
      <c r="AZ86" s="2145"/>
      <c r="BA86" s="2145"/>
      <c r="BB86" s="2145"/>
      <c r="BC86" s="2145"/>
      <c r="BD86" s="2145"/>
      <c r="BE86" s="2145"/>
      <c r="BF86" s="2145"/>
      <c r="BG86" s="2145"/>
      <c r="BH86" s="2145"/>
      <c r="BI86" s="2145"/>
      <c r="BJ86" s="2145"/>
      <c r="BK86" s="2145"/>
      <c r="BL86" s="2145"/>
      <c r="BM86" s="2145"/>
      <c r="BN86" s="2145"/>
      <c r="BO86" s="2145"/>
      <c r="BP86" s="2145"/>
      <c r="BQ86" s="2145"/>
      <c r="BR86" s="2145"/>
      <c r="BS86" s="2145"/>
      <c r="BT86" s="2145"/>
      <c r="BU86" s="2145"/>
      <c r="BV86" s="2145"/>
      <c r="BW86" s="2145"/>
      <c r="BX86" s="2145"/>
      <c r="BY86" s="2145"/>
      <c r="BZ86" s="2145"/>
      <c r="CA86" s="2145"/>
      <c r="CB86" s="2145"/>
      <c r="CC86" s="2145"/>
      <c r="CD86" s="2145"/>
      <c r="CE86" s="2145"/>
      <c r="CF86" s="2145"/>
      <c r="CG86" s="2145"/>
      <c r="CH86" s="2145"/>
      <c r="CI86" s="2145"/>
      <c r="CJ86" s="2145"/>
      <c r="CK86" s="2145"/>
      <c r="CL86" s="2145"/>
      <c r="CM86" s="2145"/>
      <c r="CN86" s="2145"/>
      <c r="CO86" s="2145"/>
      <c r="CP86" s="2145"/>
      <c r="CQ86" s="2145"/>
      <c r="CR86" s="2145"/>
      <c r="CS86" s="2145"/>
      <c r="CT86" s="2145"/>
      <c r="CU86" s="2145"/>
      <c r="CV86" s="2145"/>
      <c r="CW86" s="2145"/>
      <c r="CX86" s="2145"/>
      <c r="CY86" s="2145"/>
      <c r="CZ86" s="2145"/>
      <c r="DA86" s="2145"/>
      <c r="DB86" s="2145"/>
      <c r="DC86" s="2145"/>
      <c r="DD86" s="2145"/>
      <c r="DE86" s="2145"/>
      <c r="DF86" s="2145"/>
      <c r="DG86" s="2145"/>
      <c r="DH86" s="2145"/>
      <c r="DI86" s="2145"/>
      <c r="DJ86" s="2145"/>
      <c r="DK86" s="2145"/>
      <c r="DL86" s="2145"/>
      <c r="DM86" s="2145"/>
      <c r="DN86" s="2145"/>
      <c r="DO86" s="2145"/>
      <c r="DP86" s="2145"/>
      <c r="DQ86" s="2145"/>
      <c r="DR86" s="2145"/>
      <c r="DS86" s="2145"/>
      <c r="DT86" s="2145"/>
      <c r="DU86" s="2145"/>
      <c r="DV86" s="2145"/>
      <c r="DW86" s="2145"/>
      <c r="DX86" s="2145"/>
      <c r="DY86" s="2145"/>
      <c r="DZ86" s="2145"/>
      <c r="EA86" s="2145"/>
      <c r="EB86" s="2145"/>
      <c r="EC86" s="2145"/>
      <c r="ED86" s="2145"/>
      <c r="EE86" s="2145"/>
      <c r="EF86" s="2145"/>
      <c r="EG86" s="2145"/>
      <c r="EH86" s="2145"/>
      <c r="EI86" s="2145"/>
      <c r="EJ86" s="2145"/>
      <c r="EK86" s="2145"/>
      <c r="EL86" s="2145"/>
      <c r="EM86" s="2145"/>
      <c r="EN86" s="2145"/>
      <c r="EO86" s="2145"/>
      <c r="EP86" s="2145"/>
      <c r="EQ86" s="2145"/>
      <c r="ER86" s="2145"/>
      <c r="ES86" s="2145"/>
      <c r="ET86" s="2145"/>
      <c r="EU86" s="2145"/>
      <c r="EV86" s="2145"/>
      <c r="EW86" s="2145"/>
      <c r="EX86" s="2145"/>
      <c r="EY86" s="2145"/>
      <c r="EZ86" s="2145"/>
      <c r="FA86" s="2145"/>
      <c r="FB86" s="2145"/>
      <c r="FC86" s="2145"/>
      <c r="FD86" s="2145"/>
      <c r="FE86" s="2145"/>
      <c r="FF86" s="2145"/>
      <c r="FG86" s="2145"/>
      <c r="FH86" s="2145"/>
      <c r="FI86" s="2145"/>
      <c r="FJ86" s="2145"/>
      <c r="FK86" s="2145"/>
      <c r="FL86" s="2145"/>
      <c r="FM86" s="2145"/>
      <c r="FN86" s="2145"/>
      <c r="FO86" s="2145"/>
      <c r="FP86" s="2145"/>
      <c r="FQ86" s="2145"/>
      <c r="FR86" s="2145"/>
      <c r="FS86" s="2145"/>
      <c r="FT86" s="2145"/>
      <c r="FU86" s="2145"/>
      <c r="FV86" s="2145"/>
      <c r="FW86" s="2145"/>
      <c r="FX86" s="2145"/>
      <c r="FY86" s="2145"/>
      <c r="FZ86" s="2145"/>
      <c r="GA86" s="2145"/>
      <c r="GB86" s="2145"/>
      <c r="GC86" s="2145"/>
      <c r="GD86" s="2145"/>
      <c r="GE86" s="2145"/>
      <c r="GF86" s="2145"/>
      <c r="GG86" s="2145"/>
      <c r="GH86" s="2145"/>
      <c r="GI86" s="2145"/>
      <c r="GJ86" s="2145"/>
    </row>
    <row r="87" spans="1:192">
      <c r="A87" s="561" t="s">
        <v>626</v>
      </c>
      <c r="B87" s="563"/>
      <c r="C87" s="563">
        <v>1146.1518406849</v>
      </c>
      <c r="D87" s="563">
        <v>0.24776400000000001</v>
      </c>
      <c r="E87" s="563"/>
      <c r="F87" s="563"/>
      <c r="G87" s="563">
        <v>1145.9040766849</v>
      </c>
      <c r="H87" s="2145"/>
      <c r="I87" s="2145"/>
      <c r="J87" s="2145"/>
      <c r="K87" s="2145"/>
      <c r="L87" s="2145"/>
      <c r="M87" s="2145"/>
      <c r="N87" s="2145"/>
      <c r="O87" s="2145"/>
      <c r="P87" s="2145"/>
      <c r="Q87" s="2145"/>
      <c r="R87" s="2145"/>
      <c r="S87" s="2145"/>
      <c r="T87" s="2145"/>
      <c r="U87" s="2145"/>
      <c r="V87" s="2145"/>
      <c r="W87" s="2145"/>
      <c r="X87" s="2145"/>
      <c r="Y87" s="2145"/>
      <c r="Z87" s="2145"/>
      <c r="AA87" s="2145"/>
      <c r="AB87" s="2145"/>
      <c r="AC87" s="2145"/>
      <c r="AD87" s="2145"/>
      <c r="AE87" s="2145"/>
      <c r="AF87" s="2145"/>
      <c r="AG87" s="2145"/>
      <c r="AH87" s="2145"/>
      <c r="AI87" s="2145"/>
      <c r="AJ87" s="2145"/>
      <c r="AK87" s="2145"/>
      <c r="AL87" s="2145"/>
      <c r="AM87" s="2145"/>
      <c r="AN87" s="2145"/>
      <c r="AO87" s="2145"/>
      <c r="AP87" s="2145"/>
      <c r="AQ87" s="2145"/>
      <c r="AR87" s="2145"/>
      <c r="AS87" s="2145"/>
      <c r="AT87" s="2145"/>
      <c r="AU87" s="2145"/>
      <c r="AV87" s="2145"/>
      <c r="AW87" s="2145"/>
      <c r="AX87" s="2145"/>
      <c r="AY87" s="2145"/>
      <c r="AZ87" s="2145"/>
      <c r="BA87" s="2145"/>
      <c r="BB87" s="2145"/>
      <c r="BC87" s="2145"/>
      <c r="BD87" s="2145"/>
      <c r="BE87" s="2145"/>
      <c r="BF87" s="2145"/>
      <c r="BG87" s="2145"/>
      <c r="BH87" s="2145"/>
      <c r="BI87" s="2145"/>
      <c r="BJ87" s="2145"/>
      <c r="BK87" s="2145"/>
      <c r="BL87" s="2145"/>
      <c r="BM87" s="2145"/>
      <c r="BN87" s="2145"/>
      <c r="BO87" s="2145"/>
      <c r="BP87" s="2145"/>
      <c r="BQ87" s="2145"/>
      <c r="BR87" s="2145"/>
      <c r="BS87" s="2145"/>
      <c r="BT87" s="2145"/>
      <c r="BU87" s="2145"/>
      <c r="BV87" s="2145"/>
      <c r="BW87" s="2145"/>
      <c r="BX87" s="2145"/>
      <c r="BY87" s="2145"/>
      <c r="BZ87" s="2145"/>
      <c r="CA87" s="2145"/>
      <c r="CB87" s="2145"/>
      <c r="CC87" s="2145"/>
      <c r="CD87" s="2145"/>
      <c r="CE87" s="2145"/>
      <c r="CF87" s="2145"/>
      <c r="CG87" s="2145"/>
      <c r="CH87" s="2145"/>
      <c r="CI87" s="2145"/>
      <c r="CJ87" s="2145"/>
      <c r="CK87" s="2145"/>
      <c r="CL87" s="2145"/>
      <c r="CM87" s="2145"/>
      <c r="CN87" s="2145"/>
      <c r="CO87" s="2145"/>
      <c r="CP87" s="2145"/>
      <c r="CQ87" s="2145"/>
      <c r="CR87" s="2145"/>
      <c r="CS87" s="2145"/>
      <c r="CT87" s="2145"/>
      <c r="CU87" s="2145"/>
      <c r="CV87" s="2145"/>
      <c r="CW87" s="2145"/>
      <c r="CX87" s="2145"/>
      <c r="CY87" s="2145"/>
      <c r="CZ87" s="2145"/>
      <c r="DA87" s="2145"/>
      <c r="DB87" s="2145"/>
      <c r="DC87" s="2145"/>
      <c r="DD87" s="2145"/>
      <c r="DE87" s="2145"/>
      <c r="DF87" s="2145"/>
      <c r="DG87" s="2145"/>
      <c r="DH87" s="2145"/>
      <c r="DI87" s="2145"/>
      <c r="DJ87" s="2145"/>
      <c r="DK87" s="2145"/>
      <c r="DL87" s="2145"/>
      <c r="DM87" s="2145"/>
      <c r="DN87" s="2145"/>
      <c r="DO87" s="2145"/>
      <c r="DP87" s="2145"/>
      <c r="DQ87" s="2145"/>
      <c r="DR87" s="2145"/>
      <c r="DS87" s="2145"/>
      <c r="DT87" s="2145"/>
      <c r="DU87" s="2145"/>
      <c r="DV87" s="2145"/>
      <c r="DW87" s="2145"/>
      <c r="DX87" s="2145"/>
      <c r="DY87" s="2145"/>
      <c r="DZ87" s="2145"/>
      <c r="EA87" s="2145"/>
      <c r="EB87" s="2145"/>
      <c r="EC87" s="2145"/>
      <c r="ED87" s="2145"/>
      <c r="EE87" s="2145"/>
      <c r="EF87" s="2145"/>
      <c r="EG87" s="2145"/>
      <c r="EH87" s="2145"/>
      <c r="EI87" s="2145"/>
      <c r="EJ87" s="2145"/>
      <c r="EK87" s="2145"/>
      <c r="EL87" s="2145"/>
      <c r="EM87" s="2145"/>
      <c r="EN87" s="2145"/>
      <c r="EO87" s="2145"/>
      <c r="EP87" s="2145"/>
      <c r="EQ87" s="2145"/>
      <c r="ER87" s="2145"/>
      <c r="ES87" s="2145"/>
      <c r="ET87" s="2145"/>
      <c r="EU87" s="2145"/>
      <c r="EV87" s="2145"/>
      <c r="EW87" s="2145"/>
      <c r="EX87" s="2145"/>
      <c r="EY87" s="2145"/>
      <c r="EZ87" s="2145"/>
      <c r="FA87" s="2145"/>
      <c r="FB87" s="2145"/>
      <c r="FC87" s="2145"/>
      <c r="FD87" s="2145"/>
      <c r="FE87" s="2145"/>
      <c r="FF87" s="2145"/>
      <c r="FG87" s="2145"/>
      <c r="FH87" s="2145"/>
      <c r="FI87" s="2145"/>
      <c r="FJ87" s="2145"/>
      <c r="FK87" s="2145"/>
      <c r="FL87" s="2145"/>
      <c r="FM87" s="2145"/>
      <c r="FN87" s="2145"/>
      <c r="FO87" s="2145"/>
      <c r="FP87" s="2145"/>
      <c r="FQ87" s="2145"/>
      <c r="FR87" s="2145"/>
      <c r="FS87" s="2145"/>
      <c r="FT87" s="2145"/>
      <c r="FU87" s="2145"/>
      <c r="FV87" s="2145"/>
      <c r="FW87" s="2145"/>
      <c r="FX87" s="2145"/>
      <c r="FY87" s="2145"/>
      <c r="FZ87" s="2145"/>
      <c r="GA87" s="2145"/>
      <c r="GB87" s="2145"/>
      <c r="GC87" s="2145"/>
      <c r="GD87" s="2145"/>
      <c r="GE87" s="2145"/>
      <c r="GF87" s="2145"/>
      <c r="GG87" s="2145"/>
      <c r="GH87" s="2145"/>
      <c r="GI87" s="2145"/>
      <c r="GJ87" s="2145"/>
    </row>
    <row r="88" spans="1:192">
      <c r="A88" s="561" t="s">
        <v>627</v>
      </c>
      <c r="B88" s="563"/>
      <c r="C88" s="563">
        <v>945.63609241600011</v>
      </c>
      <c r="D88" s="563">
        <v>0.30771145143900003</v>
      </c>
      <c r="E88" s="563"/>
      <c r="F88" s="563"/>
      <c r="G88" s="563">
        <v>945.32838096456112</v>
      </c>
      <c r="H88" s="2145"/>
      <c r="I88" s="2145"/>
      <c r="J88" s="2145"/>
      <c r="K88" s="2145"/>
      <c r="L88" s="2145"/>
      <c r="M88" s="2145"/>
      <c r="N88" s="2145"/>
      <c r="O88" s="2145"/>
      <c r="P88" s="2145"/>
      <c r="Q88" s="2145"/>
      <c r="R88" s="2145"/>
      <c r="S88" s="2145"/>
      <c r="T88" s="2145"/>
      <c r="U88" s="2145"/>
      <c r="V88" s="2145"/>
      <c r="W88" s="2145"/>
      <c r="X88" s="2145"/>
      <c r="Y88" s="2145"/>
      <c r="Z88" s="2145"/>
      <c r="AA88" s="2145"/>
      <c r="AB88" s="2145"/>
      <c r="AC88" s="2145"/>
      <c r="AD88" s="2145"/>
      <c r="AE88" s="2145"/>
      <c r="AF88" s="2145"/>
      <c r="AG88" s="2145"/>
      <c r="AH88" s="2145"/>
      <c r="AI88" s="2145"/>
      <c r="AJ88" s="2145"/>
      <c r="AK88" s="2145"/>
      <c r="AL88" s="2145"/>
      <c r="AM88" s="2145"/>
      <c r="AN88" s="2145"/>
      <c r="AO88" s="2145"/>
      <c r="AP88" s="2145"/>
      <c r="AQ88" s="2145"/>
      <c r="AR88" s="2145"/>
      <c r="AS88" s="2145"/>
      <c r="AT88" s="2145"/>
      <c r="AU88" s="2145"/>
      <c r="AV88" s="2145"/>
      <c r="AW88" s="2145"/>
      <c r="AX88" s="2145"/>
      <c r="AY88" s="2145"/>
      <c r="AZ88" s="2145"/>
      <c r="BA88" s="2145"/>
      <c r="BB88" s="2145"/>
      <c r="BC88" s="2145"/>
      <c r="BD88" s="2145"/>
      <c r="BE88" s="2145"/>
      <c r="BF88" s="2145"/>
      <c r="BG88" s="2145"/>
      <c r="BH88" s="2145"/>
      <c r="BI88" s="2145"/>
      <c r="BJ88" s="2145"/>
      <c r="BK88" s="2145"/>
      <c r="BL88" s="2145"/>
      <c r="BM88" s="2145"/>
      <c r="BN88" s="2145"/>
      <c r="BO88" s="2145"/>
      <c r="BP88" s="2145"/>
      <c r="BQ88" s="2145"/>
      <c r="BR88" s="2145"/>
      <c r="BS88" s="2145"/>
      <c r="BT88" s="2145"/>
      <c r="BU88" s="2145"/>
      <c r="BV88" s="2145"/>
      <c r="BW88" s="2145"/>
      <c r="BX88" s="2145"/>
      <c r="BY88" s="2145"/>
      <c r="BZ88" s="2145"/>
      <c r="CA88" s="2145"/>
      <c r="CB88" s="2145"/>
      <c r="CC88" s="2145"/>
      <c r="CD88" s="2145"/>
      <c r="CE88" s="2145"/>
      <c r="CF88" s="2145"/>
      <c r="CG88" s="2145"/>
      <c r="CH88" s="2145"/>
      <c r="CI88" s="2145"/>
      <c r="CJ88" s="2145"/>
      <c r="CK88" s="2145"/>
      <c r="CL88" s="2145"/>
      <c r="CM88" s="2145"/>
      <c r="CN88" s="2145"/>
      <c r="CO88" s="2145"/>
      <c r="CP88" s="2145"/>
      <c r="CQ88" s="2145"/>
      <c r="CR88" s="2145"/>
      <c r="CS88" s="2145"/>
      <c r="CT88" s="2145"/>
      <c r="CU88" s="2145"/>
      <c r="CV88" s="2145"/>
      <c r="CW88" s="2145"/>
      <c r="CX88" s="2145"/>
      <c r="CY88" s="2145"/>
      <c r="CZ88" s="2145"/>
      <c r="DA88" s="2145"/>
      <c r="DB88" s="2145"/>
      <c r="DC88" s="2145"/>
      <c r="DD88" s="2145"/>
      <c r="DE88" s="2145"/>
      <c r="DF88" s="2145"/>
      <c r="DG88" s="2145"/>
      <c r="DH88" s="2145"/>
      <c r="DI88" s="2145"/>
      <c r="DJ88" s="2145"/>
      <c r="DK88" s="2145"/>
      <c r="DL88" s="2145"/>
      <c r="DM88" s="2145"/>
      <c r="DN88" s="2145"/>
      <c r="DO88" s="2145"/>
      <c r="DP88" s="2145"/>
      <c r="DQ88" s="2145"/>
      <c r="DR88" s="2145"/>
      <c r="DS88" s="2145"/>
      <c r="DT88" s="2145"/>
      <c r="DU88" s="2145"/>
      <c r="DV88" s="2145"/>
      <c r="DW88" s="2145"/>
      <c r="DX88" s="2145"/>
      <c r="DY88" s="2145"/>
      <c r="DZ88" s="2145"/>
      <c r="EA88" s="2145"/>
      <c r="EB88" s="2145"/>
      <c r="EC88" s="2145"/>
      <c r="ED88" s="2145"/>
      <c r="EE88" s="2145"/>
      <c r="EF88" s="2145"/>
      <c r="EG88" s="2145"/>
      <c r="EH88" s="2145"/>
      <c r="EI88" s="2145"/>
      <c r="EJ88" s="2145"/>
      <c r="EK88" s="2145"/>
      <c r="EL88" s="2145"/>
      <c r="EM88" s="2145"/>
      <c r="EN88" s="2145"/>
      <c r="EO88" s="2145"/>
      <c r="EP88" s="2145"/>
      <c r="EQ88" s="2145"/>
      <c r="ER88" s="2145"/>
      <c r="ES88" s="2145"/>
      <c r="ET88" s="2145"/>
      <c r="EU88" s="2145"/>
      <c r="EV88" s="2145"/>
      <c r="EW88" s="2145"/>
      <c r="EX88" s="2145"/>
      <c r="EY88" s="2145"/>
      <c r="EZ88" s="2145"/>
      <c r="FA88" s="2145"/>
      <c r="FB88" s="2145"/>
      <c r="FC88" s="2145"/>
      <c r="FD88" s="2145"/>
      <c r="FE88" s="2145"/>
      <c r="FF88" s="2145"/>
      <c r="FG88" s="2145"/>
      <c r="FH88" s="2145"/>
      <c r="FI88" s="2145"/>
      <c r="FJ88" s="2145"/>
      <c r="FK88" s="2145"/>
      <c r="FL88" s="2145"/>
      <c r="FM88" s="2145"/>
      <c r="FN88" s="2145"/>
      <c r="FO88" s="2145"/>
      <c r="FP88" s="2145"/>
      <c r="FQ88" s="2145"/>
      <c r="FR88" s="2145"/>
      <c r="FS88" s="2145"/>
      <c r="FT88" s="2145"/>
      <c r="FU88" s="2145"/>
      <c r="FV88" s="2145"/>
      <c r="FW88" s="2145"/>
      <c r="FX88" s="2145"/>
      <c r="FY88" s="2145"/>
      <c r="FZ88" s="2145"/>
      <c r="GA88" s="2145"/>
      <c r="GB88" s="2145"/>
      <c r="GC88" s="2145"/>
      <c r="GD88" s="2145"/>
      <c r="GE88" s="2145"/>
      <c r="GF88" s="2145"/>
      <c r="GG88" s="2145"/>
      <c r="GH88" s="2145"/>
      <c r="GI88" s="2145"/>
      <c r="GJ88" s="2145"/>
    </row>
    <row r="89" spans="1:192" s="2145" customFormat="1">
      <c r="A89" s="604" t="s">
        <v>628</v>
      </c>
      <c r="B89" s="605">
        <v>416.33183406749993</v>
      </c>
      <c r="C89" s="605">
        <v>20744.185031514804</v>
      </c>
      <c r="D89" s="605">
        <v>200.09941312425835</v>
      </c>
      <c r="E89" s="606">
        <v>-4.1107842299999993</v>
      </c>
      <c r="F89" s="606">
        <v>-4.3242409200000003</v>
      </c>
      <c r="G89" s="605">
        <v>20960.417452458045</v>
      </c>
    </row>
    <row r="90" spans="1:192" s="2148" customFormat="1">
      <c r="A90" s="2146" t="s">
        <v>188</v>
      </c>
      <c r="B90" s="2147">
        <v>7642.6652930075015</v>
      </c>
      <c r="C90" s="2147">
        <v>484522.86328218487</v>
      </c>
      <c r="D90" s="2147">
        <v>2566.6017874842582</v>
      </c>
      <c r="E90" s="2147">
        <v>-72.486499619999989</v>
      </c>
      <c r="F90" s="2147">
        <v>-51.195001090000019</v>
      </c>
      <c r="G90" s="2147">
        <v>489598.92678770813</v>
      </c>
      <c r="H90" s="2145"/>
      <c r="I90" s="2145"/>
      <c r="J90" s="2145"/>
      <c r="K90" s="2145"/>
      <c r="L90" s="2145"/>
      <c r="M90" s="2145"/>
      <c r="N90" s="2145"/>
      <c r="O90" s="2145"/>
      <c r="P90" s="2145"/>
      <c r="Q90" s="2145"/>
      <c r="R90" s="2145"/>
      <c r="S90" s="2145"/>
      <c r="T90" s="2145"/>
      <c r="U90" s="2145"/>
      <c r="V90" s="2145"/>
      <c r="W90" s="2145"/>
      <c r="X90" s="2145"/>
      <c r="Y90" s="2145"/>
      <c r="Z90" s="2145"/>
      <c r="AA90" s="2145"/>
      <c r="AB90" s="2145"/>
      <c r="AC90" s="2145"/>
      <c r="AD90" s="2145"/>
      <c r="AE90" s="2145"/>
      <c r="AF90" s="2145"/>
      <c r="AG90" s="2145"/>
      <c r="AH90" s="2145"/>
      <c r="AI90" s="2145"/>
      <c r="AJ90" s="2145"/>
      <c r="AK90" s="2145"/>
      <c r="AL90" s="2145"/>
      <c r="AM90" s="2145"/>
      <c r="AN90" s="2145"/>
      <c r="AO90" s="2145"/>
      <c r="AP90" s="2145"/>
      <c r="AQ90" s="2145"/>
      <c r="AR90" s="2145"/>
      <c r="AS90" s="2145"/>
      <c r="AT90" s="2145"/>
      <c r="AU90" s="2145"/>
      <c r="AV90" s="2145"/>
      <c r="AW90" s="2145"/>
      <c r="AX90" s="2145"/>
      <c r="AY90" s="2145"/>
      <c r="AZ90" s="2145"/>
      <c r="BA90" s="2145"/>
      <c r="BB90" s="2145"/>
      <c r="BC90" s="2145"/>
      <c r="BD90" s="2145"/>
      <c r="BE90" s="2145"/>
      <c r="BF90" s="2145"/>
      <c r="BG90" s="2145"/>
      <c r="BH90" s="2145"/>
      <c r="BI90" s="2145"/>
      <c r="BJ90" s="2145"/>
      <c r="BK90" s="2145"/>
      <c r="BL90" s="2145"/>
      <c r="BM90" s="2145"/>
      <c r="BN90" s="2145"/>
      <c r="BO90" s="2145"/>
      <c r="BP90" s="2145"/>
      <c r="BQ90" s="2145"/>
      <c r="BR90" s="2145"/>
      <c r="BS90" s="2145"/>
      <c r="BT90" s="2145"/>
      <c r="BU90" s="2145"/>
      <c r="BV90" s="2145"/>
      <c r="BW90" s="2145"/>
      <c r="BX90" s="2145"/>
      <c r="BY90" s="2145"/>
      <c r="BZ90" s="2145"/>
      <c r="CA90" s="2145"/>
      <c r="CB90" s="2145"/>
      <c r="CC90" s="2145"/>
      <c r="CD90" s="2145"/>
      <c r="CE90" s="2145"/>
      <c r="CF90" s="2145"/>
      <c r="CG90" s="2145"/>
      <c r="CH90" s="2145"/>
      <c r="CI90" s="2145"/>
      <c r="CJ90" s="2145"/>
      <c r="CK90" s="2145"/>
      <c r="CL90" s="2145"/>
      <c r="CM90" s="2145"/>
      <c r="CN90" s="2145"/>
      <c r="CO90" s="2145"/>
      <c r="CP90" s="2145"/>
      <c r="CQ90" s="2145"/>
      <c r="CR90" s="2145"/>
      <c r="CS90" s="2145"/>
      <c r="CT90" s="2145"/>
      <c r="CU90" s="2145"/>
      <c r="CV90" s="2145"/>
      <c r="CW90" s="2145"/>
      <c r="CX90" s="2145"/>
      <c r="CY90" s="2145"/>
      <c r="CZ90" s="2145"/>
      <c r="DA90" s="2145"/>
      <c r="DB90" s="2145"/>
      <c r="DC90" s="2145"/>
      <c r="DD90" s="2145"/>
      <c r="DE90" s="2145"/>
      <c r="DF90" s="2145"/>
      <c r="DG90" s="2145"/>
      <c r="DH90" s="2145"/>
      <c r="DI90" s="2145"/>
      <c r="DJ90" s="2145"/>
      <c r="DK90" s="2145"/>
      <c r="DL90" s="2145"/>
      <c r="DM90" s="2145"/>
      <c r="DN90" s="2145"/>
      <c r="DO90" s="2145"/>
      <c r="DP90" s="2145"/>
      <c r="DQ90" s="2145"/>
      <c r="DR90" s="2145"/>
      <c r="DS90" s="2145"/>
      <c r="DT90" s="2145"/>
      <c r="DU90" s="2145"/>
      <c r="DV90" s="2145"/>
      <c r="DW90" s="2145"/>
      <c r="DX90" s="2145"/>
      <c r="DY90" s="2145"/>
      <c r="DZ90" s="2145"/>
      <c r="EA90" s="2145"/>
      <c r="EB90" s="2145"/>
      <c r="EC90" s="2145"/>
      <c r="ED90" s="2145"/>
      <c r="EE90" s="2145"/>
      <c r="EF90" s="2145"/>
      <c r="EG90" s="2145"/>
      <c r="EH90" s="2145"/>
      <c r="EI90" s="2145"/>
      <c r="EJ90" s="2145"/>
      <c r="EK90" s="2145"/>
      <c r="EL90" s="2145"/>
      <c r="EM90" s="2145"/>
      <c r="EN90" s="2145"/>
      <c r="EO90" s="2145"/>
      <c r="EP90" s="2145"/>
      <c r="EQ90" s="2145"/>
      <c r="ER90" s="2145"/>
      <c r="ES90" s="2145"/>
      <c r="ET90" s="2145"/>
      <c r="EU90" s="2145"/>
      <c r="EV90" s="2145"/>
      <c r="EW90" s="2145"/>
      <c r="EX90" s="2145"/>
      <c r="EY90" s="2145"/>
      <c r="EZ90" s="2145"/>
      <c r="FA90" s="2145"/>
      <c r="FB90" s="2145"/>
      <c r="FC90" s="2145"/>
      <c r="FD90" s="2145"/>
      <c r="FE90" s="2145"/>
      <c r="FF90" s="2145"/>
      <c r="FG90" s="2145"/>
      <c r="FH90" s="2145"/>
      <c r="FI90" s="2145"/>
      <c r="FJ90" s="2145"/>
      <c r="FK90" s="2145"/>
      <c r="FL90" s="2145"/>
      <c r="FM90" s="2145"/>
      <c r="FN90" s="2145"/>
      <c r="FO90" s="2145"/>
      <c r="FP90" s="2145"/>
      <c r="FQ90" s="2145"/>
      <c r="FR90" s="2145"/>
      <c r="FS90" s="2145"/>
      <c r="FT90" s="2145"/>
      <c r="FU90" s="2145"/>
      <c r="FV90" s="2145"/>
      <c r="FW90" s="2145"/>
      <c r="FX90" s="2145"/>
      <c r="FY90" s="2145"/>
      <c r="FZ90" s="2145"/>
      <c r="GA90" s="2145"/>
      <c r="GB90" s="2145"/>
      <c r="GC90" s="2145"/>
      <c r="GD90" s="2145"/>
      <c r="GE90" s="2145"/>
      <c r="GF90" s="2145"/>
      <c r="GG90" s="2145"/>
      <c r="GH90" s="2145"/>
      <c r="GI90" s="2145"/>
      <c r="GJ90" s="2145"/>
    </row>
    <row r="91" spans="1:192">
      <c r="A91" s="587" t="s">
        <v>629</v>
      </c>
      <c r="B91" s="563">
        <v>6786.4204680325001</v>
      </c>
      <c r="C91" s="563">
        <v>330477.85313481564</v>
      </c>
      <c r="D91" s="563">
        <v>2443.3627680857994</v>
      </c>
      <c r="E91" s="591">
        <v>-72.486499619999989</v>
      </c>
      <c r="F91" s="591">
        <v>-60.666218430000022</v>
      </c>
      <c r="G91" s="563">
        <v>334820.91083476233</v>
      </c>
      <c r="H91" s="2145"/>
      <c r="I91" s="2145"/>
      <c r="J91" s="2145"/>
      <c r="K91" s="2145"/>
      <c r="L91" s="2145"/>
      <c r="M91" s="2145"/>
      <c r="N91" s="2145"/>
      <c r="O91" s="2145"/>
      <c r="P91" s="2145"/>
      <c r="Q91" s="2145"/>
      <c r="R91" s="2145"/>
      <c r="S91" s="2145"/>
      <c r="T91" s="2145"/>
      <c r="U91" s="2145"/>
      <c r="V91" s="2145"/>
      <c r="W91" s="2145"/>
      <c r="X91" s="2145"/>
      <c r="Y91" s="2145"/>
      <c r="Z91" s="2145"/>
      <c r="AA91" s="2145"/>
      <c r="AB91" s="2145"/>
      <c r="AC91" s="2145"/>
      <c r="AD91" s="2145"/>
      <c r="AE91" s="2145"/>
      <c r="AF91" s="2145"/>
      <c r="AG91" s="2145"/>
      <c r="AH91" s="2145"/>
      <c r="AI91" s="2145"/>
      <c r="AJ91" s="2145"/>
      <c r="AK91" s="2145"/>
      <c r="AL91" s="2145"/>
      <c r="AM91" s="2145"/>
      <c r="AN91" s="2145"/>
      <c r="AO91" s="2145"/>
      <c r="AP91" s="2145"/>
      <c r="AQ91" s="2145"/>
      <c r="AR91" s="2145"/>
      <c r="AS91" s="2145"/>
      <c r="AT91" s="2145"/>
      <c r="AU91" s="2145"/>
      <c r="AV91" s="2145"/>
      <c r="AW91" s="2145"/>
      <c r="AX91" s="2145"/>
      <c r="AY91" s="2145"/>
      <c r="AZ91" s="2145"/>
      <c r="BA91" s="2145"/>
      <c r="BB91" s="2145"/>
      <c r="BC91" s="2145"/>
      <c r="BD91" s="2145"/>
      <c r="BE91" s="2145"/>
      <c r="BF91" s="2145"/>
      <c r="BG91" s="2145"/>
      <c r="BH91" s="2145"/>
      <c r="BI91" s="2145"/>
      <c r="BJ91" s="2145"/>
      <c r="BK91" s="2145"/>
      <c r="BL91" s="2145"/>
      <c r="BM91" s="2145"/>
      <c r="BN91" s="2145"/>
      <c r="BO91" s="2145"/>
      <c r="BP91" s="2145"/>
      <c r="BQ91" s="2145"/>
      <c r="BR91" s="2145"/>
      <c r="BS91" s="2145"/>
      <c r="BT91" s="2145"/>
      <c r="BU91" s="2145"/>
      <c r="BV91" s="2145"/>
      <c r="BW91" s="2145"/>
      <c r="BX91" s="2145"/>
      <c r="BY91" s="2145"/>
      <c r="BZ91" s="2145"/>
      <c r="CA91" s="2145"/>
      <c r="CB91" s="2145"/>
      <c r="CC91" s="2145"/>
      <c r="CD91" s="2145"/>
      <c r="CE91" s="2145"/>
      <c r="CF91" s="2145"/>
      <c r="CG91" s="2145"/>
      <c r="CH91" s="2145"/>
      <c r="CI91" s="2145"/>
      <c r="CJ91" s="2145"/>
      <c r="CK91" s="2145"/>
      <c r="CL91" s="2145"/>
      <c r="CM91" s="2145"/>
      <c r="CN91" s="2145"/>
      <c r="CO91" s="2145"/>
      <c r="CP91" s="2145"/>
      <c r="CQ91" s="2145"/>
      <c r="CR91" s="2145"/>
      <c r="CS91" s="2145"/>
      <c r="CT91" s="2145"/>
      <c r="CU91" s="2145"/>
      <c r="CV91" s="2145"/>
      <c r="CW91" s="2145"/>
      <c r="CX91" s="2145"/>
      <c r="CY91" s="2145"/>
      <c r="CZ91" s="2145"/>
      <c r="DA91" s="2145"/>
      <c r="DB91" s="2145"/>
      <c r="DC91" s="2145"/>
      <c r="DD91" s="2145"/>
      <c r="DE91" s="2145"/>
      <c r="DF91" s="2145"/>
      <c r="DG91" s="2145"/>
      <c r="DH91" s="2145"/>
      <c r="DI91" s="2145"/>
      <c r="DJ91" s="2145"/>
      <c r="DK91" s="2145"/>
      <c r="DL91" s="2145"/>
      <c r="DM91" s="2145"/>
      <c r="DN91" s="2145"/>
      <c r="DO91" s="2145"/>
      <c r="DP91" s="2145"/>
      <c r="DQ91" s="2145"/>
      <c r="DR91" s="2145"/>
      <c r="DS91" s="2145"/>
      <c r="DT91" s="2145"/>
      <c r="DU91" s="2145"/>
      <c r="DV91" s="2145"/>
      <c r="DW91" s="2145"/>
      <c r="DX91" s="2145"/>
      <c r="DY91" s="2145"/>
      <c r="DZ91" s="2145"/>
      <c r="EA91" s="2145"/>
      <c r="EB91" s="2145"/>
      <c r="EC91" s="2145"/>
      <c r="ED91" s="2145"/>
      <c r="EE91" s="2145"/>
      <c r="EF91" s="2145"/>
      <c r="EG91" s="2145"/>
      <c r="EH91" s="2145"/>
      <c r="EI91" s="2145"/>
      <c r="EJ91" s="2145"/>
      <c r="EK91" s="2145"/>
      <c r="EL91" s="2145"/>
      <c r="EM91" s="2145"/>
      <c r="EN91" s="2145"/>
      <c r="EO91" s="2145"/>
      <c r="EP91" s="2145"/>
      <c r="EQ91" s="2145"/>
      <c r="ER91" s="2145"/>
      <c r="ES91" s="2145"/>
      <c r="ET91" s="2145"/>
      <c r="EU91" s="2145"/>
      <c r="EV91" s="2145"/>
      <c r="EW91" s="2145"/>
      <c r="EX91" s="2145"/>
      <c r="EY91" s="2145"/>
      <c r="EZ91" s="2145"/>
      <c r="FA91" s="2145"/>
      <c r="FB91" s="2145"/>
      <c r="FC91" s="2145"/>
      <c r="FD91" s="2145"/>
      <c r="FE91" s="2145"/>
      <c r="FF91" s="2145"/>
      <c r="FG91" s="2145"/>
      <c r="FH91" s="2145"/>
      <c r="FI91" s="2145"/>
      <c r="FJ91" s="2145"/>
      <c r="FK91" s="2145"/>
      <c r="FL91" s="2145"/>
      <c r="FM91" s="2145"/>
      <c r="FN91" s="2145"/>
      <c r="FO91" s="2145"/>
      <c r="FP91" s="2145"/>
      <c r="FQ91" s="2145"/>
      <c r="FR91" s="2145"/>
      <c r="FS91" s="2145"/>
      <c r="FT91" s="2145"/>
      <c r="FU91" s="2145"/>
      <c r="FV91" s="2145"/>
      <c r="FW91" s="2145"/>
      <c r="FX91" s="2145"/>
      <c r="FY91" s="2145"/>
      <c r="FZ91" s="2145"/>
      <c r="GA91" s="2145"/>
      <c r="GB91" s="2145"/>
      <c r="GC91" s="2145"/>
      <c r="GD91" s="2145"/>
      <c r="GE91" s="2145"/>
      <c r="GF91" s="2145"/>
      <c r="GG91" s="2145"/>
      <c r="GH91" s="2145"/>
      <c r="GI91" s="2145"/>
      <c r="GJ91" s="2145"/>
    </row>
    <row r="92" spans="1:192">
      <c r="A92" s="587" t="s">
        <v>630</v>
      </c>
      <c r="B92" s="607"/>
      <c r="C92" s="563">
        <v>59059.288272035606</v>
      </c>
      <c r="D92" s="607">
        <v>3.9930599999999997E-3</v>
      </c>
      <c r="E92" s="608"/>
      <c r="F92" s="609"/>
      <c r="G92" s="563">
        <v>59059.284278975603</v>
      </c>
      <c r="I92" s="2145"/>
      <c r="J92" s="2145"/>
      <c r="K92" s="2145"/>
      <c r="L92" s="2145"/>
      <c r="M92" s="2145"/>
      <c r="N92" s="2145"/>
      <c r="O92" s="2145"/>
      <c r="P92" s="2145"/>
      <c r="Q92" s="2145"/>
      <c r="R92" s="2145"/>
      <c r="S92" s="2145"/>
      <c r="T92" s="2145"/>
      <c r="U92" s="2145"/>
      <c r="V92" s="2145"/>
      <c r="W92" s="2145"/>
      <c r="X92" s="2145"/>
      <c r="Y92" s="2145"/>
      <c r="Z92" s="2145"/>
      <c r="AA92" s="2145"/>
      <c r="AB92" s="2145"/>
      <c r="AC92" s="2145"/>
      <c r="AD92" s="2145"/>
      <c r="AE92" s="2145"/>
      <c r="AF92" s="2145"/>
      <c r="AG92" s="2145"/>
      <c r="AH92" s="2145"/>
      <c r="AI92" s="2145"/>
      <c r="AJ92" s="2145"/>
      <c r="AK92" s="2145"/>
      <c r="AL92" s="2145"/>
      <c r="AM92" s="2145"/>
      <c r="AN92" s="2145"/>
      <c r="AO92" s="2145"/>
      <c r="AP92" s="2145"/>
      <c r="AQ92" s="2145"/>
      <c r="AR92" s="2145"/>
      <c r="AS92" s="2145"/>
      <c r="AT92" s="2145"/>
      <c r="AU92" s="2145"/>
      <c r="AV92" s="2145"/>
      <c r="AW92" s="2145"/>
      <c r="AX92" s="2145"/>
      <c r="AY92" s="2145"/>
      <c r="AZ92" s="2145"/>
      <c r="BA92" s="2145"/>
      <c r="BB92" s="2145"/>
      <c r="BC92" s="2145"/>
      <c r="BD92" s="2145"/>
      <c r="BE92" s="2145"/>
      <c r="BF92" s="2145"/>
      <c r="BG92" s="2145"/>
      <c r="BH92" s="2145"/>
      <c r="BI92" s="2145"/>
      <c r="BJ92" s="2145"/>
      <c r="BK92" s="2145"/>
      <c r="BL92" s="2145"/>
      <c r="BM92" s="2145"/>
      <c r="BN92" s="2145"/>
      <c r="BO92" s="2145"/>
      <c r="BP92" s="2145"/>
      <c r="BQ92" s="2145"/>
      <c r="BR92" s="2145"/>
      <c r="BS92" s="2145"/>
      <c r="BT92" s="2145"/>
      <c r="BU92" s="2145"/>
      <c r="BV92" s="2145"/>
      <c r="BW92" s="2145"/>
      <c r="BX92" s="2145"/>
      <c r="BY92" s="2145"/>
      <c r="BZ92" s="2145"/>
      <c r="CA92" s="2145"/>
      <c r="CB92" s="2145"/>
      <c r="CC92" s="2145"/>
      <c r="CD92" s="2145"/>
      <c r="CE92" s="2145"/>
      <c r="CF92" s="2145"/>
      <c r="CG92" s="2145"/>
      <c r="CH92" s="2145"/>
      <c r="CI92" s="2145"/>
      <c r="CJ92" s="2145"/>
      <c r="CK92" s="2145"/>
      <c r="CL92" s="2145"/>
      <c r="CM92" s="2145"/>
      <c r="CN92" s="2145"/>
      <c r="CO92" s="2145"/>
      <c r="CP92" s="2145"/>
      <c r="CQ92" s="2145"/>
      <c r="CR92" s="2145"/>
      <c r="CS92" s="2145"/>
      <c r="CT92" s="2145"/>
      <c r="CU92" s="2145"/>
      <c r="CV92" s="2145"/>
      <c r="CW92" s="2145"/>
      <c r="CX92" s="2145"/>
      <c r="CY92" s="2145"/>
      <c r="CZ92" s="2145"/>
      <c r="DA92" s="2145"/>
      <c r="DB92" s="2145"/>
      <c r="DC92" s="2145"/>
      <c r="DD92" s="2145"/>
      <c r="DE92" s="2145"/>
      <c r="DF92" s="2145"/>
      <c r="DG92" s="2145"/>
      <c r="DH92" s="2145"/>
      <c r="DI92" s="2145"/>
      <c r="DJ92" s="2145"/>
      <c r="DK92" s="2145"/>
      <c r="DL92" s="2145"/>
      <c r="DM92" s="2145"/>
      <c r="DN92" s="2145"/>
      <c r="DO92" s="2145"/>
      <c r="DP92" s="2145"/>
      <c r="DQ92" s="2145"/>
      <c r="DR92" s="2145"/>
      <c r="DS92" s="2145"/>
      <c r="DT92" s="2145"/>
      <c r="DU92" s="2145"/>
      <c r="DV92" s="2145"/>
      <c r="DW92" s="2145"/>
      <c r="DX92" s="2145"/>
      <c r="DY92" s="2145"/>
      <c r="DZ92" s="2145"/>
      <c r="EA92" s="2145"/>
      <c r="EB92" s="2145"/>
      <c r="EC92" s="2145"/>
      <c r="ED92" s="2145"/>
      <c r="EE92" s="2145"/>
      <c r="EF92" s="2145"/>
      <c r="EG92" s="2145"/>
      <c r="EH92" s="2145"/>
      <c r="EI92" s="2145"/>
      <c r="EJ92" s="2145"/>
      <c r="EK92" s="2145"/>
      <c r="EL92" s="2145"/>
      <c r="EM92" s="2145"/>
      <c r="EN92" s="2145"/>
      <c r="EO92" s="2145"/>
      <c r="EP92" s="2145"/>
      <c r="EQ92" s="2145"/>
      <c r="ER92" s="2145"/>
      <c r="ES92" s="2145"/>
      <c r="ET92" s="2145"/>
      <c r="EU92" s="2145"/>
      <c r="EV92" s="2145"/>
      <c r="EW92" s="2145"/>
      <c r="EX92" s="2145"/>
      <c r="EY92" s="2145"/>
      <c r="EZ92" s="2145"/>
      <c r="FA92" s="2145"/>
      <c r="FB92" s="2145"/>
      <c r="FC92" s="2145"/>
      <c r="FD92" s="2145"/>
      <c r="FE92" s="2145"/>
      <c r="FF92" s="2145"/>
      <c r="FG92" s="2145"/>
      <c r="FH92" s="2145"/>
      <c r="FI92" s="2145"/>
      <c r="FJ92" s="2145"/>
      <c r="FK92" s="2145"/>
      <c r="FL92" s="2145"/>
      <c r="FM92" s="2145"/>
      <c r="FN92" s="2145"/>
      <c r="FO92" s="2145"/>
      <c r="FP92" s="2145"/>
      <c r="FQ92" s="2145"/>
      <c r="FR92" s="2145"/>
      <c r="FS92" s="2145"/>
      <c r="FT92" s="2145"/>
      <c r="FU92" s="2145"/>
      <c r="FV92" s="2145"/>
      <c r="FW92" s="2145"/>
      <c r="FX92" s="2145"/>
      <c r="FY92" s="2145"/>
      <c r="FZ92" s="2145"/>
      <c r="GA92" s="2145"/>
      <c r="GB92" s="2145"/>
      <c r="GC92" s="2145"/>
      <c r="GD92" s="2145"/>
      <c r="GE92" s="2145"/>
      <c r="GF92" s="2145"/>
      <c r="GG92" s="2145"/>
      <c r="GH92" s="2145"/>
      <c r="GI92" s="2145"/>
      <c r="GJ92" s="2145"/>
    </row>
    <row r="93" spans="1:192">
      <c r="A93" s="2262" t="s">
        <v>631</v>
      </c>
      <c r="B93" s="610">
        <v>853.52208556419998</v>
      </c>
      <c r="C93" s="563">
        <v>93985.412687846256</v>
      </c>
      <c r="D93" s="610">
        <v>60.144306638399989</v>
      </c>
      <c r="E93" s="610"/>
      <c r="F93" s="610">
        <v>9.471217339999999</v>
      </c>
      <c r="G93" s="563">
        <v>94778.790466772058</v>
      </c>
      <c r="I93" s="2145"/>
      <c r="J93" s="2145"/>
      <c r="K93" s="2145"/>
      <c r="L93" s="2145"/>
      <c r="M93" s="2145"/>
      <c r="N93" s="2145"/>
      <c r="O93" s="2145"/>
      <c r="P93" s="2145"/>
      <c r="Q93" s="2145"/>
      <c r="R93" s="2145"/>
      <c r="S93" s="2145"/>
      <c r="T93" s="2145"/>
      <c r="U93" s="2145"/>
      <c r="V93" s="2145"/>
      <c r="W93" s="2145"/>
      <c r="X93" s="2145"/>
      <c r="Y93" s="2145"/>
      <c r="Z93" s="2145"/>
      <c r="AA93" s="2145"/>
      <c r="AB93" s="2145"/>
      <c r="AC93" s="2145"/>
      <c r="AD93" s="2145"/>
      <c r="AE93" s="2145"/>
      <c r="AF93" s="2145"/>
      <c r="AG93" s="2145"/>
      <c r="AH93" s="2145"/>
      <c r="AI93" s="2145"/>
      <c r="AJ93" s="2145"/>
      <c r="AK93" s="2145"/>
      <c r="AL93" s="2145"/>
      <c r="AM93" s="2145"/>
      <c r="AN93" s="2145"/>
      <c r="AO93" s="2145"/>
      <c r="AP93" s="2145"/>
      <c r="AQ93" s="2145"/>
      <c r="AR93" s="2145"/>
      <c r="AS93" s="2145"/>
      <c r="AT93" s="2145"/>
      <c r="AU93" s="2145"/>
      <c r="AV93" s="2145"/>
      <c r="AW93" s="2145"/>
      <c r="AX93" s="2145"/>
      <c r="AY93" s="2145"/>
      <c r="AZ93" s="2145"/>
      <c r="BA93" s="2145"/>
      <c r="BB93" s="2145"/>
      <c r="BC93" s="2145"/>
      <c r="BD93" s="2145"/>
      <c r="BE93" s="2145"/>
      <c r="BF93" s="2145"/>
      <c r="BG93" s="2145"/>
      <c r="BH93" s="2145"/>
      <c r="BI93" s="2145"/>
      <c r="BJ93" s="2145"/>
      <c r="BK93" s="2145"/>
      <c r="BL93" s="2145"/>
      <c r="BM93" s="2145"/>
      <c r="BN93" s="2145"/>
      <c r="BO93" s="2145"/>
      <c r="BP93" s="2145"/>
      <c r="BQ93" s="2145"/>
      <c r="BR93" s="2145"/>
      <c r="BS93" s="2145"/>
      <c r="BT93" s="2145"/>
      <c r="BU93" s="2145"/>
      <c r="BV93" s="2145"/>
      <c r="BW93" s="2145"/>
      <c r="BX93" s="2145"/>
      <c r="BY93" s="2145"/>
      <c r="BZ93" s="2145"/>
      <c r="CA93" s="2145"/>
      <c r="CB93" s="2145"/>
      <c r="CC93" s="2145"/>
      <c r="CD93" s="2145"/>
      <c r="CE93" s="2145"/>
      <c r="CF93" s="2145"/>
      <c r="CG93" s="2145"/>
      <c r="CH93" s="2145"/>
      <c r="CI93" s="2145"/>
      <c r="CJ93" s="2145"/>
      <c r="CK93" s="2145"/>
      <c r="CL93" s="2145"/>
      <c r="CM93" s="2145"/>
      <c r="CN93" s="2145"/>
      <c r="CO93" s="2145"/>
      <c r="CP93" s="2145"/>
      <c r="CQ93" s="2145"/>
      <c r="CR93" s="2145"/>
      <c r="CS93" s="2145"/>
      <c r="CT93" s="2145"/>
      <c r="CU93" s="2145"/>
      <c r="CV93" s="2145"/>
      <c r="CW93" s="2145"/>
      <c r="CX93" s="2145"/>
      <c r="CY93" s="2145"/>
      <c r="CZ93" s="2145"/>
      <c r="DA93" s="2145"/>
      <c r="DB93" s="2145"/>
      <c r="DC93" s="2145"/>
      <c r="DD93" s="2145"/>
      <c r="DE93" s="2145"/>
      <c r="DF93" s="2145"/>
      <c r="DG93" s="2145"/>
      <c r="DH93" s="2145"/>
      <c r="DI93" s="2145"/>
      <c r="DJ93" s="2145"/>
      <c r="DK93" s="2145"/>
      <c r="DL93" s="2145"/>
      <c r="DM93" s="2145"/>
      <c r="DN93" s="2145"/>
      <c r="DO93" s="2145"/>
      <c r="DP93" s="2145"/>
      <c r="DQ93" s="2145"/>
      <c r="DR93" s="2145"/>
      <c r="DS93" s="2145"/>
      <c r="DT93" s="2145"/>
      <c r="DU93" s="2145"/>
      <c r="DV93" s="2145"/>
      <c r="DW93" s="2145"/>
      <c r="DX93" s="2145"/>
      <c r="DY93" s="2145"/>
      <c r="DZ93" s="2145"/>
      <c r="EA93" s="2145"/>
      <c r="EB93" s="2145"/>
      <c r="EC93" s="2145"/>
      <c r="ED93" s="2145"/>
      <c r="EE93" s="2145"/>
      <c r="EF93" s="2145"/>
      <c r="EG93" s="2145"/>
      <c r="EH93" s="2145"/>
      <c r="EI93" s="2145"/>
      <c r="EJ93" s="2145"/>
      <c r="EK93" s="2145"/>
      <c r="EL93" s="2145"/>
      <c r="EM93" s="2145"/>
      <c r="EN93" s="2145"/>
      <c r="EO93" s="2145"/>
      <c r="EP93" s="2145"/>
      <c r="EQ93" s="2145"/>
      <c r="ER93" s="2145"/>
      <c r="ES93" s="2145"/>
      <c r="ET93" s="2145"/>
      <c r="EU93" s="2145"/>
      <c r="EV93" s="2145"/>
      <c r="EW93" s="2145"/>
      <c r="EX93" s="2145"/>
      <c r="EY93" s="2145"/>
      <c r="EZ93" s="2145"/>
      <c r="FA93" s="2145"/>
      <c r="FB93" s="2145"/>
      <c r="FC93" s="2145"/>
      <c r="FD93" s="2145"/>
      <c r="FE93" s="2145"/>
      <c r="FF93" s="2145"/>
      <c r="FG93" s="2145"/>
      <c r="FH93" s="2145"/>
      <c r="FI93" s="2145"/>
      <c r="FJ93" s="2145"/>
      <c r="FK93" s="2145"/>
      <c r="FL93" s="2145"/>
      <c r="FM93" s="2145"/>
      <c r="FN93" s="2145"/>
      <c r="FO93" s="2145"/>
      <c r="FP93" s="2145"/>
      <c r="FQ93" s="2145"/>
      <c r="FR93" s="2145"/>
      <c r="FS93" s="2145"/>
      <c r="FT93" s="2145"/>
      <c r="FU93" s="2145"/>
      <c r="FV93" s="2145"/>
      <c r="FW93" s="2145"/>
      <c r="FX93" s="2145"/>
      <c r="FY93" s="2145"/>
      <c r="FZ93" s="2145"/>
      <c r="GA93" s="2145"/>
      <c r="GB93" s="2145"/>
      <c r="GC93" s="2145"/>
      <c r="GD93" s="2145"/>
      <c r="GE93" s="2145"/>
      <c r="GF93" s="2145"/>
      <c r="GG93" s="2145"/>
      <c r="GH93" s="2145"/>
      <c r="GI93" s="2145"/>
      <c r="GJ93" s="2145"/>
    </row>
    <row r="98" spans="2:7">
      <c r="B98" s="202"/>
    </row>
    <row r="111" spans="2:7" ht="15">
      <c r="G111" s="611"/>
    </row>
  </sheetData>
  <mergeCells count="13">
    <mergeCell ref="A1:G1"/>
    <mergeCell ref="J1:R1"/>
    <mergeCell ref="B3:C3"/>
    <mergeCell ref="D3:D4"/>
    <mergeCell ref="E3:E4"/>
    <mergeCell ref="F3:F4"/>
    <mergeCell ref="G3:G4"/>
    <mergeCell ref="J3:R3"/>
    <mergeCell ref="B50:C50"/>
    <mergeCell ref="D50:D51"/>
    <mergeCell ref="E50:E51"/>
    <mergeCell ref="F50:F51"/>
    <mergeCell ref="G50:G51"/>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rowBreaks count="1" manualBreakCount="1">
    <brk id="46" max="6" man="1"/>
  </rowBreaks>
  <colBreaks count="1" manualBreakCount="1">
    <brk id="7" max="1048575" man="1"/>
  </colBreaks>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C1041-AD27-4950-8F73-1F608B26DA24}">
  <sheetPr>
    <tabColor theme="2"/>
  </sheetPr>
  <dimension ref="A1:K111"/>
  <sheetViews>
    <sheetView showGridLines="0" showWhiteSpace="0" view="pageLayout" zoomScaleNormal="100" workbookViewId="0">
      <selection activeCell="A85" sqref="A85"/>
    </sheetView>
  </sheetViews>
  <sheetFormatPr defaultColWidth="0" defaultRowHeight="12"/>
  <cols>
    <col min="1" max="1" width="31.85546875" style="446" customWidth="1"/>
    <col min="2" max="6" width="10" style="79" customWidth="1"/>
    <col min="7" max="7" width="11.7109375" style="79" customWidth="1"/>
    <col min="8" max="8" width="9.140625" style="79" hidden="1" customWidth="1"/>
    <col min="9" max="9" width="9.140625" style="612" hidden="1" customWidth="1"/>
    <col min="10" max="16384" width="9.140625" style="79" hidden="1"/>
  </cols>
  <sheetData>
    <row r="1" spans="1:9" s="6" customFormat="1" ht="80.25" customHeight="1">
      <c r="A1" s="2714" t="s">
        <v>2298</v>
      </c>
      <c r="B1" s="2715"/>
      <c r="C1" s="2715"/>
      <c r="D1" s="2715"/>
      <c r="E1" s="2715"/>
      <c r="F1" s="2715"/>
      <c r="G1" s="2715"/>
      <c r="I1" s="612"/>
    </row>
    <row r="2" spans="1:9" ht="18" customHeight="1">
      <c r="A2" s="613" t="s">
        <v>443</v>
      </c>
      <c r="B2" s="614" t="s">
        <v>590</v>
      </c>
      <c r="C2" s="614" t="s">
        <v>591</v>
      </c>
      <c r="D2" s="614" t="s">
        <v>592</v>
      </c>
      <c r="E2" s="614" t="s">
        <v>593</v>
      </c>
      <c r="F2" s="614" t="s">
        <v>594</v>
      </c>
      <c r="G2" s="614" t="s">
        <v>595</v>
      </c>
    </row>
    <row r="3" spans="1:9" ht="14.25" customHeight="1">
      <c r="A3" s="68"/>
      <c r="B3" s="2716" t="s">
        <v>596</v>
      </c>
      <c r="C3" s="2716"/>
      <c r="D3" s="2717" t="s">
        <v>597</v>
      </c>
      <c r="E3" s="2717" t="s">
        <v>598</v>
      </c>
      <c r="F3" s="2717" t="s">
        <v>599</v>
      </c>
      <c r="G3" s="2717" t="s">
        <v>633</v>
      </c>
    </row>
    <row r="4" spans="1:9" ht="78" customHeight="1">
      <c r="A4" s="89" t="s">
        <v>120</v>
      </c>
      <c r="B4" s="615" t="s">
        <v>601</v>
      </c>
      <c r="C4" s="615" t="s">
        <v>602</v>
      </c>
      <c r="D4" s="2716"/>
      <c r="E4" s="2716"/>
      <c r="F4" s="2716"/>
      <c r="G4" s="2716"/>
    </row>
    <row r="5" spans="1:9" s="416" customFormat="1" ht="13.5" customHeight="1">
      <c r="A5" s="616" t="s">
        <v>634</v>
      </c>
      <c r="B5" s="617">
        <v>179.09096991640925</v>
      </c>
      <c r="C5" s="617">
        <v>7514.9250320918263</v>
      </c>
      <c r="D5" s="617">
        <v>43.264340850278451</v>
      </c>
      <c r="E5" s="618">
        <v>-4.0779140499999995</v>
      </c>
      <c r="F5" s="618">
        <v>5.8218014599999997</v>
      </c>
      <c r="G5" s="617">
        <v>7650.7516611579576</v>
      </c>
      <c r="I5" s="619"/>
    </row>
    <row r="6" spans="1:9" s="416" customFormat="1" ht="13.5" customHeight="1">
      <c r="A6" s="616" t="s">
        <v>635</v>
      </c>
      <c r="B6" s="617">
        <v>249.82175175958417</v>
      </c>
      <c r="C6" s="617">
        <v>3960.303964465043</v>
      </c>
      <c r="D6" s="617">
        <v>42.070506398838532</v>
      </c>
      <c r="E6" s="618">
        <v>0</v>
      </c>
      <c r="F6" s="618">
        <v>0</v>
      </c>
      <c r="G6" s="617">
        <v>4168.0552098257886</v>
      </c>
      <c r="I6" s="619"/>
    </row>
    <row r="7" spans="1:9" s="416" customFormat="1" ht="13.5" customHeight="1">
      <c r="A7" s="616" t="s">
        <v>636</v>
      </c>
      <c r="B7" s="617">
        <v>856.81377580783453</v>
      </c>
      <c r="C7" s="617">
        <v>11537.357791681628</v>
      </c>
      <c r="D7" s="617">
        <v>210.69391758318295</v>
      </c>
      <c r="E7" s="618">
        <v>-1.6872047000000001</v>
      </c>
      <c r="F7" s="618">
        <v>-35.856572310000004</v>
      </c>
      <c r="G7" s="617">
        <v>12183.477649906279</v>
      </c>
      <c r="I7" s="619"/>
    </row>
    <row r="8" spans="1:9" s="416" customFormat="1" ht="13.5" customHeight="1">
      <c r="A8" s="616" t="s">
        <v>637</v>
      </c>
      <c r="B8" s="617">
        <v>821.35577018803542</v>
      </c>
      <c r="C8" s="617">
        <v>2408.6945546249053</v>
      </c>
      <c r="D8" s="617">
        <v>138.98308966534793</v>
      </c>
      <c r="E8" s="618">
        <v>-0.34219614999999998</v>
      </c>
      <c r="F8" s="618">
        <v>0.42104320000000001</v>
      </c>
      <c r="G8" s="617">
        <v>3091.0672351475928</v>
      </c>
      <c r="I8" s="619"/>
    </row>
    <row r="9" spans="1:9" s="416" customFormat="1" ht="13.5" customHeight="1">
      <c r="A9" s="616" t="s">
        <v>638</v>
      </c>
      <c r="B9" s="617">
        <v>6.6999817646549999</v>
      </c>
      <c r="C9" s="617">
        <v>2350.2907101665328</v>
      </c>
      <c r="D9" s="617">
        <v>0.44056769918053851</v>
      </c>
      <c r="E9" s="618">
        <v>-0.18805023000000001</v>
      </c>
      <c r="F9" s="618">
        <v>1.12508103</v>
      </c>
      <c r="G9" s="617">
        <v>2356.5501242320074</v>
      </c>
      <c r="I9" s="619"/>
    </row>
    <row r="10" spans="1:9" s="416" customFormat="1" ht="13.5" customHeight="1">
      <c r="A10" s="616" t="s">
        <v>639</v>
      </c>
      <c r="B10" s="617">
        <v>79.661494212297129</v>
      </c>
      <c r="C10" s="617">
        <v>6089.4144178075394</v>
      </c>
      <c r="D10" s="617">
        <v>28.792193015418054</v>
      </c>
      <c r="E10" s="618">
        <v>0</v>
      </c>
      <c r="F10" s="618">
        <v>0</v>
      </c>
      <c r="G10" s="617">
        <v>6140.2837190044183</v>
      </c>
      <c r="I10" s="619"/>
    </row>
    <row r="11" spans="1:9" s="416" customFormat="1" ht="13.5" customHeight="1">
      <c r="A11" s="616" t="s">
        <v>640</v>
      </c>
      <c r="B11" s="617">
        <v>280.87693121664478</v>
      </c>
      <c r="C11" s="617">
        <v>17600.44726263138</v>
      </c>
      <c r="D11" s="617">
        <v>70.042497735980618</v>
      </c>
      <c r="E11" s="618">
        <v>-20.315593029999999</v>
      </c>
      <c r="F11" s="618">
        <v>47.507227809999996</v>
      </c>
      <c r="G11" s="617">
        <v>17811.281696112044</v>
      </c>
      <c r="I11" s="619"/>
    </row>
    <row r="12" spans="1:9" s="416" customFormat="1" ht="13.5" customHeight="1">
      <c r="A12" s="616" t="s">
        <v>641</v>
      </c>
      <c r="B12" s="617">
        <v>49.503229990136703</v>
      </c>
      <c r="C12" s="617">
        <v>2865.2326646685633</v>
      </c>
      <c r="D12" s="617">
        <v>10.956480373098628</v>
      </c>
      <c r="E12" s="618">
        <v>-14.63624622</v>
      </c>
      <c r="F12" s="618">
        <v>-5.0940418200000002</v>
      </c>
      <c r="G12" s="617">
        <v>2903.7794142856014</v>
      </c>
      <c r="I12" s="619"/>
    </row>
    <row r="13" spans="1:9" s="416" customFormat="1" ht="13.5" customHeight="1">
      <c r="A13" s="616" t="s">
        <v>642</v>
      </c>
      <c r="B13" s="617">
        <v>40.354226391471386</v>
      </c>
      <c r="C13" s="617">
        <v>2537.5489174476775</v>
      </c>
      <c r="D13" s="617">
        <v>7.6175786668644268</v>
      </c>
      <c r="E13" s="618">
        <v>-1.66662742</v>
      </c>
      <c r="F13" s="618">
        <v>3.3297453699999999</v>
      </c>
      <c r="G13" s="617">
        <v>2570.2855651722844</v>
      </c>
      <c r="I13" s="619"/>
    </row>
    <row r="14" spans="1:9" s="416" customFormat="1" ht="13.5" customHeight="1">
      <c r="A14" s="616" t="s">
        <v>643</v>
      </c>
      <c r="B14" s="617">
        <v>38.747433470671197</v>
      </c>
      <c r="C14" s="617">
        <v>1196.1963280784237</v>
      </c>
      <c r="D14" s="617">
        <v>11.946707517334959</v>
      </c>
      <c r="E14" s="618">
        <v>-1.74319947</v>
      </c>
      <c r="F14" s="618">
        <v>-29.201944780000002</v>
      </c>
      <c r="G14" s="617">
        <v>1222.9970540317599</v>
      </c>
      <c r="I14" s="619"/>
    </row>
    <row r="15" spans="1:9" s="416" customFormat="1" ht="13.5" customHeight="1">
      <c r="A15" s="616" t="s">
        <v>644</v>
      </c>
      <c r="B15" s="617">
        <v>228.29381205211956</v>
      </c>
      <c r="C15" s="617">
        <v>58658.192515882401</v>
      </c>
      <c r="D15" s="617">
        <v>142.11059701028032</v>
      </c>
      <c r="E15" s="618">
        <v>-0.94567721999999999</v>
      </c>
      <c r="F15" s="618">
        <v>-27.400063839999998</v>
      </c>
      <c r="G15" s="617">
        <v>58744.375730924243</v>
      </c>
      <c r="I15" s="619"/>
    </row>
    <row r="16" spans="1:9" s="416" customFormat="1" ht="24.75" customHeight="1">
      <c r="A16" s="626" t="s">
        <v>645</v>
      </c>
      <c r="B16" s="617">
        <v>246.33107661636117</v>
      </c>
      <c r="C16" s="617">
        <v>6487.0181683542933</v>
      </c>
      <c r="D16" s="617">
        <v>78.161572592203882</v>
      </c>
      <c r="E16" s="618">
        <v>0</v>
      </c>
      <c r="F16" s="618">
        <v>0</v>
      </c>
      <c r="G16" s="617">
        <v>6655.1876723784508</v>
      </c>
      <c r="I16" s="619"/>
    </row>
    <row r="17" spans="1:11" s="416" customFormat="1" ht="13.5" customHeight="1">
      <c r="A17" s="5" t="s">
        <v>646</v>
      </c>
      <c r="B17" s="617">
        <v>2186.9157384686837</v>
      </c>
      <c r="C17" s="617">
        <v>281422.67103524314</v>
      </c>
      <c r="D17" s="617">
        <v>1156.2401946276634</v>
      </c>
      <c r="E17" s="618">
        <v>-116.55760717</v>
      </c>
      <c r="F17" s="618">
        <v>47.818452339999993</v>
      </c>
      <c r="G17" s="617">
        <v>282452.83528428414</v>
      </c>
      <c r="I17" s="619"/>
    </row>
    <row r="18" spans="1:11" s="416" customFormat="1" ht="13.5" customHeight="1">
      <c r="A18" s="616" t="s">
        <v>647</v>
      </c>
      <c r="B18" s="617">
        <v>26.06221063707088</v>
      </c>
      <c r="C18" s="617">
        <v>2631.0292931209551</v>
      </c>
      <c r="D18" s="617">
        <v>1.8106568310248548</v>
      </c>
      <c r="E18" s="618">
        <v>0</v>
      </c>
      <c r="F18" s="618">
        <v>0</v>
      </c>
      <c r="G18" s="617">
        <v>2655.2808469270012</v>
      </c>
      <c r="I18" s="619"/>
    </row>
    <row r="19" spans="1:11" s="416" customFormat="1" ht="13.5" customHeight="1">
      <c r="A19" s="616" t="s">
        <v>648</v>
      </c>
      <c r="B19" s="617">
        <v>549.23878012427099</v>
      </c>
      <c r="C19" s="617">
        <v>44985.840960365364</v>
      </c>
      <c r="D19" s="617">
        <v>135.22650709978475</v>
      </c>
      <c r="E19" s="618">
        <v>-2.5858018699999996</v>
      </c>
      <c r="F19" s="618">
        <v>3.4716700300000003</v>
      </c>
      <c r="G19" s="617">
        <v>45399.853233389855</v>
      </c>
      <c r="I19" s="619"/>
    </row>
    <row r="20" spans="1:11" s="416" customFormat="1" ht="13.5" customHeight="1">
      <c r="A20" s="616" t="s">
        <v>649</v>
      </c>
      <c r="B20" s="617">
        <v>358.1954074141949</v>
      </c>
      <c r="C20" s="617">
        <v>12653.686698955062</v>
      </c>
      <c r="D20" s="617">
        <v>121.0020139965151</v>
      </c>
      <c r="E20" s="618">
        <v>-5.9523864</v>
      </c>
      <c r="F20" s="618">
        <v>-35.217069199999997</v>
      </c>
      <c r="G20" s="617">
        <v>12890.880092372741</v>
      </c>
      <c r="I20" s="619"/>
    </row>
    <row r="21" spans="1:11" s="416" customFormat="1" ht="13.5" customHeight="1">
      <c r="A21" s="616" t="s">
        <v>650</v>
      </c>
      <c r="B21" s="617">
        <v>684.52112377000003</v>
      </c>
      <c r="C21" s="617">
        <v>9674.6580891183949</v>
      </c>
      <c r="D21" s="617">
        <v>117.40039524140805</v>
      </c>
      <c r="E21" s="618">
        <v>0</v>
      </c>
      <c r="F21" s="618">
        <v>0</v>
      </c>
      <c r="G21" s="617">
        <v>10241.778817646988</v>
      </c>
      <c r="I21" s="619"/>
    </row>
    <row r="22" spans="1:11" s="416" customFormat="1" ht="13.5" customHeight="1">
      <c r="A22" s="5" t="s">
        <v>651</v>
      </c>
      <c r="B22" s="617">
        <v>1.5039077299999999</v>
      </c>
      <c r="C22" s="617">
        <v>450.23742070999998</v>
      </c>
      <c r="D22" s="617">
        <v>0</v>
      </c>
      <c r="E22" s="618">
        <v>0</v>
      </c>
      <c r="F22" s="618">
        <v>0</v>
      </c>
      <c r="G22" s="617">
        <v>451.74132843999996</v>
      </c>
      <c r="I22" s="619"/>
    </row>
    <row r="23" spans="1:11" s="416" customFormat="1" ht="13.5" customHeight="1">
      <c r="A23" s="5" t="s">
        <v>652</v>
      </c>
      <c r="B23" s="617">
        <v>14.0477124020396</v>
      </c>
      <c r="C23" s="617">
        <v>1997.2302424717595</v>
      </c>
      <c r="D23" s="617">
        <v>0.10278917787181029</v>
      </c>
      <c r="E23" s="618">
        <v>0</v>
      </c>
      <c r="F23" s="618">
        <v>0</v>
      </c>
      <c r="G23" s="617">
        <v>2011.1751656959275</v>
      </c>
      <c r="I23" s="619"/>
    </row>
    <row r="24" spans="1:11" ht="13.5" customHeight="1">
      <c r="A24" s="616" t="s">
        <v>653</v>
      </c>
      <c r="B24" s="617">
        <v>103.90903798035554</v>
      </c>
      <c r="C24" s="617">
        <v>4660.5685541895964</v>
      </c>
      <c r="D24" s="617">
        <v>24.535856081520173</v>
      </c>
      <c r="E24" s="618">
        <v>-1.2845632900000001</v>
      </c>
      <c r="F24" s="618">
        <v>-19.173519540000001</v>
      </c>
      <c r="G24" s="617">
        <v>4739.9417360884318</v>
      </c>
      <c r="I24" s="619"/>
      <c r="J24" s="416"/>
      <c r="K24" s="416"/>
    </row>
    <row r="25" spans="1:11" ht="13.5" customHeight="1">
      <c r="A25" s="5" t="s">
        <v>654</v>
      </c>
      <c r="B25" s="617">
        <v>2.7728262713101</v>
      </c>
      <c r="C25" s="617">
        <v>7498.2625506413142</v>
      </c>
      <c r="D25" s="617">
        <v>1.0874480691507085</v>
      </c>
      <c r="E25" s="618">
        <v>-14.20986409</v>
      </c>
      <c r="F25" s="618">
        <v>21.771430550000002</v>
      </c>
      <c r="G25" s="617">
        <v>7499.9479288434732</v>
      </c>
      <c r="I25" s="619"/>
      <c r="J25" s="416"/>
      <c r="K25" s="416"/>
    </row>
    <row r="26" spans="1:11" ht="13.5" customHeight="1">
      <c r="A26" s="620" t="s">
        <v>188</v>
      </c>
      <c r="B26" s="621">
        <v>7004.7171981841475</v>
      </c>
      <c r="C26" s="621">
        <v>489179.80717271572</v>
      </c>
      <c r="D26" s="621">
        <v>2343</v>
      </c>
      <c r="E26" s="621">
        <v>-186.19293130999998</v>
      </c>
      <c r="F26" s="621">
        <v>-20.676759700000009</v>
      </c>
      <c r="G26" s="621">
        <v>493841.52716586692</v>
      </c>
      <c r="I26" s="619"/>
      <c r="J26" s="416"/>
      <c r="K26" s="416"/>
    </row>
    <row r="29" spans="1:11" ht="18" customHeight="1">
      <c r="A29" s="622" t="s">
        <v>445</v>
      </c>
      <c r="B29" s="623" t="s">
        <v>590</v>
      </c>
      <c r="C29" s="623" t="s">
        <v>591</v>
      </c>
      <c r="D29" s="623" t="s">
        <v>592</v>
      </c>
      <c r="E29" s="623" t="s">
        <v>593</v>
      </c>
      <c r="F29" s="623" t="s">
        <v>594</v>
      </c>
      <c r="G29" s="623" t="s">
        <v>595</v>
      </c>
    </row>
    <row r="30" spans="1:11">
      <c r="A30" s="624"/>
      <c r="B30" s="2712" t="s">
        <v>596</v>
      </c>
      <c r="C30" s="2712"/>
      <c r="D30" s="2713" t="s">
        <v>597</v>
      </c>
      <c r="E30" s="2713" t="s">
        <v>598</v>
      </c>
      <c r="F30" s="2713" t="s">
        <v>599</v>
      </c>
      <c r="G30" s="2713" t="s">
        <v>633</v>
      </c>
    </row>
    <row r="31" spans="1:11" ht="33.75">
      <c r="A31" s="101" t="s">
        <v>120</v>
      </c>
      <c r="B31" s="625" t="s">
        <v>601</v>
      </c>
      <c r="C31" s="625" t="s">
        <v>602</v>
      </c>
      <c r="D31" s="2712"/>
      <c r="E31" s="2712"/>
      <c r="F31" s="2712"/>
      <c r="G31" s="2712"/>
    </row>
    <row r="32" spans="1:11">
      <c r="A32" s="626" t="s">
        <v>634</v>
      </c>
      <c r="B32" s="627">
        <v>189.40745414679998</v>
      </c>
      <c r="C32" s="627">
        <v>7705.6592078029998</v>
      </c>
      <c r="D32" s="627">
        <v>46.186665491800014</v>
      </c>
      <c r="E32" s="628">
        <v>-1.86606855</v>
      </c>
      <c r="F32" s="628">
        <v>1.9736934499999998</v>
      </c>
      <c r="G32" s="627">
        <v>7848.8799964579994</v>
      </c>
    </row>
    <row r="33" spans="1:7">
      <c r="A33" s="616" t="s">
        <v>635</v>
      </c>
      <c r="B33" s="627">
        <v>238.47351057</v>
      </c>
      <c r="C33" s="627">
        <v>3732.2715357900001</v>
      </c>
      <c r="D33" s="627">
        <v>27.30770635</v>
      </c>
      <c r="E33" s="628">
        <v>-17.08041193</v>
      </c>
      <c r="F33" s="628">
        <v>32.786159490000003</v>
      </c>
      <c r="G33" s="627">
        <v>3943.4373400100003</v>
      </c>
    </row>
    <row r="34" spans="1:7">
      <c r="A34" s="616" t="s">
        <v>636</v>
      </c>
      <c r="B34" s="627">
        <v>845.05749419999995</v>
      </c>
      <c r="C34" s="627">
        <v>11455.082395730002</v>
      </c>
      <c r="D34" s="627">
        <v>200.35733764</v>
      </c>
      <c r="E34" s="628">
        <v>-1.0553032800000002</v>
      </c>
      <c r="F34" s="628">
        <v>41.093828329999994</v>
      </c>
      <c r="G34" s="627">
        <v>12099.782552290002</v>
      </c>
    </row>
    <row r="35" spans="1:7">
      <c r="A35" s="626" t="s">
        <v>637</v>
      </c>
      <c r="B35" s="627">
        <v>988.39610067000001</v>
      </c>
      <c r="C35" s="627">
        <v>3043.7710804099997</v>
      </c>
      <c r="D35" s="627">
        <v>192.86251779</v>
      </c>
      <c r="E35" s="628">
        <v>-0.93357095000000001</v>
      </c>
      <c r="F35" s="628">
        <v>-17.655458700000001</v>
      </c>
      <c r="G35" s="627">
        <v>3839.30466329</v>
      </c>
    </row>
    <row r="36" spans="1:7">
      <c r="A36" s="626" t="s">
        <v>638</v>
      </c>
      <c r="B36" s="627">
        <v>5.929818613608</v>
      </c>
      <c r="C36" s="627">
        <v>1919.5781076880999</v>
      </c>
      <c r="D36" s="627">
        <v>0.87480841375600005</v>
      </c>
      <c r="E36" s="628">
        <v>-0.13661901000000001</v>
      </c>
      <c r="F36" s="628">
        <v>-0.90920854999999978</v>
      </c>
      <c r="G36" s="627">
        <v>1924.6331178879518</v>
      </c>
    </row>
    <row r="37" spans="1:7">
      <c r="A37" s="626" t="s">
        <v>639</v>
      </c>
      <c r="B37" s="627">
        <v>111.84723738</v>
      </c>
      <c r="C37" s="627">
        <v>6514.5114096500001</v>
      </c>
      <c r="D37" s="627">
        <v>50.891759780000001</v>
      </c>
      <c r="E37" s="628">
        <v>-0.86155733000000012</v>
      </c>
      <c r="F37" s="628">
        <v>-6.2378104400000005</v>
      </c>
      <c r="G37" s="627">
        <v>6575.4668872499997</v>
      </c>
    </row>
    <row r="38" spans="1:7">
      <c r="A38" s="626" t="s">
        <v>640</v>
      </c>
      <c r="B38" s="627">
        <v>370.41797677350002</v>
      </c>
      <c r="C38" s="627">
        <v>16838.176028392001</v>
      </c>
      <c r="D38" s="627">
        <v>119.2779653204</v>
      </c>
      <c r="E38" s="628">
        <v>-2.0279452899999995</v>
      </c>
      <c r="F38" s="628">
        <v>-29.915180370000002</v>
      </c>
      <c r="G38" s="627">
        <v>17089.3160398451</v>
      </c>
    </row>
    <row r="39" spans="1:7">
      <c r="A39" s="626" t="s">
        <v>641</v>
      </c>
      <c r="B39" s="627">
        <v>24.204985780000001</v>
      </c>
      <c r="C39" s="627">
        <v>2538.02339299</v>
      </c>
      <c r="D39" s="627">
        <v>3.63717501</v>
      </c>
      <c r="E39" s="628">
        <v>-0.2491188000000002</v>
      </c>
      <c r="F39" s="628">
        <v>5.5784945700000002</v>
      </c>
      <c r="G39" s="627">
        <v>2558.5912037599996</v>
      </c>
    </row>
    <row r="40" spans="1:7">
      <c r="A40" s="626" t="s">
        <v>642</v>
      </c>
      <c r="B40" s="627">
        <v>45.304242286284008</v>
      </c>
      <c r="C40" s="627">
        <v>2737.7517068212001</v>
      </c>
      <c r="D40" s="627">
        <v>8.7149171684510005</v>
      </c>
      <c r="E40" s="628">
        <v>-1.1224581399999998</v>
      </c>
      <c r="F40" s="628">
        <v>1.2024207100000002</v>
      </c>
      <c r="G40" s="627">
        <v>2774.3410319390332</v>
      </c>
    </row>
    <row r="41" spans="1:7">
      <c r="A41" s="626" t="s">
        <v>643</v>
      </c>
      <c r="B41" s="627">
        <v>42.571603320000001</v>
      </c>
      <c r="C41" s="627">
        <v>1193.1467090900001</v>
      </c>
      <c r="D41" s="627">
        <v>13.506215389999999</v>
      </c>
      <c r="E41" s="628">
        <v>2.9660000000012588E-4</v>
      </c>
      <c r="F41" s="628">
        <v>-1.6580279999999677E-2</v>
      </c>
      <c r="G41" s="627">
        <v>1222.2120970199999</v>
      </c>
    </row>
    <row r="42" spans="1:7">
      <c r="A42" s="626" t="s">
        <v>644</v>
      </c>
      <c r="B42" s="627">
        <v>284.93279240999999</v>
      </c>
      <c r="C42" s="627">
        <v>56922.452808970003</v>
      </c>
      <c r="D42" s="627">
        <v>159.89772727000002</v>
      </c>
      <c r="E42" s="628">
        <v>-0.6678571100000037</v>
      </c>
      <c r="F42" s="628">
        <v>-14.76094279</v>
      </c>
      <c r="G42" s="627">
        <v>57047.487874110004</v>
      </c>
    </row>
    <row r="43" spans="1:7" ht="24">
      <c r="A43" s="626" t="s">
        <v>645</v>
      </c>
      <c r="B43" s="627">
        <v>277.27463088999997</v>
      </c>
      <c r="C43" s="627">
        <v>6639.2794822900005</v>
      </c>
      <c r="D43" s="627">
        <v>70.942069469999993</v>
      </c>
      <c r="E43" s="628">
        <v>0.24274079999999992</v>
      </c>
      <c r="F43" s="628">
        <v>-40.613637159999996</v>
      </c>
      <c r="G43" s="627">
        <v>6845.6120437099999</v>
      </c>
    </row>
    <row r="44" spans="1:7">
      <c r="A44" s="79" t="s">
        <v>646</v>
      </c>
      <c r="B44" s="627"/>
      <c r="C44" s="627">
        <v>278515.68916886725</v>
      </c>
      <c r="D44" s="627">
        <v>1216.7619211450658</v>
      </c>
      <c r="E44" s="628">
        <v>-42.62379447</v>
      </c>
      <c r="F44" s="628">
        <v>-33.156570550000005</v>
      </c>
      <c r="G44" s="627">
        <v>279584.78443174215</v>
      </c>
    </row>
    <row r="45" spans="1:7">
      <c r="A45" s="626" t="s">
        <v>647</v>
      </c>
      <c r="B45" s="627">
        <v>19.962490599999999</v>
      </c>
      <c r="C45" s="627">
        <v>2004.0014929199999</v>
      </c>
      <c r="D45" s="627">
        <v>1.27020917</v>
      </c>
      <c r="E45" s="628">
        <v>-6.6965170000000004E-2</v>
      </c>
      <c r="F45" s="628">
        <v>2.7733535200000001</v>
      </c>
      <c r="G45" s="627">
        <v>2022.6937743499998</v>
      </c>
    </row>
    <row r="46" spans="1:7">
      <c r="A46" s="616" t="s">
        <v>648</v>
      </c>
      <c r="B46" s="627">
        <v>622.322492162</v>
      </c>
      <c r="C46" s="627">
        <v>44728.267246490002</v>
      </c>
      <c r="D46" s="627">
        <v>144.4505556325</v>
      </c>
      <c r="E46" s="628">
        <v>-1.9280884299999999</v>
      </c>
      <c r="F46" s="628">
        <v>3.1445881500000015</v>
      </c>
      <c r="G46" s="627">
        <v>45206.139183019499</v>
      </c>
    </row>
    <row r="47" spans="1:7">
      <c r="A47" s="626" t="s">
        <v>649</v>
      </c>
      <c r="B47" s="627">
        <v>372.22835899760003</v>
      </c>
      <c r="C47" s="627">
        <v>12980.49471126</v>
      </c>
      <c r="D47" s="627">
        <v>120.84390566779999</v>
      </c>
      <c r="E47" s="628">
        <v>-1.8349606700000003</v>
      </c>
      <c r="F47" s="628">
        <v>-0.74960921000000014</v>
      </c>
      <c r="G47" s="627">
        <v>13231.8791645898</v>
      </c>
    </row>
    <row r="48" spans="1:7">
      <c r="A48" s="626" t="s">
        <v>650</v>
      </c>
      <c r="B48" s="627">
        <v>732.99796752000009</v>
      </c>
      <c r="C48" s="627">
        <v>10057.791917150002</v>
      </c>
      <c r="D48" s="627">
        <v>125.90764984</v>
      </c>
      <c r="E48" s="628">
        <v>-0.12344377000000009</v>
      </c>
      <c r="F48" s="628">
        <v>5.3788295300000026</v>
      </c>
      <c r="G48" s="627">
        <v>10664.88223483</v>
      </c>
    </row>
    <row r="49" spans="1:7">
      <c r="A49" s="79" t="s">
        <v>651</v>
      </c>
      <c r="B49" s="627">
        <v>1.18255087</v>
      </c>
      <c r="C49" s="627">
        <v>471.4199418</v>
      </c>
      <c r="D49" s="627">
        <v>0.5</v>
      </c>
      <c r="E49" s="628">
        <v>-3.4990000000000002E-5</v>
      </c>
      <c r="F49" s="628">
        <v>0.15412451999999999</v>
      </c>
      <c r="G49" s="627">
        <v>472.10249267</v>
      </c>
    </row>
    <row r="50" spans="1:7">
      <c r="A50" s="79" t="s">
        <v>652</v>
      </c>
      <c r="B50" s="627">
        <v>41.333410980000004</v>
      </c>
      <c r="C50" s="627">
        <v>2182.1596259299999</v>
      </c>
      <c r="D50" s="627">
        <v>12.145885119999999</v>
      </c>
      <c r="E50" s="628">
        <v>-2.2325000000000727E-4</v>
      </c>
      <c r="F50" s="628">
        <v>0.76732226999999997</v>
      </c>
      <c r="G50" s="627">
        <v>2211.3471517899998</v>
      </c>
    </row>
    <row r="51" spans="1:7">
      <c r="A51" s="626" t="s">
        <v>653</v>
      </c>
      <c r="B51" s="627">
        <v>104.82829213609999</v>
      </c>
      <c r="C51" s="627">
        <v>4634.3379312800007</v>
      </c>
      <c r="D51" s="627">
        <v>28.114622929799999</v>
      </c>
      <c r="E51" s="628">
        <v>-3.5318010000000184E-2</v>
      </c>
      <c r="F51" s="628">
        <v>-2.03804878</v>
      </c>
      <c r="G51" s="627">
        <v>4711.0516004863002</v>
      </c>
    </row>
    <row r="52" spans="1:7">
      <c r="A52" s="79" t="s">
        <v>654</v>
      </c>
      <c r="B52" s="627">
        <v>38.134702217872999</v>
      </c>
      <c r="C52" s="627">
        <v>7708.9932436638001</v>
      </c>
      <c r="D52" s="627">
        <v>22.148091102220004</v>
      </c>
      <c r="E52" s="628">
        <v>-0.11579787</v>
      </c>
      <c r="F52" s="628">
        <v>1.0112000000000307E-3</v>
      </c>
      <c r="G52" s="627">
        <v>7724.9798547794535</v>
      </c>
    </row>
    <row r="53" spans="1:7">
      <c r="A53" s="629" t="s">
        <v>188</v>
      </c>
      <c r="B53" s="630">
        <v>7642.6652965437679</v>
      </c>
      <c r="C53" s="630">
        <v>484522.85914498533</v>
      </c>
      <c r="D53" s="630">
        <v>2566.5997057017926</v>
      </c>
      <c r="E53" s="631">
        <v>-72.486499620000004</v>
      </c>
      <c r="F53" s="631">
        <v>-51.199221089999995</v>
      </c>
      <c r="G53" s="630">
        <v>489598.92473582726</v>
      </c>
    </row>
    <row r="111" spans="7:7" ht="15">
      <c r="G111" s="107"/>
    </row>
  </sheetData>
  <mergeCells count="11">
    <mergeCell ref="A1:G1"/>
    <mergeCell ref="B3:C3"/>
    <mergeCell ref="D3:D4"/>
    <mergeCell ref="E3:E4"/>
    <mergeCell ref="F3:F4"/>
    <mergeCell ref="G3:G4"/>
    <mergeCell ref="B30:C30"/>
    <mergeCell ref="D30:D31"/>
    <mergeCell ref="E30:E31"/>
    <mergeCell ref="F30:F31"/>
    <mergeCell ref="G30:G31"/>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rowBreaks count="1" manualBreakCount="1">
    <brk id="27" max="16383" man="1"/>
  </rowBreaks>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5F14-74A0-42D8-B68E-62E8B3AEA736}">
  <sheetPr>
    <tabColor theme="2"/>
  </sheetPr>
  <dimension ref="A1:R111"/>
  <sheetViews>
    <sheetView showGridLines="0" showWhiteSpace="0" view="pageLayout" zoomScaleNormal="100" workbookViewId="0">
      <selection activeCell="A48" sqref="A48"/>
    </sheetView>
  </sheetViews>
  <sheetFormatPr defaultColWidth="0" defaultRowHeight="12"/>
  <cols>
    <col min="1" max="1" width="19.85546875" style="551" customWidth="1"/>
    <col min="2" max="2" width="9.85546875" style="553" customWidth="1"/>
    <col min="3" max="3" width="12.5703125" style="553" customWidth="1"/>
    <col min="4" max="5" width="12.85546875" style="553" customWidth="1"/>
    <col min="6" max="6" width="17.140625" style="553" customWidth="1"/>
    <col min="7" max="7" width="9.85546875" style="553" customWidth="1"/>
    <col min="8" max="13" width="9.140625" style="553" hidden="1" customWidth="1"/>
    <col min="14" max="18" width="0" style="553" hidden="1" customWidth="1"/>
    <col min="19" max="16384" width="9.140625" style="553" hidden="1"/>
  </cols>
  <sheetData>
    <row r="1" spans="1:18" s="202" customFormat="1" ht="76.5" customHeight="1">
      <c r="A1" s="2721" t="s">
        <v>2226</v>
      </c>
      <c r="B1" s="2722"/>
      <c r="C1" s="2722"/>
      <c r="D1" s="2722"/>
      <c r="E1" s="2722"/>
      <c r="F1" s="2722"/>
      <c r="G1" s="2722"/>
      <c r="H1" s="550"/>
      <c r="I1" s="632"/>
    </row>
    <row r="2" spans="1:18" ht="18" customHeight="1">
      <c r="A2" s="633" t="s">
        <v>443</v>
      </c>
      <c r="B2" s="634" t="s">
        <v>590</v>
      </c>
      <c r="C2" s="634" t="s">
        <v>591</v>
      </c>
      <c r="D2" s="634" t="s">
        <v>592</v>
      </c>
      <c r="E2" s="634" t="s">
        <v>593</v>
      </c>
      <c r="F2" s="634" t="s">
        <v>594</v>
      </c>
      <c r="G2" s="634" t="s">
        <v>595</v>
      </c>
    </row>
    <row r="3" spans="1:18" ht="18.75" customHeight="1">
      <c r="A3" s="552"/>
      <c r="B3" s="2723" t="s">
        <v>596</v>
      </c>
      <c r="C3" s="2723"/>
      <c r="D3" s="2724" t="s">
        <v>597</v>
      </c>
      <c r="E3" s="2724" t="s">
        <v>655</v>
      </c>
      <c r="F3" s="2724" t="s">
        <v>656</v>
      </c>
      <c r="G3" s="2724" t="s">
        <v>657</v>
      </c>
      <c r="J3" s="2718"/>
      <c r="K3" s="2705"/>
      <c r="L3" s="2705"/>
      <c r="M3" s="2705"/>
      <c r="N3" s="2705"/>
      <c r="O3" s="2705"/>
      <c r="P3" s="2705"/>
      <c r="Q3" s="2705"/>
      <c r="R3" s="2705"/>
    </row>
    <row r="4" spans="1:18" ht="51.75" customHeight="1">
      <c r="A4" s="554" t="s">
        <v>120</v>
      </c>
      <c r="B4" s="635" t="s">
        <v>601</v>
      </c>
      <c r="C4" s="635" t="s">
        <v>602</v>
      </c>
      <c r="D4" s="2723"/>
      <c r="E4" s="2723"/>
      <c r="F4" s="2723"/>
      <c r="G4" s="2723"/>
      <c r="J4" s="2705"/>
      <c r="K4" s="2705"/>
      <c r="L4" s="2705"/>
      <c r="M4" s="2705"/>
      <c r="N4" s="2705"/>
      <c r="O4" s="2705"/>
      <c r="P4" s="2705"/>
      <c r="Q4" s="2705"/>
      <c r="R4" s="2705"/>
    </row>
    <row r="5" spans="1:18" s="560" customFormat="1" ht="15" customHeight="1">
      <c r="A5" s="636" t="s">
        <v>658</v>
      </c>
      <c r="B5" s="637">
        <v>5380.7965138912214</v>
      </c>
      <c r="C5" s="637">
        <v>416608.20070359844</v>
      </c>
      <c r="D5" s="637">
        <v>1774.3305877858561</v>
      </c>
      <c r="E5" s="637">
        <v>-186.96219554999999</v>
      </c>
      <c r="F5" s="637">
        <v>20.084912450000001</v>
      </c>
      <c r="G5" s="637">
        <v>420214.66662970377</v>
      </c>
      <c r="H5" s="565"/>
      <c r="I5" s="638"/>
      <c r="J5" s="2705"/>
      <c r="K5" s="2705"/>
      <c r="L5" s="2705"/>
      <c r="M5" s="2705"/>
      <c r="N5" s="2705"/>
      <c r="O5" s="2705"/>
      <c r="P5" s="2705"/>
      <c r="Q5" s="2705"/>
      <c r="R5" s="2705"/>
    </row>
    <row r="6" spans="1:18" s="560" customFormat="1" ht="14.1" customHeight="1">
      <c r="A6" s="639" t="s">
        <v>659</v>
      </c>
      <c r="B6" s="563">
        <v>2388.9143061868344</v>
      </c>
      <c r="C6" s="563">
        <v>118703.51785377068</v>
      </c>
      <c r="D6" s="563">
        <v>878.35696540301626</v>
      </c>
      <c r="E6" s="563">
        <v>-42.676339040000002</v>
      </c>
      <c r="F6" s="563">
        <v>-116.78515963</v>
      </c>
      <c r="G6" s="563">
        <v>120214.07519455451</v>
      </c>
      <c r="H6" s="565"/>
      <c r="I6" s="638"/>
      <c r="J6" s="2705"/>
      <c r="K6" s="2705"/>
      <c r="L6" s="2705"/>
      <c r="M6" s="2705"/>
      <c r="N6" s="2705"/>
      <c r="O6" s="2705"/>
      <c r="P6" s="2705"/>
      <c r="Q6" s="2705"/>
      <c r="R6" s="2705"/>
    </row>
    <row r="7" spans="1:18" s="560" customFormat="1" ht="14.1" customHeight="1">
      <c r="A7" s="639" t="s">
        <v>660</v>
      </c>
      <c r="B7" s="563">
        <v>1616.0718222487151</v>
      </c>
      <c r="C7" s="563">
        <v>104563.73222257914</v>
      </c>
      <c r="D7" s="563">
        <v>474.43853373066867</v>
      </c>
      <c r="E7" s="563">
        <v>-41.604600149999996</v>
      </c>
      <c r="F7" s="563">
        <v>39.785128380000003</v>
      </c>
      <c r="G7" s="563">
        <v>105705.36551109719</v>
      </c>
      <c r="H7" s="565"/>
      <c r="I7" s="638"/>
      <c r="J7" s="550"/>
      <c r="K7" s="550"/>
      <c r="L7" s="550"/>
      <c r="M7" s="550"/>
      <c r="N7" s="550"/>
      <c r="O7" s="550"/>
      <c r="P7" s="550"/>
      <c r="Q7" s="550"/>
      <c r="R7" s="550"/>
    </row>
    <row r="8" spans="1:18" s="560" customFormat="1" ht="14.1" customHeight="1">
      <c r="A8" s="639" t="s">
        <v>661</v>
      </c>
      <c r="B8" s="563">
        <v>1046.6927873201998</v>
      </c>
      <c r="C8" s="563">
        <v>75018.635587862344</v>
      </c>
      <c r="D8" s="563">
        <v>339.9360218996834</v>
      </c>
      <c r="E8" s="563">
        <v>-67.607346079999999</v>
      </c>
      <c r="F8" s="563">
        <v>85.618022699999997</v>
      </c>
      <c r="G8" s="563">
        <v>75725.392353282848</v>
      </c>
      <c r="H8" s="565"/>
      <c r="I8" s="638"/>
      <c r="J8" s="550"/>
      <c r="K8" s="550"/>
      <c r="L8" s="550"/>
      <c r="M8" s="550"/>
      <c r="N8" s="550"/>
      <c r="O8" s="550"/>
      <c r="P8" s="550"/>
      <c r="Q8" s="550"/>
      <c r="R8" s="550"/>
    </row>
    <row r="9" spans="1:18" s="560" customFormat="1" ht="14.1" customHeight="1">
      <c r="A9" s="639" t="s">
        <v>662</v>
      </c>
      <c r="B9" s="563">
        <v>329.11759813547309</v>
      </c>
      <c r="C9" s="563">
        <v>118322.31503938629</v>
      </c>
      <c r="D9" s="563">
        <v>81.59906675248763</v>
      </c>
      <c r="E9" s="563">
        <v>-35.004965049999996</v>
      </c>
      <c r="F9" s="563">
        <v>11.570083930000001</v>
      </c>
      <c r="G9" s="563">
        <v>118569.83357076927</v>
      </c>
      <c r="H9" s="565"/>
      <c r="I9" s="638"/>
      <c r="J9" s="550"/>
      <c r="K9" s="550"/>
      <c r="L9" s="550"/>
      <c r="M9" s="550"/>
      <c r="N9" s="550"/>
      <c r="O9" s="550"/>
      <c r="P9" s="550"/>
      <c r="Q9" s="550"/>
      <c r="R9" s="550"/>
    </row>
    <row r="10" spans="1:18" s="560" customFormat="1" ht="14.1" customHeight="1">
      <c r="A10" s="636" t="s">
        <v>663</v>
      </c>
      <c r="B10" s="563">
        <v>389.37787288962824</v>
      </c>
      <c r="C10" s="563">
        <v>10059.942028400614</v>
      </c>
      <c r="D10" s="563">
        <v>144.92333248345491</v>
      </c>
      <c r="E10" s="563">
        <v>-1.69307E-2</v>
      </c>
      <c r="F10" s="563">
        <v>-7.3101730000000004E-2</v>
      </c>
      <c r="G10" s="563">
        <v>10303.885274006789</v>
      </c>
      <c r="H10" s="565"/>
      <c r="I10" s="638"/>
      <c r="J10" s="550"/>
      <c r="K10" s="550"/>
      <c r="L10" s="550"/>
      <c r="M10" s="550"/>
      <c r="N10" s="550"/>
      <c r="O10" s="550"/>
      <c r="P10" s="550"/>
      <c r="Q10" s="550"/>
      <c r="R10" s="550"/>
    </row>
    <row r="11" spans="1:18" s="560" customFormat="1" ht="14.1" customHeight="1">
      <c r="A11" s="560" t="s">
        <v>664</v>
      </c>
      <c r="B11" s="563">
        <v>8.9086742624579998</v>
      </c>
      <c r="C11" s="563">
        <v>26805.63269210334</v>
      </c>
      <c r="D11" s="563">
        <v>1.9563864829642696</v>
      </c>
      <c r="E11" s="563">
        <v>-8.0711259999999993E-2</v>
      </c>
      <c r="F11" s="563">
        <v>0.76225014000000002</v>
      </c>
      <c r="G11" s="563">
        <v>26812.584979882831</v>
      </c>
      <c r="H11" s="565"/>
      <c r="I11" s="638"/>
      <c r="J11" s="640"/>
    </row>
    <row r="12" spans="1:18" s="560" customFormat="1" ht="14.1" customHeight="1">
      <c r="A12" s="636" t="s">
        <v>665</v>
      </c>
      <c r="B12" s="563">
        <v>3.4134651364049997</v>
      </c>
      <c r="C12" s="563">
        <v>147.67998142162475</v>
      </c>
      <c r="D12" s="563">
        <v>2.2687284556967926</v>
      </c>
      <c r="E12" s="563">
        <v>-1.7295089999999999E-2</v>
      </c>
      <c r="F12" s="563">
        <v>1.0979077500000001</v>
      </c>
      <c r="G12" s="563">
        <v>148.82471810233295</v>
      </c>
      <c r="H12" s="565"/>
      <c r="I12" s="638"/>
      <c r="J12" s="641"/>
    </row>
    <row r="13" spans="1:18" s="560" customFormat="1" ht="14.1" customHeight="1">
      <c r="A13" s="636" t="s">
        <v>666</v>
      </c>
      <c r="B13" s="563">
        <v>53.956751587017997</v>
      </c>
      <c r="C13" s="563">
        <v>2051.3480459888506</v>
      </c>
      <c r="D13" s="563">
        <v>69.588769223608494</v>
      </c>
      <c r="E13" s="563">
        <v>0</v>
      </c>
      <c r="F13" s="563">
        <v>4.7655898199999998</v>
      </c>
      <c r="G13" s="563">
        <v>2035.7160283522601</v>
      </c>
      <c r="H13" s="565"/>
      <c r="I13" s="638"/>
      <c r="J13" s="641"/>
    </row>
    <row r="14" spans="1:18" s="560" customFormat="1" ht="14.1" customHeight="1">
      <c r="A14" s="636" t="s">
        <v>15</v>
      </c>
      <c r="B14" s="563">
        <v>1168.2639204174159</v>
      </c>
      <c r="C14" s="563">
        <v>33507.003721202884</v>
      </c>
      <c r="D14" s="563">
        <v>349.41810580136723</v>
      </c>
      <c r="E14" s="563">
        <v>0.88420128999999725</v>
      </c>
      <c r="F14" s="563">
        <v>-47.314318129999997</v>
      </c>
      <c r="G14" s="563">
        <v>34325.849535818998</v>
      </c>
      <c r="H14" s="565"/>
      <c r="I14" s="638"/>
      <c r="J14" s="641"/>
    </row>
    <row r="15" spans="1:18" s="560" customFormat="1" ht="15" customHeight="1">
      <c r="A15" s="585" t="s">
        <v>188</v>
      </c>
      <c r="B15" s="586">
        <v>7004.7171981841466</v>
      </c>
      <c r="C15" s="586">
        <v>489179.80717271578</v>
      </c>
      <c r="D15" s="586">
        <v>2343</v>
      </c>
      <c r="E15" s="586">
        <v>-186.19293131000001</v>
      </c>
      <c r="F15" s="586">
        <v>-20.676759699999995</v>
      </c>
      <c r="G15" s="586">
        <v>493841.52716586704</v>
      </c>
      <c r="H15" s="565"/>
    </row>
    <row r="16" spans="1:18">
      <c r="A16" s="642"/>
    </row>
    <row r="18" spans="1:9" ht="18" customHeight="1">
      <c r="A18" s="643" t="s">
        <v>445</v>
      </c>
      <c r="B18" s="644" t="s">
        <v>590</v>
      </c>
      <c r="C18" s="644" t="s">
        <v>591</v>
      </c>
      <c r="D18" s="644" t="s">
        <v>592</v>
      </c>
      <c r="E18" s="644" t="s">
        <v>593</v>
      </c>
      <c r="F18" s="644" t="s">
        <v>594</v>
      </c>
      <c r="G18" s="644" t="s">
        <v>595</v>
      </c>
    </row>
    <row r="19" spans="1:9">
      <c r="A19" s="594"/>
      <c r="B19" s="2719" t="s">
        <v>596</v>
      </c>
      <c r="C19" s="2719"/>
      <c r="D19" s="2720" t="s">
        <v>597</v>
      </c>
      <c r="E19" s="2720" t="s">
        <v>655</v>
      </c>
      <c r="F19" s="2720" t="s">
        <v>656</v>
      </c>
      <c r="G19" s="2720" t="s">
        <v>657</v>
      </c>
    </row>
    <row r="20" spans="1:9" ht="22.5">
      <c r="A20" s="594" t="s">
        <v>120</v>
      </c>
      <c r="B20" s="645" t="s">
        <v>601</v>
      </c>
      <c r="C20" s="645" t="s">
        <v>602</v>
      </c>
      <c r="D20" s="2719"/>
      <c r="E20" s="2719"/>
      <c r="F20" s="2719"/>
      <c r="G20" s="2719"/>
    </row>
    <row r="21" spans="1:9">
      <c r="A21" s="646" t="s">
        <v>658</v>
      </c>
      <c r="B21" s="647">
        <v>5841.0435039267622</v>
      </c>
      <c r="C21" s="647">
        <v>399587.16289917799</v>
      </c>
      <c r="D21" s="647">
        <v>1985.4202178885041</v>
      </c>
      <c r="E21" s="647">
        <v>-72.487556069999982</v>
      </c>
      <c r="F21" s="647">
        <v>16.250936360000001</v>
      </c>
      <c r="G21" s="647">
        <v>403442.78618521628</v>
      </c>
      <c r="I21" s="638"/>
    </row>
    <row r="22" spans="1:9" ht="15" customHeight="1">
      <c r="A22" s="639" t="s">
        <v>659</v>
      </c>
      <c r="B22" s="607">
        <v>2652.6883882413517</v>
      </c>
      <c r="C22" s="607">
        <v>120494.4119578323</v>
      </c>
      <c r="D22" s="607">
        <v>855.50688138205794</v>
      </c>
      <c r="E22" s="607">
        <v>-21.576316979999987</v>
      </c>
      <c r="F22" s="607">
        <v>-28.093146789999995</v>
      </c>
      <c r="G22" s="607">
        <v>122291.59346469158</v>
      </c>
    </row>
    <row r="23" spans="1:9" ht="13.5" customHeight="1">
      <c r="A23" s="639" t="s">
        <v>660</v>
      </c>
      <c r="B23" s="607">
        <v>1622.3466669130819</v>
      </c>
      <c r="C23" s="607">
        <v>86170.892930923597</v>
      </c>
      <c r="D23" s="607">
        <v>507.00755073045701</v>
      </c>
      <c r="E23" s="607">
        <v>-17.05231479</v>
      </c>
      <c r="F23" s="607">
        <v>5.7834293300000006</v>
      </c>
      <c r="G23" s="607">
        <v>87286.232047106227</v>
      </c>
    </row>
    <row r="24" spans="1:9">
      <c r="A24" s="639" t="s">
        <v>661</v>
      </c>
      <c r="B24" s="607">
        <v>1225.8274741835851</v>
      </c>
      <c r="C24" s="607">
        <v>78313.018638755995</v>
      </c>
      <c r="D24" s="607">
        <v>438.53072823986224</v>
      </c>
      <c r="E24" s="607">
        <v>-21.655916579999996</v>
      </c>
      <c r="F24" s="607">
        <v>35.493235300000002</v>
      </c>
      <c r="G24" s="607">
        <v>79100.31538469973</v>
      </c>
    </row>
    <row r="25" spans="1:9">
      <c r="A25" s="639" t="s">
        <v>662</v>
      </c>
      <c r="B25" s="607">
        <v>340.180974583112</v>
      </c>
      <c r="C25" s="607">
        <v>114608.83776626798</v>
      </c>
      <c r="D25" s="607">
        <v>184.37505077949001</v>
      </c>
      <c r="E25" s="607">
        <v>-12.20300772</v>
      </c>
      <c r="F25" s="607">
        <v>3.0674185199999919</v>
      </c>
      <c r="G25" s="607">
        <v>114764.64369007161</v>
      </c>
    </row>
    <row r="26" spans="1:9">
      <c r="A26" s="636" t="s">
        <v>663</v>
      </c>
      <c r="B26" s="607">
        <v>374.7408466060001</v>
      </c>
      <c r="C26" s="607">
        <v>10209.64404021</v>
      </c>
      <c r="D26" s="607">
        <v>166.62689012500002</v>
      </c>
      <c r="E26" s="607"/>
      <c r="F26" s="607"/>
      <c r="G26" s="607">
        <v>10417.757996691002</v>
      </c>
    </row>
    <row r="27" spans="1:9">
      <c r="A27" s="608" t="s">
        <v>664</v>
      </c>
      <c r="B27" s="607">
        <v>10.125100174843</v>
      </c>
      <c r="C27" s="607">
        <v>34674.206428711797</v>
      </c>
      <c r="D27" s="607">
        <v>11.265074530601002</v>
      </c>
      <c r="E27" s="607"/>
      <c r="F27" s="607">
        <v>1.7392385099999998</v>
      </c>
      <c r="G27" s="607">
        <v>34673.066454356049</v>
      </c>
    </row>
    <row r="28" spans="1:9">
      <c r="A28" s="636" t="s">
        <v>665</v>
      </c>
      <c r="B28" s="607">
        <v>12.230337011291001</v>
      </c>
      <c r="C28" s="607">
        <v>193.66864305600001</v>
      </c>
      <c r="D28" s="607">
        <v>3.3502445430923</v>
      </c>
      <c r="E28" s="607"/>
      <c r="F28" s="607"/>
      <c r="G28" s="607">
        <v>202.54873552419872</v>
      </c>
    </row>
    <row r="29" spans="1:9">
      <c r="A29" s="636" t="s">
        <v>666</v>
      </c>
      <c r="B29" s="607">
        <v>77.293313535600007</v>
      </c>
      <c r="C29" s="607">
        <v>2360.8094870999103</v>
      </c>
      <c r="D29" s="607">
        <v>61.192983880130001</v>
      </c>
      <c r="E29" s="607"/>
      <c r="F29" s="607">
        <v>-70.035707989999992</v>
      </c>
      <c r="G29" s="607">
        <v>2376.9098167553802</v>
      </c>
    </row>
    <row r="30" spans="1:9">
      <c r="A30" s="636" t="s">
        <v>15</v>
      </c>
      <c r="B30" s="607">
        <v>1327.2321958411108</v>
      </c>
      <c r="C30" s="607">
        <v>37497.371928139029</v>
      </c>
      <c r="D30" s="607">
        <v>338.74812660857947</v>
      </c>
      <c r="E30" s="607">
        <v>1.0564499999999998E-3</v>
      </c>
      <c r="F30" s="607">
        <v>0.84631203000000077</v>
      </c>
      <c r="G30" s="607">
        <v>38485.85599737156</v>
      </c>
    </row>
    <row r="31" spans="1:9">
      <c r="A31" s="648" t="s">
        <v>188</v>
      </c>
      <c r="B31" s="649">
        <v>7642.6652970899759</v>
      </c>
      <c r="C31" s="649">
        <v>484522.86182099662</v>
      </c>
      <c r="D31" s="649">
        <v>2566.6035308192695</v>
      </c>
      <c r="E31" s="649">
        <v>-72.486499619999989</v>
      </c>
      <c r="F31" s="649">
        <v>-51.19922108999998</v>
      </c>
      <c r="G31" s="649">
        <v>489598.92358726729</v>
      </c>
    </row>
    <row r="111" spans="7:7" ht="15">
      <c r="G111" s="611"/>
    </row>
  </sheetData>
  <mergeCells count="12">
    <mergeCell ref="A1:G1"/>
    <mergeCell ref="B3:C3"/>
    <mergeCell ref="D3:D4"/>
    <mergeCell ref="E3:E4"/>
    <mergeCell ref="F3:F4"/>
    <mergeCell ref="G3:G4"/>
    <mergeCell ref="J3:R6"/>
    <mergeCell ref="B19:C19"/>
    <mergeCell ref="D19:D20"/>
    <mergeCell ref="E19:E20"/>
    <mergeCell ref="F19:F20"/>
    <mergeCell ref="G19:G20"/>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FA707-B75A-41C8-A9A6-EC5259008089}">
  <sheetPr>
    <tabColor theme="2"/>
  </sheetPr>
  <dimension ref="A1:AG111"/>
  <sheetViews>
    <sheetView showGridLines="0" showWhiteSpace="0" view="pageLayout" zoomScaleNormal="110" zoomScaleSheetLayoutView="124" workbookViewId="0">
      <selection activeCell="A14" sqref="A14"/>
    </sheetView>
  </sheetViews>
  <sheetFormatPr defaultColWidth="0" defaultRowHeight="12" zeroHeight="1"/>
  <cols>
    <col min="1" max="1" width="30.7109375" style="446" customWidth="1"/>
    <col min="2" max="7" width="10.140625" style="79" customWidth="1"/>
    <col min="8" max="8" width="9.140625" style="79" hidden="1" customWidth="1"/>
    <col min="9" max="9" width="16.140625" style="79" hidden="1" customWidth="1"/>
    <col min="10" max="13" width="9.140625" style="79" hidden="1" customWidth="1"/>
    <col min="14" max="16" width="0" style="79" hidden="1" customWidth="1"/>
    <col min="17" max="17" width="16.140625" style="79" hidden="1" customWidth="1"/>
    <col min="18" max="23" width="0" style="79" hidden="1" customWidth="1"/>
    <col min="24" max="24" width="3.7109375" style="79" hidden="1" customWidth="1"/>
    <col min="25" max="33" width="0" style="79" hidden="1" customWidth="1"/>
    <col min="34" max="16384" width="9.140625" style="79" hidden="1"/>
  </cols>
  <sheetData>
    <row r="1" spans="1:23" s="6" customFormat="1" ht="83.25" customHeight="1">
      <c r="A1" s="2725" t="s">
        <v>2299</v>
      </c>
      <c r="B1" s="2726"/>
      <c r="C1" s="2726"/>
      <c r="D1" s="2726"/>
      <c r="E1" s="2726"/>
      <c r="F1" s="2726"/>
      <c r="G1" s="2726"/>
      <c r="I1" s="1558" t="s">
        <v>1459</v>
      </c>
      <c r="Q1" s="1558" t="s">
        <v>1460</v>
      </c>
    </row>
    <row r="2" spans="1:23" ht="18" customHeight="1">
      <c r="A2" s="1559">
        <v>2018</v>
      </c>
      <c r="B2" s="2727" t="s">
        <v>1461</v>
      </c>
      <c r="C2" s="2727"/>
      <c r="D2" s="2727"/>
      <c r="E2" s="2727"/>
      <c r="F2" s="2727"/>
      <c r="G2" s="2727"/>
      <c r="H2" s="6"/>
      <c r="I2" s="1559">
        <v>2018</v>
      </c>
      <c r="J2" s="2727" t="s">
        <v>1461</v>
      </c>
      <c r="K2" s="2727"/>
      <c r="L2" s="2727"/>
      <c r="M2" s="2727"/>
      <c r="N2" s="2727"/>
      <c r="O2" s="2727"/>
      <c r="Q2" s="1559">
        <v>2018</v>
      </c>
      <c r="R2" s="614" t="s">
        <v>1461</v>
      </c>
      <c r="S2" s="614"/>
      <c r="T2" s="614"/>
      <c r="U2" s="614"/>
      <c r="V2" s="614"/>
      <c r="W2" s="614"/>
    </row>
    <row r="3" spans="1:23" ht="51.2" customHeight="1">
      <c r="A3" s="653" t="s">
        <v>120</v>
      </c>
      <c r="B3" s="1560" t="s">
        <v>1462</v>
      </c>
      <c r="C3" s="1560" t="s">
        <v>1463</v>
      </c>
      <c r="D3" s="1560" t="s">
        <v>1464</v>
      </c>
      <c r="E3" s="1560" t="s">
        <v>1465</v>
      </c>
      <c r="F3" s="1560" t="s">
        <v>1466</v>
      </c>
      <c r="G3" s="1560" t="s">
        <v>1467</v>
      </c>
      <c r="H3" s="6"/>
      <c r="I3" s="653" t="s">
        <v>120</v>
      </c>
      <c r="J3" s="1560" t="s">
        <v>1462</v>
      </c>
      <c r="K3" s="1560" t="s">
        <v>1463</v>
      </c>
      <c r="L3" s="1560" t="s">
        <v>1464</v>
      </c>
      <c r="M3" s="1560" t="s">
        <v>1465</v>
      </c>
      <c r="N3" s="1560" t="s">
        <v>1466</v>
      </c>
      <c r="O3" s="1560" t="s">
        <v>1467</v>
      </c>
      <c r="Q3" s="653" t="s">
        <v>120</v>
      </c>
      <c r="R3" s="1560" t="s">
        <v>1462</v>
      </c>
      <c r="S3" s="1560" t="s">
        <v>1463</v>
      </c>
      <c r="T3" s="1560" t="s">
        <v>1464</v>
      </c>
      <c r="U3" s="1560" t="s">
        <v>1465</v>
      </c>
      <c r="V3" s="1560" t="s">
        <v>1466</v>
      </c>
      <c r="W3" s="1560" t="s">
        <v>1467</v>
      </c>
    </row>
    <row r="4" spans="1:23" s="416" customFormat="1" ht="15.2" customHeight="1">
      <c r="A4" s="1561" t="s">
        <v>1468</v>
      </c>
      <c r="B4" s="1562">
        <v>1585.9425513900001</v>
      </c>
      <c r="C4" s="1562">
        <v>354.48705496000002</v>
      </c>
      <c r="D4" s="1562">
        <v>158.09663781</v>
      </c>
      <c r="E4" s="1562">
        <v>304.99415340999997</v>
      </c>
      <c r="F4" s="1562">
        <v>221.61422751999999</v>
      </c>
      <c r="G4" s="1562">
        <v>672.90102051999997</v>
      </c>
      <c r="H4" s="6"/>
      <c r="I4" s="1561" t="s">
        <v>1468</v>
      </c>
      <c r="J4" s="1562">
        <v>228.39336000000003</v>
      </c>
      <c r="K4" s="1562">
        <v>27.8723238</v>
      </c>
      <c r="L4" s="1562">
        <v>11.391513000000002</v>
      </c>
      <c r="M4" s="1562">
        <v>39.231177000000002</v>
      </c>
      <c r="N4" s="1562">
        <v>15.468920100000002</v>
      </c>
      <c r="O4" s="1562">
        <v>102.25445520000001</v>
      </c>
      <c r="Q4" s="1561" t="s">
        <v>1468</v>
      </c>
      <c r="R4" s="1563">
        <v>1357.54919139</v>
      </c>
      <c r="S4" s="1563">
        <v>326.61473116000002</v>
      </c>
      <c r="T4" s="1563">
        <v>146.70512481</v>
      </c>
      <c r="U4" s="1564">
        <v>265.76297640999996</v>
      </c>
      <c r="V4" s="1563">
        <v>206.14530741999999</v>
      </c>
      <c r="W4" s="1563">
        <v>570.64656531999992</v>
      </c>
    </row>
    <row r="5" spans="1:23" s="416" customFormat="1" ht="15.2" customHeight="1">
      <c r="A5" s="1561" t="s">
        <v>1335</v>
      </c>
      <c r="B5" s="2153">
        <v>0</v>
      </c>
      <c r="C5" s="2153">
        <v>0</v>
      </c>
      <c r="D5" s="2153">
        <v>0</v>
      </c>
      <c r="E5" s="2153">
        <v>0</v>
      </c>
      <c r="F5" s="2153">
        <v>0</v>
      </c>
      <c r="G5" s="2153">
        <v>0</v>
      </c>
      <c r="H5" s="6"/>
      <c r="I5" s="1561" t="s">
        <v>1335</v>
      </c>
      <c r="J5" s="1565"/>
      <c r="K5" s="1565"/>
      <c r="L5" s="1565"/>
      <c r="M5" s="1565"/>
      <c r="N5" s="1565"/>
      <c r="O5" s="1565"/>
      <c r="Q5" s="1561" t="s">
        <v>1335</v>
      </c>
      <c r="R5" s="1565"/>
      <c r="S5" s="1565"/>
      <c r="T5" s="1565"/>
      <c r="U5" s="1565"/>
      <c r="V5" s="1565"/>
      <c r="W5" s="1565"/>
    </row>
    <row r="6" spans="1:23" s="416" customFormat="1" ht="15.2" customHeight="1">
      <c r="A6" s="1566" t="s">
        <v>188</v>
      </c>
      <c r="B6" s="1567">
        <v>1585.9425513900001</v>
      </c>
      <c r="C6" s="1567">
        <v>354.48705496000002</v>
      </c>
      <c r="D6" s="1567">
        <v>158.09663781</v>
      </c>
      <c r="E6" s="1567">
        <v>304.99415340999997</v>
      </c>
      <c r="F6" s="1567">
        <v>221.61422751999999</v>
      </c>
      <c r="G6" s="1567">
        <v>672.90102051999997</v>
      </c>
      <c r="H6" s="6"/>
      <c r="I6" s="1566" t="s">
        <v>188</v>
      </c>
      <c r="J6" s="1567">
        <v>228.39336000000003</v>
      </c>
      <c r="K6" s="1567">
        <v>27.8723238</v>
      </c>
      <c r="L6" s="1567">
        <v>11.391513000000002</v>
      </c>
      <c r="M6" s="1567">
        <v>39.231177000000002</v>
      </c>
      <c r="N6" s="1567">
        <v>15.468920100000002</v>
      </c>
      <c r="O6" s="1567">
        <v>102.25445520000001</v>
      </c>
      <c r="Q6" s="1566" t="s">
        <v>188</v>
      </c>
      <c r="R6" s="1567">
        <v>1357.54919139</v>
      </c>
      <c r="S6" s="1567">
        <v>326.61473116000002</v>
      </c>
      <c r="T6" s="1567">
        <v>146.70512481</v>
      </c>
      <c r="U6" s="1567">
        <v>265.76297640999996</v>
      </c>
      <c r="V6" s="1567">
        <v>206.14530741999999</v>
      </c>
      <c r="W6" s="1567">
        <v>570.64656531999992</v>
      </c>
    </row>
    <row r="7" spans="1:23">
      <c r="H7" s="6"/>
      <c r="I7" s="6"/>
      <c r="J7" s="6"/>
      <c r="K7" s="6"/>
      <c r="L7" s="6"/>
      <c r="M7" s="6"/>
      <c r="N7" s="6"/>
    </row>
    <row r="8" spans="1:23">
      <c r="H8" s="6"/>
      <c r="I8" s="6"/>
      <c r="J8" s="6"/>
      <c r="K8" s="6"/>
      <c r="L8" s="6"/>
      <c r="M8" s="6"/>
      <c r="N8" s="6"/>
      <c r="R8" s="1568" t="s">
        <v>1469</v>
      </c>
      <c r="S8" s="1569"/>
    </row>
    <row r="9" spans="1:23">
      <c r="A9" s="622">
        <v>2017</v>
      </c>
      <c r="B9" s="2728" t="s">
        <v>1461</v>
      </c>
      <c r="C9" s="2728"/>
      <c r="D9" s="2728"/>
      <c r="E9" s="2728"/>
      <c r="F9" s="2728"/>
      <c r="G9" s="2728"/>
      <c r="H9" s="6"/>
      <c r="J9" s="79">
        <v>1000</v>
      </c>
      <c r="R9" s="1568" t="s">
        <v>1470</v>
      </c>
    </row>
    <row r="10" spans="1:23" ht="24">
      <c r="A10" s="1333" t="s">
        <v>120</v>
      </c>
      <c r="B10" s="1570" t="s">
        <v>1462</v>
      </c>
      <c r="C10" s="1570" t="s">
        <v>1463</v>
      </c>
      <c r="D10" s="1570" t="s">
        <v>1464</v>
      </c>
      <c r="E10" s="1570" t="s">
        <v>1465</v>
      </c>
      <c r="F10" s="1570" t="s">
        <v>1466</v>
      </c>
      <c r="G10" s="1570" t="s">
        <v>1467</v>
      </c>
      <c r="H10" s="6"/>
      <c r="J10" s="79">
        <v>0.56310000000000004</v>
      </c>
    </row>
    <row r="11" spans="1:23">
      <c r="A11" s="1561" t="s">
        <v>1468</v>
      </c>
      <c r="B11" s="1571">
        <v>1534.9043360580001</v>
      </c>
      <c r="C11" s="1571">
        <v>434.49999680799993</v>
      </c>
      <c r="D11" s="1571">
        <v>227.18558581600001</v>
      </c>
      <c r="E11" s="1571">
        <v>298.32988794800002</v>
      </c>
      <c r="F11" s="1571">
        <v>338.84450253200004</v>
      </c>
      <c r="G11" s="1571">
        <v>736.80395937200001</v>
      </c>
      <c r="H11" s="6"/>
    </row>
    <row r="12" spans="1:23">
      <c r="A12" s="1561" t="s">
        <v>1335</v>
      </c>
      <c r="B12" s="2152">
        <v>0</v>
      </c>
      <c r="C12" s="2152">
        <v>0</v>
      </c>
      <c r="D12" s="2152">
        <v>0</v>
      </c>
      <c r="E12" s="2152">
        <v>0</v>
      </c>
      <c r="F12" s="2152">
        <v>0</v>
      </c>
      <c r="G12" s="2152">
        <v>0</v>
      </c>
      <c r="H12" s="6"/>
      <c r="J12" s="1558">
        <v>0</v>
      </c>
    </row>
    <row r="13" spans="1:23">
      <c r="A13" s="648" t="s">
        <v>188</v>
      </c>
      <c r="B13" s="649">
        <v>1534.9043360580001</v>
      </c>
      <c r="C13" s="649">
        <v>434.49999680799993</v>
      </c>
      <c r="D13" s="649">
        <v>227.18558581600001</v>
      </c>
      <c r="E13" s="649">
        <v>298.32988794800002</v>
      </c>
      <c r="F13" s="649">
        <v>338.84450253200004</v>
      </c>
      <c r="G13" s="649">
        <v>736.80395937200001</v>
      </c>
      <c r="H13" s="6"/>
    </row>
    <row r="14" spans="1:23">
      <c r="B14" s="1569"/>
      <c r="C14" s="1569"/>
      <c r="D14" s="1569"/>
      <c r="E14" s="1569"/>
      <c r="F14" s="1569"/>
      <c r="G14" s="1569"/>
      <c r="H14" s="1558"/>
    </row>
    <row r="15" spans="1:23" hidden="1">
      <c r="H15" s="6"/>
      <c r="I15" s="6"/>
      <c r="J15" s="6"/>
      <c r="K15" s="6"/>
      <c r="L15" s="6"/>
      <c r="M15" s="6"/>
      <c r="N15" s="6"/>
    </row>
    <row r="16" spans="1:23" hidden="1">
      <c r="H16" s="6"/>
      <c r="I16" s="6"/>
      <c r="J16" s="6"/>
      <c r="K16" s="6"/>
      <c r="L16" s="6"/>
      <c r="M16" s="6"/>
      <c r="N16" s="6"/>
    </row>
    <row r="17" spans="8:14" hidden="1">
      <c r="H17" s="6"/>
      <c r="I17" s="6"/>
      <c r="J17" s="6"/>
      <c r="K17" s="6"/>
      <c r="L17" s="6"/>
      <c r="M17" s="6"/>
      <c r="N17" s="6"/>
    </row>
    <row r="18" spans="8:14" hidden="1">
      <c r="H18" s="6"/>
      <c r="I18" s="6"/>
      <c r="J18" s="1572"/>
      <c r="K18" s="6"/>
      <c r="L18" s="6"/>
      <c r="M18" s="6"/>
      <c r="N18" s="6"/>
    </row>
    <row r="19" spans="8:14" hidden="1">
      <c r="H19" s="6"/>
      <c r="I19" s="6"/>
      <c r="J19" s="6"/>
      <c r="K19" s="6"/>
      <c r="L19" s="6"/>
      <c r="M19" s="6"/>
      <c r="N19" s="6"/>
    </row>
    <row r="20" spans="8:14" hidden="1">
      <c r="H20" s="1184"/>
      <c r="I20" s="1184"/>
      <c r="J20" s="1184"/>
      <c r="K20" s="1184"/>
      <c r="L20" s="1184"/>
      <c r="M20" s="1184"/>
      <c r="N20" s="1184"/>
    </row>
    <row r="21" spans="8:14" hidden="1"/>
    <row r="22" spans="8:14" hidden="1"/>
    <row r="23" spans="8:14" hidden="1"/>
    <row r="24" spans="8:14" hidden="1"/>
    <row r="25" spans="8:14" hidden="1"/>
    <row r="26" spans="8:14" hidden="1"/>
    <row r="27" spans="8:14" hidden="1"/>
    <row r="28" spans="8:14" hidden="1"/>
    <row r="29" spans="8:14" hidden="1"/>
    <row r="30" spans="8:14" hidden="1"/>
    <row r="31" spans="8:14" hidden="1"/>
    <row r="32" spans="8: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spans="7:7" hidden="1"/>
    <row r="98" spans="7:7" hidden="1"/>
    <row r="99" spans="7:7" hidden="1"/>
    <row r="100" spans="7:7" hidden="1"/>
    <row r="101" spans="7:7" hidden="1"/>
    <row r="102" spans="7:7" hidden="1"/>
    <row r="103" spans="7:7" hidden="1"/>
    <row r="104" spans="7:7" hidden="1"/>
    <row r="105" spans="7:7" hidden="1"/>
    <row r="106" spans="7:7" hidden="1"/>
    <row r="107" spans="7:7" hidden="1"/>
    <row r="108" spans="7:7" hidden="1"/>
    <row r="109" spans="7:7" hidden="1"/>
    <row r="110" spans="7:7" hidden="1"/>
    <row r="111" spans="7:7" ht="15" hidden="1">
      <c r="G111" s="107"/>
    </row>
  </sheetData>
  <mergeCells count="4">
    <mergeCell ref="A1:G1"/>
    <mergeCell ref="B2:G2"/>
    <mergeCell ref="J2:O2"/>
    <mergeCell ref="B9:G9"/>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3B417-3169-4049-9825-F77CC5F5114E}">
  <sheetPr>
    <tabColor theme="2"/>
  </sheetPr>
  <dimension ref="A1:AR111"/>
  <sheetViews>
    <sheetView showGridLines="0" showWhiteSpace="0" view="pageLayout" zoomScale="112" zoomScaleNormal="100" zoomScalePageLayoutView="112" workbookViewId="0">
      <selection activeCell="A32" sqref="A32"/>
    </sheetView>
  </sheetViews>
  <sheetFormatPr defaultColWidth="0" defaultRowHeight="12"/>
  <cols>
    <col min="1" max="1" width="13.85546875" style="79" customWidth="1"/>
    <col min="2" max="2" width="6.7109375" style="79" customWidth="1"/>
    <col min="3" max="3" width="7" style="79" customWidth="1"/>
    <col min="4" max="14" width="6.28515625" style="79" customWidth="1"/>
    <col min="15" max="15" width="9.140625" style="79" hidden="1" customWidth="1"/>
    <col min="16" max="16" width="0" style="79" hidden="1" customWidth="1"/>
    <col min="17" max="17" width="11" style="79" hidden="1" customWidth="1"/>
    <col min="18" max="30" width="0" style="79" hidden="1" customWidth="1"/>
    <col min="31" max="31" width="28.5703125" style="79" hidden="1" customWidth="1"/>
    <col min="32" max="44" width="0" style="79" hidden="1" customWidth="1"/>
    <col min="45" max="16384" width="9.140625" style="79" hidden="1"/>
  </cols>
  <sheetData>
    <row r="1" spans="1:44" s="6" customFormat="1" ht="60.75" customHeight="1">
      <c r="A1" s="2714" t="s">
        <v>2300</v>
      </c>
      <c r="B1" s="2715"/>
      <c r="C1" s="2715"/>
      <c r="D1" s="2715"/>
      <c r="E1" s="2715"/>
      <c r="F1" s="2715"/>
      <c r="G1" s="2715"/>
      <c r="H1" s="2715"/>
      <c r="I1" s="2715"/>
      <c r="J1" s="2715"/>
      <c r="K1" s="2715"/>
      <c r="L1" s="2715"/>
      <c r="M1" s="2715"/>
      <c r="N1" s="2715"/>
      <c r="P1" s="1695" t="s">
        <v>1585</v>
      </c>
      <c r="Q1" s="1696"/>
      <c r="R1" s="1696"/>
      <c r="S1" s="1696"/>
      <c r="T1" s="1696"/>
      <c r="U1" s="1696"/>
      <c r="V1" s="1696"/>
      <c r="W1" s="1696"/>
      <c r="X1" s="1696"/>
      <c r="Y1" s="1696"/>
      <c r="Z1" s="1696"/>
      <c r="AA1" s="1696"/>
      <c r="AB1" s="1696"/>
      <c r="AC1" s="1696"/>
      <c r="AE1" s="2739" t="s">
        <v>1585</v>
      </c>
      <c r="AF1" s="2740"/>
      <c r="AG1" s="2740"/>
      <c r="AH1" s="2740"/>
      <c r="AI1" s="2740"/>
      <c r="AJ1" s="2740"/>
      <c r="AK1" s="2740"/>
      <c r="AL1" s="2740"/>
      <c r="AM1" s="2740"/>
      <c r="AN1" s="2740"/>
      <c r="AO1" s="2740"/>
      <c r="AP1" s="2740"/>
      <c r="AQ1" s="2740"/>
      <c r="AR1" s="2740"/>
    </row>
    <row r="2" spans="1:44" s="6" customFormat="1" ht="16.5" customHeight="1">
      <c r="A2" s="613" t="s">
        <v>2064</v>
      </c>
      <c r="B2" s="1697"/>
      <c r="C2" s="1697"/>
      <c r="D2" s="1697"/>
      <c r="E2" s="1697"/>
      <c r="F2" s="1697"/>
      <c r="G2" s="1697"/>
      <c r="H2" s="1697"/>
      <c r="I2" s="1697"/>
      <c r="J2" s="1697"/>
      <c r="K2" s="1697"/>
      <c r="L2" s="1697"/>
      <c r="M2" s="1697"/>
      <c r="N2" s="1697"/>
      <c r="P2" s="1698" t="s">
        <v>1471</v>
      </c>
      <c r="Q2" s="1699"/>
      <c r="R2" s="1697"/>
      <c r="S2" s="1697"/>
      <c r="T2" s="1697"/>
      <c r="U2" s="1697"/>
      <c r="V2" s="1697"/>
      <c r="W2" s="1697"/>
      <c r="X2" s="1697"/>
      <c r="Y2" s="1697"/>
      <c r="Z2" s="1697"/>
      <c r="AA2" s="1697"/>
      <c r="AB2" s="1697"/>
      <c r="AC2" s="1697"/>
      <c r="AE2" s="1698" t="s">
        <v>1472</v>
      </c>
      <c r="AF2" s="1699"/>
      <c r="AG2" s="1697"/>
      <c r="AH2" s="1697"/>
      <c r="AI2" s="1697"/>
      <c r="AJ2" s="1697"/>
      <c r="AK2" s="1697"/>
      <c r="AL2" s="1697"/>
      <c r="AM2" s="1697"/>
      <c r="AN2" s="1697"/>
      <c r="AO2" s="1697"/>
      <c r="AP2" s="1697"/>
      <c r="AQ2" s="1697"/>
      <c r="AR2" s="1697"/>
    </row>
    <row r="3" spans="1:44" ht="51.75" customHeight="1">
      <c r="A3" s="1700"/>
      <c r="B3" s="2741" t="s">
        <v>1586</v>
      </c>
      <c r="C3" s="2742"/>
      <c r="D3" s="2742"/>
      <c r="E3" s="2742"/>
      <c r="F3" s="2742"/>
      <c r="G3" s="2742"/>
      <c r="H3" s="2743"/>
      <c r="I3" s="2743" t="s">
        <v>1587</v>
      </c>
      <c r="J3" s="2744"/>
      <c r="K3" s="2744"/>
      <c r="L3" s="2744"/>
      <c r="M3" s="2744" t="s">
        <v>1588</v>
      </c>
      <c r="N3" s="2744"/>
      <c r="O3" s="6"/>
      <c r="P3" s="1700"/>
      <c r="Q3" s="2741" t="s">
        <v>1586</v>
      </c>
      <c r="R3" s="2742"/>
      <c r="S3" s="2742"/>
      <c r="T3" s="2742"/>
      <c r="U3" s="2742"/>
      <c r="V3" s="2742"/>
      <c r="W3" s="2743"/>
      <c r="X3" s="2745" t="s">
        <v>1587</v>
      </c>
      <c r="Y3" s="2746"/>
      <c r="Z3" s="2746"/>
      <c r="AA3" s="2747"/>
      <c r="AB3" s="2745" t="s">
        <v>1588</v>
      </c>
      <c r="AC3" s="2747"/>
      <c r="AE3" s="1700"/>
      <c r="AF3" s="2741" t="s">
        <v>1586</v>
      </c>
      <c r="AG3" s="2742"/>
      <c r="AH3" s="2742"/>
      <c r="AI3" s="2742"/>
      <c r="AJ3" s="2742"/>
      <c r="AK3" s="2742"/>
      <c r="AL3" s="2743"/>
      <c r="AM3" s="2745" t="s">
        <v>1587</v>
      </c>
      <c r="AN3" s="2746"/>
      <c r="AO3" s="2746"/>
      <c r="AP3" s="2747"/>
      <c r="AQ3" s="2745" t="s">
        <v>1588</v>
      </c>
      <c r="AR3" s="2747"/>
    </row>
    <row r="4" spans="1:44" ht="27.75" customHeight="1">
      <c r="A4" s="1700"/>
      <c r="B4" s="1701"/>
      <c r="C4" s="1702"/>
      <c r="D4" s="1703"/>
      <c r="E4" s="2732" t="s">
        <v>1589</v>
      </c>
      <c r="F4" s="2734"/>
      <c r="G4" s="2734"/>
      <c r="H4" s="2734"/>
      <c r="I4" s="2732" t="s">
        <v>1590</v>
      </c>
      <c r="J4" s="2733"/>
      <c r="K4" s="2732" t="s">
        <v>1591</v>
      </c>
      <c r="L4" s="2734"/>
      <c r="M4" s="1704"/>
      <c r="N4" s="1704"/>
      <c r="O4" s="6"/>
      <c r="P4" s="1700"/>
      <c r="Q4" s="1701"/>
      <c r="R4" s="1702"/>
      <c r="S4" s="1703"/>
      <c r="T4" s="2732" t="s">
        <v>1589</v>
      </c>
      <c r="U4" s="2734"/>
      <c r="V4" s="2734"/>
      <c r="W4" s="2733"/>
      <c r="X4" s="2732" t="s">
        <v>1590</v>
      </c>
      <c r="Y4" s="2733"/>
      <c r="Z4" s="2732" t="s">
        <v>1591</v>
      </c>
      <c r="AA4" s="2733"/>
      <c r="AB4" s="1704"/>
      <c r="AC4" s="1704"/>
      <c r="AE4" s="1700"/>
      <c r="AF4" s="1701"/>
      <c r="AG4" s="1702"/>
      <c r="AH4" s="1703"/>
      <c r="AI4" s="2732" t="s">
        <v>1589</v>
      </c>
      <c r="AJ4" s="2734"/>
      <c r="AK4" s="2734"/>
      <c r="AL4" s="2733"/>
      <c r="AM4" s="2732" t="s">
        <v>1590</v>
      </c>
      <c r="AN4" s="2733"/>
      <c r="AO4" s="2732" t="s">
        <v>1591</v>
      </c>
      <c r="AP4" s="2733"/>
      <c r="AQ4" s="1704"/>
      <c r="AR4" s="1704"/>
    </row>
    <row r="5" spans="1:44" ht="87.75" customHeight="1">
      <c r="A5" s="1579" t="s">
        <v>120</v>
      </c>
      <c r="B5" s="1705"/>
      <c r="C5" s="1706" t="s">
        <v>1592</v>
      </c>
      <c r="D5" s="1707" t="s">
        <v>1593</v>
      </c>
      <c r="E5" s="1708"/>
      <c r="F5" s="1709" t="s">
        <v>1594</v>
      </c>
      <c r="G5" s="1710" t="s">
        <v>1595</v>
      </c>
      <c r="H5" s="1711" t="s">
        <v>1596</v>
      </c>
      <c r="I5" s="1706"/>
      <c r="J5" s="1710" t="s">
        <v>1597</v>
      </c>
      <c r="K5" s="1706"/>
      <c r="L5" s="1709" t="s">
        <v>1596</v>
      </c>
      <c r="M5" s="1706" t="s">
        <v>1598</v>
      </c>
      <c r="N5" s="1706" t="s">
        <v>1596</v>
      </c>
      <c r="O5" s="6"/>
      <c r="P5" s="1579" t="s">
        <v>120</v>
      </c>
      <c r="Q5" s="1705"/>
      <c r="R5" s="1706" t="s">
        <v>1592</v>
      </c>
      <c r="S5" s="1707" t="s">
        <v>1593</v>
      </c>
      <c r="T5" s="1708"/>
      <c r="U5" s="1709" t="s">
        <v>1594</v>
      </c>
      <c r="V5" s="1710" t="s">
        <v>1595</v>
      </c>
      <c r="W5" s="1711" t="s">
        <v>1596</v>
      </c>
      <c r="X5" s="1706"/>
      <c r="Y5" s="1710" t="s">
        <v>1597</v>
      </c>
      <c r="Z5" s="1706"/>
      <c r="AA5" s="1709" t="s">
        <v>1596</v>
      </c>
      <c r="AB5" s="1706" t="s">
        <v>1598</v>
      </c>
      <c r="AC5" s="1706" t="s">
        <v>1596</v>
      </c>
      <c r="AE5" s="1579" t="s">
        <v>120</v>
      </c>
      <c r="AF5" s="1705"/>
      <c r="AG5" s="1706" t="s">
        <v>1592</v>
      </c>
      <c r="AH5" s="1707" t="s">
        <v>1593</v>
      </c>
      <c r="AJ5" s="1709" t="s">
        <v>1594</v>
      </c>
      <c r="AK5" s="1710" t="s">
        <v>1595</v>
      </c>
      <c r="AL5" s="1711" t="s">
        <v>1596</v>
      </c>
      <c r="AM5" s="1706"/>
      <c r="AN5" s="1710" t="s">
        <v>1597</v>
      </c>
      <c r="AO5" s="1706"/>
      <c r="AP5" s="1709" t="s">
        <v>1596</v>
      </c>
      <c r="AQ5" s="1706" t="s">
        <v>1598</v>
      </c>
      <c r="AR5" s="1706" t="s">
        <v>1596</v>
      </c>
    </row>
    <row r="6" spans="1:44" s="416" customFormat="1">
      <c r="A6" s="1963" t="s">
        <v>1335</v>
      </c>
      <c r="B6" s="1968">
        <v>59389.375130200002</v>
      </c>
      <c r="C6" s="1969">
        <v>0</v>
      </c>
      <c r="D6" s="1969">
        <v>0</v>
      </c>
      <c r="E6" s="1969">
        <v>0</v>
      </c>
      <c r="F6" s="1969">
        <v>0</v>
      </c>
      <c r="G6" s="1969">
        <v>0</v>
      </c>
      <c r="H6" s="1969">
        <v>0</v>
      </c>
      <c r="I6" s="1970">
        <v>-1.9650000000000001</v>
      </c>
      <c r="J6" s="1970">
        <v>0</v>
      </c>
      <c r="K6" s="1970">
        <v>0</v>
      </c>
      <c r="L6" s="1970">
        <v>0</v>
      </c>
      <c r="M6" s="1969">
        <v>0</v>
      </c>
      <c r="N6" s="1970">
        <v>0</v>
      </c>
      <c r="O6" s="6"/>
      <c r="P6" s="1712" t="s">
        <v>1335</v>
      </c>
      <c r="Q6" s="1587">
        <v>45.522130199999999</v>
      </c>
      <c r="R6" s="1713">
        <v>0</v>
      </c>
      <c r="S6" s="1713">
        <v>0</v>
      </c>
      <c r="T6" s="1713">
        <v>0</v>
      </c>
      <c r="U6" s="1713">
        <v>0</v>
      </c>
      <c r="V6" s="1713">
        <v>0</v>
      </c>
      <c r="W6" s="1713">
        <v>0</v>
      </c>
      <c r="X6" s="1714">
        <v>0</v>
      </c>
      <c r="Y6" s="1714">
        <v>0</v>
      </c>
      <c r="Z6" s="1714">
        <v>0</v>
      </c>
      <c r="AA6" s="1714">
        <v>0</v>
      </c>
      <c r="AB6" s="1713">
        <v>0</v>
      </c>
      <c r="AC6" s="1714">
        <v>0</v>
      </c>
      <c r="AE6" s="1712" t="s">
        <v>1335</v>
      </c>
      <c r="AF6" s="1587">
        <v>59343.853000000003</v>
      </c>
      <c r="AG6" s="1713">
        <v>0</v>
      </c>
      <c r="AH6" s="1713">
        <v>0</v>
      </c>
      <c r="AI6" s="1713">
        <v>0</v>
      </c>
      <c r="AJ6" s="1713">
        <v>0</v>
      </c>
      <c r="AK6" s="1713">
        <v>0</v>
      </c>
      <c r="AL6" s="1713">
        <v>0</v>
      </c>
      <c r="AM6" s="1714">
        <v>-1.9650000000000001</v>
      </c>
      <c r="AN6" s="1714"/>
      <c r="AO6" s="1714"/>
      <c r="AP6" s="1714"/>
      <c r="AQ6" s="1713"/>
      <c r="AR6" s="1714"/>
    </row>
    <row r="7" spans="1:44" s="416" customFormat="1" ht="22.5">
      <c r="A7" s="1964" t="s">
        <v>1599</v>
      </c>
      <c r="B7" s="1968">
        <v>355235.85317640001</v>
      </c>
      <c r="C7" s="1968">
        <v>566.11583680000001</v>
      </c>
      <c r="D7" s="1968">
        <v>1321.9132711</v>
      </c>
      <c r="E7" s="1968">
        <v>6444.2451285000006</v>
      </c>
      <c r="F7" s="1968">
        <v>6310.0251284999995</v>
      </c>
      <c r="G7" s="1968">
        <v>4945.7141284999998</v>
      </c>
      <c r="H7" s="1968">
        <v>2360.4439683000001</v>
      </c>
      <c r="I7" s="1968">
        <v>-551.76172589999999</v>
      </c>
      <c r="J7" s="1968">
        <v>-695.68354160000001</v>
      </c>
      <c r="K7" s="1968">
        <v>-1711.3898376</v>
      </c>
      <c r="L7" s="1968">
        <v>-708.82943460000001</v>
      </c>
      <c r="M7" s="1968">
        <v>3866.1953079</v>
      </c>
      <c r="N7" s="1971">
        <v>746.81048090000002</v>
      </c>
      <c r="P7" s="1585" t="s">
        <v>1599</v>
      </c>
      <c r="Q7" s="1587">
        <v>8032.0831764000004</v>
      </c>
      <c r="R7" s="1587">
        <v>39.2638368</v>
      </c>
      <c r="S7" s="1587">
        <v>27.412271100000002</v>
      </c>
      <c r="T7" s="1587">
        <v>365.02112850000003</v>
      </c>
      <c r="U7" s="1587">
        <v>365.02112850000003</v>
      </c>
      <c r="V7" s="1587">
        <v>365.02112850000003</v>
      </c>
      <c r="W7" s="1587">
        <v>93.526968300000007</v>
      </c>
      <c r="X7" s="1587">
        <v>-24.319725900000002</v>
      </c>
      <c r="Y7" s="1587">
        <v>-0.97754160000000012</v>
      </c>
      <c r="Z7" s="1587">
        <v>-97.920837599999999</v>
      </c>
      <c r="AA7" s="1587">
        <v>-34.7804346</v>
      </c>
      <c r="AB7" s="1587">
        <v>191.68430790000002</v>
      </c>
      <c r="AC7" s="1587">
        <v>84.036480900000015</v>
      </c>
      <c r="AE7" s="1585" t="s">
        <v>1599</v>
      </c>
      <c r="AF7" s="1587">
        <v>347203.77</v>
      </c>
      <c r="AG7" s="1587">
        <v>526.85199999999998</v>
      </c>
      <c r="AH7" s="1587">
        <v>1294.501</v>
      </c>
      <c r="AI7" s="1587">
        <v>6079.2240000000002</v>
      </c>
      <c r="AJ7" s="1587">
        <v>5945.0039999999999</v>
      </c>
      <c r="AK7" s="1587">
        <v>4580.6930000000002</v>
      </c>
      <c r="AL7" s="1587">
        <v>2266.9169999999999</v>
      </c>
      <c r="AM7" s="1587">
        <v>-527.44200000000001</v>
      </c>
      <c r="AN7" s="1587">
        <v>-694.70600000000002</v>
      </c>
      <c r="AO7" s="1587">
        <v>-1613.4690000000001</v>
      </c>
      <c r="AP7" s="1587">
        <v>-674.04899999999998</v>
      </c>
      <c r="AQ7" s="1587">
        <v>3674.511</v>
      </c>
      <c r="AR7" s="1587">
        <v>662.774</v>
      </c>
    </row>
    <row r="8" spans="1:44" s="416" customFormat="1" ht="22.5">
      <c r="A8" s="1964" t="s">
        <v>1600</v>
      </c>
      <c r="B8" s="1968">
        <v>96260.101873799998</v>
      </c>
      <c r="C8" s="1968">
        <v>0</v>
      </c>
      <c r="D8" s="1968">
        <v>41.869</v>
      </c>
      <c r="E8" s="1968">
        <v>1170.933599</v>
      </c>
      <c r="F8" s="1971">
        <v>1171.3211638</v>
      </c>
      <c r="G8" s="1968">
        <v>1.8525990000000001</v>
      </c>
      <c r="H8" s="1971">
        <v>49.706000000000003</v>
      </c>
      <c r="I8" s="1968">
        <v>24.490357800000002</v>
      </c>
      <c r="J8" s="1968">
        <v>1.341</v>
      </c>
      <c r="K8" s="1968">
        <v>145.10499999999999</v>
      </c>
      <c r="L8" s="1968">
        <v>8.0000000000000002E-3</v>
      </c>
      <c r="M8" s="1968">
        <v>7.0212776999999997</v>
      </c>
      <c r="N8" s="1968">
        <v>30.154</v>
      </c>
      <c r="P8" s="1585" t="s">
        <v>1600</v>
      </c>
      <c r="Q8" s="1587">
        <v>1137.4608738000002</v>
      </c>
      <c r="R8" s="1587">
        <v>0</v>
      </c>
      <c r="S8" s="1587">
        <v>0</v>
      </c>
      <c r="T8" s="1587">
        <v>1.8525990000000001</v>
      </c>
      <c r="U8" s="1587">
        <v>3.3211637999999999</v>
      </c>
      <c r="V8" s="1587">
        <v>1.8525990000000001</v>
      </c>
      <c r="W8" s="1587">
        <v>0</v>
      </c>
      <c r="X8" s="1587">
        <v>0.92235780000000001</v>
      </c>
      <c r="Y8" s="1587">
        <v>0</v>
      </c>
      <c r="Z8" s="1587">
        <v>0</v>
      </c>
      <c r="AA8" s="1587">
        <v>0</v>
      </c>
      <c r="AB8" s="1587">
        <v>0.3192777</v>
      </c>
      <c r="AC8" s="1587">
        <v>0</v>
      </c>
      <c r="AE8" s="1585" t="s">
        <v>1600</v>
      </c>
      <c r="AF8" s="1587">
        <v>95122.641000000003</v>
      </c>
      <c r="AG8" s="1587">
        <v>0</v>
      </c>
      <c r="AH8" s="1587">
        <v>41.869</v>
      </c>
      <c r="AI8" s="1587">
        <v>1169.0809999999999</v>
      </c>
      <c r="AJ8" s="1587">
        <v>0</v>
      </c>
      <c r="AK8" s="1587">
        <v>0</v>
      </c>
      <c r="AL8" s="1587">
        <v>49.706000000000003</v>
      </c>
      <c r="AM8" s="1587">
        <v>23.568000000000001</v>
      </c>
      <c r="AN8" s="1587">
        <v>1.341</v>
      </c>
      <c r="AO8" s="1587">
        <v>145.10499999999999</v>
      </c>
      <c r="AP8" s="1587">
        <v>8.0000000000000002E-3</v>
      </c>
      <c r="AQ8" s="1587">
        <v>6.702</v>
      </c>
      <c r="AR8" s="1587">
        <v>30.154</v>
      </c>
    </row>
    <row r="9" spans="1:44">
      <c r="A9" s="1797"/>
    </row>
    <row r="10" spans="1:44">
      <c r="A10" s="1965" t="s">
        <v>1601</v>
      </c>
      <c r="B10" s="100"/>
      <c r="C10" s="100"/>
      <c r="D10" s="100"/>
      <c r="E10" s="100"/>
      <c r="F10" s="100"/>
      <c r="G10" s="100"/>
      <c r="H10" s="100"/>
      <c r="I10" s="100"/>
      <c r="J10" s="100"/>
      <c r="K10" s="100"/>
      <c r="L10" s="100"/>
      <c r="M10" s="100"/>
      <c r="N10" s="100"/>
      <c r="O10" s="6"/>
      <c r="AF10" s="1569" t="s">
        <v>1602</v>
      </c>
      <c r="AG10" s="1569"/>
      <c r="AH10" s="1569"/>
      <c r="AI10" s="1569"/>
      <c r="AJ10" s="1569"/>
    </row>
    <row r="11" spans="1:44" ht="45.75" customHeight="1">
      <c r="A11" s="1966"/>
      <c r="B11" s="2735" t="s">
        <v>1586</v>
      </c>
      <c r="C11" s="2736"/>
      <c r="D11" s="2736"/>
      <c r="E11" s="2736"/>
      <c r="F11" s="2736"/>
      <c r="G11" s="2736"/>
      <c r="H11" s="2737"/>
      <c r="I11" s="2737" t="s">
        <v>1587</v>
      </c>
      <c r="J11" s="2738"/>
      <c r="K11" s="2738"/>
      <c r="L11" s="2738"/>
      <c r="M11" s="2738" t="s">
        <v>1588</v>
      </c>
      <c r="N11" s="2738"/>
      <c r="O11" s="6"/>
      <c r="Q11" s="79">
        <v>1000</v>
      </c>
      <c r="AC11" s="1578"/>
    </row>
    <row r="12" spans="1:44" ht="24" customHeight="1">
      <c r="A12" s="1966"/>
      <c r="B12" s="1715"/>
      <c r="C12" s="1716"/>
      <c r="D12" s="1717"/>
      <c r="E12" s="2729" t="s">
        <v>1589</v>
      </c>
      <c r="F12" s="2730"/>
      <c r="G12" s="2730"/>
      <c r="H12" s="2730"/>
      <c r="I12" s="2729" t="s">
        <v>1590</v>
      </c>
      <c r="J12" s="2731"/>
      <c r="K12" s="2729" t="s">
        <v>1591</v>
      </c>
      <c r="L12" s="2730"/>
      <c r="M12" s="1718"/>
      <c r="N12" s="1718"/>
      <c r="Q12" s="79">
        <v>0.56310000000000004</v>
      </c>
    </row>
    <row r="13" spans="1:44" ht="92.25" customHeight="1">
      <c r="A13" s="1967" t="s">
        <v>120</v>
      </c>
      <c r="B13" s="1719"/>
      <c r="C13" s="1720" t="s">
        <v>1592</v>
      </c>
      <c r="D13" s="1721" t="s">
        <v>1593</v>
      </c>
      <c r="E13" s="1722"/>
      <c r="F13" s="1723" t="s">
        <v>1594</v>
      </c>
      <c r="G13" s="1724" t="s">
        <v>1595</v>
      </c>
      <c r="H13" s="1725" t="s">
        <v>1596</v>
      </c>
      <c r="I13" s="1720"/>
      <c r="J13" s="1724" t="s">
        <v>1597</v>
      </c>
      <c r="K13" s="1720"/>
      <c r="L13" s="1723" t="s">
        <v>1596</v>
      </c>
      <c r="M13" s="1720" t="s">
        <v>1598</v>
      </c>
      <c r="N13" s="1720" t="s">
        <v>1596</v>
      </c>
      <c r="O13" s="6"/>
      <c r="Q13" s="1641">
        <v>0</v>
      </c>
    </row>
    <row r="14" spans="1:44" ht="15">
      <c r="A14" s="1963" t="s">
        <v>1335</v>
      </c>
      <c r="B14" s="1972">
        <v>69760</v>
      </c>
      <c r="C14" s="1973"/>
      <c r="D14" s="1973"/>
      <c r="E14" s="1973"/>
      <c r="F14" s="1973"/>
      <c r="G14" s="1973"/>
      <c r="H14" s="1973"/>
      <c r="I14" s="1974">
        <v>-1</v>
      </c>
      <c r="J14" s="1974"/>
      <c r="K14" s="1974"/>
      <c r="L14" s="1974"/>
      <c r="M14" s="1973"/>
      <c r="N14" s="1974"/>
      <c r="AF14" s="1726" t="s">
        <v>1603</v>
      </c>
    </row>
    <row r="15" spans="1:44" ht="22.5">
      <c r="A15" s="1964" t="s">
        <v>1599</v>
      </c>
      <c r="B15" s="1972">
        <v>344370</v>
      </c>
      <c r="C15" s="1972">
        <v>703</v>
      </c>
      <c r="D15" s="1972">
        <v>2052</v>
      </c>
      <c r="E15" s="1972">
        <v>7195</v>
      </c>
      <c r="F15" s="1972">
        <v>7195</v>
      </c>
      <c r="G15" s="1972">
        <v>5545</v>
      </c>
      <c r="H15" s="1972">
        <v>2812</v>
      </c>
      <c r="I15" s="1972">
        <v>-637</v>
      </c>
      <c r="J15" s="1972">
        <v>-35</v>
      </c>
      <c r="K15" s="1972">
        <v>-1866</v>
      </c>
      <c r="L15" s="1972">
        <v>-820</v>
      </c>
      <c r="M15" s="1972">
        <v>4553</v>
      </c>
      <c r="N15" s="1975">
        <v>1174</v>
      </c>
      <c r="AF15" s="1726"/>
    </row>
    <row r="16" spans="1:44" ht="22.5">
      <c r="A16" s="1964" t="s">
        <v>1600</v>
      </c>
      <c r="B16" s="1972">
        <v>98685</v>
      </c>
      <c r="C16" s="1972"/>
      <c r="D16" s="1972">
        <v>94</v>
      </c>
      <c r="E16" s="1972">
        <v>859</v>
      </c>
      <c r="F16" s="1972">
        <v>859</v>
      </c>
      <c r="G16" s="1972"/>
      <c r="H16" s="1976">
        <v>1030</v>
      </c>
      <c r="I16" s="1972">
        <v>52</v>
      </c>
      <c r="J16" s="1972">
        <v>1</v>
      </c>
      <c r="K16" s="1972">
        <v>80</v>
      </c>
      <c r="L16" s="1972">
        <v>3</v>
      </c>
      <c r="M16" s="1972">
        <v>11</v>
      </c>
      <c r="N16" s="1972">
        <v>25</v>
      </c>
      <c r="AF16" s="1726" t="s">
        <v>1604</v>
      </c>
    </row>
    <row r="17" spans="5:32" ht="15">
      <c r="AF17" s="1726" t="s">
        <v>1605</v>
      </c>
    </row>
    <row r="18" spans="5:32" ht="15">
      <c r="E18" s="6"/>
      <c r="F18" s="6"/>
      <c r="G18" s="6"/>
      <c r="H18" s="6"/>
      <c r="AF18" s="1726" t="s">
        <v>1606</v>
      </c>
    </row>
    <row r="111" spans="7:7" ht="15">
      <c r="G111" s="107"/>
    </row>
  </sheetData>
  <mergeCells count="26">
    <mergeCell ref="A1:N1"/>
    <mergeCell ref="AE1:AR1"/>
    <mergeCell ref="B3:H3"/>
    <mergeCell ref="I3:L3"/>
    <mergeCell ref="M3:N3"/>
    <mergeCell ref="Q3:W3"/>
    <mergeCell ref="X3:AA3"/>
    <mergeCell ref="AB3:AC3"/>
    <mergeCell ref="AF3:AL3"/>
    <mergeCell ref="AM3:AP3"/>
    <mergeCell ref="AQ3:AR3"/>
    <mergeCell ref="AM4:AN4"/>
    <mergeCell ref="AO4:AP4"/>
    <mergeCell ref="B11:H11"/>
    <mergeCell ref="I11:L11"/>
    <mergeCell ref="M11:N11"/>
    <mergeCell ref="E4:H4"/>
    <mergeCell ref="I4:J4"/>
    <mergeCell ref="K4:L4"/>
    <mergeCell ref="T4:W4"/>
    <mergeCell ref="X4:Y4"/>
    <mergeCell ref="E12:H12"/>
    <mergeCell ref="I12:J12"/>
    <mergeCell ref="K12:L12"/>
    <mergeCell ref="Z4:AA4"/>
    <mergeCell ref="AI4:AL4"/>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0A83F-BD4D-4E2B-8A57-0A44F8EA9187}">
  <sheetPr>
    <tabColor theme="2"/>
  </sheetPr>
  <dimension ref="A1:G33"/>
  <sheetViews>
    <sheetView showGridLines="0" showWhiteSpace="0" view="pageLayout" zoomScaleNormal="110" workbookViewId="0">
      <selection activeCell="A44" sqref="A44"/>
    </sheetView>
  </sheetViews>
  <sheetFormatPr defaultColWidth="0" defaultRowHeight="12"/>
  <cols>
    <col min="1" max="1" width="64.28515625" style="446" customWidth="1"/>
    <col min="2" max="2" width="28.5703125" style="79" customWidth="1"/>
    <col min="3" max="7" width="9.140625" style="1184" hidden="1" customWidth="1"/>
    <col min="8" max="16384" width="9.140625" style="79" hidden="1"/>
  </cols>
  <sheetData>
    <row r="1" spans="1:7" s="6" customFormat="1" ht="54" customHeight="1">
      <c r="A1" s="2748" t="s">
        <v>2301</v>
      </c>
      <c r="B1" s="2749"/>
      <c r="C1" s="168"/>
      <c r="D1" s="168"/>
      <c r="E1" s="168"/>
      <c r="F1" s="168"/>
      <c r="G1" s="168"/>
    </row>
    <row r="2" spans="1:7" s="1578" customFormat="1" ht="16.5" customHeight="1">
      <c r="A2" s="1575">
        <v>2018</v>
      </c>
      <c r="B2" s="1575"/>
      <c r="C2" s="1576"/>
      <c r="D2" s="1576"/>
      <c r="E2" s="1576"/>
      <c r="F2" s="1576"/>
      <c r="G2" s="1576"/>
    </row>
    <row r="3" spans="1:7" s="5" customFormat="1" ht="29.25" customHeight="1">
      <c r="A3" s="89" t="s">
        <v>120</v>
      </c>
      <c r="B3" s="128" t="s">
        <v>1473</v>
      </c>
      <c r="C3" s="1573"/>
      <c r="D3" s="1573"/>
      <c r="E3" s="1573"/>
      <c r="F3" s="1573"/>
      <c r="G3" s="1573"/>
    </row>
    <row r="4" spans="1:7" s="416" customFormat="1">
      <c r="A4" s="1580" t="s">
        <v>1474</v>
      </c>
      <c r="B4" s="1581">
        <v>-2493.160904637793</v>
      </c>
      <c r="C4" s="1582"/>
      <c r="D4" s="1577"/>
      <c r="E4" s="1577"/>
      <c r="F4" s="1577"/>
      <c r="G4" s="1577"/>
    </row>
    <row r="5" spans="1:7" s="416" customFormat="1">
      <c r="A5" s="1580" t="s">
        <v>1475</v>
      </c>
      <c r="B5" s="1581">
        <v>-2477.1208253000004</v>
      </c>
      <c r="C5" s="1582"/>
      <c r="D5" s="1577"/>
      <c r="E5" s="1577"/>
      <c r="F5" s="1577"/>
      <c r="G5" s="1577"/>
    </row>
    <row r="6" spans="1:7" s="416" customFormat="1">
      <c r="A6" s="1561" t="s">
        <v>1476</v>
      </c>
      <c r="B6" s="1584">
        <v>-498.35957149000001</v>
      </c>
      <c r="C6" s="1577"/>
      <c r="D6" s="1577"/>
      <c r="E6" s="1577"/>
      <c r="F6" s="1577"/>
      <c r="G6" s="1577"/>
    </row>
    <row r="7" spans="1:7" s="416" customFormat="1">
      <c r="A7" s="1561" t="s">
        <v>1477</v>
      </c>
      <c r="B7" s="1584">
        <v>465.98047725099195</v>
      </c>
      <c r="C7" s="1577"/>
      <c r="D7" s="1577"/>
      <c r="E7" s="1577"/>
      <c r="F7" s="1577"/>
      <c r="G7" s="1577"/>
    </row>
    <row r="8" spans="1:7" s="416" customFormat="1">
      <c r="A8" s="1586" t="s">
        <v>1478</v>
      </c>
      <c r="B8" s="1584">
        <v>52.618048659999999</v>
      </c>
      <c r="C8" s="1577"/>
      <c r="D8" s="1577"/>
      <c r="E8" s="1577"/>
      <c r="F8" s="1577"/>
      <c r="G8" s="1577"/>
    </row>
    <row r="9" spans="1:7" s="416" customFormat="1">
      <c r="A9" s="1586" t="s">
        <v>1479</v>
      </c>
      <c r="B9" s="1584">
        <v>-45.2204604</v>
      </c>
      <c r="C9" s="1576"/>
      <c r="D9" s="1577"/>
      <c r="E9" s="1577"/>
      <c r="F9" s="1577"/>
      <c r="G9" s="1577"/>
    </row>
    <row r="10" spans="1:7" s="416" customFormat="1">
      <c r="A10" s="1561" t="s">
        <v>1480</v>
      </c>
      <c r="B10" s="1584">
        <v>320.65666851637002</v>
      </c>
      <c r="C10" s="1577"/>
      <c r="D10" s="1577"/>
      <c r="E10" s="1577"/>
      <c r="F10" s="1577"/>
      <c r="G10" s="1577"/>
    </row>
    <row r="11" spans="1:7" s="416" customFormat="1">
      <c r="A11" s="1561" t="s">
        <v>1481</v>
      </c>
      <c r="B11" s="1587">
        <v>1.1312679000000001</v>
      </c>
      <c r="C11" s="1577"/>
      <c r="D11" s="1577"/>
      <c r="E11" s="1577"/>
      <c r="F11" s="1577"/>
      <c r="G11" s="1577"/>
    </row>
    <row r="12" spans="1:7" s="416" customFormat="1">
      <c r="A12" s="1561" t="s">
        <v>1482</v>
      </c>
      <c r="B12" s="1584">
        <v>-0.1041735</v>
      </c>
      <c r="C12" s="1582"/>
      <c r="D12" s="1577"/>
      <c r="E12" s="1577"/>
      <c r="F12" s="1577"/>
      <c r="G12" s="1577"/>
    </row>
    <row r="13" spans="1:7">
      <c r="A13" s="446" t="s">
        <v>1483</v>
      </c>
      <c r="B13" s="1584">
        <v>0</v>
      </c>
    </row>
    <row r="14" spans="1:7">
      <c r="A14" s="446" t="s">
        <v>515</v>
      </c>
      <c r="B14" s="119">
        <v>18.102776370000576</v>
      </c>
    </row>
    <row r="15" spans="1:7">
      <c r="A15" s="1580" t="s">
        <v>1484</v>
      </c>
      <c r="B15" s="1581">
        <v>-2162.31593238</v>
      </c>
      <c r="C15" s="1588"/>
    </row>
    <row r="16" spans="1:7">
      <c r="A16" s="5" t="s">
        <v>1485</v>
      </c>
      <c r="B16" s="6">
        <v>4.8821863699999923</v>
      </c>
    </row>
    <row r="17" spans="1:2">
      <c r="A17" s="5" t="s">
        <v>1486</v>
      </c>
      <c r="B17" s="6">
        <v>-466.45044941179998</v>
      </c>
    </row>
    <row r="18" spans="1:2" ht="15.2" customHeight="1">
      <c r="A18" s="5"/>
      <c r="B18" s="6"/>
    </row>
    <row r="19" spans="1:2">
      <c r="A19" s="79"/>
    </row>
    <row r="21" spans="1:2" ht="16.5" customHeight="1">
      <c r="A21" s="1589">
        <v>2017</v>
      </c>
      <c r="B21" s="100"/>
    </row>
    <row r="22" spans="1:2" ht="24">
      <c r="A22" s="101" t="s">
        <v>120</v>
      </c>
      <c r="B22" s="136" t="s">
        <v>1473</v>
      </c>
    </row>
    <row r="23" spans="1:2">
      <c r="A23" s="1590" t="s">
        <v>1487</v>
      </c>
      <c r="B23" s="1591">
        <v>-2470.9192006551311</v>
      </c>
    </row>
    <row r="24" spans="1:2">
      <c r="A24" s="1561" t="s">
        <v>1476</v>
      </c>
      <c r="B24" s="1220">
        <v>-975.24012988252196</v>
      </c>
    </row>
    <row r="25" spans="1:2">
      <c r="A25" s="1561" t="s">
        <v>1477</v>
      </c>
      <c r="B25" s="1220">
        <v>651.1446416396401</v>
      </c>
    </row>
    <row r="26" spans="1:2">
      <c r="A26" s="1561" t="s">
        <v>1480</v>
      </c>
      <c r="B26" s="1220">
        <v>309.54275301799998</v>
      </c>
    </row>
    <row r="27" spans="1:2">
      <c r="A27" s="1561" t="s">
        <v>1481</v>
      </c>
      <c r="B27" s="1592">
        <v>0</v>
      </c>
    </row>
    <row r="28" spans="1:2">
      <c r="A28" s="1561" t="s">
        <v>1482</v>
      </c>
      <c r="B28" s="1220">
        <v>45.064762280000004</v>
      </c>
    </row>
    <row r="29" spans="1:2">
      <c r="A29" s="446" t="s">
        <v>1488</v>
      </c>
      <c r="B29" s="1220">
        <v>-50.118135941400006</v>
      </c>
    </row>
    <row r="30" spans="1:2">
      <c r="A30" s="446" t="s">
        <v>515</v>
      </c>
      <c r="B30" s="1222">
        <v>-2.6355951020000004</v>
      </c>
    </row>
    <row r="31" spans="1:2">
      <c r="A31" s="1593" t="s">
        <v>1484</v>
      </c>
      <c r="B31" s="1591">
        <v>-2493.160904637793</v>
      </c>
    </row>
    <row r="32" spans="1:2">
      <c r="A32" s="5" t="s">
        <v>1485</v>
      </c>
      <c r="B32" s="1222">
        <v>54.970670200000008</v>
      </c>
    </row>
    <row r="33" spans="1:2">
      <c r="A33" s="446" t="s">
        <v>1486</v>
      </c>
      <c r="B33" s="1222">
        <v>-125.69881803000003</v>
      </c>
    </row>
  </sheetData>
  <mergeCells count="1">
    <mergeCell ref="A1:B1"/>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202E3-455E-4807-AAE0-9FBE929DAF7A}">
  <sheetPr>
    <tabColor theme="2"/>
  </sheetPr>
  <dimension ref="A1:C40"/>
  <sheetViews>
    <sheetView showGridLines="0" showWhiteSpace="0" view="pageLayout" zoomScaleNormal="110" zoomScaleSheetLayoutView="130" workbookViewId="0">
      <selection activeCell="A49" sqref="A49"/>
    </sheetView>
  </sheetViews>
  <sheetFormatPr defaultColWidth="0" defaultRowHeight="12"/>
  <cols>
    <col min="1" max="1" width="54.7109375" style="446" customWidth="1"/>
    <col min="2" max="2" width="9.140625" style="79" customWidth="1"/>
    <col min="3" max="3" width="31.5703125" style="79" customWidth="1"/>
    <col min="4" max="16384" width="9.140625" style="79" hidden="1"/>
  </cols>
  <sheetData>
    <row r="1" spans="1:3" s="6" customFormat="1" ht="96" customHeight="1">
      <c r="A1" s="2750" t="s">
        <v>2302</v>
      </c>
      <c r="B1" s="2751"/>
      <c r="C1" s="2751"/>
    </row>
    <row r="2" spans="1:3" s="6" customFormat="1">
      <c r="A2" s="650">
        <v>2018</v>
      </c>
      <c r="B2" s="1594"/>
      <c r="C2" s="1594"/>
    </row>
    <row r="3" spans="1:3" s="5" customFormat="1">
      <c r="A3" s="89" t="s">
        <v>120</v>
      </c>
      <c r="B3" s="89"/>
      <c r="C3" s="128" t="s">
        <v>1489</v>
      </c>
    </row>
    <row r="4" spans="1:3" s="416" customFormat="1">
      <c r="A4" s="1580" t="s">
        <v>1487</v>
      </c>
      <c r="B4" s="1583"/>
      <c r="C4" s="1596">
        <v>6390.7182463099998</v>
      </c>
    </row>
    <row r="5" spans="1:3" s="416" customFormat="1" ht="24">
      <c r="A5" s="1561" t="s">
        <v>1490</v>
      </c>
      <c r="B5" s="1585"/>
      <c r="C5" s="1595">
        <v>836.39483659999996</v>
      </c>
    </row>
    <row r="6" spans="1:3" s="416" customFormat="1">
      <c r="A6" s="1561" t="s">
        <v>1491</v>
      </c>
      <c r="B6" s="1585"/>
      <c r="C6" s="1595">
        <v>-263.92435310000002</v>
      </c>
    </row>
    <row r="7" spans="1:3" s="416" customFormat="1">
      <c r="A7" s="1561" t="s">
        <v>1492</v>
      </c>
      <c r="B7" s="1585"/>
      <c r="C7" s="1595">
        <v>-530.28827420000005</v>
      </c>
    </row>
    <row r="8" spans="1:3" s="416" customFormat="1">
      <c r="A8" s="1561" t="s">
        <v>1493</v>
      </c>
      <c r="B8" s="1585"/>
      <c r="C8" s="1595">
        <v>-1437.0755755999999</v>
      </c>
    </row>
    <row r="9" spans="1:3" s="416" customFormat="1">
      <c r="A9" s="1580" t="s">
        <v>1484</v>
      </c>
      <c r="B9" s="1583"/>
      <c r="C9" s="1596">
        <v>5052.3378530999998</v>
      </c>
    </row>
    <row r="14" spans="1:3">
      <c r="A14" s="79"/>
    </row>
    <row r="15" spans="1:3">
      <c r="A15" s="79"/>
    </row>
    <row r="18" spans="1:3">
      <c r="A18" s="663">
        <v>2017</v>
      </c>
      <c r="B18" s="1597"/>
      <c r="C18" s="1597"/>
    </row>
    <row r="19" spans="1:3">
      <c r="A19" s="101" t="s">
        <v>120</v>
      </c>
      <c r="B19" s="101"/>
      <c r="C19" s="136" t="s">
        <v>1489</v>
      </c>
    </row>
    <row r="20" spans="1:3">
      <c r="A20" s="1593" t="s">
        <v>1487</v>
      </c>
      <c r="B20" s="1599"/>
      <c r="C20" s="1600">
        <v>5549</v>
      </c>
    </row>
    <row r="21" spans="1:3" ht="24">
      <c r="A21" s="1561" t="s">
        <v>1490</v>
      </c>
      <c r="B21" s="1585"/>
      <c r="C21" s="1598">
        <v>1604</v>
      </c>
    </row>
    <row r="22" spans="1:3">
      <c r="A22" s="1561" t="s">
        <v>1491</v>
      </c>
      <c r="B22" s="1585"/>
      <c r="C22" s="1598">
        <v>-708</v>
      </c>
    </row>
    <row r="23" spans="1:3">
      <c r="A23" s="1561" t="s">
        <v>1492</v>
      </c>
      <c r="B23" s="1585"/>
      <c r="C23" s="1598">
        <v>-468</v>
      </c>
    </row>
    <row r="24" spans="1:3">
      <c r="A24" s="1561" t="s">
        <v>1493</v>
      </c>
      <c r="B24" s="1585"/>
      <c r="C24" s="1598">
        <v>413.71824631000004</v>
      </c>
    </row>
    <row r="25" spans="1:3">
      <c r="A25" s="1593" t="s">
        <v>1484</v>
      </c>
      <c r="B25" s="1599"/>
      <c r="C25" s="1600">
        <v>6390.7182463099998</v>
      </c>
    </row>
    <row r="36" spans="1:1" ht="12.75">
      <c r="A36" s="1601"/>
    </row>
    <row r="37" spans="1:1" ht="14.25">
      <c r="A37" s="1602"/>
    </row>
    <row r="38" spans="1:1" ht="15.75">
      <c r="A38" s="1603"/>
    </row>
    <row r="39" spans="1:1">
      <c r="A39" s="1604"/>
    </row>
    <row r="40" spans="1:1">
      <c r="A40" s="1605"/>
    </row>
  </sheetData>
  <mergeCells count="1">
    <mergeCell ref="A1:C1"/>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ADDA2-4107-4BB4-8B77-A8C806EABE04}">
  <sheetPr>
    <tabColor theme="2"/>
  </sheetPr>
  <dimension ref="A1:W111"/>
  <sheetViews>
    <sheetView showGridLines="0" showWhiteSpace="0" view="pageLayout" zoomScaleNormal="100" workbookViewId="0">
      <selection activeCell="A33" sqref="A33"/>
    </sheetView>
  </sheetViews>
  <sheetFormatPr defaultColWidth="0" defaultRowHeight="21.75" customHeight="1"/>
  <cols>
    <col min="1" max="1" width="18.42578125" style="1773" customWidth="1"/>
    <col min="2" max="2" width="15.140625" style="1774" customWidth="1"/>
    <col min="3" max="6" width="15.140625" style="469" customWidth="1"/>
    <col min="7" max="16" width="9.140625" style="469" hidden="1" customWidth="1"/>
    <col min="17" max="17" width="10.85546875" style="469" hidden="1" customWidth="1"/>
    <col min="18" max="18" width="13.140625" style="469" hidden="1" customWidth="1"/>
    <col min="19" max="19" width="11.7109375" style="469" hidden="1" customWidth="1"/>
    <col min="20" max="20" width="11.42578125" style="469" hidden="1" customWidth="1"/>
    <col min="21" max="21" width="13.5703125" style="469" hidden="1" customWidth="1"/>
    <col min="22" max="23" width="0" style="469" hidden="1" customWidth="1"/>
    <col min="24" max="16384" width="9.140625" style="469" hidden="1"/>
  </cols>
  <sheetData>
    <row r="1" spans="1:23" s="468" customFormat="1" ht="74.45" customHeight="1">
      <c r="A1" s="2752" t="s">
        <v>2303</v>
      </c>
      <c r="B1" s="2726"/>
      <c r="C1" s="2726"/>
      <c r="D1" s="2726"/>
      <c r="E1" s="2726"/>
      <c r="F1" s="2726"/>
    </row>
    <row r="2" spans="1:23" s="468" customFormat="1" ht="14.45" customHeight="1">
      <c r="A2" s="650" t="s">
        <v>2064</v>
      </c>
      <c r="B2" s="1764"/>
      <c r="C2" s="1764"/>
      <c r="D2" s="1765"/>
      <c r="E2" s="1765"/>
      <c r="F2" s="1765"/>
    </row>
    <row r="3" spans="1:23" ht="55.5" customHeight="1">
      <c r="A3" s="1766" t="s">
        <v>120</v>
      </c>
      <c r="B3" s="1767" t="s">
        <v>2012</v>
      </c>
      <c r="C3" s="1767" t="s">
        <v>2013</v>
      </c>
      <c r="D3" s="1767" t="s">
        <v>2014</v>
      </c>
      <c r="E3" s="1767" t="s">
        <v>2015</v>
      </c>
      <c r="F3" s="1767" t="s">
        <v>2016</v>
      </c>
    </row>
    <row r="4" spans="1:23" ht="15" customHeight="1">
      <c r="A4" s="626" t="s">
        <v>1468</v>
      </c>
      <c r="B4" s="1768">
        <v>115079.22907154424</v>
      </c>
      <c r="C4" s="1768">
        <v>234070.42495414551</v>
      </c>
      <c r="D4" s="1768">
        <v>206748.49237013014</v>
      </c>
      <c r="E4" s="1768">
        <v>10901.124260299992</v>
      </c>
      <c r="F4" s="1768"/>
      <c r="H4" s="468"/>
    </row>
    <row r="5" spans="1:23" s="448" customFormat="1" ht="22.9" customHeight="1">
      <c r="A5" s="626" t="s">
        <v>2017</v>
      </c>
      <c r="B5" s="1769">
        <v>59454.059863950002</v>
      </c>
      <c r="C5" s="1769">
        <v>12.997474200000001</v>
      </c>
      <c r="D5" s="1769"/>
      <c r="E5" s="1769">
        <v>12.997474200000001</v>
      </c>
      <c r="F5" s="1769"/>
      <c r="O5" s="469"/>
      <c r="P5" s="469"/>
      <c r="Q5" s="469"/>
      <c r="R5" s="469"/>
      <c r="S5" s="469"/>
      <c r="T5" s="469"/>
      <c r="U5" s="469"/>
      <c r="V5" s="469"/>
      <c r="W5" s="469"/>
    </row>
    <row r="6" spans="1:23" s="448" customFormat="1" ht="15" customHeight="1">
      <c r="A6" s="1770" t="s">
        <v>2018</v>
      </c>
      <c r="B6" s="1771">
        <v>174533.28893549423</v>
      </c>
      <c r="C6" s="1771">
        <v>234083.42242834551</v>
      </c>
      <c r="D6" s="1771">
        <v>206748.49237013014</v>
      </c>
      <c r="E6" s="1771">
        <v>10914.121734499991</v>
      </c>
      <c r="F6" s="1771"/>
      <c r="O6" s="469"/>
      <c r="P6" s="469"/>
      <c r="Q6" s="469"/>
      <c r="R6" s="469"/>
      <c r="S6" s="469"/>
      <c r="T6" s="469"/>
      <c r="U6" s="469"/>
      <c r="V6" s="469"/>
      <c r="W6" s="469"/>
    </row>
    <row r="7" spans="1:23" s="448" customFormat="1" ht="22.9" customHeight="1">
      <c r="A7" s="1772" t="s">
        <v>2019</v>
      </c>
      <c r="B7" s="1769">
        <v>2181.2578893199998</v>
      </c>
      <c r="C7" s="1769">
        <v>4035.5341194200078</v>
      </c>
      <c r="D7" s="1769">
        <v>3253.6071437600021</v>
      </c>
      <c r="E7" s="1769">
        <v>304.51285758999995</v>
      </c>
      <c r="F7" s="1769"/>
      <c r="O7" s="469"/>
      <c r="P7" s="469"/>
      <c r="Q7" s="469"/>
      <c r="R7" s="469"/>
      <c r="S7" s="469"/>
      <c r="T7" s="469"/>
      <c r="U7" s="469"/>
      <c r="V7" s="469"/>
      <c r="W7" s="469"/>
    </row>
    <row r="8" spans="1:23" ht="12">
      <c r="D8" s="468"/>
      <c r="E8" s="468"/>
    </row>
    <row r="9" spans="1:23" ht="12"/>
    <row r="10" spans="1:23" ht="14.45" customHeight="1">
      <c r="A10" s="663" t="s">
        <v>1601</v>
      </c>
      <c r="B10" s="1775"/>
      <c r="C10" s="1775"/>
      <c r="D10" s="1775"/>
      <c r="E10" s="1775"/>
      <c r="F10" s="1775"/>
    </row>
    <row r="11" spans="1:23" ht="36">
      <c r="A11" s="1776" t="s">
        <v>120</v>
      </c>
      <c r="B11" s="1777" t="s">
        <v>2012</v>
      </c>
      <c r="C11" s="1777" t="s">
        <v>2013</v>
      </c>
      <c r="D11" s="1777" t="s">
        <v>2014</v>
      </c>
      <c r="E11" s="1777" t="s">
        <v>2015</v>
      </c>
      <c r="F11" s="1777" t="s">
        <v>2016</v>
      </c>
    </row>
    <row r="12" spans="1:23" ht="13.5" customHeight="1">
      <c r="A12" s="626" t="s">
        <v>1468</v>
      </c>
      <c r="B12" s="1778">
        <v>116993</v>
      </c>
      <c r="C12" s="1778">
        <v>227526</v>
      </c>
      <c r="D12" s="1778">
        <v>207912</v>
      </c>
      <c r="E12" s="1778">
        <v>8950</v>
      </c>
      <c r="F12" s="1778"/>
    </row>
    <row r="13" spans="1:23" ht="19.899999999999999" customHeight="1">
      <c r="A13" s="626" t="s">
        <v>2017</v>
      </c>
      <c r="B13" s="627">
        <v>59046</v>
      </c>
      <c r="C13" s="627">
        <v>13</v>
      </c>
      <c r="D13" s="627"/>
      <c r="E13" s="627">
        <v>13</v>
      </c>
      <c r="F13" s="627"/>
    </row>
    <row r="14" spans="1:23" ht="12">
      <c r="A14" s="670" t="s">
        <v>2018</v>
      </c>
      <c r="B14" s="671">
        <v>176039</v>
      </c>
      <c r="C14" s="671">
        <v>227539</v>
      </c>
      <c r="D14" s="671">
        <v>207912</v>
      </c>
      <c r="E14" s="671">
        <v>8963</v>
      </c>
      <c r="F14" s="671"/>
    </row>
    <row r="15" spans="1:23" ht="21.6" customHeight="1">
      <c r="A15" s="1772" t="s">
        <v>2019</v>
      </c>
      <c r="B15" s="627">
        <v>2602</v>
      </c>
      <c r="C15" s="627">
        <v>4105</v>
      </c>
      <c r="D15" s="627">
        <v>3292</v>
      </c>
      <c r="E15" s="627">
        <v>305</v>
      </c>
      <c r="F15" s="627"/>
    </row>
    <row r="17" spans="2:23" s="1773" customFormat="1" ht="12">
      <c r="B17" s="1774"/>
      <c r="C17" s="469"/>
      <c r="D17" s="469"/>
      <c r="E17" s="469"/>
      <c r="F17" s="469"/>
      <c r="G17" s="469"/>
      <c r="H17" s="469"/>
      <c r="I17" s="469"/>
      <c r="J17" s="469"/>
      <c r="K17" s="469"/>
      <c r="L17" s="469"/>
      <c r="M17" s="469"/>
      <c r="N17" s="469"/>
      <c r="O17" s="469"/>
      <c r="P17" s="469"/>
      <c r="Q17" s="469"/>
      <c r="R17" s="469"/>
      <c r="S17" s="469"/>
      <c r="T17" s="469"/>
      <c r="U17" s="469"/>
      <c r="V17" s="469"/>
      <c r="W17" s="469"/>
    </row>
    <row r="18" spans="2:23" s="1773" customFormat="1" ht="12">
      <c r="B18" s="1774"/>
      <c r="C18" s="469"/>
      <c r="D18" s="469"/>
      <c r="E18" s="469"/>
      <c r="F18" s="469"/>
      <c r="G18" s="469"/>
      <c r="H18" s="469"/>
      <c r="I18" s="469"/>
      <c r="J18" s="469"/>
      <c r="K18" s="469"/>
      <c r="L18" s="469"/>
      <c r="M18" s="469"/>
      <c r="N18" s="469"/>
      <c r="O18" s="469"/>
      <c r="P18" s="469"/>
      <c r="Q18" s="469"/>
      <c r="R18" s="469"/>
      <c r="S18" s="469"/>
      <c r="T18" s="469"/>
      <c r="U18" s="469"/>
      <c r="V18" s="469"/>
      <c r="W18" s="469"/>
    </row>
    <row r="19" spans="2:23" s="1773" customFormat="1" ht="12">
      <c r="B19" s="1774"/>
      <c r="C19" s="469"/>
      <c r="D19" s="469"/>
      <c r="E19" s="469"/>
      <c r="F19" s="469"/>
      <c r="G19" s="469"/>
      <c r="H19" s="469"/>
      <c r="I19" s="469"/>
      <c r="J19" s="469"/>
      <c r="K19" s="469"/>
      <c r="L19" s="469"/>
      <c r="M19" s="469"/>
      <c r="N19" s="469"/>
      <c r="O19" s="469"/>
      <c r="P19" s="469"/>
      <c r="Q19" s="469"/>
      <c r="R19" s="469"/>
      <c r="S19" s="469"/>
      <c r="T19" s="469"/>
      <c r="U19" s="469"/>
      <c r="V19" s="469"/>
      <c r="W19" s="469"/>
    </row>
    <row r="20" spans="2:23" s="1773" customFormat="1" ht="12">
      <c r="B20" s="1774"/>
      <c r="C20" s="469"/>
      <c r="D20" s="469"/>
      <c r="E20" s="469"/>
      <c r="F20" s="469"/>
      <c r="G20" s="469"/>
      <c r="H20" s="469"/>
      <c r="I20" s="469"/>
      <c r="J20" s="469"/>
      <c r="K20" s="469"/>
      <c r="L20" s="469"/>
      <c r="M20" s="469"/>
      <c r="N20" s="469"/>
      <c r="O20" s="469"/>
      <c r="P20" s="469"/>
      <c r="Q20" s="469"/>
      <c r="R20" s="469"/>
      <c r="S20" s="469"/>
      <c r="T20" s="469"/>
      <c r="U20" s="469"/>
      <c r="V20" s="469"/>
      <c r="W20" s="469"/>
    </row>
    <row r="21" spans="2:23" s="1773" customFormat="1" ht="12">
      <c r="B21" s="1774"/>
      <c r="C21" s="469"/>
      <c r="D21" s="469"/>
      <c r="E21" s="469"/>
      <c r="F21" s="469"/>
      <c r="G21" s="469"/>
      <c r="H21" s="469"/>
      <c r="I21" s="469"/>
      <c r="J21" s="469"/>
      <c r="K21" s="469"/>
      <c r="L21" s="469"/>
      <c r="M21" s="469"/>
      <c r="N21" s="469"/>
      <c r="O21" s="469"/>
      <c r="P21" s="469"/>
      <c r="Q21" s="469"/>
      <c r="R21" s="469"/>
      <c r="S21" s="469"/>
      <c r="T21" s="469"/>
      <c r="U21" s="469"/>
      <c r="V21" s="469"/>
      <c r="W21" s="469"/>
    </row>
    <row r="111" spans="7:7" ht="21.75" customHeight="1">
      <c r="G111" s="547"/>
    </row>
  </sheetData>
  <mergeCells count="1">
    <mergeCell ref="A1:F1"/>
  </mergeCells>
  <pageMargins left="0.43307086614173229" right="0.23622047244094491" top="0.74803149606299213" bottom="0.74803149606299213" header="0.31496062992125984" footer="0.31496062992125984"/>
  <pageSetup paperSize="9" orientation="portrait" r:id="rId1"/>
  <headerFooter>
    <oddFooter>&amp;C&amp;1#&amp;"Calibri"&amp;10&amp;K000000Confidential</oddFooter>
  </headerFooter>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A6863-3A71-416A-B97F-BA33826ABE5B}">
  <sheetPr>
    <tabColor theme="2"/>
  </sheetPr>
  <dimension ref="A1:Z113"/>
  <sheetViews>
    <sheetView showGridLines="0" showWhiteSpace="0" view="pageLayout" zoomScaleNormal="100" workbookViewId="0">
      <selection activeCell="A43" sqref="A43"/>
    </sheetView>
  </sheetViews>
  <sheetFormatPr defaultColWidth="0" defaultRowHeight="12"/>
  <cols>
    <col min="1" max="1" width="34.140625" style="88" customWidth="1"/>
    <col min="2" max="7" width="10.140625" style="88" customWidth="1"/>
    <col min="8" max="26" width="17.85546875" style="88" hidden="1" customWidth="1"/>
    <col min="27" max="16384" width="8.85546875" style="88" hidden="1"/>
  </cols>
  <sheetData>
    <row r="1" spans="1:9" ht="139.9" customHeight="1">
      <c r="A1" s="2753" t="s">
        <v>2304</v>
      </c>
      <c r="B1" s="2753"/>
      <c r="C1" s="2753"/>
      <c r="D1" s="2753"/>
      <c r="E1" s="2753"/>
      <c r="F1" s="2753"/>
      <c r="G1" s="2753"/>
    </row>
    <row r="2" spans="1:9" ht="14.45" customHeight="1">
      <c r="A2" s="650" t="s">
        <v>443</v>
      </c>
      <c r="B2" s="651"/>
      <c r="C2" s="651"/>
      <c r="D2" s="651"/>
      <c r="E2" s="651"/>
      <c r="F2" s="651"/>
      <c r="G2" s="118"/>
    </row>
    <row r="3" spans="1:9" ht="36.75" customHeight="1">
      <c r="A3" s="652" t="s">
        <v>120</v>
      </c>
      <c r="B3" s="2754" t="s">
        <v>667</v>
      </c>
      <c r="C3" s="2754"/>
      <c r="D3" s="2754" t="s">
        <v>668</v>
      </c>
      <c r="E3" s="2754"/>
      <c r="F3" s="2754"/>
      <c r="G3" s="2754"/>
    </row>
    <row r="4" spans="1:9" ht="22.5">
      <c r="A4" s="653" t="s">
        <v>669</v>
      </c>
      <c r="B4" s="654" t="s">
        <v>670</v>
      </c>
      <c r="C4" s="654" t="s">
        <v>671</v>
      </c>
      <c r="D4" s="654" t="s">
        <v>670</v>
      </c>
      <c r="E4" s="654" t="s">
        <v>671</v>
      </c>
      <c r="F4" s="654" t="s">
        <v>222</v>
      </c>
      <c r="G4" s="654" t="s">
        <v>672</v>
      </c>
    </row>
    <row r="5" spans="1:9" ht="14.1" customHeight="1">
      <c r="A5" s="655" t="s">
        <v>604</v>
      </c>
      <c r="B5" s="656">
        <v>75066.633513111752</v>
      </c>
      <c r="C5" s="656">
        <v>557.80292586068003</v>
      </c>
      <c r="D5" s="656">
        <v>78134.232404447845</v>
      </c>
      <c r="E5" s="656">
        <v>371.81578299934</v>
      </c>
      <c r="F5" s="656">
        <v>557.09850340000003</v>
      </c>
      <c r="G5" s="657">
        <v>7.0962494771081592E-3</v>
      </c>
    </row>
    <row r="6" spans="1:9" ht="14.1" customHeight="1">
      <c r="A6" s="655" t="s">
        <v>615</v>
      </c>
      <c r="B6" s="656">
        <v>3366.3530841681441</v>
      </c>
      <c r="C6" s="656">
        <v>5125.263560074558</v>
      </c>
      <c r="D6" s="656">
        <v>4355.5283432621509</v>
      </c>
      <c r="E6" s="656">
        <v>487.26249834943638</v>
      </c>
      <c r="F6" s="656">
        <v>16.40764939243676</v>
      </c>
      <c r="G6" s="657">
        <v>3.3880565832937379E-3</v>
      </c>
      <c r="H6" s="551"/>
      <c r="I6" s="564"/>
    </row>
    <row r="7" spans="1:9" ht="14.1" customHeight="1">
      <c r="A7" s="655" t="s">
        <v>616</v>
      </c>
      <c r="B7" s="656">
        <v>4.4725776330086102</v>
      </c>
      <c r="C7" s="656">
        <v>100.59612796995002</v>
      </c>
      <c r="D7" s="656">
        <v>17.108019178918052</v>
      </c>
      <c r="E7" s="656">
        <v>50.168628284133284</v>
      </c>
      <c r="F7" s="656">
        <v>2.2771827429273297</v>
      </c>
      <c r="G7" s="657">
        <v>3.3848041315940568E-2</v>
      </c>
      <c r="H7" s="553"/>
      <c r="I7" s="553"/>
    </row>
    <row r="8" spans="1:9" ht="14.1" customHeight="1">
      <c r="A8" s="655" t="s">
        <v>673</v>
      </c>
      <c r="B8" s="656">
        <v>1447.6527749400002</v>
      </c>
      <c r="C8" s="656">
        <v>4.8484738800000002</v>
      </c>
      <c r="D8" s="656">
        <v>1458.5494793400001</v>
      </c>
      <c r="E8" s="656">
        <v>2.4242369399999997</v>
      </c>
      <c r="F8" s="656">
        <v>0</v>
      </c>
      <c r="G8" s="657">
        <v>0</v>
      </c>
      <c r="H8" s="553"/>
      <c r="I8" s="553"/>
    </row>
    <row r="9" spans="1:9" ht="14.1" customHeight="1">
      <c r="A9" s="655" t="s">
        <v>674</v>
      </c>
      <c r="B9" s="656">
        <v>233.20900288000001</v>
      </c>
      <c r="C9" s="656">
        <v>0</v>
      </c>
      <c r="D9" s="656">
        <v>233.20900287999999</v>
      </c>
      <c r="E9" s="656">
        <v>0</v>
      </c>
      <c r="F9" s="656">
        <v>0</v>
      </c>
      <c r="G9" s="657">
        <v>0</v>
      </c>
      <c r="H9" s="553"/>
      <c r="I9" s="553"/>
    </row>
    <row r="10" spans="1:9" ht="14.1" customHeight="1">
      <c r="A10" s="655" t="s">
        <v>605</v>
      </c>
      <c r="B10" s="656">
        <v>391.12806096853183</v>
      </c>
      <c r="C10" s="656">
        <v>9.95150647149352</v>
      </c>
      <c r="D10" s="656">
        <v>379.31382240473187</v>
      </c>
      <c r="E10" s="656">
        <v>8.5344880729924384</v>
      </c>
      <c r="F10" s="656">
        <v>82.000293547086827</v>
      </c>
      <c r="G10" s="657">
        <v>0.21142361931674944</v>
      </c>
      <c r="H10" s="560"/>
      <c r="I10" s="560"/>
    </row>
    <row r="11" spans="1:9" ht="14.1" customHeight="1">
      <c r="A11" s="655" t="s">
        <v>675</v>
      </c>
      <c r="B11" s="656">
        <v>3630.3892537055017</v>
      </c>
      <c r="C11" s="656">
        <v>1612.0379657765236</v>
      </c>
      <c r="D11" s="656">
        <v>3564.9915965014643</v>
      </c>
      <c r="E11" s="656">
        <v>391.00379750944319</v>
      </c>
      <c r="F11" s="656">
        <v>3887.9976049534262</v>
      </c>
      <c r="G11" s="657">
        <v>0.98281145899198341</v>
      </c>
    </row>
    <row r="12" spans="1:9" ht="14.1" customHeight="1">
      <c r="A12" s="655" t="s">
        <v>609</v>
      </c>
      <c r="B12" s="656">
        <v>4493.5822735745624</v>
      </c>
      <c r="C12" s="656">
        <v>1665.7811748287077</v>
      </c>
      <c r="D12" s="656">
        <v>4452.6852934155813</v>
      </c>
      <c r="E12" s="656">
        <v>105.61033600298764</v>
      </c>
      <c r="F12" s="656">
        <v>3242.4949909596321</v>
      </c>
      <c r="G12" s="657">
        <v>0.71133933701733754</v>
      </c>
    </row>
    <row r="13" spans="1:9" ht="15" customHeight="1">
      <c r="A13" s="658" t="s">
        <v>620</v>
      </c>
      <c r="B13" s="656">
        <v>2790.2751074677599</v>
      </c>
      <c r="C13" s="656">
        <v>5.2989464640457804</v>
      </c>
      <c r="D13" s="656">
        <v>2789.7276291377602</v>
      </c>
      <c r="E13" s="656">
        <v>1.4375365604060266</v>
      </c>
      <c r="F13" s="656">
        <v>984.05428719574707</v>
      </c>
      <c r="G13" s="657">
        <v>0.3525603928026958</v>
      </c>
    </row>
    <row r="14" spans="1:9" ht="14.1" customHeight="1">
      <c r="A14" s="655" t="s">
        <v>621</v>
      </c>
      <c r="B14" s="656">
        <v>279.0804096883478</v>
      </c>
      <c r="C14" s="656">
        <v>7.3943564804700816</v>
      </c>
      <c r="D14" s="656">
        <v>277.14648132606209</v>
      </c>
      <c r="E14" s="656">
        <v>1.857055427266147</v>
      </c>
      <c r="F14" s="656">
        <v>343.86905719092249</v>
      </c>
      <c r="G14" s="657">
        <v>1.2324899576271069</v>
      </c>
    </row>
    <row r="15" spans="1:9">
      <c r="A15" s="658" t="s">
        <v>676</v>
      </c>
      <c r="B15" s="656">
        <v>537.84136952136635</v>
      </c>
      <c r="C15" s="656">
        <v>5.5632587021830817</v>
      </c>
      <c r="D15" s="656">
        <v>537.84136952136635</v>
      </c>
      <c r="E15" s="656">
        <v>2.7816293510915413</v>
      </c>
      <c r="F15" s="656">
        <v>810.93449831944713</v>
      </c>
      <c r="G15" s="657">
        <v>1.5000000000199036</v>
      </c>
    </row>
    <row r="16" spans="1:9" ht="14.1" customHeight="1">
      <c r="A16" s="655" t="s">
        <v>259</v>
      </c>
      <c r="B16" s="656">
        <v>1124.2254149469813</v>
      </c>
      <c r="C16" s="656">
        <v>0</v>
      </c>
      <c r="D16" s="656">
        <v>1124.2254149469813</v>
      </c>
      <c r="E16" s="656">
        <v>0</v>
      </c>
      <c r="F16" s="656">
        <v>2472.1007281269249</v>
      </c>
      <c r="G16" s="657">
        <v>2.1989368815714858</v>
      </c>
    </row>
    <row r="17" spans="1:7" ht="14.1" customHeight="1">
      <c r="A17" s="655" t="s">
        <v>677</v>
      </c>
      <c r="B17" s="656">
        <v>1031.0552014812154</v>
      </c>
      <c r="C17" s="656">
        <v>0</v>
      </c>
      <c r="D17" s="656">
        <v>1029.9691616512155</v>
      </c>
      <c r="E17" s="656">
        <v>0</v>
      </c>
      <c r="F17" s="656">
        <v>639.72642454952097</v>
      </c>
      <c r="G17" s="657">
        <v>0.62111221225685131</v>
      </c>
    </row>
    <row r="18" spans="1:7">
      <c r="A18" s="659" t="s">
        <v>188</v>
      </c>
      <c r="B18" s="660">
        <v>94395.898044087182</v>
      </c>
      <c r="C18" s="660">
        <v>9094.5382965086119</v>
      </c>
      <c r="D18" s="660">
        <v>98354.528018014069</v>
      </c>
      <c r="E18" s="660">
        <v>1422.8959894970967</v>
      </c>
      <c r="F18" s="660">
        <v>13038.961220378071</v>
      </c>
      <c r="G18" s="661">
        <v>0.13068047556926815</v>
      </c>
    </row>
    <row r="19" spans="1:7">
      <c r="B19" s="662"/>
      <c r="C19" s="662"/>
      <c r="D19" s="662"/>
    </row>
    <row r="20" spans="1:7" ht="14.45" customHeight="1">
      <c r="A20" s="663" t="s">
        <v>445</v>
      </c>
      <c r="B20" s="664"/>
      <c r="C20" s="664"/>
      <c r="D20" s="664"/>
      <c r="E20" s="664"/>
      <c r="F20" s="664"/>
      <c r="G20" s="664"/>
    </row>
    <row r="21" spans="1:7" ht="29.25" customHeight="1">
      <c r="A21" s="665" t="s">
        <v>120</v>
      </c>
      <c r="B21" s="2755" t="s">
        <v>667</v>
      </c>
      <c r="C21" s="2755"/>
      <c r="D21" s="2755" t="s">
        <v>668</v>
      </c>
      <c r="E21" s="2755"/>
      <c r="F21" s="2755"/>
      <c r="G21" s="2755"/>
    </row>
    <row r="22" spans="1:7" ht="22.5">
      <c r="A22" s="666" t="s">
        <v>669</v>
      </c>
      <c r="B22" s="667" t="s">
        <v>670</v>
      </c>
      <c r="C22" s="667" t="s">
        <v>671</v>
      </c>
      <c r="D22" s="667" t="s">
        <v>670</v>
      </c>
      <c r="E22" s="667" t="s">
        <v>671</v>
      </c>
      <c r="F22" s="667" t="s">
        <v>222</v>
      </c>
      <c r="G22" s="667" t="s">
        <v>672</v>
      </c>
    </row>
    <row r="23" spans="1:7">
      <c r="A23" s="655" t="s">
        <v>604</v>
      </c>
      <c r="B23" s="668">
        <v>2069.3769166881793</v>
      </c>
      <c r="C23" s="668">
        <v>1.0152174948000001E-2</v>
      </c>
      <c r="D23" s="668">
        <v>2123.5914178378212</v>
      </c>
      <c r="E23" s="668">
        <v>2.9911534140000012E-3</v>
      </c>
      <c r="F23" s="668">
        <v>114.37532722752208</v>
      </c>
      <c r="G23" s="669">
        <v>5.3859308888392424E-2</v>
      </c>
    </row>
    <row r="24" spans="1:7">
      <c r="A24" s="655" t="s">
        <v>615</v>
      </c>
      <c r="B24" s="668">
        <v>113.02788582441755</v>
      </c>
      <c r="C24" s="668">
        <v>7.2337888489457116</v>
      </c>
      <c r="D24" s="668">
        <v>114.75585110748429</v>
      </c>
      <c r="E24" s="668">
        <v>3.605128531622356</v>
      </c>
      <c r="F24" s="668">
        <v>7.6587123560520007</v>
      </c>
      <c r="G24" s="669">
        <v>6.470639546414797E-2</v>
      </c>
    </row>
    <row r="25" spans="1:7">
      <c r="A25" s="655" t="s">
        <v>616</v>
      </c>
      <c r="B25" s="668">
        <v>25.820950500000002</v>
      </c>
      <c r="C25" s="668">
        <v>0.64024470000000011</v>
      </c>
      <c r="D25" s="668">
        <v>34.759247196402448</v>
      </c>
      <c r="E25" s="668">
        <v>0.17063968789704298</v>
      </c>
      <c r="F25" s="668">
        <v>2.7137681923717203</v>
      </c>
      <c r="G25" s="669">
        <v>7.7691868896132096E-2</v>
      </c>
    </row>
    <row r="26" spans="1:7">
      <c r="A26" s="655" t="s">
        <v>605</v>
      </c>
      <c r="B26" s="668">
        <v>159.84647828000001</v>
      </c>
      <c r="C26" s="668">
        <v>3.38233344</v>
      </c>
      <c r="D26" s="668">
        <v>132.2522209307952</v>
      </c>
      <c r="E26" s="668">
        <v>16.579700071774223</v>
      </c>
      <c r="F26" s="668">
        <v>43.361620773875146</v>
      </c>
      <c r="G26" s="669">
        <v>0.29134624132901271</v>
      </c>
    </row>
    <row r="27" spans="1:7">
      <c r="A27" s="655" t="s">
        <v>675</v>
      </c>
      <c r="B27" s="668">
        <v>2217.1155348400002</v>
      </c>
      <c r="C27" s="668">
        <v>1674.5661414500003</v>
      </c>
      <c r="D27" s="668">
        <v>2803.2319049311632</v>
      </c>
      <c r="E27" s="668">
        <v>368.59419058804843</v>
      </c>
      <c r="F27" s="668">
        <v>3147.7533156863083</v>
      </c>
      <c r="G27" s="669">
        <v>0.99241043515377125</v>
      </c>
    </row>
    <row r="28" spans="1:7">
      <c r="A28" s="655" t="s">
        <v>609</v>
      </c>
      <c r="B28" s="668">
        <v>3825.5043997000002</v>
      </c>
      <c r="C28" s="668">
        <v>2182.3102005999999</v>
      </c>
      <c r="D28" s="668">
        <v>4461.374972949624</v>
      </c>
      <c r="E28" s="668">
        <v>124.48990125288302</v>
      </c>
      <c r="F28" s="668">
        <v>3264.7939837948325</v>
      </c>
      <c r="G28" s="669">
        <v>0.71192546517467725</v>
      </c>
    </row>
    <row r="29" spans="1:7">
      <c r="A29" s="658" t="s">
        <v>620</v>
      </c>
      <c r="B29" s="668">
        <v>1657.9612477300002</v>
      </c>
      <c r="C29" s="668">
        <v>43.71857026</v>
      </c>
      <c r="D29" s="668">
        <v>3037.2042488320108</v>
      </c>
      <c r="E29" s="668">
        <v>2.2943787673740235</v>
      </c>
      <c r="F29" s="668">
        <v>1062.6712794333337</v>
      </c>
      <c r="G29" s="669">
        <v>0.3496205820868023</v>
      </c>
    </row>
    <row r="30" spans="1:7">
      <c r="A30" s="655" t="s">
        <v>621</v>
      </c>
      <c r="B30" s="668">
        <v>122.18218544000001</v>
      </c>
      <c r="C30" s="668">
        <v>9.7689363600000014</v>
      </c>
      <c r="D30" s="668">
        <v>257.2679761065375</v>
      </c>
      <c r="E30" s="668">
        <v>2.2639034097207995</v>
      </c>
      <c r="F30" s="668">
        <v>325.06914284940433</v>
      </c>
      <c r="G30" s="669">
        <v>1.2525210523474071</v>
      </c>
    </row>
    <row r="31" spans="1:7">
      <c r="A31" s="658" t="s">
        <v>676</v>
      </c>
      <c r="B31" s="668">
        <v>539.62612350000006</v>
      </c>
      <c r="C31" s="668">
        <v>12.439442100000003</v>
      </c>
      <c r="D31" s="668">
        <v>533.45204029280148</v>
      </c>
      <c r="E31" s="668">
        <v>4.5070753474286773</v>
      </c>
      <c r="F31" s="668">
        <v>806.93867343984425</v>
      </c>
      <c r="G31" s="669">
        <v>1.4999999999618912</v>
      </c>
    </row>
    <row r="32" spans="1:7">
      <c r="A32" s="655" t="s">
        <v>259</v>
      </c>
      <c r="B32" s="668">
        <v>1141.521988</v>
      </c>
      <c r="C32" s="668" t="s">
        <v>423</v>
      </c>
      <c r="D32" s="668">
        <v>1145.9040766162018</v>
      </c>
      <c r="E32" s="668" t="s">
        <v>423</v>
      </c>
      <c r="F32" s="668">
        <v>2577.6640246160896</v>
      </c>
      <c r="G32" s="669">
        <v>2.2494588135403135</v>
      </c>
    </row>
    <row r="33" spans="1:7">
      <c r="A33" s="655" t="s">
        <v>677</v>
      </c>
      <c r="B33" s="668">
        <v>787.94283174999998</v>
      </c>
      <c r="C33" s="668" t="s">
        <v>423</v>
      </c>
      <c r="D33" s="668">
        <v>944.23345799814456</v>
      </c>
      <c r="E33" s="668" t="s">
        <v>423</v>
      </c>
      <c r="F33" s="668">
        <v>609.71988801818168</v>
      </c>
      <c r="G33" s="669">
        <v>0.64573001819999032</v>
      </c>
    </row>
    <row r="34" spans="1:7">
      <c r="A34" s="670" t="s">
        <v>188</v>
      </c>
      <c r="B34" s="671">
        <v>12659.926542252599</v>
      </c>
      <c r="C34" s="671">
        <v>3934.0698099338942</v>
      </c>
      <c r="D34" s="671">
        <v>15588.027414798986</v>
      </c>
      <c r="E34" s="671">
        <v>522.50790881016258</v>
      </c>
      <c r="F34" s="671">
        <v>11962.719736387817</v>
      </c>
      <c r="G34" s="672">
        <v>0.74254017610805745</v>
      </c>
    </row>
    <row r="113" spans="7:7" ht="15">
      <c r="G113" s="673"/>
    </row>
  </sheetData>
  <mergeCells count="7">
    <mergeCell ref="A1:G1"/>
    <mergeCell ref="B3:C3"/>
    <mergeCell ref="D3:E3"/>
    <mergeCell ref="F3:G3"/>
    <mergeCell ref="B21:C21"/>
    <mergeCell ref="D21:E21"/>
    <mergeCell ref="F21:G2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F9F1C-8137-456E-AC97-8B6C376778E1}">
  <sheetPr>
    <tabColor theme="2"/>
  </sheetPr>
  <dimension ref="A1:AA138"/>
  <sheetViews>
    <sheetView showGridLines="0" showWhiteSpace="0" view="pageLayout" zoomScaleNormal="115" workbookViewId="0">
      <selection activeCell="A99" sqref="A99"/>
    </sheetView>
  </sheetViews>
  <sheetFormatPr defaultColWidth="0" defaultRowHeight="12"/>
  <cols>
    <col min="1" max="1" width="12.5703125" style="88" customWidth="1"/>
    <col min="2" max="2" width="7.28515625" style="88" bestFit="1" customWidth="1"/>
    <col min="3" max="4" width="3.28515625" style="88" bestFit="1" customWidth="1"/>
    <col min="5" max="5" width="4.42578125" style="88" customWidth="1"/>
    <col min="6" max="6" width="4.28515625" style="88" bestFit="1" customWidth="1"/>
    <col min="7" max="7" width="6.42578125" style="88" bestFit="1" customWidth="1"/>
    <col min="8" max="9" width="4.28515625" style="88" bestFit="1" customWidth="1"/>
    <col min="10" max="10" width="6" style="88" customWidth="1"/>
    <col min="11" max="11" width="6.42578125" style="88" bestFit="1" customWidth="1"/>
    <col min="12" max="12" width="5.42578125" style="88" bestFit="1" customWidth="1"/>
    <col min="13" max="13" width="6.42578125" style="88" bestFit="1" customWidth="1"/>
    <col min="14" max="14" width="5.42578125" style="88" bestFit="1" customWidth="1"/>
    <col min="15" max="15" width="6.42578125" style="88" bestFit="1" customWidth="1"/>
    <col min="16" max="16" width="4.5703125" style="88" customWidth="1"/>
    <col min="17" max="17" width="5.85546875" style="88" customWidth="1"/>
    <col min="18" max="27" width="17.85546875" style="88" hidden="1" customWidth="1"/>
    <col min="28" max="16384" width="9.140625" style="88" hidden="1"/>
  </cols>
  <sheetData>
    <row r="1" spans="1:19" ht="95.25" customHeight="1">
      <c r="A1" s="2757" t="s">
        <v>2105</v>
      </c>
      <c r="B1" s="2757"/>
      <c r="C1" s="2757"/>
      <c r="D1" s="2757"/>
      <c r="E1" s="2757"/>
      <c r="F1" s="2757"/>
      <c r="G1" s="2757"/>
      <c r="H1" s="2757"/>
      <c r="I1" s="2757"/>
      <c r="J1" s="2757"/>
      <c r="K1" s="2757"/>
      <c r="L1" s="2757"/>
      <c r="M1" s="2757"/>
      <c r="N1" s="2757"/>
      <c r="O1" s="2757"/>
      <c r="P1" s="2757"/>
      <c r="Q1" s="2757"/>
    </row>
    <row r="2" spans="1:19" s="893" customFormat="1" ht="17.25" customHeight="1">
      <c r="A2" s="2635" t="s">
        <v>443</v>
      </c>
      <c r="B2" s="2636"/>
      <c r="C2" s="2636"/>
      <c r="D2" s="2636"/>
      <c r="E2" s="2636"/>
      <c r="F2" s="2636"/>
      <c r="G2" s="2636"/>
      <c r="H2" s="2636"/>
      <c r="I2" s="2636"/>
      <c r="J2" s="2636"/>
      <c r="K2" s="2636"/>
      <c r="L2" s="2636"/>
      <c r="M2" s="2636"/>
      <c r="N2" s="2636"/>
      <c r="O2" s="2636"/>
      <c r="P2" s="2636"/>
      <c r="Q2" s="2636"/>
    </row>
    <row r="3" spans="1:19" ht="18" customHeight="1">
      <c r="A3" s="1791" t="s">
        <v>678</v>
      </c>
      <c r="B3" s="2754" t="s">
        <v>679</v>
      </c>
      <c r="C3" s="2754"/>
      <c r="D3" s="2754"/>
      <c r="E3" s="2754"/>
      <c r="F3" s="2754"/>
      <c r="G3" s="2754"/>
      <c r="H3" s="2754"/>
      <c r="I3" s="2754"/>
      <c r="J3" s="2754"/>
      <c r="K3" s="2754"/>
      <c r="L3" s="2754"/>
      <c r="M3" s="2754"/>
      <c r="N3" s="2754"/>
      <c r="O3" s="2754"/>
      <c r="P3" s="2754"/>
      <c r="Q3" s="2637"/>
    </row>
    <row r="4" spans="1:19" ht="20.25">
      <c r="A4" s="2402" t="s">
        <v>680</v>
      </c>
      <c r="B4" s="2403" t="s">
        <v>681</v>
      </c>
      <c r="C4" s="2403">
        <v>0.02</v>
      </c>
      <c r="D4" s="2403">
        <v>0.04</v>
      </c>
      <c r="E4" s="2403">
        <v>0.1</v>
      </c>
      <c r="F4" s="2403">
        <v>0.2</v>
      </c>
      <c r="G4" s="2403">
        <v>0.35</v>
      </c>
      <c r="H4" s="2403">
        <v>0.5</v>
      </c>
      <c r="I4" s="2403">
        <v>0.7</v>
      </c>
      <c r="J4" s="2403">
        <v>0.75</v>
      </c>
      <c r="K4" s="2403">
        <v>1</v>
      </c>
      <c r="L4" s="2403">
        <v>1.5</v>
      </c>
      <c r="M4" s="2403">
        <v>2.5</v>
      </c>
      <c r="N4" s="2403">
        <v>3.7</v>
      </c>
      <c r="O4" s="2403">
        <v>12.5</v>
      </c>
      <c r="P4" s="2404" t="s">
        <v>15</v>
      </c>
      <c r="Q4" s="2404" t="s">
        <v>188</v>
      </c>
    </row>
    <row r="5" spans="1:19" ht="29.25">
      <c r="A5" s="2405" t="s">
        <v>604</v>
      </c>
      <c r="B5" s="2406">
        <v>78052.884995040265</v>
      </c>
      <c r="C5" s="2406" t="s">
        <v>423</v>
      </c>
      <c r="D5" s="2406" t="s">
        <v>423</v>
      </c>
      <c r="E5" s="2406" t="s">
        <v>423</v>
      </c>
      <c r="F5" s="2406">
        <v>11.00749424</v>
      </c>
      <c r="G5" s="2406" t="s">
        <v>423</v>
      </c>
      <c r="H5" s="2406">
        <v>205.90821048999999</v>
      </c>
      <c r="I5" s="2406" t="s">
        <v>423</v>
      </c>
      <c r="J5" s="2406" t="s">
        <v>423</v>
      </c>
      <c r="K5" s="2406">
        <v>87.074174049999996</v>
      </c>
      <c r="L5" s="2406">
        <v>8.0645602200000006</v>
      </c>
      <c r="M5" s="2406">
        <v>141.10875396999998</v>
      </c>
      <c r="N5" s="2406" t="s">
        <v>423</v>
      </c>
      <c r="O5" s="2406" t="s">
        <v>423</v>
      </c>
      <c r="P5" s="2406" t="s">
        <v>423</v>
      </c>
      <c r="Q5" s="2406">
        <v>78506.04818801026</v>
      </c>
      <c r="R5" s="551"/>
      <c r="S5" s="564"/>
    </row>
    <row r="6" spans="1:19" ht="29.25">
      <c r="A6" s="2407" t="s">
        <v>615</v>
      </c>
      <c r="B6" s="2406">
        <v>4763.2800552677627</v>
      </c>
      <c r="C6" s="2406" t="s">
        <v>423</v>
      </c>
      <c r="D6" s="2406" t="s">
        <v>423</v>
      </c>
      <c r="E6" s="2408" t="s">
        <v>423</v>
      </c>
      <c r="F6" s="2406">
        <v>77.825811513825641</v>
      </c>
      <c r="G6" s="2406" t="s">
        <v>423</v>
      </c>
      <c r="H6" s="2406">
        <v>1.68497483</v>
      </c>
      <c r="I6" s="2406" t="s">
        <v>423</v>
      </c>
      <c r="J6" s="2406" t="s">
        <v>423</v>
      </c>
      <c r="K6" s="2406" t="s">
        <v>423</v>
      </c>
      <c r="L6" s="2406" t="s">
        <v>423</v>
      </c>
      <c r="M6" s="2406" t="s">
        <v>423</v>
      </c>
      <c r="N6" s="2406" t="s">
        <v>423</v>
      </c>
      <c r="O6" s="2406" t="s">
        <v>423</v>
      </c>
      <c r="P6" s="2406" t="s">
        <v>423</v>
      </c>
      <c r="Q6" s="2406">
        <v>4842.790841611587</v>
      </c>
      <c r="R6" s="553"/>
      <c r="S6" s="553"/>
    </row>
    <row r="7" spans="1:19" ht="19.5">
      <c r="A7" s="2405" t="s">
        <v>616</v>
      </c>
      <c r="B7" s="2406">
        <v>62.70558510927944</v>
      </c>
      <c r="C7" s="2406" t="s">
        <v>423</v>
      </c>
      <c r="D7" s="2406" t="s">
        <v>423</v>
      </c>
      <c r="E7" s="2406" t="s">
        <v>423</v>
      </c>
      <c r="F7" s="2406" t="s">
        <v>423</v>
      </c>
      <c r="G7" s="2406" t="s">
        <v>423</v>
      </c>
      <c r="H7" s="2406">
        <v>4.5432342337723766</v>
      </c>
      <c r="I7" s="2406" t="s">
        <v>423</v>
      </c>
      <c r="J7" s="2406" t="s">
        <v>423</v>
      </c>
      <c r="K7" s="2406" t="s">
        <v>423</v>
      </c>
      <c r="L7" s="2406" t="s">
        <v>423</v>
      </c>
      <c r="M7" s="2406" t="s">
        <v>423</v>
      </c>
      <c r="N7" s="2406" t="s">
        <v>423</v>
      </c>
      <c r="O7" s="2406" t="s">
        <v>423</v>
      </c>
      <c r="P7" s="2406" t="s">
        <v>423</v>
      </c>
      <c r="Q7" s="2406">
        <v>67.276647463051347</v>
      </c>
    </row>
    <row r="8" spans="1:19" ht="29.25">
      <c r="A8" s="2405" t="s">
        <v>673</v>
      </c>
      <c r="B8" s="2406">
        <v>1460.97371628</v>
      </c>
      <c r="C8" s="2406" t="s">
        <v>423</v>
      </c>
      <c r="D8" s="2406" t="s">
        <v>423</v>
      </c>
      <c r="E8" s="2406" t="s">
        <v>423</v>
      </c>
      <c r="F8" s="2406" t="s">
        <v>423</v>
      </c>
      <c r="G8" s="2406" t="s">
        <v>423</v>
      </c>
      <c r="H8" s="2406"/>
      <c r="I8" s="2406" t="s">
        <v>423</v>
      </c>
      <c r="J8" s="2406" t="s">
        <v>423</v>
      </c>
      <c r="K8" s="2406" t="s">
        <v>423</v>
      </c>
      <c r="L8" s="2406" t="s">
        <v>423</v>
      </c>
      <c r="M8" s="2406" t="s">
        <v>423</v>
      </c>
      <c r="N8" s="2406" t="s">
        <v>423</v>
      </c>
      <c r="O8" s="2406" t="s">
        <v>423</v>
      </c>
      <c r="P8" s="2406" t="s">
        <v>423</v>
      </c>
      <c r="Q8" s="2406">
        <v>1460.97371628</v>
      </c>
    </row>
    <row r="9" spans="1:19" ht="19.5" customHeight="1">
      <c r="A9" s="2405" t="s">
        <v>674</v>
      </c>
      <c r="B9" s="2406">
        <v>233.20900287999999</v>
      </c>
      <c r="C9" s="2406" t="s">
        <v>423</v>
      </c>
      <c r="D9" s="2406" t="s">
        <v>423</v>
      </c>
      <c r="E9" s="2406" t="s">
        <v>423</v>
      </c>
      <c r="F9" s="2406" t="s">
        <v>423</v>
      </c>
      <c r="G9" s="2406" t="s">
        <v>423</v>
      </c>
      <c r="H9" s="2406"/>
      <c r="I9" s="2406" t="s">
        <v>423</v>
      </c>
      <c r="J9" s="2406" t="s">
        <v>423</v>
      </c>
      <c r="K9" s="2406" t="s">
        <v>423</v>
      </c>
      <c r="L9" s="2406" t="s">
        <v>423</v>
      </c>
      <c r="M9" s="2406" t="s">
        <v>423</v>
      </c>
      <c r="N9" s="2406" t="s">
        <v>423</v>
      </c>
      <c r="O9" s="2406" t="s">
        <v>423</v>
      </c>
      <c r="P9" s="2406" t="s">
        <v>423</v>
      </c>
      <c r="Q9" s="2406">
        <v>233.20900287999999</v>
      </c>
    </row>
    <row r="10" spans="1:19">
      <c r="A10" s="2405" t="s">
        <v>605</v>
      </c>
      <c r="B10" s="2406" t="s">
        <v>423</v>
      </c>
      <c r="C10" s="2406" t="s">
        <v>423</v>
      </c>
      <c r="D10" s="2406" t="s">
        <v>423</v>
      </c>
      <c r="E10" s="2406" t="s">
        <v>423</v>
      </c>
      <c r="F10" s="2406">
        <v>373.10132600596114</v>
      </c>
      <c r="G10" s="2406" t="s">
        <v>423</v>
      </c>
      <c r="H10" s="2406">
        <v>14.733910645032299</v>
      </c>
      <c r="I10" s="2406" t="s">
        <v>423</v>
      </c>
      <c r="J10" s="2406" t="s">
        <v>423</v>
      </c>
      <c r="K10" s="2406" t="s">
        <v>423</v>
      </c>
      <c r="L10" s="2406" t="s">
        <v>423</v>
      </c>
      <c r="M10" s="2406" t="s">
        <v>423</v>
      </c>
      <c r="N10" s="2406" t="s">
        <v>423</v>
      </c>
      <c r="O10" s="2406" t="s">
        <v>423</v>
      </c>
      <c r="P10" s="2406" t="s">
        <v>423</v>
      </c>
      <c r="Q10" s="2406">
        <v>387.84830991845342</v>
      </c>
    </row>
    <row r="11" spans="1:19">
      <c r="A11" s="2405" t="s">
        <v>675</v>
      </c>
      <c r="B11" s="2406" t="s">
        <v>423</v>
      </c>
      <c r="C11" s="2406" t="s">
        <v>423</v>
      </c>
      <c r="D11" s="2406" t="s">
        <v>423</v>
      </c>
      <c r="E11" s="2406" t="s">
        <v>423</v>
      </c>
      <c r="F11" s="2406" t="s">
        <v>423</v>
      </c>
      <c r="G11" s="2406" t="s">
        <v>423</v>
      </c>
      <c r="H11" s="2406" t="s">
        <v>423</v>
      </c>
      <c r="I11" s="2406" t="s">
        <v>423</v>
      </c>
      <c r="J11" s="2406" t="s">
        <v>423</v>
      </c>
      <c r="K11" s="2406">
        <v>3955.72650024836</v>
      </c>
      <c r="L11" s="2406" t="s">
        <v>423</v>
      </c>
      <c r="M11" s="2406" t="s">
        <v>423</v>
      </c>
      <c r="N11" s="2406" t="s">
        <v>423</v>
      </c>
      <c r="O11" s="2406" t="s">
        <v>423</v>
      </c>
      <c r="P11" s="2406" t="s">
        <v>423</v>
      </c>
      <c r="Q11" s="2406">
        <v>3955.9953951389607</v>
      </c>
    </row>
    <row r="12" spans="1:19">
      <c r="A12" s="2409" t="s">
        <v>609</v>
      </c>
      <c r="B12" s="2410" t="s">
        <v>423</v>
      </c>
      <c r="C12" s="2406" t="s">
        <v>423</v>
      </c>
      <c r="D12" s="2406" t="s">
        <v>423</v>
      </c>
      <c r="E12" s="2406" t="s">
        <v>423</v>
      </c>
      <c r="F12" s="2406" t="s">
        <v>423</v>
      </c>
      <c r="G12" s="2406" t="s">
        <v>423</v>
      </c>
      <c r="H12" s="2406" t="s">
        <v>423</v>
      </c>
      <c r="I12" s="2406" t="s">
        <v>423</v>
      </c>
      <c r="J12" s="2406">
        <v>4558.2956288560272</v>
      </c>
      <c r="K12" s="2406" t="s">
        <v>423</v>
      </c>
      <c r="L12" s="2406" t="s">
        <v>423</v>
      </c>
      <c r="M12" s="2406" t="s">
        <v>423</v>
      </c>
      <c r="N12" s="2406" t="s">
        <v>423</v>
      </c>
      <c r="O12" s="2406" t="s">
        <v>423</v>
      </c>
      <c r="P12" s="2406" t="s">
        <v>423</v>
      </c>
      <c r="Q12" s="2406">
        <v>4558.2956288560272</v>
      </c>
    </row>
    <row r="13" spans="1:19" ht="39">
      <c r="A13" s="2409" t="s">
        <v>620</v>
      </c>
      <c r="B13" s="2410" t="s">
        <v>423</v>
      </c>
      <c r="C13" s="2406" t="s">
        <v>423</v>
      </c>
      <c r="D13" s="2406" t="s">
        <v>423</v>
      </c>
      <c r="E13" s="2406" t="s">
        <v>423</v>
      </c>
      <c r="F13" s="2406" t="s">
        <v>423</v>
      </c>
      <c r="G13" s="2406">
        <v>2722.914997638165</v>
      </c>
      <c r="H13" s="2406">
        <v>68.250168059999993</v>
      </c>
      <c r="I13" s="2406" t="s">
        <v>423</v>
      </c>
      <c r="J13" s="2406" t="s">
        <v>423</v>
      </c>
      <c r="K13" s="2406" t="s">
        <v>423</v>
      </c>
      <c r="L13" s="2406" t="s">
        <v>423</v>
      </c>
      <c r="M13" s="2406" t="s">
        <v>423</v>
      </c>
      <c r="N13" s="2406" t="s">
        <v>423</v>
      </c>
      <c r="O13" s="2406" t="s">
        <v>423</v>
      </c>
      <c r="P13" s="2406" t="s">
        <v>423</v>
      </c>
      <c r="Q13" s="2406">
        <v>2791.1651656981653</v>
      </c>
    </row>
    <row r="14" spans="1:19" ht="20.25" customHeight="1">
      <c r="A14" s="2409" t="s">
        <v>621</v>
      </c>
      <c r="B14" s="2410" t="s">
        <v>423</v>
      </c>
      <c r="C14" s="2406" t="s">
        <v>423</v>
      </c>
      <c r="D14" s="2406" t="s">
        <v>423</v>
      </c>
      <c r="E14" s="2406" t="s">
        <v>423</v>
      </c>
      <c r="F14" s="2406" t="s">
        <v>423</v>
      </c>
      <c r="G14" s="2406" t="s">
        <v>423</v>
      </c>
      <c r="H14" s="2406" t="s">
        <v>423</v>
      </c>
      <c r="I14" s="2406" t="s">
        <v>423</v>
      </c>
      <c r="J14" s="2406" t="s">
        <v>423</v>
      </c>
      <c r="K14" s="2406">
        <v>149.27249353566884</v>
      </c>
      <c r="L14" s="2406">
        <v>129.73104321765936</v>
      </c>
      <c r="M14" s="2406" t="s">
        <v>423</v>
      </c>
      <c r="N14" s="2406" t="s">
        <v>423</v>
      </c>
      <c r="O14" s="2406" t="s">
        <v>423</v>
      </c>
      <c r="P14" s="2406" t="s">
        <v>423</v>
      </c>
      <c r="Q14" s="2406">
        <v>279.00353675332821</v>
      </c>
    </row>
    <row r="15" spans="1:19" s="677" customFormat="1" ht="29.25">
      <c r="A15" s="2405" t="s">
        <v>622</v>
      </c>
      <c r="B15" s="2406" t="s">
        <v>423</v>
      </c>
      <c r="C15" s="2406" t="s">
        <v>423</v>
      </c>
      <c r="D15" s="2406" t="s">
        <v>423</v>
      </c>
      <c r="E15" s="2406">
        <v>0</v>
      </c>
      <c r="F15" s="2406" t="s">
        <v>423</v>
      </c>
      <c r="G15" s="2406" t="s">
        <v>423</v>
      </c>
      <c r="H15" s="2406" t="s">
        <v>423</v>
      </c>
      <c r="I15" s="2406" t="s">
        <v>423</v>
      </c>
      <c r="J15" s="2406" t="s">
        <v>423</v>
      </c>
      <c r="K15" s="2406" t="s">
        <v>423</v>
      </c>
      <c r="L15" s="2406">
        <v>540.62299887245786</v>
      </c>
      <c r="M15" s="2406" t="s">
        <v>423</v>
      </c>
      <c r="N15" s="2406" t="s">
        <v>423</v>
      </c>
      <c r="O15" s="2406" t="s">
        <v>423</v>
      </c>
      <c r="P15" s="2406" t="s">
        <v>423</v>
      </c>
      <c r="Q15" s="2406">
        <v>540.62299887245786</v>
      </c>
    </row>
    <row r="16" spans="1:19">
      <c r="A16" s="2405" t="s">
        <v>259</v>
      </c>
      <c r="B16" s="2406" t="s">
        <v>423</v>
      </c>
      <c r="C16" s="2406" t="s">
        <v>423</v>
      </c>
      <c r="D16" s="2406" t="s">
        <v>423</v>
      </c>
      <c r="E16" s="2406" t="s">
        <v>423</v>
      </c>
      <c r="F16" s="2406" t="s">
        <v>423</v>
      </c>
      <c r="G16" s="2406" t="s">
        <v>423</v>
      </c>
      <c r="H16" s="2406" t="s">
        <v>423</v>
      </c>
      <c r="I16" s="2406" t="s">
        <v>423</v>
      </c>
      <c r="J16" s="2406" t="s">
        <v>423</v>
      </c>
      <c r="K16" s="2406">
        <v>225.64187282698123</v>
      </c>
      <c r="L16" s="2406" t="s">
        <v>423</v>
      </c>
      <c r="M16" s="2406">
        <v>898.58354211999995</v>
      </c>
      <c r="N16" s="2406" t="s">
        <v>423</v>
      </c>
      <c r="O16" s="2406" t="s">
        <v>423</v>
      </c>
      <c r="P16" s="2406" t="s">
        <v>423</v>
      </c>
      <c r="Q16" s="2406">
        <v>1124.2254149469813</v>
      </c>
    </row>
    <row r="17" spans="1:17">
      <c r="A17" s="2405" t="s">
        <v>677</v>
      </c>
      <c r="B17" s="2410">
        <v>97.876829606846101</v>
      </c>
      <c r="C17" s="2406" t="s">
        <v>423</v>
      </c>
      <c r="D17" s="2406" t="s">
        <v>423</v>
      </c>
      <c r="E17" s="2406" t="s">
        <v>423</v>
      </c>
      <c r="F17" s="2406">
        <v>37.603334605849099</v>
      </c>
      <c r="G17" s="2406" t="s">
        <v>423</v>
      </c>
      <c r="H17" s="2406" t="s">
        <v>423</v>
      </c>
      <c r="I17" s="2406" t="s">
        <v>423</v>
      </c>
      <c r="J17" s="2406" t="s">
        <v>423</v>
      </c>
      <c r="K17" s="2406">
        <v>288.02143022852033</v>
      </c>
      <c r="L17" s="2406" t="s">
        <v>423</v>
      </c>
      <c r="M17" s="2406" t="s">
        <v>423</v>
      </c>
      <c r="N17" s="2406" t="s">
        <v>423</v>
      </c>
      <c r="O17" s="2406" t="s">
        <v>423</v>
      </c>
      <c r="P17" s="2406">
        <v>606.46756720999997</v>
      </c>
      <c r="Q17" s="2406">
        <v>1029.9691616512155</v>
      </c>
    </row>
    <row r="18" spans="1:17">
      <c r="A18" s="2411" t="s">
        <v>188</v>
      </c>
      <c r="B18" s="2412">
        <v>84670.930184184166</v>
      </c>
      <c r="C18" s="2412" t="s">
        <v>423</v>
      </c>
      <c r="D18" s="2412" t="s">
        <v>423</v>
      </c>
      <c r="E18" s="2412" t="s">
        <v>423</v>
      </c>
      <c r="F18" s="2412">
        <v>499.56579448563537</v>
      </c>
      <c r="G18" s="2412">
        <v>2722.914997638165</v>
      </c>
      <c r="H18" s="2412">
        <v>295.38939314940461</v>
      </c>
      <c r="I18" s="2412" t="s">
        <v>423</v>
      </c>
      <c r="J18" s="2412">
        <v>4558.2956288560272</v>
      </c>
      <c r="K18" s="2412">
        <v>4705.7495441569909</v>
      </c>
      <c r="L18" s="2412">
        <v>678.41860231011719</v>
      </c>
      <c r="M18" s="2412">
        <v>1039.6922960899999</v>
      </c>
      <c r="N18" s="2412" t="s">
        <v>423</v>
      </c>
      <c r="O18" s="2412" t="s">
        <v>423</v>
      </c>
      <c r="P18" s="2412">
        <v>606.46756720999997</v>
      </c>
      <c r="Q18" s="2412">
        <v>99777.424008080503</v>
      </c>
    </row>
    <row r="19" spans="1:17">
      <c r="A19" s="1094"/>
      <c r="B19" s="1094"/>
      <c r="C19" s="1094"/>
      <c r="D19" s="1094"/>
      <c r="E19" s="1094"/>
      <c r="F19" s="1094"/>
      <c r="G19" s="1094"/>
      <c r="H19" s="1094"/>
      <c r="I19" s="1094"/>
      <c r="J19" s="1094"/>
      <c r="K19" s="1094"/>
      <c r="L19" s="1094"/>
      <c r="M19" s="1094"/>
      <c r="N19" s="1094"/>
      <c r="O19" s="1094"/>
      <c r="P19" s="1094"/>
      <c r="Q19" s="1792"/>
    </row>
    <row r="20" spans="1:17">
      <c r="A20" s="1094"/>
      <c r="B20" s="1094"/>
      <c r="C20" s="1094"/>
      <c r="D20" s="1094"/>
      <c r="E20" s="1094"/>
      <c r="F20" s="1094"/>
      <c r="G20" s="1094"/>
      <c r="H20" s="1094"/>
      <c r="I20" s="1094"/>
      <c r="J20" s="1094"/>
      <c r="K20" s="1094"/>
      <c r="L20" s="1094"/>
      <c r="M20" s="1094"/>
      <c r="N20" s="1094"/>
      <c r="O20" s="1094"/>
      <c r="P20" s="1094"/>
      <c r="Q20" s="1792"/>
    </row>
    <row r="21" spans="1:17">
      <c r="A21" s="1094"/>
      <c r="B21" s="1094"/>
      <c r="C21" s="1094"/>
      <c r="D21" s="1094"/>
      <c r="E21" s="1094"/>
      <c r="F21" s="1094"/>
      <c r="G21" s="1094"/>
      <c r="H21" s="1094"/>
      <c r="I21" s="1094"/>
      <c r="J21" s="1094"/>
      <c r="K21" s="1094"/>
      <c r="L21" s="1094"/>
      <c r="M21" s="1094"/>
      <c r="N21" s="1094"/>
      <c r="O21" s="1094"/>
      <c r="P21" s="1094"/>
      <c r="Q21" s="1792"/>
    </row>
    <row r="22" spans="1:17">
      <c r="A22" s="1094"/>
      <c r="B22" s="1094"/>
      <c r="C22" s="1094"/>
      <c r="D22" s="1094"/>
      <c r="E22" s="1094"/>
      <c r="F22" s="1094"/>
      <c r="G22" s="1094"/>
      <c r="H22" s="1094"/>
      <c r="I22" s="1094"/>
      <c r="J22" s="1094"/>
      <c r="K22" s="1094"/>
      <c r="L22" s="1094"/>
      <c r="M22" s="1094"/>
      <c r="N22" s="1094"/>
      <c r="O22" s="1094"/>
      <c r="P22" s="1094"/>
      <c r="Q22" s="1792"/>
    </row>
    <row r="23" spans="1:17">
      <c r="A23" s="1094"/>
      <c r="B23" s="1094"/>
      <c r="C23" s="1094"/>
      <c r="D23" s="1094"/>
      <c r="E23" s="1094"/>
      <c r="F23" s="1094"/>
      <c r="G23" s="1094"/>
      <c r="H23" s="1094"/>
      <c r="I23" s="1094"/>
      <c r="J23" s="1094"/>
      <c r="K23" s="1094"/>
      <c r="L23" s="1094"/>
      <c r="M23" s="1094"/>
      <c r="N23" s="1094"/>
      <c r="O23" s="1094"/>
      <c r="P23" s="1094"/>
      <c r="Q23" s="1792"/>
    </row>
    <row r="24" spans="1:17">
      <c r="A24" s="1094"/>
      <c r="B24" s="1094"/>
      <c r="C24" s="1094"/>
      <c r="D24" s="1094"/>
      <c r="E24" s="1094"/>
      <c r="F24" s="1094"/>
      <c r="G24" s="1094"/>
      <c r="H24" s="1094"/>
      <c r="I24" s="1094"/>
      <c r="J24" s="1094"/>
      <c r="K24" s="1094"/>
      <c r="L24" s="1094"/>
      <c r="M24" s="1094"/>
      <c r="N24" s="1094"/>
      <c r="O24" s="1094"/>
      <c r="P24" s="1094"/>
      <c r="Q24" s="1792"/>
    </row>
    <row r="25" spans="1:17">
      <c r="A25" s="1094"/>
      <c r="B25" s="1094"/>
      <c r="C25" s="1094"/>
      <c r="D25" s="1094"/>
      <c r="E25" s="1094"/>
      <c r="F25" s="1094"/>
      <c r="G25" s="1094"/>
      <c r="H25" s="1094"/>
      <c r="I25" s="1094"/>
      <c r="J25" s="1094"/>
      <c r="K25" s="1094"/>
      <c r="L25" s="1094"/>
      <c r="M25" s="1094"/>
      <c r="N25" s="1094"/>
      <c r="O25" s="1094"/>
      <c r="P25" s="1094"/>
      <c r="Q25" s="1792"/>
    </row>
    <row r="26" spans="1:17">
      <c r="A26" s="1094"/>
      <c r="B26" s="1094"/>
      <c r="C26" s="1094"/>
      <c r="D26" s="1094"/>
      <c r="E26" s="1094"/>
      <c r="F26" s="1094"/>
      <c r="G26" s="1094"/>
      <c r="H26" s="1094"/>
      <c r="I26" s="1094"/>
      <c r="J26" s="1094"/>
      <c r="K26" s="1094"/>
      <c r="L26" s="1094"/>
      <c r="M26" s="1094"/>
      <c r="N26" s="1094"/>
      <c r="O26" s="1094"/>
      <c r="P26" s="1094"/>
      <c r="Q26" s="1792"/>
    </row>
    <row r="27" spans="1:17">
      <c r="A27" s="1094"/>
      <c r="B27" s="1094"/>
      <c r="C27" s="1094"/>
      <c r="D27" s="1094"/>
      <c r="E27" s="1094"/>
      <c r="F27" s="1094"/>
      <c r="G27" s="1094"/>
      <c r="H27" s="1094"/>
      <c r="I27" s="1094"/>
      <c r="J27" s="1094"/>
      <c r="K27" s="1094"/>
      <c r="L27" s="1094"/>
      <c r="M27" s="1094"/>
      <c r="N27" s="1094"/>
      <c r="O27" s="1094"/>
      <c r="P27" s="1094"/>
      <c r="Q27" s="1792"/>
    </row>
    <row r="28" spans="1:17">
      <c r="A28" s="1094"/>
      <c r="B28" s="1094"/>
      <c r="C28" s="1094"/>
      <c r="D28" s="1094"/>
      <c r="E28" s="1094"/>
      <c r="F28" s="1094"/>
      <c r="G28" s="1094"/>
      <c r="H28" s="1094"/>
      <c r="I28" s="1094"/>
      <c r="J28" s="1094"/>
      <c r="K28" s="1094"/>
      <c r="L28" s="1094"/>
      <c r="M28" s="1094"/>
      <c r="N28" s="1094"/>
      <c r="O28" s="1094"/>
      <c r="P28" s="1094"/>
      <c r="Q28" s="1792"/>
    </row>
    <row r="29" spans="1:17" s="2435" customFormat="1">
      <c r="A29" s="1094"/>
      <c r="B29" s="1094"/>
      <c r="C29" s="1094"/>
      <c r="D29" s="1094"/>
      <c r="E29" s="1094"/>
      <c r="F29" s="1094"/>
      <c r="G29" s="1094"/>
      <c r="H29" s="1094"/>
      <c r="I29" s="1094"/>
      <c r="J29" s="1094"/>
      <c r="K29" s="1094"/>
      <c r="L29" s="1094"/>
      <c r="M29" s="1094"/>
      <c r="N29" s="1094"/>
      <c r="O29" s="1094"/>
      <c r="P29" s="1094"/>
      <c r="Q29" s="1792"/>
    </row>
    <row r="30" spans="1:17" s="2435" customFormat="1">
      <c r="A30" s="1094"/>
      <c r="B30" s="1094"/>
      <c r="C30" s="1094"/>
      <c r="D30" s="1094"/>
      <c r="E30" s="1094"/>
      <c r="F30" s="1094"/>
      <c r="G30" s="1094"/>
      <c r="H30" s="1094"/>
      <c r="I30" s="1094"/>
      <c r="J30" s="1094"/>
      <c r="K30" s="1094"/>
      <c r="L30" s="1094"/>
      <c r="M30" s="1094"/>
      <c r="N30" s="1094"/>
      <c r="O30" s="1094"/>
      <c r="P30" s="1094"/>
      <c r="Q30" s="1792"/>
    </row>
    <row r="31" spans="1:17" s="2435" customFormat="1">
      <c r="A31" s="1094"/>
      <c r="B31" s="1094"/>
      <c r="C31" s="1094"/>
      <c r="D31" s="1094"/>
      <c r="E31" s="1094"/>
      <c r="F31" s="1094"/>
      <c r="G31" s="1094"/>
      <c r="H31" s="1094"/>
      <c r="I31" s="1094"/>
      <c r="J31" s="1094"/>
      <c r="K31" s="1094"/>
      <c r="L31" s="1094"/>
      <c r="M31" s="1094"/>
      <c r="N31" s="1094"/>
      <c r="O31" s="1094"/>
      <c r="P31" s="1094"/>
      <c r="Q31" s="1792"/>
    </row>
    <row r="32" spans="1:17" s="2435" customFormat="1">
      <c r="A32" s="1094"/>
      <c r="B32" s="1094"/>
      <c r="C32" s="1094"/>
      <c r="D32" s="1094"/>
      <c r="E32" s="1094"/>
      <c r="F32" s="1094"/>
      <c r="G32" s="1094"/>
      <c r="H32" s="1094"/>
      <c r="I32" s="1094"/>
      <c r="J32" s="1094"/>
      <c r="K32" s="1094"/>
      <c r="L32" s="1094"/>
      <c r="M32" s="1094"/>
      <c r="N32" s="1094"/>
      <c r="O32" s="1094"/>
      <c r="P32" s="1094"/>
      <c r="Q32" s="1792"/>
    </row>
    <row r="33" spans="1:17" s="2435" customFormat="1">
      <c r="A33" s="1094"/>
      <c r="B33" s="1094"/>
      <c r="C33" s="1094"/>
      <c r="D33" s="1094"/>
      <c r="E33" s="1094"/>
      <c r="F33" s="1094"/>
      <c r="G33" s="1094"/>
      <c r="H33" s="1094"/>
      <c r="I33" s="1094"/>
      <c r="J33" s="1094"/>
      <c r="K33" s="1094"/>
      <c r="L33" s="1094"/>
      <c r="M33" s="1094"/>
      <c r="N33" s="1094"/>
      <c r="O33" s="1094"/>
      <c r="P33" s="1094"/>
      <c r="Q33" s="1792"/>
    </row>
    <row r="34" spans="1:17" s="2435" customFormat="1">
      <c r="A34" s="1094"/>
      <c r="B34" s="1094"/>
      <c r="C34" s="1094"/>
      <c r="D34" s="1094"/>
      <c r="E34" s="1094"/>
      <c r="F34" s="1094"/>
      <c r="G34" s="1094"/>
      <c r="H34" s="1094"/>
      <c r="I34" s="1094"/>
      <c r="J34" s="1094"/>
      <c r="K34" s="1094"/>
      <c r="L34" s="1094"/>
      <c r="M34" s="1094"/>
      <c r="N34" s="1094"/>
      <c r="O34" s="1094"/>
      <c r="P34" s="1094"/>
      <c r="Q34" s="1792"/>
    </row>
    <row r="35" spans="1:17">
      <c r="A35" s="1094"/>
      <c r="B35" s="1094"/>
      <c r="C35" s="1094"/>
      <c r="D35" s="1094"/>
      <c r="E35" s="1094"/>
      <c r="F35" s="1094"/>
      <c r="G35" s="1094"/>
      <c r="H35" s="1094"/>
      <c r="I35" s="1094"/>
      <c r="J35" s="1094"/>
      <c r="K35" s="1094"/>
      <c r="L35" s="1094"/>
      <c r="M35" s="1094"/>
      <c r="N35" s="1094"/>
      <c r="O35" s="1094"/>
      <c r="P35" s="1094"/>
      <c r="Q35" s="1792"/>
    </row>
    <row r="36" spans="1:17">
      <c r="A36" s="1094"/>
      <c r="B36" s="1094"/>
      <c r="C36" s="1094"/>
      <c r="D36" s="1094"/>
      <c r="E36" s="1094"/>
      <c r="F36" s="1094"/>
      <c r="G36" s="1094"/>
      <c r="H36" s="1094"/>
      <c r="I36" s="1094"/>
      <c r="J36" s="1094"/>
      <c r="K36" s="1094"/>
      <c r="L36" s="1094"/>
      <c r="M36" s="1094"/>
      <c r="N36" s="1094"/>
      <c r="O36" s="1094"/>
      <c r="P36" s="1094"/>
      <c r="Q36" s="1792"/>
    </row>
    <row r="37" spans="1:17">
      <c r="A37" s="1094"/>
      <c r="B37" s="1094"/>
      <c r="C37" s="1094"/>
      <c r="D37" s="1094"/>
      <c r="E37" s="1094"/>
      <c r="F37" s="1094"/>
      <c r="G37" s="1094"/>
      <c r="H37" s="1094"/>
      <c r="I37" s="1094"/>
      <c r="J37" s="1094"/>
      <c r="K37" s="1094"/>
      <c r="L37" s="1094"/>
      <c r="M37" s="1094"/>
      <c r="N37" s="1094"/>
      <c r="O37" s="1094"/>
      <c r="P37" s="1094"/>
      <c r="Q37" s="1792"/>
    </row>
    <row r="38" spans="1:17">
      <c r="A38" s="1094"/>
      <c r="B38" s="1094"/>
      <c r="C38" s="1094"/>
      <c r="D38" s="1094"/>
      <c r="E38" s="1094"/>
      <c r="F38" s="1094"/>
      <c r="G38" s="1094"/>
      <c r="H38" s="1094"/>
      <c r="I38" s="1094"/>
      <c r="J38" s="1094"/>
      <c r="K38" s="1094"/>
      <c r="L38" s="1094"/>
      <c r="M38" s="1094"/>
      <c r="N38" s="1094"/>
      <c r="O38" s="1094"/>
      <c r="P38" s="1094"/>
      <c r="Q38" s="1792"/>
    </row>
    <row r="39" spans="1:17">
      <c r="A39" s="1094"/>
      <c r="B39" s="1094"/>
      <c r="C39" s="1094"/>
      <c r="D39" s="1094"/>
      <c r="E39" s="1094"/>
      <c r="F39" s="1094"/>
      <c r="G39" s="1094"/>
      <c r="H39" s="1094"/>
      <c r="I39" s="1094"/>
      <c r="J39" s="1094"/>
      <c r="K39" s="1094"/>
      <c r="L39" s="1094"/>
      <c r="M39" s="1094"/>
      <c r="N39" s="1094"/>
      <c r="O39" s="1094"/>
      <c r="P39" s="1094"/>
      <c r="Q39" s="1792"/>
    </row>
    <row r="40" spans="1:17">
      <c r="A40" s="1094"/>
      <c r="B40" s="1094"/>
      <c r="C40" s="1094"/>
      <c r="D40" s="1094"/>
      <c r="E40" s="1094"/>
      <c r="F40" s="1094"/>
      <c r="G40" s="1094"/>
      <c r="H40" s="1094"/>
      <c r="I40" s="1094"/>
      <c r="J40" s="1094"/>
      <c r="K40" s="1094"/>
      <c r="L40" s="1094"/>
      <c r="M40" s="1094"/>
      <c r="N40" s="1094"/>
      <c r="O40" s="1094"/>
      <c r="P40" s="1094"/>
      <c r="Q40" s="1792"/>
    </row>
    <row r="41" spans="1:17">
      <c r="A41" s="1094"/>
      <c r="B41" s="1094"/>
      <c r="C41" s="1094"/>
      <c r="D41" s="1094"/>
      <c r="E41" s="1094"/>
      <c r="F41" s="1094"/>
      <c r="G41" s="1094"/>
      <c r="H41" s="1094"/>
      <c r="I41" s="1094"/>
      <c r="J41" s="1094"/>
      <c r="K41" s="1094"/>
      <c r="L41" s="1094"/>
      <c r="M41" s="1094"/>
      <c r="N41" s="1094"/>
      <c r="O41" s="1094"/>
      <c r="P41" s="1094"/>
      <c r="Q41" s="1792"/>
    </row>
    <row r="42" spans="1:17">
      <c r="A42" s="1094"/>
      <c r="B42" s="1094"/>
      <c r="C42" s="1094"/>
      <c r="D42" s="1094"/>
      <c r="E42" s="1094"/>
      <c r="F42" s="1094"/>
      <c r="G42" s="1094"/>
      <c r="H42" s="1094"/>
      <c r="I42" s="1094"/>
      <c r="J42" s="1094"/>
      <c r="K42" s="1094"/>
      <c r="L42" s="1094"/>
      <c r="M42" s="1094"/>
      <c r="N42" s="1094"/>
      <c r="O42" s="1094"/>
      <c r="P42" s="1094"/>
      <c r="Q42" s="1792"/>
    </row>
    <row r="43" spans="1:17">
      <c r="A43" s="1094"/>
      <c r="B43" s="1094"/>
      <c r="C43" s="1094"/>
      <c r="D43" s="1094"/>
      <c r="E43" s="1094"/>
      <c r="F43" s="1094"/>
      <c r="G43" s="1094"/>
      <c r="H43" s="1094"/>
      <c r="I43" s="1094"/>
      <c r="J43" s="1094"/>
      <c r="K43" s="1094"/>
      <c r="L43" s="1094"/>
      <c r="M43" s="1094"/>
      <c r="N43" s="1094"/>
      <c r="O43" s="1094"/>
      <c r="P43" s="1094"/>
      <c r="Q43" s="1792"/>
    </row>
    <row r="44" spans="1:17" s="2435" customFormat="1">
      <c r="A44" s="1094"/>
      <c r="B44" s="1094"/>
      <c r="C44" s="1094"/>
      <c r="D44" s="1094"/>
      <c r="E44" s="1094"/>
      <c r="F44" s="1094"/>
      <c r="G44" s="1094"/>
      <c r="H44" s="1094"/>
      <c r="I44" s="1094"/>
      <c r="J44" s="1094"/>
      <c r="K44" s="1094"/>
      <c r="L44" s="1094"/>
      <c r="M44" s="1094"/>
      <c r="N44" s="1094"/>
      <c r="O44" s="1094"/>
      <c r="P44" s="1094"/>
      <c r="Q44" s="1792"/>
    </row>
    <row r="45" spans="1:17">
      <c r="A45" s="1094"/>
      <c r="B45" s="1094"/>
      <c r="C45" s="1094"/>
      <c r="D45" s="1094"/>
      <c r="E45" s="1094"/>
      <c r="F45" s="1094"/>
      <c r="G45" s="1094"/>
      <c r="H45" s="1094"/>
      <c r="I45" s="1094"/>
      <c r="J45" s="1094"/>
      <c r="K45" s="1094"/>
      <c r="L45" s="1094"/>
      <c r="M45" s="1094"/>
      <c r="N45" s="1094"/>
      <c r="O45" s="1094"/>
      <c r="P45" s="1094"/>
      <c r="Q45" s="1792"/>
    </row>
    <row r="46" spans="1:17">
      <c r="A46" s="1094"/>
      <c r="B46" s="1094"/>
      <c r="C46" s="1094"/>
      <c r="D46" s="1094"/>
      <c r="E46" s="1094"/>
      <c r="F46" s="1094"/>
      <c r="G46" s="1094"/>
      <c r="H46" s="1094"/>
      <c r="I46" s="1094"/>
      <c r="J46" s="1094"/>
      <c r="K46" s="1094"/>
      <c r="L46" s="1094"/>
      <c r="M46" s="1094"/>
      <c r="N46" s="1094"/>
      <c r="O46" s="1094"/>
      <c r="P46" s="1094"/>
      <c r="Q46" s="1792"/>
    </row>
    <row r="47" spans="1:17">
      <c r="A47" s="1094"/>
      <c r="B47" s="1094"/>
      <c r="C47" s="1094"/>
      <c r="D47" s="1094"/>
      <c r="E47" s="1094"/>
      <c r="F47" s="1094"/>
      <c r="G47" s="1094"/>
      <c r="H47" s="1094"/>
      <c r="I47" s="1094"/>
      <c r="J47" s="1094"/>
      <c r="K47" s="1094"/>
      <c r="L47" s="1094"/>
      <c r="M47" s="1094"/>
      <c r="N47" s="1094"/>
      <c r="O47" s="1094"/>
      <c r="P47" s="1094"/>
      <c r="Q47" s="1094"/>
    </row>
    <row r="48" spans="1:17" ht="14.45" customHeight="1">
      <c r="A48" s="1793" t="s">
        <v>445</v>
      </c>
      <c r="B48" s="1794"/>
      <c r="C48" s="1794"/>
      <c r="D48" s="1794"/>
      <c r="E48" s="1794"/>
      <c r="F48" s="1794"/>
      <c r="G48" s="1794"/>
      <c r="H48" s="1794"/>
      <c r="I48" s="1794"/>
      <c r="J48" s="1794"/>
      <c r="K48" s="1794"/>
      <c r="L48" s="1794"/>
      <c r="M48" s="1794"/>
      <c r="N48" s="1794"/>
      <c r="O48" s="1794"/>
      <c r="P48" s="1794"/>
      <c r="Q48" s="1794"/>
    </row>
    <row r="49" spans="1:17" ht="18" customHeight="1">
      <c r="A49" s="2413" t="s">
        <v>678</v>
      </c>
      <c r="B49" s="2756" t="s">
        <v>679</v>
      </c>
      <c r="C49" s="2756"/>
      <c r="D49" s="2756"/>
      <c r="E49" s="2756"/>
      <c r="F49" s="2756"/>
      <c r="G49" s="2756"/>
      <c r="H49" s="2756"/>
      <c r="I49" s="2756"/>
      <c r="J49" s="2756"/>
      <c r="K49" s="2756"/>
      <c r="L49" s="2756"/>
      <c r="M49" s="2756"/>
      <c r="N49" s="2756"/>
      <c r="O49" s="2756"/>
      <c r="P49" s="2756"/>
      <c r="Q49" s="2414"/>
    </row>
    <row r="50" spans="1:17" ht="20.25">
      <c r="A50" s="2415" t="s">
        <v>680</v>
      </c>
      <c r="B50" s="2416" t="s">
        <v>681</v>
      </c>
      <c r="C50" s="2416">
        <v>0.02</v>
      </c>
      <c r="D50" s="2416">
        <v>0.04</v>
      </c>
      <c r="E50" s="2416">
        <v>0.1</v>
      </c>
      <c r="F50" s="2416">
        <v>0.2</v>
      </c>
      <c r="G50" s="2416">
        <v>0.35</v>
      </c>
      <c r="H50" s="2416">
        <v>0.5</v>
      </c>
      <c r="I50" s="2416">
        <v>0.7</v>
      </c>
      <c r="J50" s="2416">
        <v>0.75</v>
      </c>
      <c r="K50" s="2416">
        <v>1</v>
      </c>
      <c r="L50" s="2416">
        <v>1.5</v>
      </c>
      <c r="M50" s="2416">
        <v>2.5</v>
      </c>
      <c r="N50" s="2416">
        <v>3.7</v>
      </c>
      <c r="O50" s="2416">
        <v>12.5</v>
      </c>
      <c r="P50" s="2414" t="s">
        <v>15</v>
      </c>
      <c r="Q50" s="2414" t="s">
        <v>188</v>
      </c>
    </row>
    <row r="51" spans="1:17" ht="30" customHeight="1">
      <c r="A51" s="2405" t="s">
        <v>604</v>
      </c>
      <c r="B51" s="2417">
        <v>2069.799646331292</v>
      </c>
      <c r="C51" s="2417" t="s">
        <v>423</v>
      </c>
      <c r="D51" s="2417" t="s">
        <v>423</v>
      </c>
      <c r="E51" s="2417" t="s">
        <v>423</v>
      </c>
      <c r="F51" s="2417" t="s">
        <v>423</v>
      </c>
      <c r="G51" s="2417" t="s">
        <v>423</v>
      </c>
      <c r="H51" s="2417" t="s">
        <v>423</v>
      </c>
      <c r="I51" s="2417" t="s">
        <v>423</v>
      </c>
      <c r="J51" s="2417" t="s">
        <v>423</v>
      </c>
      <c r="K51" s="2417">
        <v>13.40771960752207</v>
      </c>
      <c r="L51" s="2417" t="s">
        <v>423</v>
      </c>
      <c r="M51" s="2417">
        <v>40.387043050000003</v>
      </c>
      <c r="N51" s="2417" t="s">
        <v>423</v>
      </c>
      <c r="O51" s="2417" t="s">
        <v>423</v>
      </c>
      <c r="P51" s="2417" t="s">
        <v>423</v>
      </c>
      <c r="Q51" s="2417">
        <v>2123.5944089888139</v>
      </c>
    </row>
    <row r="52" spans="1:17" ht="33.75" customHeight="1">
      <c r="A52" s="2405" t="s">
        <v>615</v>
      </c>
      <c r="B52" s="2417">
        <v>80.067415600308834</v>
      </c>
      <c r="C52" s="2417" t="s">
        <v>423</v>
      </c>
      <c r="D52" s="2417" t="s">
        <v>423</v>
      </c>
      <c r="E52" s="2417" t="s">
        <v>423</v>
      </c>
      <c r="F52" s="2417">
        <v>38.293563475190993</v>
      </c>
      <c r="G52" s="2417" t="s">
        <v>423</v>
      </c>
      <c r="H52" s="2417" t="s">
        <v>423</v>
      </c>
      <c r="I52" s="2417" t="s">
        <v>423</v>
      </c>
      <c r="J52" s="2417" t="s">
        <v>423</v>
      </c>
      <c r="K52" s="2417" t="s">
        <v>423</v>
      </c>
      <c r="L52" s="2417" t="s">
        <v>423</v>
      </c>
      <c r="M52" s="2417" t="s">
        <v>423</v>
      </c>
      <c r="N52" s="2417" t="s">
        <v>423</v>
      </c>
      <c r="O52" s="2417" t="s">
        <v>423</v>
      </c>
      <c r="P52" s="2417" t="s">
        <v>423</v>
      </c>
      <c r="Q52" s="2417">
        <v>118.36097907549983</v>
      </c>
    </row>
    <row r="53" spans="1:17" ht="11.25" customHeight="1">
      <c r="A53" s="2405" t="s">
        <v>616</v>
      </c>
      <c r="B53" s="2417">
        <v>29.482015039719602</v>
      </c>
      <c r="C53" s="2417" t="s">
        <v>423</v>
      </c>
      <c r="D53" s="2417" t="s">
        <v>423</v>
      </c>
      <c r="E53" s="2417" t="s">
        <v>423</v>
      </c>
      <c r="F53" s="2417">
        <v>3.3892445439569999E-2</v>
      </c>
      <c r="G53" s="2417" t="s">
        <v>423</v>
      </c>
      <c r="H53" s="2417">
        <v>5.4139793991403229</v>
      </c>
      <c r="I53" s="2417" t="s">
        <v>423</v>
      </c>
      <c r="J53" s="2417" t="s">
        <v>423</v>
      </c>
      <c r="K53" s="2417" t="s">
        <v>423</v>
      </c>
      <c r="L53" s="2417" t="s">
        <v>423</v>
      </c>
      <c r="M53" s="2417" t="s">
        <v>423</v>
      </c>
      <c r="N53" s="2417" t="s">
        <v>423</v>
      </c>
      <c r="O53" s="2417" t="s">
        <v>423</v>
      </c>
      <c r="P53" s="2417" t="s">
        <v>423</v>
      </c>
      <c r="Q53" s="2417">
        <v>34.929886884299499</v>
      </c>
    </row>
    <row r="54" spans="1:17" ht="10.5" customHeight="1">
      <c r="A54" s="2405" t="s">
        <v>605</v>
      </c>
      <c r="B54" s="2417" t="s">
        <v>423</v>
      </c>
      <c r="C54" s="2417" t="s">
        <v>423</v>
      </c>
      <c r="D54" s="2417" t="s">
        <v>423</v>
      </c>
      <c r="E54" s="2417" t="s">
        <v>423</v>
      </c>
      <c r="F54" s="2417">
        <v>107.52527362191898</v>
      </c>
      <c r="G54" s="2417" t="s">
        <v>423</v>
      </c>
      <c r="H54" s="2417">
        <v>39.338506325705652</v>
      </c>
      <c r="I54" s="2417" t="s">
        <v>423</v>
      </c>
      <c r="J54" s="2417" t="s">
        <v>423</v>
      </c>
      <c r="K54" s="2417">
        <v>1.822049128193</v>
      </c>
      <c r="L54" s="2417" t="s">
        <v>423</v>
      </c>
      <c r="M54" s="2417" t="s">
        <v>423</v>
      </c>
      <c r="N54" s="2417" t="s">
        <v>423</v>
      </c>
      <c r="O54" s="2417" t="s">
        <v>423</v>
      </c>
      <c r="P54" s="2417" t="s">
        <v>423</v>
      </c>
      <c r="Q54" s="2417">
        <v>148.68582907581765</v>
      </c>
    </row>
    <row r="55" spans="1:17" ht="11.25" customHeight="1">
      <c r="A55" s="2405" t="s">
        <v>675</v>
      </c>
      <c r="B55" s="2417" t="s">
        <v>423</v>
      </c>
      <c r="C55" s="2417" t="s">
        <v>423</v>
      </c>
      <c r="D55" s="2417" t="s">
        <v>423</v>
      </c>
      <c r="E55" s="2417" t="s">
        <v>423</v>
      </c>
      <c r="F55" s="2417">
        <v>0.1015984437</v>
      </c>
      <c r="G55" s="2417" t="s">
        <v>423</v>
      </c>
      <c r="H55" s="2417">
        <v>0.58951896269999993</v>
      </c>
      <c r="I55" s="2417" t="s">
        <v>423</v>
      </c>
      <c r="J55" s="2417" t="s">
        <v>423</v>
      </c>
      <c r="K55" s="2417">
        <v>3171.1575417896388</v>
      </c>
      <c r="L55" s="2417">
        <v>1.3272830100000002E-2</v>
      </c>
      <c r="M55" s="2417" t="s">
        <v>423</v>
      </c>
      <c r="N55" s="2417" t="s">
        <v>423</v>
      </c>
      <c r="O55" s="2417" t="s">
        <v>423</v>
      </c>
      <c r="P55" s="2417" t="s">
        <v>423</v>
      </c>
      <c r="Q55" s="2417">
        <v>3171.8619320261391</v>
      </c>
    </row>
    <row r="56" spans="1:17" ht="12" customHeight="1">
      <c r="A56" s="2405" t="s">
        <v>609</v>
      </c>
      <c r="B56" s="2417" t="s">
        <v>423</v>
      </c>
      <c r="C56" s="2417" t="s">
        <v>423</v>
      </c>
      <c r="D56" s="2417" t="s">
        <v>423</v>
      </c>
      <c r="E56" s="2417" t="s">
        <v>423</v>
      </c>
      <c r="F56" s="2417">
        <v>5.6309983008541179E-10</v>
      </c>
      <c r="G56" s="2417" t="s">
        <v>423</v>
      </c>
      <c r="H56" s="2417" t="s">
        <v>423</v>
      </c>
      <c r="I56" s="2417" t="s">
        <v>423</v>
      </c>
      <c r="J56" s="2417">
        <v>4599.3445469867765</v>
      </c>
      <c r="K56" s="2417" t="s">
        <v>423</v>
      </c>
      <c r="L56" s="2417" t="s">
        <v>423</v>
      </c>
      <c r="M56" s="2417" t="s">
        <v>423</v>
      </c>
      <c r="N56" s="2417" t="s">
        <v>423</v>
      </c>
      <c r="O56" s="2417" t="s">
        <v>423</v>
      </c>
      <c r="P56" s="2417" t="s">
        <v>423</v>
      </c>
      <c r="Q56" s="2417">
        <v>4599.3445469873386</v>
      </c>
    </row>
    <row r="57" spans="1:17" ht="28.5" customHeight="1">
      <c r="A57" s="2409" t="s">
        <v>620</v>
      </c>
      <c r="B57" s="2418" t="s">
        <v>423</v>
      </c>
      <c r="C57" s="2417" t="s">
        <v>423</v>
      </c>
      <c r="D57" s="2417" t="s">
        <v>423</v>
      </c>
      <c r="E57" s="2417" t="s">
        <v>423</v>
      </c>
      <c r="F57" s="2417" t="s">
        <v>423</v>
      </c>
      <c r="G57" s="2417">
        <v>3040.04795802734</v>
      </c>
      <c r="H57" s="2417" t="s">
        <v>423</v>
      </c>
      <c r="I57" s="2417" t="s">
        <v>423</v>
      </c>
      <c r="J57" s="2417" t="s">
        <v>423</v>
      </c>
      <c r="K57" s="2417" t="s">
        <v>423</v>
      </c>
      <c r="L57" s="2417" t="s">
        <v>423</v>
      </c>
      <c r="M57" s="2417" t="s">
        <v>423</v>
      </c>
      <c r="N57" s="2417" t="s">
        <v>423</v>
      </c>
      <c r="O57" s="2417" t="s">
        <v>423</v>
      </c>
      <c r="P57" s="2417" t="s">
        <v>423</v>
      </c>
      <c r="Q57" s="2417">
        <v>3040.04795802734</v>
      </c>
    </row>
    <row r="58" spans="1:17" ht="21" customHeight="1">
      <c r="A58" s="2409" t="s">
        <v>621</v>
      </c>
      <c r="B58" s="2418" t="s">
        <v>423</v>
      </c>
      <c r="C58" s="2417" t="s">
        <v>423</v>
      </c>
      <c r="D58" s="2417" t="s">
        <v>423</v>
      </c>
      <c r="E58" s="2417" t="s">
        <v>423</v>
      </c>
      <c r="F58" s="2417" t="s">
        <v>423</v>
      </c>
      <c r="G58" s="2417" t="s">
        <v>423</v>
      </c>
      <c r="H58" s="2417" t="s">
        <v>423</v>
      </c>
      <c r="I58" s="2417" t="s">
        <v>423</v>
      </c>
      <c r="J58" s="2417" t="s">
        <v>423</v>
      </c>
      <c r="K58" s="2417">
        <v>175.62039807237329</v>
      </c>
      <c r="L58" s="2417">
        <v>99.632496185435059</v>
      </c>
      <c r="M58" s="2417" t="s">
        <v>423</v>
      </c>
      <c r="N58" s="2417" t="s">
        <v>423</v>
      </c>
      <c r="O58" s="2417" t="s">
        <v>423</v>
      </c>
      <c r="P58" s="2417" t="s">
        <v>423</v>
      </c>
      <c r="Q58" s="2417">
        <v>275.25289425780835</v>
      </c>
    </row>
    <row r="59" spans="1:17" ht="20.25" customHeight="1">
      <c r="A59" s="2409" t="s">
        <v>682</v>
      </c>
      <c r="B59" s="2418" t="s">
        <v>423</v>
      </c>
      <c r="C59" s="2417" t="s">
        <v>423</v>
      </c>
      <c r="D59" s="2417" t="s">
        <v>423</v>
      </c>
      <c r="E59" s="2417" t="s">
        <v>423</v>
      </c>
      <c r="F59" s="2417" t="s">
        <v>423</v>
      </c>
      <c r="G59" s="2417" t="s">
        <v>423</v>
      </c>
      <c r="H59" s="2417" t="s">
        <v>423</v>
      </c>
      <c r="I59" s="2417" t="s">
        <v>423</v>
      </c>
      <c r="J59" s="2417" t="s">
        <v>423</v>
      </c>
      <c r="K59" s="2417" t="s">
        <v>423</v>
      </c>
      <c r="L59" s="2417">
        <v>537.95911564023027</v>
      </c>
      <c r="M59" s="2417" t="s">
        <v>423</v>
      </c>
      <c r="N59" s="2417" t="s">
        <v>423</v>
      </c>
      <c r="O59" s="2417" t="s">
        <v>423</v>
      </c>
      <c r="P59" s="2417" t="s">
        <v>423</v>
      </c>
      <c r="Q59" s="2417">
        <v>537.95911564023027</v>
      </c>
    </row>
    <row r="60" spans="1:17" ht="15" customHeight="1">
      <c r="A60" s="2409" t="s">
        <v>259</v>
      </c>
      <c r="B60" s="2418" t="s">
        <v>423</v>
      </c>
      <c r="C60" s="2417" t="s">
        <v>423</v>
      </c>
      <c r="D60" s="2417" t="s">
        <v>423</v>
      </c>
      <c r="E60" s="2417" t="s">
        <v>423</v>
      </c>
      <c r="F60" s="2417" t="s">
        <v>423</v>
      </c>
      <c r="G60" s="2417" t="s">
        <v>423</v>
      </c>
      <c r="H60" s="2417" t="s">
        <v>423</v>
      </c>
      <c r="I60" s="2417" t="s">
        <v>423</v>
      </c>
      <c r="J60" s="2417" t="s">
        <v>423</v>
      </c>
      <c r="K60" s="2417">
        <v>191.3974446162018</v>
      </c>
      <c r="L60" s="2417" t="s">
        <v>423</v>
      </c>
      <c r="M60" s="2417">
        <v>954.50663199999997</v>
      </c>
      <c r="N60" s="2417" t="s">
        <v>423</v>
      </c>
      <c r="O60" s="2417" t="s">
        <v>423</v>
      </c>
      <c r="P60" s="2417" t="s">
        <v>423</v>
      </c>
      <c r="Q60" s="2417">
        <v>1145.9040766162018</v>
      </c>
    </row>
    <row r="61" spans="1:17" ht="10.5" customHeight="1">
      <c r="A61" s="2405" t="s">
        <v>677</v>
      </c>
      <c r="B61" s="2417">
        <v>98.483819510315399</v>
      </c>
      <c r="C61" s="2417" t="s">
        <v>423</v>
      </c>
      <c r="D61" s="2417" t="s">
        <v>423</v>
      </c>
      <c r="E61" s="2417" t="s">
        <v>423</v>
      </c>
      <c r="F61" s="2417">
        <v>55.920807246752801</v>
      </c>
      <c r="G61" s="2417" t="s">
        <v>423</v>
      </c>
      <c r="H61" s="2417" t="s">
        <v>423</v>
      </c>
      <c r="I61" s="2417" t="s">
        <v>423</v>
      </c>
      <c r="J61" s="2417" t="s">
        <v>423</v>
      </c>
      <c r="K61" s="2417">
        <v>310.42534928891661</v>
      </c>
      <c r="L61" s="2417" t="s">
        <v>423</v>
      </c>
      <c r="M61" s="2417" t="s">
        <v>423</v>
      </c>
      <c r="N61" s="2417" t="s">
        <v>423</v>
      </c>
      <c r="O61" s="2417" t="s">
        <v>423</v>
      </c>
      <c r="P61" s="2417">
        <v>479.40348199000005</v>
      </c>
      <c r="Q61" s="2417">
        <v>944.23345803598488</v>
      </c>
    </row>
    <row r="62" spans="1:17">
      <c r="A62" s="2419" t="s">
        <v>188</v>
      </c>
      <c r="B62" s="2420">
        <v>2277.8328964816355</v>
      </c>
      <c r="C62" s="2419" t="s">
        <v>423</v>
      </c>
      <c r="D62" s="2419" t="s">
        <v>423</v>
      </c>
      <c r="E62" s="2420" t="s">
        <v>423</v>
      </c>
      <c r="F62" s="2420">
        <v>201.87513523356546</v>
      </c>
      <c r="G62" s="2420">
        <v>3040.04795802734</v>
      </c>
      <c r="H62" s="2420">
        <v>45.342004687545973</v>
      </c>
      <c r="I62" s="2420" t="s">
        <v>423</v>
      </c>
      <c r="J62" s="2420">
        <v>4599.3445469867765</v>
      </c>
      <c r="K62" s="2420">
        <v>3863.8305025028458</v>
      </c>
      <c r="L62" s="2420">
        <v>637.60488465576532</v>
      </c>
      <c r="M62" s="2420">
        <v>994.89367504999996</v>
      </c>
      <c r="N62" s="2420" t="s">
        <v>423</v>
      </c>
      <c r="O62" s="2420" t="s">
        <v>423</v>
      </c>
      <c r="P62" s="2420">
        <v>479.40348199000005</v>
      </c>
      <c r="Q62" s="2420">
        <v>16140.175085615476</v>
      </c>
    </row>
    <row r="63" spans="1:17">
      <c r="A63" s="676"/>
      <c r="B63" s="682"/>
      <c r="C63" s="681"/>
      <c r="D63" s="681"/>
      <c r="E63" s="681"/>
      <c r="F63" s="681"/>
      <c r="G63" s="681"/>
      <c r="H63" s="681"/>
      <c r="I63" s="681"/>
      <c r="J63" s="681"/>
      <c r="K63" s="681"/>
      <c r="L63" s="681"/>
      <c r="M63" s="681"/>
      <c r="N63" s="681"/>
      <c r="O63" s="681"/>
      <c r="P63" s="681"/>
      <c r="Q63" s="681"/>
    </row>
    <row r="64" spans="1:17">
      <c r="A64" s="1094"/>
      <c r="B64" s="1094"/>
      <c r="C64" s="1094"/>
      <c r="D64" s="1094"/>
      <c r="E64" s="1094"/>
      <c r="F64" s="1094"/>
      <c r="G64" s="1094"/>
      <c r="H64" s="1094"/>
      <c r="I64" s="1094"/>
      <c r="J64" s="1094"/>
      <c r="K64" s="1094"/>
      <c r="L64" s="1094"/>
      <c r="M64" s="1094"/>
      <c r="N64" s="1094"/>
      <c r="O64" s="1094"/>
      <c r="P64" s="1094"/>
      <c r="Q64" s="1094"/>
    </row>
    <row r="65" spans="1:17">
      <c r="A65" s="1094"/>
      <c r="B65" s="1094"/>
      <c r="C65" s="1094"/>
      <c r="D65" s="1094"/>
      <c r="E65" s="1094"/>
      <c r="F65" s="1094"/>
      <c r="G65" s="1094"/>
      <c r="H65" s="1094"/>
      <c r="I65" s="1094"/>
      <c r="J65" s="1094"/>
      <c r="K65" s="1094"/>
      <c r="L65" s="1094"/>
      <c r="M65" s="1094"/>
      <c r="N65" s="1094"/>
      <c r="O65" s="1094"/>
      <c r="P65" s="1094"/>
      <c r="Q65" s="1094"/>
    </row>
    <row r="66" spans="1:17">
      <c r="A66" s="1094"/>
      <c r="B66" s="1094"/>
      <c r="C66" s="1094"/>
      <c r="D66" s="1094"/>
      <c r="E66" s="1094"/>
      <c r="F66" s="1094"/>
      <c r="G66" s="1094"/>
      <c r="H66" s="1094"/>
      <c r="I66" s="1094"/>
      <c r="J66" s="1094"/>
      <c r="K66" s="1094"/>
      <c r="L66" s="1094"/>
      <c r="M66" s="1094"/>
      <c r="N66" s="1094"/>
      <c r="O66" s="1094"/>
      <c r="P66" s="1094"/>
      <c r="Q66" s="1094"/>
    </row>
    <row r="67" spans="1:17">
      <c r="A67" s="1094"/>
      <c r="B67" s="1094"/>
      <c r="C67" s="1094"/>
      <c r="D67" s="1094"/>
      <c r="E67" s="1094"/>
      <c r="F67" s="1094"/>
      <c r="G67" s="1094"/>
      <c r="H67" s="1094"/>
      <c r="I67" s="1094"/>
      <c r="J67" s="1094"/>
      <c r="K67" s="1094"/>
      <c r="L67" s="1094"/>
      <c r="M67" s="1094"/>
      <c r="N67" s="1094"/>
      <c r="O67" s="1094"/>
      <c r="P67" s="1094"/>
      <c r="Q67" s="1094"/>
    </row>
    <row r="68" spans="1:17">
      <c r="A68" s="1094"/>
      <c r="B68" s="1094"/>
      <c r="C68" s="1094"/>
      <c r="D68" s="1094"/>
      <c r="E68" s="1094"/>
      <c r="F68" s="1094"/>
      <c r="G68" s="1094"/>
      <c r="H68" s="1094"/>
      <c r="I68" s="1094"/>
      <c r="J68" s="1094"/>
      <c r="K68" s="1094"/>
      <c r="L68" s="1094"/>
      <c r="M68" s="1094"/>
      <c r="N68" s="1094"/>
      <c r="O68" s="1094"/>
      <c r="P68" s="1094"/>
      <c r="Q68" s="1094"/>
    </row>
    <row r="69" spans="1:17">
      <c r="A69" s="1094"/>
      <c r="B69" s="1094"/>
      <c r="C69" s="1094"/>
      <c r="D69" s="1094"/>
      <c r="E69" s="1094"/>
      <c r="F69" s="1094"/>
      <c r="G69" s="1094"/>
      <c r="H69" s="1094"/>
      <c r="I69" s="1094"/>
      <c r="J69" s="1094"/>
      <c r="K69" s="1094"/>
      <c r="L69" s="1094"/>
      <c r="M69" s="1094"/>
      <c r="N69" s="1094"/>
      <c r="O69" s="1094"/>
      <c r="P69" s="1094"/>
      <c r="Q69" s="1094"/>
    </row>
    <row r="70" spans="1:17">
      <c r="A70" s="1094"/>
      <c r="B70" s="1094"/>
      <c r="C70" s="1094"/>
      <c r="D70" s="1094"/>
      <c r="E70" s="1094"/>
      <c r="F70" s="1094"/>
      <c r="G70" s="1094"/>
      <c r="H70" s="1094"/>
      <c r="I70" s="1094"/>
      <c r="J70" s="1094"/>
      <c r="K70" s="1094"/>
      <c r="L70" s="1094"/>
      <c r="M70" s="1094"/>
      <c r="N70" s="1094"/>
      <c r="O70" s="1094"/>
      <c r="P70" s="1094"/>
      <c r="Q70" s="1094"/>
    </row>
    <row r="71" spans="1:17">
      <c r="A71" s="1094"/>
      <c r="B71" s="1094"/>
      <c r="C71" s="1094"/>
      <c r="D71" s="1094"/>
      <c r="E71" s="1094"/>
      <c r="F71" s="1094"/>
      <c r="G71" s="1094"/>
      <c r="H71" s="1094"/>
      <c r="I71" s="1094"/>
      <c r="J71" s="1094"/>
      <c r="K71" s="1094"/>
      <c r="L71" s="1094"/>
      <c r="M71" s="1094"/>
      <c r="N71" s="1094"/>
      <c r="O71" s="1094"/>
      <c r="P71" s="1094"/>
      <c r="Q71" s="1094"/>
    </row>
    <row r="72" spans="1:17">
      <c r="A72" s="1094"/>
      <c r="B72" s="1094"/>
      <c r="C72" s="1094"/>
      <c r="D72" s="1094"/>
      <c r="E72" s="1094"/>
      <c r="F72" s="1094"/>
      <c r="G72" s="1094"/>
      <c r="H72" s="1094"/>
      <c r="I72" s="1094"/>
      <c r="J72" s="1094"/>
      <c r="K72" s="1094"/>
      <c r="L72" s="1094"/>
      <c r="M72" s="1094"/>
      <c r="N72" s="1094"/>
      <c r="O72" s="1094"/>
      <c r="P72" s="1094"/>
      <c r="Q72" s="1094"/>
    </row>
    <row r="73" spans="1:17">
      <c r="A73" s="1094"/>
      <c r="B73" s="1094"/>
      <c r="C73" s="1094"/>
      <c r="D73" s="1094"/>
      <c r="E73" s="1094"/>
      <c r="F73" s="1094"/>
      <c r="G73" s="1094"/>
      <c r="H73" s="1094"/>
      <c r="I73" s="1094"/>
      <c r="J73" s="1094"/>
      <c r="K73" s="1094"/>
      <c r="L73" s="1094"/>
      <c r="M73" s="1094"/>
      <c r="N73" s="1094"/>
      <c r="O73" s="1094"/>
      <c r="P73" s="1094"/>
      <c r="Q73" s="1094"/>
    </row>
    <row r="74" spans="1:17">
      <c r="A74" s="1094"/>
      <c r="B74" s="1094"/>
      <c r="C74" s="1094"/>
      <c r="D74" s="1094"/>
      <c r="E74" s="1094"/>
      <c r="F74" s="1094"/>
      <c r="G74" s="1094"/>
      <c r="H74" s="1094"/>
      <c r="I74" s="1094"/>
      <c r="J74" s="1094"/>
      <c r="K74" s="1094"/>
      <c r="L74" s="1094"/>
      <c r="M74" s="1094"/>
      <c r="N74" s="1094"/>
      <c r="O74" s="1094"/>
      <c r="P74" s="1094"/>
      <c r="Q74" s="1094"/>
    </row>
    <row r="75" spans="1:17">
      <c r="A75" s="1094"/>
      <c r="B75" s="1094"/>
      <c r="C75" s="1094"/>
      <c r="D75" s="1094"/>
      <c r="E75" s="1094"/>
      <c r="F75" s="1094"/>
      <c r="G75" s="1094"/>
      <c r="H75" s="1094"/>
      <c r="I75" s="1094"/>
      <c r="J75" s="1094"/>
      <c r="K75" s="1094"/>
      <c r="L75" s="1094"/>
      <c r="M75" s="1094"/>
      <c r="N75" s="1094"/>
      <c r="O75" s="1094"/>
      <c r="P75" s="1094"/>
      <c r="Q75" s="1094"/>
    </row>
    <row r="76" spans="1:17">
      <c r="A76" s="1094"/>
      <c r="B76" s="1094"/>
      <c r="C76" s="1094"/>
      <c r="D76" s="1094"/>
      <c r="E76" s="1094"/>
      <c r="F76" s="1094"/>
      <c r="G76" s="1094"/>
      <c r="H76" s="1094"/>
      <c r="I76" s="1094"/>
      <c r="J76" s="1094"/>
      <c r="K76" s="1094"/>
      <c r="L76" s="1094"/>
      <c r="M76" s="1094"/>
      <c r="N76" s="1094"/>
      <c r="O76" s="1094"/>
      <c r="P76" s="1094"/>
      <c r="Q76" s="1094"/>
    </row>
    <row r="77" spans="1:17">
      <c r="A77" s="1094"/>
      <c r="B77" s="1094"/>
      <c r="C77" s="1094"/>
      <c r="D77" s="1094"/>
      <c r="E77" s="1094"/>
      <c r="F77" s="1094"/>
      <c r="G77" s="1094"/>
      <c r="H77" s="1094"/>
      <c r="I77" s="1094"/>
      <c r="J77" s="1094"/>
      <c r="K77" s="1094"/>
      <c r="L77" s="1094"/>
      <c r="M77" s="1094"/>
      <c r="N77" s="1094"/>
      <c r="O77" s="1094"/>
      <c r="P77" s="1094"/>
      <c r="Q77" s="1094"/>
    </row>
    <row r="78" spans="1:17">
      <c r="A78" s="1094"/>
      <c r="B78" s="1094"/>
      <c r="C78" s="1094"/>
      <c r="D78" s="1094"/>
      <c r="E78" s="1094"/>
      <c r="F78" s="1094"/>
      <c r="G78" s="1094"/>
      <c r="H78" s="1094"/>
      <c r="I78" s="1094"/>
      <c r="J78" s="1094"/>
      <c r="K78" s="1094"/>
      <c r="L78" s="1094"/>
      <c r="M78" s="1094"/>
      <c r="N78" s="1094"/>
      <c r="O78" s="1094"/>
      <c r="P78" s="1094"/>
      <c r="Q78" s="1094"/>
    </row>
    <row r="79" spans="1:17">
      <c r="A79" s="1094"/>
      <c r="B79" s="1094"/>
      <c r="C79" s="1094"/>
      <c r="D79" s="1094"/>
      <c r="E79" s="1094"/>
      <c r="F79" s="1094"/>
      <c r="G79" s="1094"/>
      <c r="H79" s="1094"/>
      <c r="I79" s="1094"/>
      <c r="J79" s="1094"/>
      <c r="K79" s="1094"/>
      <c r="L79" s="1094"/>
      <c r="M79" s="1094"/>
      <c r="N79" s="1094"/>
      <c r="O79" s="1094"/>
      <c r="P79" s="1094"/>
      <c r="Q79" s="1094"/>
    </row>
    <row r="80" spans="1:17">
      <c r="A80" s="1094"/>
      <c r="B80" s="1094"/>
      <c r="C80" s="1094"/>
      <c r="D80" s="1094"/>
      <c r="E80" s="1094"/>
      <c r="F80" s="1094"/>
      <c r="G80" s="1094"/>
      <c r="H80" s="1094"/>
      <c r="I80" s="1094"/>
      <c r="J80" s="1094"/>
      <c r="K80" s="1094"/>
      <c r="L80" s="1094"/>
      <c r="M80" s="1094"/>
      <c r="N80" s="1094"/>
      <c r="O80" s="1094"/>
      <c r="P80" s="1094"/>
      <c r="Q80" s="1094"/>
    </row>
    <row r="81" spans="1:17">
      <c r="A81" s="1094"/>
      <c r="B81" s="1094"/>
      <c r="C81" s="1094"/>
      <c r="D81" s="1094"/>
      <c r="E81" s="1094"/>
      <c r="F81" s="1094"/>
      <c r="G81" s="1094"/>
      <c r="H81" s="1094"/>
      <c r="I81" s="1094"/>
      <c r="J81" s="1094"/>
      <c r="K81" s="1094"/>
      <c r="L81" s="1094"/>
      <c r="M81" s="1094"/>
      <c r="N81" s="1094"/>
      <c r="O81" s="1094"/>
      <c r="P81" s="1094"/>
      <c r="Q81" s="1094"/>
    </row>
    <row r="82" spans="1:17">
      <c r="A82" s="1094"/>
      <c r="B82" s="1094"/>
      <c r="C82" s="1094"/>
      <c r="D82" s="1094"/>
      <c r="E82" s="1094"/>
      <c r="F82" s="1094"/>
      <c r="G82" s="1094"/>
      <c r="H82" s="1094"/>
      <c r="I82" s="1094"/>
      <c r="J82" s="1094"/>
      <c r="K82" s="1094"/>
      <c r="L82" s="1094"/>
      <c r="M82" s="1094"/>
      <c r="N82" s="1094"/>
      <c r="O82" s="1094"/>
      <c r="P82" s="1094"/>
      <c r="Q82" s="1094"/>
    </row>
    <row r="83" spans="1:17">
      <c r="A83" s="1094"/>
      <c r="B83" s="1094"/>
      <c r="C83" s="1094"/>
      <c r="D83" s="1094"/>
      <c r="E83" s="1094"/>
      <c r="F83" s="1094"/>
      <c r="G83" s="1094"/>
      <c r="H83" s="1094"/>
      <c r="I83" s="1094"/>
      <c r="J83" s="1094"/>
      <c r="K83" s="1094"/>
      <c r="L83" s="1094"/>
      <c r="M83" s="1094"/>
      <c r="N83" s="1094"/>
      <c r="O83" s="1094"/>
      <c r="P83" s="1094"/>
      <c r="Q83" s="1094"/>
    </row>
    <row r="84" spans="1:17">
      <c r="A84" s="1094"/>
      <c r="B84" s="1094"/>
      <c r="C84" s="1094"/>
      <c r="D84" s="1094"/>
      <c r="E84" s="1094"/>
      <c r="F84" s="1094"/>
      <c r="G84" s="1094"/>
      <c r="H84" s="1094"/>
      <c r="I84" s="1094"/>
      <c r="J84" s="1094"/>
      <c r="K84" s="1094"/>
      <c r="L84" s="1094"/>
      <c r="M84" s="1094"/>
      <c r="N84" s="1094"/>
      <c r="O84" s="1094"/>
      <c r="P84" s="1094"/>
      <c r="Q84" s="1094"/>
    </row>
    <row r="85" spans="1:17">
      <c r="A85" s="1094"/>
      <c r="B85" s="1094"/>
      <c r="C85" s="1094"/>
      <c r="D85" s="1094"/>
      <c r="E85" s="1094"/>
      <c r="F85" s="1094"/>
      <c r="G85" s="1094"/>
      <c r="H85" s="1094"/>
      <c r="I85" s="1094"/>
      <c r="J85" s="1094"/>
      <c r="K85" s="1094"/>
      <c r="L85" s="1094"/>
      <c r="M85" s="1094"/>
      <c r="N85" s="1094"/>
      <c r="O85" s="1094"/>
      <c r="P85" s="1094"/>
      <c r="Q85" s="1094"/>
    </row>
    <row r="86" spans="1:17">
      <c r="A86" s="1094"/>
      <c r="B86" s="1094"/>
      <c r="C86" s="1094"/>
      <c r="D86" s="1094"/>
      <c r="E86" s="1094"/>
      <c r="F86" s="1094"/>
      <c r="G86" s="1094"/>
      <c r="H86" s="1094"/>
      <c r="I86" s="1094"/>
      <c r="J86" s="1094"/>
      <c r="K86" s="1094"/>
      <c r="L86" s="1094"/>
      <c r="M86" s="1094"/>
      <c r="N86" s="1094"/>
      <c r="O86" s="1094"/>
      <c r="P86" s="1094"/>
      <c r="Q86" s="1094"/>
    </row>
    <row r="87" spans="1:17">
      <c r="A87" s="1094"/>
      <c r="B87" s="1094"/>
      <c r="C87" s="1094"/>
      <c r="D87" s="1094"/>
      <c r="E87" s="1094"/>
      <c r="F87" s="1094"/>
      <c r="G87" s="1094"/>
      <c r="H87" s="1094"/>
      <c r="I87" s="1094"/>
      <c r="J87" s="1094"/>
      <c r="K87" s="1094"/>
      <c r="L87" s="1094"/>
      <c r="M87" s="1094"/>
      <c r="N87" s="1094"/>
      <c r="O87" s="1094"/>
      <c r="P87" s="1094"/>
      <c r="Q87" s="1094"/>
    </row>
    <row r="88" spans="1:17">
      <c r="A88" s="1094"/>
      <c r="B88" s="1094"/>
      <c r="C88" s="1094"/>
      <c r="D88" s="1094"/>
      <c r="E88" s="1094"/>
      <c r="F88" s="1094"/>
      <c r="G88" s="1094"/>
      <c r="H88" s="1094"/>
      <c r="I88" s="1094"/>
      <c r="J88" s="1094"/>
      <c r="K88" s="1094"/>
      <c r="L88" s="1094"/>
      <c r="M88" s="1094"/>
      <c r="N88" s="1094"/>
      <c r="O88" s="1094"/>
      <c r="P88" s="1094"/>
      <c r="Q88" s="1094"/>
    </row>
    <row r="89" spans="1:17">
      <c r="A89" s="1094"/>
      <c r="B89" s="1094"/>
      <c r="C89" s="1094"/>
      <c r="D89" s="1094"/>
      <c r="E89" s="1094"/>
      <c r="F89" s="1094"/>
      <c r="G89" s="1094"/>
      <c r="H89" s="1094"/>
      <c r="I89" s="1094"/>
      <c r="J89" s="1094"/>
      <c r="K89" s="1094"/>
      <c r="L89" s="1094"/>
      <c r="M89" s="1094"/>
      <c r="N89" s="1094"/>
      <c r="O89" s="1094"/>
      <c r="P89" s="1094"/>
      <c r="Q89" s="1094"/>
    </row>
    <row r="90" spans="1:17">
      <c r="A90" s="1094"/>
      <c r="B90" s="1094"/>
      <c r="C90" s="1094"/>
      <c r="D90" s="1094"/>
      <c r="E90" s="1094"/>
      <c r="F90" s="1094"/>
      <c r="G90" s="1094"/>
      <c r="H90" s="1094"/>
      <c r="I90" s="1094"/>
      <c r="J90" s="1094"/>
      <c r="K90" s="1094"/>
      <c r="L90" s="1094"/>
      <c r="M90" s="1094"/>
      <c r="N90" s="1094"/>
      <c r="O90" s="1094"/>
      <c r="P90" s="1094"/>
      <c r="Q90" s="1094"/>
    </row>
    <row r="91" spans="1:17">
      <c r="A91" s="1094"/>
      <c r="B91" s="1094"/>
      <c r="C91" s="1094"/>
      <c r="D91" s="1094"/>
      <c r="E91" s="1094"/>
      <c r="F91" s="1094"/>
      <c r="G91" s="1094"/>
      <c r="H91" s="1094"/>
      <c r="I91" s="1094"/>
      <c r="J91" s="1094"/>
      <c r="K91" s="1094"/>
      <c r="L91" s="1094"/>
      <c r="M91" s="1094"/>
      <c r="N91" s="1094"/>
      <c r="O91" s="1094"/>
      <c r="P91" s="1094"/>
      <c r="Q91" s="1094"/>
    </row>
    <row r="92" spans="1:17">
      <c r="A92" s="1094"/>
      <c r="B92" s="1094"/>
      <c r="C92" s="1094"/>
      <c r="D92" s="1094"/>
      <c r="E92" s="1094"/>
      <c r="F92" s="1094"/>
      <c r="G92" s="1094"/>
      <c r="H92" s="1094"/>
      <c r="I92" s="1094"/>
      <c r="J92" s="1094"/>
      <c r="K92" s="1094"/>
      <c r="L92" s="1094"/>
      <c r="M92" s="1094"/>
      <c r="N92" s="1094"/>
      <c r="O92" s="1094"/>
      <c r="P92" s="1094"/>
      <c r="Q92" s="1094"/>
    </row>
    <row r="93" spans="1:17">
      <c r="A93" s="1094"/>
      <c r="B93" s="1094"/>
      <c r="C93" s="1094"/>
      <c r="D93" s="1094"/>
      <c r="E93" s="1094"/>
      <c r="F93" s="1094"/>
      <c r="G93" s="1094"/>
      <c r="H93" s="1094"/>
      <c r="I93" s="1094"/>
      <c r="J93" s="1094"/>
      <c r="K93" s="1094"/>
      <c r="L93" s="1094"/>
      <c r="M93" s="1094"/>
      <c r="N93" s="1094"/>
      <c r="O93" s="1094"/>
      <c r="P93" s="1094"/>
      <c r="Q93" s="1094"/>
    </row>
    <row r="138" spans="7:7" ht="15">
      <c r="G138" s="673"/>
    </row>
  </sheetData>
  <mergeCells count="3">
    <mergeCell ref="B3:P3"/>
    <mergeCell ref="B49:P49"/>
    <mergeCell ref="A1:Q1"/>
  </mergeCells>
  <conditionalFormatting sqref="B5:Q46">
    <cfRule type="cellIs" dxfId="8" priority="4" operator="lessThan">
      <formula>0</formula>
    </cfRule>
  </conditionalFormatting>
  <conditionalFormatting sqref="B51:Q61 B63:Q63">
    <cfRule type="cellIs" dxfId="7" priority="3" operator="lessThan">
      <formula>0</formula>
    </cfRule>
  </conditionalFormatting>
  <conditionalFormatting sqref="B62">
    <cfRule type="cellIs" dxfId="6" priority="2" operator="lessThan">
      <formula>0</formula>
    </cfRule>
  </conditionalFormatting>
  <conditionalFormatting sqref="E62:Q62">
    <cfRule type="cellIs" dxfId="5" priority="1" operator="lessThan">
      <formula>0</formula>
    </cfRule>
  </conditionalFormatting>
  <pageMargins left="0.43307086614173229" right="0.23622047244094491" top="0.74803149606299213" bottom="0.74803149606299213" header="0.31496062992125984" footer="0.31496062992125984"/>
  <pageSetup paperSize="9" orientation="portrait" r:id="rId1"/>
  <colBreaks count="1" manualBreakCount="1">
    <brk id="17" max="1048575" man="1"/>
  </colBreaks>
  <customProperties>
    <customPr name="_pios_id" r:id="rId2"/>
  </customProperties>
  <ignoredErrors>
    <ignoredError sqref="B50"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58648-D2F5-4187-9F17-A03F4B9890E9}">
  <sheetPr>
    <tabColor theme="2"/>
  </sheetPr>
  <dimension ref="A1:V111"/>
  <sheetViews>
    <sheetView showGridLines="0" showWhiteSpace="0" view="pageLayout" zoomScaleNormal="100" zoomScaleSheetLayoutView="100" workbookViewId="0">
      <selection activeCell="A36" sqref="A36"/>
    </sheetView>
  </sheetViews>
  <sheetFormatPr defaultColWidth="0" defaultRowHeight="12"/>
  <cols>
    <col min="1" max="1" width="13.140625" style="708" customWidth="1"/>
    <col min="2" max="2" width="7.42578125" style="708" customWidth="1"/>
    <col min="3" max="3" width="6.7109375" style="708" customWidth="1"/>
    <col min="4" max="5" width="6.42578125" style="708" customWidth="1"/>
    <col min="6" max="6" width="7.28515625" style="708" customWidth="1"/>
    <col min="7" max="7" width="10" style="708" bestFit="1" customWidth="1"/>
    <col min="8" max="9" width="6.5703125" style="708" customWidth="1"/>
    <col min="10" max="10" width="6.7109375" style="708" customWidth="1"/>
    <col min="11" max="11" width="6.5703125" style="708" customWidth="1"/>
    <col min="12" max="12" width="5" style="708" customWidth="1"/>
    <col min="13" max="13" width="5.42578125" style="708" customWidth="1"/>
    <col min="14" max="16384" width="9.140625" style="683" hidden="1"/>
  </cols>
  <sheetData>
    <row r="1" spans="1:22" ht="144" customHeight="1">
      <c r="A1" s="2758" t="s">
        <v>2280</v>
      </c>
      <c r="B1" s="2759"/>
      <c r="C1" s="2759"/>
      <c r="D1" s="2759"/>
      <c r="E1" s="2759"/>
      <c r="F1" s="2759"/>
      <c r="G1" s="2759"/>
      <c r="H1" s="2759"/>
      <c r="I1" s="2759"/>
      <c r="J1" s="2759"/>
      <c r="K1" s="2759"/>
      <c r="L1" s="2759"/>
      <c r="M1" s="2759"/>
    </row>
    <row r="2" spans="1:22" ht="14.45" customHeight="1">
      <c r="A2" s="1815" t="s">
        <v>240</v>
      </c>
      <c r="B2" s="1816"/>
      <c r="C2" s="1816"/>
      <c r="D2" s="1817"/>
      <c r="E2" s="1818"/>
      <c r="F2" s="1819"/>
      <c r="G2" s="1816"/>
      <c r="H2" s="1820"/>
      <c r="I2" s="1821"/>
      <c r="J2" s="1816"/>
      <c r="K2" s="1817"/>
      <c r="L2" s="1816"/>
      <c r="M2" s="1816"/>
    </row>
    <row r="3" spans="1:22" ht="49.5" customHeight="1">
      <c r="A3" s="770" t="s">
        <v>683</v>
      </c>
      <c r="B3" s="771" t="s">
        <v>224</v>
      </c>
      <c r="C3" s="771" t="s">
        <v>684</v>
      </c>
      <c r="D3" s="772" t="s">
        <v>685</v>
      </c>
      <c r="E3" s="771" t="s">
        <v>686</v>
      </c>
      <c r="F3" s="773" t="s">
        <v>687</v>
      </c>
      <c r="G3" s="771" t="s">
        <v>688</v>
      </c>
      <c r="H3" s="774" t="s">
        <v>689</v>
      </c>
      <c r="I3" s="775" t="s">
        <v>690</v>
      </c>
      <c r="J3" s="771" t="s">
        <v>222</v>
      </c>
      <c r="K3" s="772" t="s">
        <v>672</v>
      </c>
      <c r="L3" s="771" t="s">
        <v>691</v>
      </c>
      <c r="M3" s="771" t="s">
        <v>692</v>
      </c>
      <c r="N3" s="684"/>
      <c r="O3" s="684"/>
      <c r="P3" s="684"/>
      <c r="Q3" s="684"/>
      <c r="R3" s="684"/>
      <c r="S3" s="684"/>
      <c r="T3" s="684"/>
      <c r="U3" s="684"/>
      <c r="V3" s="684"/>
    </row>
    <row r="4" spans="1:22" ht="8.25" hidden="1" customHeight="1">
      <c r="A4" s="1822" t="s">
        <v>683</v>
      </c>
      <c r="B4" s="1823"/>
      <c r="C4" s="1823"/>
      <c r="D4" s="1823"/>
      <c r="E4" s="1823"/>
      <c r="F4" s="1823"/>
      <c r="G4" s="1823"/>
      <c r="H4" s="1823"/>
      <c r="I4" s="1823"/>
      <c r="J4" s="1823"/>
      <c r="K4" s="1823"/>
      <c r="L4" s="1823"/>
      <c r="M4" s="1823"/>
    </row>
    <row r="5" spans="1:22">
      <c r="A5" s="1824" t="s">
        <v>693</v>
      </c>
      <c r="B5" s="1825"/>
      <c r="C5" s="1826"/>
      <c r="D5" s="1825"/>
      <c r="E5" s="1825"/>
      <c r="F5" s="1825"/>
      <c r="G5" s="1825"/>
      <c r="H5" s="1825"/>
      <c r="I5" s="1825"/>
      <c r="J5" s="1825"/>
      <c r="K5" s="1825"/>
      <c r="L5" s="1825"/>
      <c r="M5" s="1823"/>
    </row>
    <row r="6" spans="1:22">
      <c r="A6" s="1802" t="s">
        <v>694</v>
      </c>
      <c r="B6" s="1803">
        <v>152052.38763824999</v>
      </c>
      <c r="C6" s="1803">
        <v>36938.317651990001</v>
      </c>
      <c r="D6" s="1827">
        <v>0.57524337806907899</v>
      </c>
      <c r="E6" s="1803">
        <v>173406.53140189001</v>
      </c>
      <c r="F6" s="1805">
        <v>8.4192629100941004E-4</v>
      </c>
      <c r="G6" s="1803">
        <v>1311052</v>
      </c>
      <c r="H6" s="1806">
        <v>0.18843029509748799</v>
      </c>
      <c r="I6" s="1807">
        <v>2.4895263191779011</v>
      </c>
      <c r="J6" s="1803">
        <v>20625.112569379999</v>
      </c>
      <c r="K6" s="1804">
        <v>0.118940805762263</v>
      </c>
      <c r="L6" s="1803">
        <v>28.681901190000001</v>
      </c>
      <c r="M6" s="1803">
        <v>22.596816579999999</v>
      </c>
    </row>
    <row r="7" spans="1:22">
      <c r="A7" s="1808" t="s">
        <v>695</v>
      </c>
      <c r="B7" s="1803">
        <v>47209.340378740002</v>
      </c>
      <c r="C7" s="1803">
        <v>13373.74787401</v>
      </c>
      <c r="D7" s="1827">
        <v>0.54046962243262697</v>
      </c>
      <c r="E7" s="1803">
        <v>54207.575117779998</v>
      </c>
      <c r="F7" s="1805">
        <v>1.9773753525610502E-3</v>
      </c>
      <c r="G7" s="1803">
        <v>569418</v>
      </c>
      <c r="H7" s="1806">
        <v>0.22103738410962301</v>
      </c>
      <c r="I7" s="1807">
        <v>2.5083800807116985</v>
      </c>
      <c r="J7" s="1803">
        <v>11949.30208897</v>
      </c>
      <c r="K7" s="1804">
        <v>0.22043601956012701</v>
      </c>
      <c r="L7" s="1803">
        <v>24.20966778</v>
      </c>
      <c r="M7" s="1803">
        <v>18.645323600000001</v>
      </c>
    </row>
    <row r="8" spans="1:22">
      <c r="A8" s="1802" t="s">
        <v>696</v>
      </c>
      <c r="B8" s="1803">
        <v>47381.000068369998</v>
      </c>
      <c r="C8" s="1803">
        <v>17996.444129269999</v>
      </c>
      <c r="D8" s="1827">
        <v>0.467106066877441</v>
      </c>
      <c r="E8" s="1803">
        <v>55300.566199519999</v>
      </c>
      <c r="F8" s="1805">
        <v>4.1182999162850701E-3</v>
      </c>
      <c r="G8" s="1803">
        <v>479387</v>
      </c>
      <c r="H8" s="1806">
        <v>0.25643322497777798</v>
      </c>
      <c r="I8" s="1807">
        <v>2.5075994136009534</v>
      </c>
      <c r="J8" s="1803">
        <v>24569.065825080001</v>
      </c>
      <c r="K8" s="1804">
        <v>0.444282355743643</v>
      </c>
      <c r="L8" s="1803">
        <v>59.229963349999998</v>
      </c>
      <c r="M8" s="1803">
        <v>52.899132020000003</v>
      </c>
    </row>
    <row r="9" spans="1:22">
      <c r="A9" s="1802" t="s">
        <v>697</v>
      </c>
      <c r="B9" s="1828">
        <v>6160.3673618499997</v>
      </c>
      <c r="C9" s="1828">
        <v>827.65718947000005</v>
      </c>
      <c r="D9" s="1829">
        <v>0.57902571802771596</v>
      </c>
      <c r="E9" s="1828">
        <v>6464.99966399</v>
      </c>
      <c r="F9" s="1805">
        <v>5.9847381378084902E-3</v>
      </c>
      <c r="G9" s="1803">
        <v>161587</v>
      </c>
      <c r="H9" s="1806">
        <v>0.20019374949065799</v>
      </c>
      <c r="I9" s="1807">
        <v>2.5000000004045946</v>
      </c>
      <c r="J9" s="1803">
        <v>1242.4086163100001</v>
      </c>
      <c r="K9" s="1804">
        <v>0.192174583276501</v>
      </c>
      <c r="L9" s="1803">
        <v>7.7666179199999998</v>
      </c>
      <c r="M9" s="1803">
        <v>7.0878319699999999</v>
      </c>
    </row>
    <row r="10" spans="1:22">
      <c r="A10" s="1802" t="s">
        <v>698</v>
      </c>
      <c r="B10" s="1803">
        <v>32968.30445933</v>
      </c>
      <c r="C10" s="1803">
        <v>10487.241322559999</v>
      </c>
      <c r="D10" s="1827">
        <v>0.48024488219243999</v>
      </c>
      <c r="E10" s="1803">
        <v>36360.343786830003</v>
      </c>
      <c r="F10" s="1805">
        <v>1.18793626158301E-2</v>
      </c>
      <c r="G10" s="1803">
        <v>409507</v>
      </c>
      <c r="H10" s="1806">
        <v>0.25935102135353399</v>
      </c>
      <c r="I10" s="1807">
        <v>2.5408592881282028</v>
      </c>
      <c r="J10" s="1803">
        <v>19915.875882920001</v>
      </c>
      <c r="K10" s="1804">
        <v>0.54773618202514596</v>
      </c>
      <c r="L10" s="1803">
        <v>111.18262595</v>
      </c>
      <c r="M10" s="1803">
        <v>126.38124404</v>
      </c>
    </row>
    <row r="11" spans="1:22">
      <c r="A11" s="1802" t="s">
        <v>699</v>
      </c>
      <c r="B11" s="1803">
        <v>9336.6898003799997</v>
      </c>
      <c r="C11" s="1803">
        <v>2462.70944478</v>
      </c>
      <c r="D11" s="1804">
        <v>0.435249331184</v>
      </c>
      <c r="E11" s="1803">
        <v>9404.3235944400003</v>
      </c>
      <c r="F11" s="1805">
        <v>4.2648200248779598E-2</v>
      </c>
      <c r="G11" s="1803">
        <v>214373</v>
      </c>
      <c r="H11" s="1806">
        <v>0.26530312936223099</v>
      </c>
      <c r="I11" s="1807">
        <v>2.5643607784933367</v>
      </c>
      <c r="J11" s="1803">
        <v>5747.7134132399997</v>
      </c>
      <c r="K11" s="1804">
        <v>0.61117775834916499</v>
      </c>
      <c r="L11" s="1803">
        <v>105.06245423999999</v>
      </c>
      <c r="M11" s="1803">
        <v>114.62843384</v>
      </c>
    </row>
    <row r="12" spans="1:22">
      <c r="A12" s="1802" t="s">
        <v>700</v>
      </c>
      <c r="B12" s="1803">
        <v>5127.3645492300002</v>
      </c>
      <c r="C12" s="1803">
        <v>904.21758785999998</v>
      </c>
      <c r="D12" s="1804">
        <v>0.464903284161022</v>
      </c>
      <c r="E12" s="1803">
        <v>5058.1680648499996</v>
      </c>
      <c r="F12" s="1805">
        <v>0.18241175277108199</v>
      </c>
      <c r="G12" s="1803">
        <v>80816</v>
      </c>
      <c r="H12" s="1806">
        <v>0.26883825035582798</v>
      </c>
      <c r="I12" s="1807">
        <v>2.4387751557057178</v>
      </c>
      <c r="J12" s="1803">
        <v>5122.4371910700002</v>
      </c>
      <c r="K12" s="1804">
        <v>1.0127060084591899</v>
      </c>
      <c r="L12" s="1803">
        <v>239.11451681</v>
      </c>
      <c r="M12" s="1803">
        <v>176.32353771999999</v>
      </c>
    </row>
    <row r="13" spans="1:22">
      <c r="A13" s="1802" t="s">
        <v>701</v>
      </c>
      <c r="B13" s="1803">
        <v>5872.6374356599999</v>
      </c>
      <c r="C13" s="1803">
        <v>705.84815782999999</v>
      </c>
      <c r="D13" s="1804">
        <v>0.117749223018208</v>
      </c>
      <c r="E13" s="1803">
        <v>5675.08386522</v>
      </c>
      <c r="F13" s="1805">
        <v>1</v>
      </c>
      <c r="G13" s="1803">
        <v>97605</v>
      </c>
      <c r="H13" s="1806">
        <v>0.266238888438246</v>
      </c>
      <c r="I13" s="1807">
        <v>2.6926882989534411</v>
      </c>
      <c r="J13" s="1803">
        <v>8252.7792062400003</v>
      </c>
      <c r="K13" s="1804">
        <v>1.4542127309902</v>
      </c>
      <c r="L13" s="1803">
        <v>1482.45553681</v>
      </c>
      <c r="M13" s="1803">
        <v>1648.31841437</v>
      </c>
    </row>
    <row r="14" spans="1:22">
      <c r="A14" s="1830" t="s">
        <v>388</v>
      </c>
      <c r="B14" s="1831">
        <v>306108.09169181</v>
      </c>
      <c r="C14" s="1831">
        <v>83696.183357770002</v>
      </c>
      <c r="D14" s="1832">
        <v>0.52625124072974705</v>
      </c>
      <c r="E14" s="1831">
        <v>345877.59169451997</v>
      </c>
      <c r="F14" s="1833">
        <v>2.2986132756705999E-2</v>
      </c>
      <c r="G14" s="1831">
        <v>3323745</v>
      </c>
      <c r="H14" s="1834">
        <v>0.216631395593579</v>
      </c>
      <c r="I14" s="1835">
        <v>2.5055888996854465</v>
      </c>
      <c r="J14" s="1831">
        <v>97424.694793210001</v>
      </c>
      <c r="K14" s="1832">
        <v>0.281673913351564</v>
      </c>
      <c r="L14" s="1831">
        <v>2057.7032840500001</v>
      </c>
      <c r="M14" s="1831">
        <v>2166.8807341400002</v>
      </c>
    </row>
    <row r="15" spans="1:22">
      <c r="A15" s="703"/>
      <c r="B15" s="703"/>
      <c r="C15" s="703"/>
      <c r="D15" s="703"/>
      <c r="E15" s="703"/>
      <c r="F15" s="703"/>
      <c r="G15" s="703"/>
      <c r="H15" s="703"/>
      <c r="I15" s="703"/>
      <c r="J15" s="703"/>
      <c r="K15" s="703"/>
      <c r="L15" s="703"/>
      <c r="M15" s="703"/>
    </row>
    <row r="16" spans="1:22" ht="14.45" customHeight="1">
      <c r="A16" s="1799" t="s">
        <v>291</v>
      </c>
      <c r="B16" s="1799"/>
      <c r="C16" s="1799"/>
      <c r="D16" s="1799"/>
      <c r="E16" s="1799"/>
      <c r="F16" s="1799"/>
      <c r="G16" s="1799"/>
      <c r="H16" s="1799"/>
      <c r="I16" s="1799"/>
      <c r="J16" s="1799"/>
      <c r="K16" s="1799"/>
      <c r="L16" s="1799"/>
      <c r="M16" s="1799"/>
    </row>
    <row r="17" spans="1:13" ht="62.25" customHeight="1">
      <c r="A17" s="793" t="s">
        <v>683</v>
      </c>
      <c r="B17" s="794" t="s">
        <v>224</v>
      </c>
      <c r="C17" s="794" t="s">
        <v>684</v>
      </c>
      <c r="D17" s="795" t="s">
        <v>685</v>
      </c>
      <c r="E17" s="794" t="s">
        <v>686</v>
      </c>
      <c r="F17" s="796" t="s">
        <v>687</v>
      </c>
      <c r="G17" s="794" t="s">
        <v>688</v>
      </c>
      <c r="H17" s="797" t="s">
        <v>689</v>
      </c>
      <c r="I17" s="798" t="s">
        <v>690</v>
      </c>
      <c r="J17" s="794" t="s">
        <v>222</v>
      </c>
      <c r="K17" s="795" t="s">
        <v>672</v>
      </c>
      <c r="L17" s="794" t="s">
        <v>691</v>
      </c>
      <c r="M17" s="794" t="s">
        <v>692</v>
      </c>
    </row>
    <row r="18" spans="1:13">
      <c r="A18" s="1800" t="s">
        <v>693</v>
      </c>
      <c r="B18" s="1801"/>
      <c r="C18" s="1801"/>
      <c r="D18" s="1801"/>
      <c r="E18" s="1801"/>
      <c r="F18" s="1801"/>
      <c r="G18" s="1801"/>
      <c r="H18" s="1801"/>
      <c r="I18" s="1801"/>
      <c r="J18" s="1801"/>
      <c r="K18" s="1801"/>
      <c r="L18" s="1801"/>
      <c r="M18" s="1801"/>
    </row>
    <row r="19" spans="1:13">
      <c r="A19" s="1802" t="s">
        <v>694</v>
      </c>
      <c r="B19" s="1803">
        <v>223162.65716946</v>
      </c>
      <c r="C19" s="1803">
        <v>42507.363225289999</v>
      </c>
      <c r="D19" s="1804">
        <v>0.49338787504984299</v>
      </c>
      <c r="E19" s="1803">
        <v>247766.8796325</v>
      </c>
      <c r="F19" s="1805">
        <v>5.5323783991353005E-4</v>
      </c>
      <c r="G19" s="1803">
        <v>1354192</v>
      </c>
      <c r="H19" s="1806">
        <v>0.27026193201735099</v>
      </c>
      <c r="I19" s="1807">
        <v>2.2222442581104547</v>
      </c>
      <c r="J19" s="1803">
        <v>14875.63830835</v>
      </c>
      <c r="K19" s="1804">
        <v>6.0038849140830602E-2</v>
      </c>
      <c r="L19" s="1803">
        <v>26.599353170000001</v>
      </c>
      <c r="M19" s="1803">
        <v>1.32352877</v>
      </c>
    </row>
    <row r="20" spans="1:13">
      <c r="A20" s="1808" t="s">
        <v>695</v>
      </c>
      <c r="B20" s="1803">
        <v>45844.348529679999</v>
      </c>
      <c r="C20" s="1803">
        <v>11898.71376993</v>
      </c>
      <c r="D20" s="1804">
        <v>0.556817185854246</v>
      </c>
      <c r="E20" s="1803">
        <v>52287.308707520002</v>
      </c>
      <c r="F20" s="1805">
        <v>1.83717812973197E-3</v>
      </c>
      <c r="G20" s="1803">
        <v>591716</v>
      </c>
      <c r="H20" s="1806">
        <v>0.216387904762877</v>
      </c>
      <c r="I20" s="1807">
        <v>2.5189977514825039</v>
      </c>
      <c r="J20" s="1803">
        <v>7288.7934107199999</v>
      </c>
      <c r="K20" s="1804">
        <v>0.13939890177732001</v>
      </c>
      <c r="L20" s="1803">
        <v>20.569172909999999</v>
      </c>
      <c r="M20" s="1803">
        <v>2.0232284900000002</v>
      </c>
    </row>
    <row r="21" spans="1:13">
      <c r="A21" s="1802" t="s">
        <v>696</v>
      </c>
      <c r="B21" s="1803">
        <v>49012.390370150002</v>
      </c>
      <c r="C21" s="1803">
        <v>20416.517944390002</v>
      </c>
      <c r="D21" s="1804">
        <v>0.48916071872651901</v>
      </c>
      <c r="E21" s="1803">
        <v>58605.847354849997</v>
      </c>
      <c r="F21" s="1805">
        <v>3.5235340164894101E-3</v>
      </c>
      <c r="G21" s="1803">
        <v>474571</v>
      </c>
      <c r="H21" s="1806">
        <v>0.261180077604036</v>
      </c>
      <c r="I21" s="1807">
        <v>2.5083825210561232</v>
      </c>
      <c r="J21" s="1803">
        <v>17704.1644318</v>
      </c>
      <c r="K21" s="1804">
        <v>0.30208870327569598</v>
      </c>
      <c r="L21" s="1803">
        <v>53.40937357</v>
      </c>
      <c r="M21" s="1803">
        <v>14.35433581</v>
      </c>
    </row>
    <row r="22" spans="1:13">
      <c r="A22" s="1802" t="s">
        <v>697</v>
      </c>
      <c r="B22" s="1803">
        <v>18466.33238077</v>
      </c>
      <c r="C22" s="1803">
        <v>5545.2842137199996</v>
      </c>
      <c r="D22" s="1804">
        <v>0.46835089799531798</v>
      </c>
      <c r="E22" s="1803">
        <v>20312</v>
      </c>
      <c r="F22" s="1805">
        <v>6.4965250191026504E-3</v>
      </c>
      <c r="G22" s="1803">
        <v>161846</v>
      </c>
      <c r="H22" s="1806">
        <v>0.257491887288334</v>
      </c>
      <c r="I22" s="1807">
        <v>2.7168134069712275</v>
      </c>
      <c r="J22" s="1803">
        <v>8412.0828449599994</v>
      </c>
      <c r="K22" s="1804">
        <v>0.41414757239225303</v>
      </c>
      <c r="L22" s="1803">
        <v>34.162386419999997</v>
      </c>
      <c r="M22" s="1803">
        <v>12.172276269999999</v>
      </c>
    </row>
    <row r="23" spans="1:13">
      <c r="A23" s="1802" t="s">
        <v>698</v>
      </c>
      <c r="B23" s="1803">
        <v>20728.939102529999</v>
      </c>
      <c r="C23" s="1803">
        <v>6262.6347549700004</v>
      </c>
      <c r="D23" s="1804">
        <v>0.496558060691901</v>
      </c>
      <c r="E23" s="1803">
        <v>23188.73353066</v>
      </c>
      <c r="F23" s="1805">
        <v>1.27407648282891E-2</v>
      </c>
      <c r="G23" s="1803">
        <v>414755</v>
      </c>
      <c r="H23" s="1806">
        <v>0.24231926321463401</v>
      </c>
      <c r="I23" s="1807">
        <v>2.5651815812161289</v>
      </c>
      <c r="J23" s="1803">
        <v>10020.06063161</v>
      </c>
      <c r="K23" s="1804">
        <v>0.43210900752132703</v>
      </c>
      <c r="L23" s="1803">
        <v>71.405895290000004</v>
      </c>
      <c r="M23" s="1803">
        <v>46.087077749999999</v>
      </c>
    </row>
    <row r="24" spans="1:13">
      <c r="A24" s="1802" t="s">
        <v>699</v>
      </c>
      <c r="B24" s="1803">
        <v>11655.141923970001</v>
      </c>
      <c r="C24" s="1803">
        <v>2674.5469388000001</v>
      </c>
      <c r="D24" s="1804">
        <v>0.44751713720353797</v>
      </c>
      <c r="E24" s="1803">
        <v>11786.300474559999</v>
      </c>
      <c r="F24" s="1805">
        <v>4.8818754237765202E-2</v>
      </c>
      <c r="G24" s="1803">
        <v>206950</v>
      </c>
      <c r="H24" s="1806">
        <v>0.26984880133210198</v>
      </c>
      <c r="I24" s="1807">
        <v>2.5706030662622137</v>
      </c>
      <c r="J24" s="1803">
        <v>8212.1778474700004</v>
      </c>
      <c r="K24" s="1804">
        <v>0.69675619293734103</v>
      </c>
      <c r="L24" s="1803">
        <v>154.07372290999999</v>
      </c>
      <c r="M24" s="1803">
        <v>83.680156519999997</v>
      </c>
    </row>
    <row r="25" spans="1:13">
      <c r="A25" s="1802" t="s">
        <v>700</v>
      </c>
      <c r="B25" s="1803">
        <v>3030.7862723899998</v>
      </c>
      <c r="C25" s="1803">
        <v>413.96448061000001</v>
      </c>
      <c r="D25" s="1804">
        <v>0.497169009927932</v>
      </c>
      <c r="E25" s="1803">
        <v>2984.6174545700001</v>
      </c>
      <c r="F25" s="1806">
        <v>0.20065004125504601</v>
      </c>
      <c r="G25" s="1803">
        <v>79183</v>
      </c>
      <c r="H25" s="1806">
        <v>0.237816186705328</v>
      </c>
      <c r="I25" s="1807">
        <v>2.4979509715260795</v>
      </c>
      <c r="J25" s="1803">
        <v>2447.1369272500001</v>
      </c>
      <c r="K25" s="1804">
        <v>0.81991644306139899</v>
      </c>
      <c r="L25" s="1803">
        <v>138.47199334000001</v>
      </c>
      <c r="M25" s="1803">
        <v>63.641108799999998</v>
      </c>
    </row>
    <row r="26" spans="1:13">
      <c r="A26" s="1802" t="s">
        <v>701</v>
      </c>
      <c r="B26" s="1803">
        <v>7154.3409494999996</v>
      </c>
      <c r="C26" s="1803">
        <v>923.35910311999999</v>
      </c>
      <c r="D26" s="1804">
        <v>9.4795499935223501E-2</v>
      </c>
      <c r="E26" s="1803">
        <v>6929.3722023700002</v>
      </c>
      <c r="F26" s="1806">
        <v>1</v>
      </c>
      <c r="G26" s="1803">
        <v>94213</v>
      </c>
      <c r="H26" s="1806">
        <v>0.26617098176934101</v>
      </c>
      <c r="I26" s="1807">
        <v>2.5969584583214576</v>
      </c>
      <c r="J26" s="1803">
        <v>11161.65495779</v>
      </c>
      <c r="K26" s="1804">
        <v>1.6107743431609101</v>
      </c>
      <c r="L26" s="1803">
        <v>1995.60365488</v>
      </c>
      <c r="M26" s="1803">
        <v>2163.3093639399999</v>
      </c>
    </row>
    <row r="27" spans="1:13">
      <c r="A27" s="1809" t="s">
        <v>388</v>
      </c>
      <c r="B27" s="1810">
        <v>379054.93669845001</v>
      </c>
      <c r="C27" s="1810">
        <v>90642.384430830003</v>
      </c>
      <c r="D27" s="1811">
        <v>0.49412610111565203</v>
      </c>
      <c r="E27" s="1810">
        <v>423860.85980142001</v>
      </c>
      <c r="F27" s="1812">
        <v>2.1164165661775799E-2</v>
      </c>
      <c r="G27" s="1810">
        <v>3377426</v>
      </c>
      <c r="H27" s="1813">
        <v>0.25991285069811199</v>
      </c>
      <c r="I27" s="1814">
        <v>2.35863091060037</v>
      </c>
      <c r="J27" s="1810">
        <v>80121.709359949993</v>
      </c>
      <c r="K27" s="1811">
        <v>0.18902832735602701</v>
      </c>
      <c r="L27" s="1810">
        <v>2494.2955524899999</v>
      </c>
      <c r="M27" s="1810">
        <v>2386.5910763500001</v>
      </c>
    </row>
    <row r="28" spans="1:13">
      <c r="A28" s="703"/>
      <c r="B28" s="703"/>
      <c r="C28" s="703"/>
      <c r="D28" s="703"/>
      <c r="E28" s="703"/>
      <c r="F28" s="703"/>
      <c r="G28" s="703"/>
      <c r="H28" s="703"/>
      <c r="I28" s="703"/>
      <c r="J28" s="703"/>
      <c r="K28" s="703"/>
      <c r="L28" s="703"/>
      <c r="M28" s="703"/>
    </row>
    <row r="29" spans="1:13">
      <c r="A29" s="703"/>
      <c r="B29" s="703"/>
      <c r="C29" s="703"/>
      <c r="D29" s="703"/>
      <c r="E29" s="703"/>
      <c r="F29" s="703"/>
      <c r="G29" s="703"/>
      <c r="H29" s="703"/>
      <c r="I29" s="703"/>
      <c r="J29" s="703"/>
      <c r="K29" s="703"/>
      <c r="L29" s="703"/>
      <c r="M29" s="703"/>
    </row>
    <row r="30" spans="1:13">
      <c r="A30" s="703"/>
      <c r="B30" s="703"/>
      <c r="C30" s="703"/>
      <c r="D30" s="703"/>
      <c r="E30" s="703"/>
      <c r="F30" s="703"/>
      <c r="G30" s="703"/>
      <c r="H30" s="703"/>
      <c r="I30" s="703"/>
      <c r="J30" s="703"/>
      <c r="K30" s="703"/>
      <c r="L30" s="703"/>
      <c r="M30" s="703"/>
    </row>
    <row r="31" spans="1:13">
      <c r="A31" s="703"/>
      <c r="B31" s="703"/>
      <c r="C31" s="703"/>
      <c r="D31" s="703"/>
      <c r="E31" s="703"/>
      <c r="F31" s="703"/>
      <c r="G31" s="703"/>
      <c r="H31" s="703"/>
      <c r="I31" s="703"/>
      <c r="J31" s="703"/>
      <c r="K31" s="703"/>
      <c r="L31" s="703"/>
      <c r="M31" s="703"/>
    </row>
    <row r="32" spans="1:13">
      <c r="A32" s="703"/>
      <c r="B32" s="703"/>
      <c r="C32" s="703"/>
      <c r="D32" s="703"/>
      <c r="E32" s="703"/>
      <c r="F32" s="703"/>
      <c r="G32" s="703"/>
      <c r="H32" s="703"/>
      <c r="I32" s="703"/>
      <c r="J32" s="703"/>
      <c r="K32" s="703"/>
      <c r="L32" s="703"/>
      <c r="M32" s="703"/>
    </row>
    <row r="33" spans="1:13">
      <c r="A33" s="703"/>
      <c r="B33" s="703"/>
      <c r="C33" s="703"/>
      <c r="D33" s="703"/>
      <c r="E33" s="703"/>
      <c r="F33" s="703"/>
      <c r="G33" s="703"/>
      <c r="H33" s="703"/>
      <c r="I33" s="703"/>
      <c r="J33" s="703"/>
      <c r="K33" s="703"/>
      <c r="L33" s="703"/>
      <c r="M33" s="703"/>
    </row>
    <row r="34" spans="1:13">
      <c r="A34" s="703"/>
      <c r="B34" s="703"/>
      <c r="C34" s="703"/>
      <c r="D34" s="703"/>
      <c r="E34" s="703"/>
      <c r="F34" s="703"/>
      <c r="G34" s="703"/>
      <c r="H34" s="703"/>
      <c r="I34" s="703"/>
      <c r="J34" s="703"/>
      <c r="K34" s="703"/>
      <c r="L34" s="703"/>
      <c r="M34" s="703"/>
    </row>
    <row r="35" spans="1:13">
      <c r="A35" s="703"/>
      <c r="B35" s="703"/>
      <c r="C35" s="703"/>
      <c r="D35" s="703"/>
      <c r="E35" s="703"/>
      <c r="F35" s="703"/>
      <c r="G35" s="703"/>
      <c r="H35" s="703"/>
      <c r="I35" s="703"/>
      <c r="J35" s="703"/>
      <c r="K35" s="703"/>
      <c r="L35" s="703"/>
      <c r="M35" s="703"/>
    </row>
    <row r="36" spans="1:13">
      <c r="A36" s="703"/>
      <c r="B36" s="703"/>
      <c r="C36" s="703"/>
      <c r="D36" s="703"/>
      <c r="E36" s="703"/>
      <c r="F36" s="703"/>
      <c r="G36" s="703"/>
      <c r="H36" s="703"/>
      <c r="I36" s="703"/>
      <c r="J36" s="703"/>
      <c r="K36" s="703"/>
      <c r="L36" s="703"/>
      <c r="M36" s="703"/>
    </row>
    <row r="37" spans="1:13">
      <c r="A37" s="703"/>
      <c r="B37" s="703"/>
      <c r="C37" s="703"/>
      <c r="D37" s="703"/>
      <c r="E37" s="703"/>
      <c r="F37" s="703"/>
      <c r="G37" s="703"/>
      <c r="H37" s="703"/>
      <c r="I37" s="703"/>
      <c r="J37" s="703"/>
      <c r="K37" s="703"/>
      <c r="L37" s="703"/>
      <c r="M37" s="703"/>
    </row>
    <row r="38" spans="1:13">
      <c r="A38" s="703"/>
      <c r="B38" s="703"/>
      <c r="C38" s="703"/>
      <c r="D38" s="703"/>
      <c r="E38" s="703"/>
      <c r="F38" s="703"/>
      <c r="G38" s="703"/>
      <c r="H38" s="703"/>
      <c r="I38" s="703"/>
      <c r="J38" s="703"/>
      <c r="K38" s="703"/>
      <c r="L38" s="703"/>
      <c r="M38" s="703"/>
    </row>
    <row r="39" spans="1:13">
      <c r="A39" s="703"/>
      <c r="B39" s="703"/>
      <c r="C39" s="703"/>
      <c r="D39" s="703"/>
      <c r="E39" s="703"/>
      <c r="F39" s="703"/>
      <c r="G39" s="703"/>
      <c r="H39" s="703"/>
      <c r="I39" s="703"/>
      <c r="J39" s="703"/>
      <c r="K39" s="703"/>
      <c r="L39" s="703"/>
      <c r="M39" s="703"/>
    </row>
    <row r="111" spans="7:7" ht="15">
      <c r="G111" s="707"/>
    </row>
  </sheetData>
  <mergeCells count="1">
    <mergeCell ref="A1:M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52075-7621-4865-A39D-CB27AB5850B3}">
  <sheetPr>
    <tabColor theme="2"/>
  </sheetPr>
  <dimension ref="A1:R111"/>
  <sheetViews>
    <sheetView showGridLines="0" showWhiteSpace="0" view="pageLayout" zoomScaleNormal="100" zoomScaleSheetLayoutView="100" workbookViewId="0">
      <selection activeCell="C58" sqref="C58"/>
    </sheetView>
  </sheetViews>
  <sheetFormatPr defaultColWidth="0" defaultRowHeight="12"/>
  <cols>
    <col min="1" max="1" width="12" style="764" customWidth="1"/>
    <col min="2" max="3" width="8.140625" style="764" customWidth="1"/>
    <col min="4" max="4" width="6.5703125" style="764" customWidth="1"/>
    <col min="5" max="5" width="7" style="764" bestFit="1" customWidth="1"/>
    <col min="6" max="6" width="6.5703125" style="764" customWidth="1"/>
    <col min="7" max="7" width="8.5703125" style="764" customWidth="1"/>
    <col min="8" max="12" width="6.5703125" style="764" customWidth="1"/>
    <col min="13" max="13" width="6.42578125" style="764" customWidth="1"/>
    <col min="14" max="17" width="9.140625" style="709" hidden="1" customWidth="1"/>
    <col min="18" max="18" width="10.140625" style="709" hidden="1" customWidth="1"/>
    <col min="19" max="16384" width="9.140625" style="709" hidden="1"/>
  </cols>
  <sheetData>
    <row r="1" spans="1:15" ht="51" customHeight="1">
      <c r="A1" s="2760" t="s">
        <v>2305</v>
      </c>
      <c r="B1" s="2761"/>
      <c r="C1" s="2761"/>
      <c r="D1" s="2761"/>
      <c r="E1" s="2761"/>
      <c r="F1" s="2761"/>
      <c r="G1" s="2761"/>
      <c r="H1" s="2761"/>
      <c r="I1" s="2761"/>
      <c r="J1" s="2761"/>
      <c r="K1" s="2761"/>
      <c r="L1" s="2761"/>
      <c r="M1" s="2761"/>
    </row>
    <row r="2" spans="1:15" ht="14.45" customHeight="1">
      <c r="A2" s="710" t="s">
        <v>240</v>
      </c>
      <c r="B2" s="711"/>
      <c r="C2" s="711"/>
      <c r="D2" s="712"/>
      <c r="E2" s="711"/>
      <c r="F2" s="713"/>
      <c r="G2" s="711"/>
      <c r="H2" s="714"/>
      <c r="I2" s="715"/>
      <c r="J2" s="711"/>
      <c r="K2" s="712"/>
      <c r="L2" s="711"/>
      <c r="M2" s="711"/>
    </row>
    <row r="3" spans="1:15" ht="36" customHeight="1">
      <c r="A3" s="716" t="s">
        <v>683</v>
      </c>
      <c r="B3" s="717" t="s">
        <v>224</v>
      </c>
      <c r="C3" s="717" t="s">
        <v>684</v>
      </c>
      <c r="D3" s="718" t="s">
        <v>685</v>
      </c>
      <c r="E3" s="717" t="s">
        <v>686</v>
      </c>
      <c r="F3" s="719" t="s">
        <v>687</v>
      </c>
      <c r="G3" s="717" t="s">
        <v>688</v>
      </c>
      <c r="H3" s="720" t="s">
        <v>689</v>
      </c>
      <c r="I3" s="721" t="s">
        <v>690</v>
      </c>
      <c r="J3" s="717" t="s">
        <v>222</v>
      </c>
      <c r="K3" s="718" t="s">
        <v>672</v>
      </c>
      <c r="L3" s="717" t="s">
        <v>691</v>
      </c>
      <c r="M3" s="717" t="s">
        <v>692</v>
      </c>
    </row>
    <row r="4" spans="1:15">
      <c r="A4" s="722" t="s">
        <v>702</v>
      </c>
      <c r="B4" s="723"/>
      <c r="C4" s="723"/>
      <c r="D4" s="724"/>
      <c r="E4" s="723"/>
      <c r="F4" s="725"/>
      <c r="G4" s="723"/>
      <c r="H4" s="726"/>
      <c r="I4" s="727"/>
      <c r="J4" s="723"/>
      <c r="K4" s="724"/>
      <c r="L4" s="723"/>
      <c r="M4" s="723"/>
    </row>
    <row r="5" spans="1:15">
      <c r="A5" s="728" t="s">
        <v>694</v>
      </c>
      <c r="B5" s="729"/>
      <c r="C5" s="729"/>
      <c r="D5" s="730"/>
      <c r="E5" s="729"/>
      <c r="F5" s="731"/>
      <c r="G5" s="729"/>
      <c r="H5" s="732"/>
      <c r="I5" s="733"/>
      <c r="J5" s="729"/>
      <c r="K5" s="730"/>
      <c r="L5" s="729"/>
      <c r="M5" s="729"/>
    </row>
    <row r="6" spans="1:15">
      <c r="A6" s="728" t="s">
        <v>695</v>
      </c>
      <c r="B6" s="729"/>
      <c r="C6" s="729"/>
      <c r="D6" s="730"/>
      <c r="E6" s="729"/>
      <c r="F6" s="731"/>
      <c r="G6" s="729"/>
      <c r="H6" s="732"/>
      <c r="I6" s="733"/>
      <c r="J6" s="729"/>
      <c r="K6" s="730"/>
      <c r="L6" s="729"/>
      <c r="M6" s="729"/>
    </row>
    <row r="7" spans="1:15">
      <c r="A7" s="728" t="s">
        <v>696</v>
      </c>
      <c r="B7" s="729"/>
      <c r="C7" s="729"/>
      <c r="D7" s="730"/>
      <c r="E7" s="729"/>
      <c r="F7" s="731"/>
      <c r="G7" s="729"/>
      <c r="H7" s="732"/>
      <c r="I7" s="733"/>
      <c r="J7" s="729"/>
      <c r="K7" s="730"/>
      <c r="L7" s="729"/>
      <c r="M7" s="729"/>
    </row>
    <row r="8" spans="1:15">
      <c r="A8" s="728" t="s">
        <v>697</v>
      </c>
      <c r="B8" s="729"/>
      <c r="C8" s="729"/>
      <c r="D8" s="730"/>
      <c r="E8" s="734"/>
      <c r="F8" s="731"/>
      <c r="G8" s="729"/>
      <c r="H8" s="732"/>
      <c r="I8" s="733"/>
      <c r="J8" s="729"/>
      <c r="K8" s="730"/>
      <c r="L8" s="729"/>
      <c r="M8" s="729"/>
    </row>
    <row r="9" spans="1:15">
      <c r="A9" s="728" t="s">
        <v>698</v>
      </c>
      <c r="B9" s="729"/>
      <c r="C9" s="729"/>
      <c r="D9" s="730"/>
      <c r="E9" s="734"/>
      <c r="F9" s="731"/>
      <c r="G9" s="729"/>
      <c r="H9" s="732"/>
      <c r="I9" s="733"/>
      <c r="J9" s="729"/>
      <c r="K9" s="730"/>
      <c r="L9" s="729"/>
      <c r="M9" s="729"/>
    </row>
    <row r="10" spans="1:15">
      <c r="A10" s="728" t="s">
        <v>699</v>
      </c>
      <c r="B10" s="729"/>
      <c r="C10" s="729"/>
      <c r="D10" s="730"/>
      <c r="E10" s="729"/>
      <c r="F10" s="731"/>
      <c r="G10" s="735"/>
      <c r="H10" s="732"/>
      <c r="I10" s="733"/>
      <c r="J10" s="729"/>
      <c r="K10" s="730"/>
      <c r="L10" s="729"/>
      <c r="M10" s="729"/>
    </row>
    <row r="11" spans="1:15">
      <c r="A11" s="728" t="s">
        <v>700</v>
      </c>
      <c r="B11" s="729"/>
      <c r="C11" s="729"/>
      <c r="D11" s="730"/>
      <c r="E11" s="729"/>
      <c r="F11" s="731"/>
      <c r="G11" s="729"/>
      <c r="H11" s="732"/>
      <c r="I11" s="733"/>
      <c r="J11" s="729"/>
      <c r="K11" s="730"/>
      <c r="L11" s="729"/>
      <c r="M11" s="729"/>
      <c r="O11" s="736"/>
    </row>
    <row r="12" spans="1:15">
      <c r="A12" s="728" t="s">
        <v>701</v>
      </c>
      <c r="B12" s="729"/>
      <c r="C12" s="729"/>
      <c r="D12" s="730"/>
      <c r="E12" s="729"/>
      <c r="F12" s="731"/>
      <c r="G12" s="729"/>
      <c r="H12" s="732"/>
      <c r="I12" s="733"/>
      <c r="J12" s="729"/>
      <c r="K12" s="730"/>
      <c r="L12" s="729"/>
      <c r="M12" s="729"/>
    </row>
    <row r="13" spans="1:15">
      <c r="A13" s="737" t="s">
        <v>388</v>
      </c>
      <c r="B13" s="738"/>
      <c r="C13" s="738"/>
      <c r="D13" s="739"/>
      <c r="E13" s="738"/>
      <c r="F13" s="740"/>
      <c r="G13" s="738"/>
      <c r="H13" s="741"/>
      <c r="I13" s="742"/>
      <c r="J13" s="738"/>
      <c r="K13" s="739"/>
      <c r="L13" s="738"/>
      <c r="M13" s="738"/>
    </row>
    <row r="14" spans="1:15" ht="15" customHeight="1">
      <c r="A14" s="743"/>
      <c r="B14" s="743"/>
      <c r="C14" s="743"/>
      <c r="D14" s="743"/>
      <c r="E14" s="743"/>
      <c r="F14" s="744"/>
      <c r="G14" s="743"/>
      <c r="H14" s="745"/>
      <c r="I14" s="743"/>
      <c r="J14" s="743"/>
      <c r="K14" s="743"/>
      <c r="L14" s="743"/>
      <c r="M14" s="743"/>
    </row>
    <row r="15" spans="1:15" ht="14.45" customHeight="1">
      <c r="A15" s="746" t="s">
        <v>291</v>
      </c>
      <c r="B15" s="746"/>
      <c r="C15" s="746"/>
      <c r="D15" s="746"/>
      <c r="E15" s="746"/>
      <c r="F15" s="746"/>
      <c r="G15" s="746"/>
      <c r="H15" s="746"/>
      <c r="I15" s="746"/>
      <c r="J15" s="746"/>
      <c r="K15" s="746"/>
      <c r="L15" s="746"/>
      <c r="M15" s="746"/>
    </row>
    <row r="16" spans="1:15" ht="36" customHeight="1">
      <c r="A16" s="747" t="s">
        <v>683</v>
      </c>
      <c r="B16" s="748" t="s">
        <v>224</v>
      </c>
      <c r="C16" s="748" t="s">
        <v>684</v>
      </c>
      <c r="D16" s="749" t="s">
        <v>685</v>
      </c>
      <c r="E16" s="748" t="s">
        <v>686</v>
      </c>
      <c r="F16" s="750" t="s">
        <v>687</v>
      </c>
      <c r="G16" s="748" t="s">
        <v>688</v>
      </c>
      <c r="H16" s="751" t="s">
        <v>689</v>
      </c>
      <c r="I16" s="752" t="s">
        <v>690</v>
      </c>
      <c r="J16" s="748" t="s">
        <v>222</v>
      </c>
      <c r="K16" s="749" t="s">
        <v>672</v>
      </c>
      <c r="L16" s="748" t="s">
        <v>691</v>
      </c>
      <c r="M16" s="748" t="s">
        <v>692</v>
      </c>
    </row>
    <row r="17" spans="1:13">
      <c r="A17" s="753" t="s">
        <v>702</v>
      </c>
      <c r="B17" s="754"/>
      <c r="C17" s="754"/>
      <c r="D17" s="754"/>
      <c r="E17" s="754"/>
      <c r="F17" s="754"/>
      <c r="G17" s="754"/>
      <c r="H17" s="754"/>
      <c r="I17" s="754"/>
      <c r="J17" s="754"/>
      <c r="K17" s="754"/>
      <c r="L17" s="754"/>
      <c r="M17" s="754"/>
    </row>
    <row r="18" spans="1:13">
      <c r="A18" s="755" t="s">
        <v>694</v>
      </c>
      <c r="B18" s="729">
        <v>72076.20148376</v>
      </c>
      <c r="C18" s="729">
        <v>5579.9643181499996</v>
      </c>
      <c r="D18" s="730">
        <v>0.15787587269723299</v>
      </c>
      <c r="E18" s="729">
        <v>76253.485582089997</v>
      </c>
      <c r="F18" s="731">
        <v>2.2011610973416601E-5</v>
      </c>
      <c r="G18" s="729">
        <v>1506</v>
      </c>
      <c r="H18" s="732">
        <v>0.44962377057597402</v>
      </c>
      <c r="I18" s="733">
        <v>1.598426801685833</v>
      </c>
      <c r="J18" s="729">
        <v>1547.99617246</v>
      </c>
      <c r="K18" s="730">
        <v>2.0300661151987899E-2</v>
      </c>
      <c r="L18" s="729">
        <v>0.75719544000000005</v>
      </c>
      <c r="M18" s="729">
        <v>0.13708488999999999</v>
      </c>
    </row>
    <row r="19" spans="1:13">
      <c r="A19" s="756" t="s">
        <v>695</v>
      </c>
      <c r="B19" s="729"/>
      <c r="C19" s="729"/>
      <c r="D19" s="730"/>
      <c r="E19" s="729"/>
      <c r="F19" s="731"/>
      <c r="G19" s="729" t="s">
        <v>423</v>
      </c>
      <c r="H19" s="732"/>
      <c r="I19" s="733"/>
      <c r="J19" s="729"/>
      <c r="K19" s="730"/>
      <c r="L19" s="729"/>
      <c r="M19" s="729"/>
    </row>
    <row r="20" spans="1:13">
      <c r="A20" s="755" t="s">
        <v>696</v>
      </c>
      <c r="B20" s="729">
        <v>208.79582601999999</v>
      </c>
      <c r="C20" s="729"/>
      <c r="D20" s="730"/>
      <c r="E20" s="729">
        <v>208.79582601999999</v>
      </c>
      <c r="F20" s="731">
        <v>2.8945029291060202E-3</v>
      </c>
      <c r="G20" s="729">
        <v>3</v>
      </c>
      <c r="H20" s="732">
        <v>0.45000000000478901</v>
      </c>
      <c r="I20" s="733">
        <v>1.3202532765366548</v>
      </c>
      <c r="J20" s="729">
        <v>91.338833339999994</v>
      </c>
      <c r="K20" s="730">
        <v>0.43745526470079399</v>
      </c>
      <c r="L20" s="729">
        <v>0.27196182000000002</v>
      </c>
      <c r="M20" s="729"/>
    </row>
    <row r="21" spans="1:13">
      <c r="A21" s="755" t="s">
        <v>697</v>
      </c>
      <c r="B21" s="729">
        <v>0.10453866000000001</v>
      </c>
      <c r="C21" s="729">
        <v>4.5479863199999997</v>
      </c>
      <c r="D21" s="730">
        <v>0.36447638655166398</v>
      </c>
      <c r="E21" s="729">
        <v>1.7621722799999999</v>
      </c>
      <c r="F21" s="731">
        <v>6.07169918709651E-3</v>
      </c>
      <c r="G21" s="729">
        <v>3</v>
      </c>
      <c r="H21" s="732">
        <v>0.44999999659511197</v>
      </c>
      <c r="I21" s="733">
        <v>2.6482958295087919</v>
      </c>
      <c r="J21" s="729">
        <v>1.4499557999999999</v>
      </c>
      <c r="K21" s="730">
        <v>0.82282295349691903</v>
      </c>
      <c r="L21" s="729">
        <v>4.8147199999999998E-3</v>
      </c>
      <c r="M21" s="729">
        <v>3.0697E-4</v>
      </c>
    </row>
    <row r="22" spans="1:13">
      <c r="A22" s="755" t="s">
        <v>698</v>
      </c>
      <c r="B22" s="729">
        <v>101.15335199</v>
      </c>
      <c r="C22" s="729">
        <v>39.842830229999997</v>
      </c>
      <c r="D22" s="730">
        <v>0.75000000450607696</v>
      </c>
      <c r="E22" s="729">
        <v>4.5627526300000003</v>
      </c>
      <c r="F22" s="731">
        <v>1.2686372611876599E-2</v>
      </c>
      <c r="G22" s="729">
        <v>4</v>
      </c>
      <c r="H22" s="732">
        <v>0.45000000361623799</v>
      </c>
      <c r="I22" s="733">
        <v>2.5000000000270193</v>
      </c>
      <c r="J22" s="729">
        <v>4.8449846299999999</v>
      </c>
      <c r="K22" s="730">
        <v>1.06185564348686</v>
      </c>
      <c r="L22" s="729">
        <v>2.606023E-2</v>
      </c>
      <c r="M22" s="729">
        <v>2.2000000000000001E-7</v>
      </c>
    </row>
    <row r="23" spans="1:13">
      <c r="A23" s="755" t="s">
        <v>699</v>
      </c>
      <c r="B23" s="729">
        <v>104.83396277</v>
      </c>
      <c r="C23" s="729">
        <v>5.1165030399999996</v>
      </c>
      <c r="D23" s="730">
        <v>9.9340952488680204E-3</v>
      </c>
      <c r="E23" s="729">
        <v>22.786224359999999</v>
      </c>
      <c r="F23" s="731">
        <v>5.1795104856063999E-2</v>
      </c>
      <c r="G23" s="729">
        <v>14</v>
      </c>
      <c r="H23" s="732">
        <v>0.450000009128322</v>
      </c>
      <c r="I23" s="733">
        <v>2.5029540436267919</v>
      </c>
      <c r="J23" s="729">
        <v>36.627659739999999</v>
      </c>
      <c r="K23" s="730">
        <v>1.6074475157147099</v>
      </c>
      <c r="L23" s="729">
        <v>0.53284891000000001</v>
      </c>
      <c r="M23" s="729">
        <v>0.10167698999999999</v>
      </c>
    </row>
    <row r="24" spans="1:13">
      <c r="A24" s="755" t="s">
        <v>700</v>
      </c>
      <c r="B24" s="729">
        <v>185.05278272999999</v>
      </c>
      <c r="C24" s="729">
        <v>29.642808250000002</v>
      </c>
      <c r="D24" s="730">
        <v>0.75</v>
      </c>
      <c r="E24" s="729">
        <v>18.509595109999999</v>
      </c>
      <c r="F24" s="732">
        <v>0.22482422955604001</v>
      </c>
      <c r="G24" s="729">
        <v>4</v>
      </c>
      <c r="H24" s="732">
        <v>0.45000000002701301</v>
      </c>
      <c r="I24" s="733">
        <v>2.5000000000022191</v>
      </c>
      <c r="J24" s="729">
        <v>39.109359750000003</v>
      </c>
      <c r="K24" s="730">
        <v>2.1129235684291499</v>
      </c>
      <c r="L24" s="729">
        <v>1.8726390799999999</v>
      </c>
      <c r="M24" s="729">
        <v>3.2972220800000001</v>
      </c>
    </row>
    <row r="25" spans="1:13">
      <c r="A25" s="755" t="s">
        <v>701</v>
      </c>
      <c r="B25" s="729"/>
      <c r="C25" s="729"/>
      <c r="D25" s="730"/>
      <c r="E25" s="729"/>
      <c r="F25" s="732"/>
      <c r="G25" s="729" t="s">
        <v>423</v>
      </c>
      <c r="H25" s="732"/>
      <c r="I25" s="733"/>
      <c r="J25" s="729"/>
      <c r="K25" s="730"/>
      <c r="L25" s="729"/>
      <c r="M25" s="729"/>
    </row>
    <row r="26" spans="1:13">
      <c r="A26" s="757" t="s">
        <v>388</v>
      </c>
      <c r="B26" s="758">
        <v>72676.141945929994</v>
      </c>
      <c r="C26" s="758">
        <v>5659.1144459899997</v>
      </c>
      <c r="D26" s="759">
        <v>0.15839079661428301</v>
      </c>
      <c r="E26" s="758">
        <v>76509.902152490002</v>
      </c>
      <c r="F26" s="760">
        <v>1.00549425284419E-4</v>
      </c>
      <c r="G26" s="758">
        <v>1534</v>
      </c>
      <c r="H26" s="761">
        <v>0.44962503148045702</v>
      </c>
      <c r="I26" s="762">
        <v>1.5982331110729864</v>
      </c>
      <c r="J26" s="758">
        <v>1721.3669657200001</v>
      </c>
      <c r="K26" s="759">
        <v>2.2498616744917401E-2</v>
      </c>
      <c r="L26" s="758">
        <v>3.4655201999999998</v>
      </c>
      <c r="M26" s="758">
        <v>3.5362911499999998</v>
      </c>
    </row>
    <row r="111" spans="7:7" ht="14.25">
      <c r="G111" s="763"/>
    </row>
  </sheetData>
  <mergeCells count="1">
    <mergeCell ref="A1:M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36BF9-8A24-438D-8539-3B0BA48E62F9}">
  <sheetPr>
    <tabColor theme="2"/>
  </sheetPr>
  <dimension ref="A1:R111"/>
  <sheetViews>
    <sheetView showGridLines="0" showWhiteSpace="0" view="pageLayout" zoomScaleNormal="100" zoomScaleSheetLayoutView="100" workbookViewId="0">
      <selection activeCell="N1" sqref="N1:XFD1048576"/>
    </sheetView>
  </sheetViews>
  <sheetFormatPr defaultColWidth="0" defaultRowHeight="12"/>
  <cols>
    <col min="1" max="1" width="15.5703125" style="708" customWidth="1"/>
    <col min="2" max="3" width="7.42578125" style="708" customWidth="1"/>
    <col min="4" max="4" width="6" style="708" bestFit="1" customWidth="1"/>
    <col min="5" max="5" width="6.7109375" style="708" customWidth="1"/>
    <col min="6" max="6" width="7" style="708" bestFit="1" customWidth="1"/>
    <col min="7" max="7" width="7.85546875" style="708" bestFit="1" customWidth="1"/>
    <col min="8" max="9" width="6" style="708" bestFit="1" customWidth="1"/>
    <col min="10" max="10" width="5.7109375" style="708" bestFit="1" customWidth="1"/>
    <col min="11" max="11" width="6" style="708" customWidth="1"/>
    <col min="12" max="12" width="4.85546875" style="708" bestFit="1" customWidth="1"/>
    <col min="13" max="13" width="8.28515625" style="708" bestFit="1" customWidth="1"/>
    <col min="14" max="17" width="9.140625" style="683" hidden="1" customWidth="1"/>
    <col min="18" max="18" width="10.140625" style="683" hidden="1" customWidth="1"/>
    <col min="19" max="16384" width="9.140625" style="683" hidden="1"/>
  </cols>
  <sheetData>
    <row r="1" spans="1:13" ht="51" customHeight="1">
      <c r="A1" s="2762" t="s">
        <v>2106</v>
      </c>
      <c r="B1" s="2763"/>
      <c r="C1" s="2763"/>
      <c r="D1" s="2763"/>
      <c r="E1" s="2763"/>
      <c r="F1" s="2763"/>
      <c r="G1" s="2763"/>
      <c r="H1" s="2763"/>
      <c r="I1" s="2763"/>
      <c r="J1" s="2763"/>
      <c r="K1" s="2763"/>
      <c r="L1" s="2763"/>
      <c r="M1" s="2763"/>
    </row>
    <row r="2" spans="1:13" ht="14.45" customHeight="1">
      <c r="A2" s="80" t="s">
        <v>240</v>
      </c>
      <c r="B2" s="765"/>
      <c r="C2" s="765"/>
      <c r="D2" s="766"/>
      <c r="E2" s="765"/>
      <c r="F2" s="767"/>
      <c r="G2" s="765"/>
      <c r="H2" s="768"/>
      <c r="I2" s="769"/>
      <c r="J2" s="765"/>
      <c r="K2" s="766"/>
      <c r="L2" s="765"/>
      <c r="M2" s="765"/>
    </row>
    <row r="3" spans="1:13" ht="36" customHeight="1">
      <c r="A3" s="770" t="s">
        <v>683</v>
      </c>
      <c r="B3" s="771" t="s">
        <v>224</v>
      </c>
      <c r="C3" s="771" t="s">
        <v>684</v>
      </c>
      <c r="D3" s="772" t="s">
        <v>685</v>
      </c>
      <c r="E3" s="771" t="s">
        <v>686</v>
      </c>
      <c r="F3" s="773" t="s">
        <v>687</v>
      </c>
      <c r="G3" s="771" t="s">
        <v>688</v>
      </c>
      <c r="H3" s="774" t="s">
        <v>689</v>
      </c>
      <c r="I3" s="775" t="s">
        <v>690</v>
      </c>
      <c r="J3" s="771" t="s">
        <v>222</v>
      </c>
      <c r="K3" s="772" t="s">
        <v>672</v>
      </c>
      <c r="L3" s="771" t="s">
        <v>691</v>
      </c>
      <c r="M3" s="771" t="s">
        <v>692</v>
      </c>
    </row>
    <row r="4" spans="1:13">
      <c r="A4" s="690" t="s">
        <v>703</v>
      </c>
      <c r="B4" s="776"/>
      <c r="C4" s="776"/>
      <c r="D4" s="777"/>
      <c r="E4" s="776"/>
      <c r="F4" s="778"/>
      <c r="G4" s="776"/>
      <c r="H4" s="779"/>
      <c r="I4" s="780"/>
      <c r="J4" s="776"/>
      <c r="K4" s="777"/>
      <c r="L4" s="776"/>
      <c r="M4" s="776"/>
    </row>
    <row r="5" spans="1:13">
      <c r="A5" s="781" t="s">
        <v>694</v>
      </c>
      <c r="B5" s="701">
        <v>32724.736459889999</v>
      </c>
      <c r="C5" s="701">
        <v>921.09958188999997</v>
      </c>
      <c r="D5" s="702">
        <v>0.40053660102782002</v>
      </c>
      <c r="E5" s="701">
        <v>33148.934440559999</v>
      </c>
      <c r="F5" s="782">
        <v>6.0700986410530504E-4</v>
      </c>
      <c r="G5" s="701">
        <v>610</v>
      </c>
      <c r="H5" s="783">
        <v>0.13775659722481401</v>
      </c>
      <c r="I5" s="784">
        <v>2.4987572225065096</v>
      </c>
      <c r="J5" s="701">
        <v>3044.5523941000001</v>
      </c>
      <c r="K5" s="702">
        <v>9.1844653394794501E-2</v>
      </c>
      <c r="L5" s="701">
        <v>2.7711336000000002</v>
      </c>
      <c r="M5" s="701">
        <v>1.2398482200000001</v>
      </c>
    </row>
    <row r="6" spans="1:13">
      <c r="A6" s="781" t="s">
        <v>695</v>
      </c>
      <c r="B6" s="701">
        <v>1747.3554027499999</v>
      </c>
      <c r="C6" s="701">
        <v>184.02607796999999</v>
      </c>
      <c r="D6" s="702">
        <v>0.46885352616767401</v>
      </c>
      <c r="E6" s="701">
        <v>1843.9559746899999</v>
      </c>
      <c r="F6" s="782">
        <v>1.7400000401524801E-3</v>
      </c>
      <c r="G6" s="701">
        <v>84</v>
      </c>
      <c r="H6" s="783">
        <v>0.13719924676213099</v>
      </c>
      <c r="I6" s="784">
        <v>2.4970338607335396</v>
      </c>
      <c r="J6" s="701">
        <v>259.0966775</v>
      </c>
      <c r="K6" s="702">
        <v>0.14051131429184899</v>
      </c>
      <c r="L6" s="701">
        <v>0.44020150000000002</v>
      </c>
      <c r="M6" s="701">
        <v>0.30146423999999999</v>
      </c>
    </row>
    <row r="7" spans="1:13">
      <c r="A7" s="781" t="s">
        <v>696</v>
      </c>
      <c r="B7" s="701">
        <v>870.61528868000005</v>
      </c>
      <c r="C7" s="701">
        <v>612.80927354999994</v>
      </c>
      <c r="D7" s="702">
        <v>0.152258474992365</v>
      </c>
      <c r="E7" s="701">
        <v>964.20044277</v>
      </c>
      <c r="F7" s="782">
        <v>3.4660331521930098E-3</v>
      </c>
      <c r="G7" s="701">
        <v>189</v>
      </c>
      <c r="H7" s="783">
        <v>0.22710061753439101</v>
      </c>
      <c r="I7" s="784">
        <v>2.5000000000062657</v>
      </c>
      <c r="J7" s="701">
        <v>363.61461186000002</v>
      </c>
      <c r="K7" s="702">
        <v>0.37711516789537097</v>
      </c>
      <c r="L7" s="701">
        <v>0.78489975000000001</v>
      </c>
      <c r="M7" s="701">
        <v>0.24961277000000001</v>
      </c>
    </row>
    <row r="8" spans="1:13">
      <c r="A8" s="781" t="s">
        <v>697</v>
      </c>
      <c r="B8" s="701">
        <v>133.95129768000001</v>
      </c>
      <c r="C8" s="701">
        <v>89.294282409999994</v>
      </c>
      <c r="D8" s="702">
        <v>0.13989509972352299</v>
      </c>
      <c r="E8" s="701">
        <v>146.20396556</v>
      </c>
      <c r="F8" s="782">
        <v>6.6200001914640304E-3</v>
      </c>
      <c r="G8" s="701">
        <v>78</v>
      </c>
      <c r="H8" s="783">
        <v>0.41989830696354202</v>
      </c>
      <c r="I8" s="784">
        <v>2.5000000000163043</v>
      </c>
      <c r="J8" s="701">
        <v>124.59162581</v>
      </c>
      <c r="K8" s="702">
        <v>0.85217678831610999</v>
      </c>
      <c r="L8" s="701">
        <v>0.40640707999999998</v>
      </c>
      <c r="M8" s="701">
        <v>5.7139179999999998E-2</v>
      </c>
    </row>
    <row r="9" spans="1:13">
      <c r="A9" s="781" t="s">
        <v>698</v>
      </c>
      <c r="B9" s="701">
        <v>71.909632020000004</v>
      </c>
      <c r="C9" s="701">
        <v>182.65589792</v>
      </c>
      <c r="D9" s="702">
        <v>0.31821104589320798</v>
      </c>
      <c r="E9" s="701">
        <v>127.91398697</v>
      </c>
      <c r="F9" s="782">
        <v>1.1958599964199099E-2</v>
      </c>
      <c r="G9" s="701">
        <v>92</v>
      </c>
      <c r="H9" s="783">
        <v>0.45000000049642702</v>
      </c>
      <c r="I9" s="784">
        <v>2.5000000000258082</v>
      </c>
      <c r="J9" s="701">
        <v>159.28291619999999</v>
      </c>
      <c r="K9" s="702">
        <v>1.2452345515378</v>
      </c>
      <c r="L9" s="701">
        <v>0.68835228000000004</v>
      </c>
      <c r="M9" s="701">
        <v>0.10328387</v>
      </c>
    </row>
    <row r="10" spans="1:13">
      <c r="A10" s="781" t="s">
        <v>699</v>
      </c>
      <c r="B10" s="701">
        <v>155.2480941</v>
      </c>
      <c r="C10" s="701">
        <v>201.39628060999999</v>
      </c>
      <c r="D10" s="702">
        <v>0.32602503362393598</v>
      </c>
      <c r="E10" s="693">
        <v>169.51773327000001</v>
      </c>
      <c r="F10" s="782">
        <v>4.4992995439904197E-2</v>
      </c>
      <c r="G10" s="701">
        <v>319</v>
      </c>
      <c r="H10" s="783">
        <v>0.448484622012431</v>
      </c>
      <c r="I10" s="784">
        <v>2.5000000000259397</v>
      </c>
      <c r="J10" s="701">
        <v>300.11228278999999</v>
      </c>
      <c r="K10" s="702">
        <v>1.7703887198160899</v>
      </c>
      <c r="L10" s="701">
        <v>3.4165334399999998</v>
      </c>
      <c r="M10" s="701">
        <v>0.25733224999999998</v>
      </c>
    </row>
    <row r="11" spans="1:13">
      <c r="A11" s="781" t="s">
        <v>700</v>
      </c>
      <c r="B11" s="701">
        <v>8.2137552199999995</v>
      </c>
      <c r="C11" s="701">
        <v>18.195239369999999</v>
      </c>
      <c r="D11" s="702">
        <v>0.21986626068233101</v>
      </c>
      <c r="E11" s="701">
        <v>8.5160320400000007</v>
      </c>
      <c r="F11" s="782">
        <v>0.118638856130936</v>
      </c>
      <c r="G11" s="701">
        <v>42</v>
      </c>
      <c r="H11" s="783">
        <v>0.430818033887998</v>
      </c>
      <c r="I11" s="784">
        <v>2.5000000001158162</v>
      </c>
      <c r="J11" s="701">
        <v>20.413853549999999</v>
      </c>
      <c r="K11" s="702">
        <v>2.39710858931902</v>
      </c>
      <c r="L11" s="701">
        <v>0.42681562000000001</v>
      </c>
      <c r="M11" s="701">
        <v>4.9409689999999999E-2</v>
      </c>
    </row>
    <row r="12" spans="1:13">
      <c r="A12" s="781" t="s">
        <v>701</v>
      </c>
      <c r="B12" s="701"/>
      <c r="C12" s="701"/>
      <c r="D12" s="702"/>
      <c r="E12" s="701"/>
      <c r="F12" s="782"/>
      <c r="G12" s="701"/>
      <c r="H12" s="783"/>
      <c r="I12" s="784"/>
      <c r="J12" s="701"/>
      <c r="K12" s="702"/>
      <c r="L12" s="701"/>
      <c r="M12" s="701"/>
    </row>
    <row r="13" spans="1:13">
      <c r="A13" s="785" t="s">
        <v>188</v>
      </c>
      <c r="B13" s="786">
        <v>35712.029930340002</v>
      </c>
      <c r="C13" s="786">
        <v>2209.4766337199999</v>
      </c>
      <c r="D13" s="787">
        <v>0.32054676903846202</v>
      </c>
      <c r="E13" s="786">
        <v>36409.24257586</v>
      </c>
      <c r="F13" s="788">
        <v>1.0383942940100301E-3</v>
      </c>
      <c r="G13" s="786">
        <v>1414</v>
      </c>
      <c r="H13" s="789">
        <v>0.14383961255272801</v>
      </c>
      <c r="I13" s="790">
        <v>2.498718287540211</v>
      </c>
      <c r="J13" s="786">
        <v>4271.6643618099997</v>
      </c>
      <c r="K13" s="787">
        <v>0.117323626079555</v>
      </c>
      <c r="L13" s="786">
        <v>8.9343432699999994</v>
      </c>
      <c r="M13" s="786">
        <v>2.2580902200000001</v>
      </c>
    </row>
    <row r="14" spans="1:13" ht="3.75" customHeight="1">
      <c r="A14" s="703"/>
      <c r="B14" s="703"/>
      <c r="C14" s="703"/>
      <c r="D14" s="703"/>
      <c r="E14" s="703"/>
      <c r="F14" s="791"/>
      <c r="G14" s="703"/>
      <c r="H14" s="792"/>
      <c r="I14" s="703"/>
      <c r="J14" s="703"/>
      <c r="K14" s="703"/>
      <c r="L14" s="703"/>
      <c r="M14" s="703"/>
    </row>
    <row r="16" spans="1:13" ht="14.45" customHeight="1">
      <c r="A16" s="704" t="s">
        <v>291</v>
      </c>
      <c r="B16" s="704"/>
      <c r="C16" s="704"/>
      <c r="D16" s="704"/>
      <c r="E16" s="704"/>
      <c r="F16" s="704"/>
      <c r="G16" s="704"/>
      <c r="H16" s="704"/>
      <c r="I16" s="704"/>
      <c r="J16" s="704"/>
      <c r="K16" s="704"/>
      <c r="L16" s="704"/>
      <c r="M16" s="704"/>
    </row>
    <row r="17" spans="1:13" ht="36" customHeight="1">
      <c r="A17" s="793" t="s">
        <v>683</v>
      </c>
      <c r="B17" s="794" t="s">
        <v>224</v>
      </c>
      <c r="C17" s="794" t="s">
        <v>684</v>
      </c>
      <c r="D17" s="795" t="s">
        <v>685</v>
      </c>
      <c r="E17" s="794" t="s">
        <v>686</v>
      </c>
      <c r="F17" s="796" t="s">
        <v>687</v>
      </c>
      <c r="G17" s="794" t="s">
        <v>688</v>
      </c>
      <c r="H17" s="797" t="s">
        <v>689</v>
      </c>
      <c r="I17" s="798" t="s">
        <v>690</v>
      </c>
      <c r="J17" s="794" t="s">
        <v>222</v>
      </c>
      <c r="K17" s="795" t="s">
        <v>672</v>
      </c>
      <c r="L17" s="794" t="s">
        <v>691</v>
      </c>
      <c r="M17" s="794" t="s">
        <v>692</v>
      </c>
    </row>
    <row r="18" spans="1:13">
      <c r="A18" s="705" t="s">
        <v>703</v>
      </c>
      <c r="B18" s="706"/>
      <c r="C18" s="706"/>
      <c r="D18" s="706"/>
      <c r="E18" s="706"/>
      <c r="F18" s="706"/>
      <c r="G18" s="706"/>
      <c r="H18" s="706"/>
      <c r="I18" s="706"/>
      <c r="J18" s="706"/>
      <c r="K18" s="706"/>
      <c r="L18" s="706"/>
      <c r="M18" s="706"/>
    </row>
    <row r="19" spans="1:13">
      <c r="A19" s="692" t="s">
        <v>694</v>
      </c>
      <c r="B19" s="693">
        <v>30637.906328519999</v>
      </c>
      <c r="C19" s="693">
        <v>2136.9380068800001</v>
      </c>
      <c r="D19" s="698">
        <v>0.24527894941488801</v>
      </c>
      <c r="E19" s="693">
        <v>31237.770561000001</v>
      </c>
      <c r="F19" s="695">
        <v>5.6958862750000302E-4</v>
      </c>
      <c r="G19" s="693">
        <v>746</v>
      </c>
      <c r="H19" s="696">
        <v>0.15270402148530601</v>
      </c>
      <c r="I19" s="697">
        <v>2.5039687856876767</v>
      </c>
      <c r="J19" s="693">
        <v>3036.6733067099999</v>
      </c>
      <c r="K19" s="698">
        <v>9.7211588796969103E-2</v>
      </c>
      <c r="L19" s="693">
        <v>2.72190661</v>
      </c>
      <c r="M19" s="693">
        <v>6.4575110000000005E-2</v>
      </c>
    </row>
    <row r="20" spans="1:13">
      <c r="A20" s="699" t="s">
        <v>695</v>
      </c>
      <c r="B20" s="693">
        <v>1576.92624682</v>
      </c>
      <c r="C20" s="693">
        <v>223.32879725999999</v>
      </c>
      <c r="D20" s="698">
        <v>0.47735001456362702</v>
      </c>
      <c r="E20" s="693">
        <v>1690.8093862600001</v>
      </c>
      <c r="F20" s="695">
        <v>1.50509994839162E-3</v>
      </c>
      <c r="G20" s="693">
        <v>94</v>
      </c>
      <c r="H20" s="696">
        <v>0.144924941315839</v>
      </c>
      <c r="I20" s="697">
        <v>2.494649967067323</v>
      </c>
      <c r="J20" s="693">
        <v>233.09587747</v>
      </c>
      <c r="K20" s="698">
        <v>0.137860529616291</v>
      </c>
      <c r="L20" s="693">
        <v>0.36881043000000002</v>
      </c>
      <c r="M20" s="693">
        <v>1.9672600000000002E-3</v>
      </c>
    </row>
    <row r="21" spans="1:13">
      <c r="A21" s="692" t="s">
        <v>696</v>
      </c>
      <c r="B21" s="693">
        <v>899.77523912000004</v>
      </c>
      <c r="C21" s="693">
        <v>568.91626421000001</v>
      </c>
      <c r="D21" s="698">
        <v>5.3373222359131202E-2</v>
      </c>
      <c r="E21" s="693">
        <v>930.23161296000001</v>
      </c>
      <c r="F21" s="695">
        <v>2.76270942010064E-3</v>
      </c>
      <c r="G21" s="693">
        <v>253</v>
      </c>
      <c r="H21" s="696">
        <v>0.42828245919560198</v>
      </c>
      <c r="I21" s="697">
        <v>2.5000000000066276</v>
      </c>
      <c r="J21" s="693">
        <v>523.22911333000002</v>
      </c>
      <c r="K21" s="698">
        <v>0.56247186833941598</v>
      </c>
      <c r="L21" s="693">
        <v>1.10039675</v>
      </c>
      <c r="M21" s="693">
        <v>5.3997070000000001E-2</v>
      </c>
    </row>
    <row r="22" spans="1:13">
      <c r="A22" s="692" t="s">
        <v>697</v>
      </c>
      <c r="B22" s="693">
        <v>177.74808848999999</v>
      </c>
      <c r="C22" s="693">
        <v>138.62767575999999</v>
      </c>
      <c r="D22" s="698">
        <v>0.297097761683143</v>
      </c>
      <c r="E22" s="693">
        <v>213.51914959999999</v>
      </c>
      <c r="F22" s="695">
        <v>5.7239996613399798E-3</v>
      </c>
      <c r="G22" s="693">
        <v>86</v>
      </c>
      <c r="H22" s="696">
        <v>0.44923900408790302</v>
      </c>
      <c r="I22" s="697">
        <v>2.5000000000114193</v>
      </c>
      <c r="J22" s="693">
        <v>185.11863291</v>
      </c>
      <c r="K22" s="698">
        <v>0.86698843291946104</v>
      </c>
      <c r="L22" s="693">
        <v>0.54905247999999995</v>
      </c>
      <c r="M22" s="693">
        <v>6.2602999999999997E-4</v>
      </c>
    </row>
    <row r="23" spans="1:13">
      <c r="A23" s="692" t="s">
        <v>698</v>
      </c>
      <c r="B23" s="693">
        <v>71.445546239999999</v>
      </c>
      <c r="C23" s="693">
        <v>205.80418599999999</v>
      </c>
      <c r="D23" s="698">
        <v>0.326360691255911</v>
      </c>
      <c r="E23" s="693">
        <v>116.98263341000001</v>
      </c>
      <c r="F23" s="695">
        <v>1.9111045672604E-2</v>
      </c>
      <c r="G23" s="693">
        <v>146</v>
      </c>
      <c r="H23" s="696">
        <v>0.449998642153152</v>
      </c>
      <c r="I23" s="697">
        <v>2.5000000000326712</v>
      </c>
      <c r="J23" s="693">
        <v>157.71332576</v>
      </c>
      <c r="K23" s="698">
        <v>1.3481772564244401</v>
      </c>
      <c r="L23" s="693">
        <v>0.92777686000000004</v>
      </c>
      <c r="M23" s="693">
        <v>6.1204500000000004E-3</v>
      </c>
    </row>
    <row r="24" spans="1:13">
      <c r="A24" s="692" t="s">
        <v>699</v>
      </c>
      <c r="B24" s="693">
        <v>87.381728730000006</v>
      </c>
      <c r="C24" s="693">
        <v>100.14278892</v>
      </c>
      <c r="D24" s="698">
        <v>0.24357979925694401</v>
      </c>
      <c r="E24" s="693">
        <v>94.499937750000001</v>
      </c>
      <c r="F24" s="695">
        <v>4.9862473480835702E-2</v>
      </c>
      <c r="G24" s="693">
        <v>160</v>
      </c>
      <c r="H24" s="696">
        <v>0.44777933200278702</v>
      </c>
      <c r="I24" s="697">
        <v>2.4644655483985751</v>
      </c>
      <c r="J24" s="693">
        <v>167.74635201999999</v>
      </c>
      <c r="K24" s="698">
        <v>1.77509484147782</v>
      </c>
      <c r="L24" s="693">
        <v>2.1024395</v>
      </c>
      <c r="M24" s="693">
        <v>1.7100399999999999E-3</v>
      </c>
    </row>
    <row r="25" spans="1:13">
      <c r="A25" s="692" t="s">
        <v>700</v>
      </c>
      <c r="B25" s="693">
        <v>0.37806508</v>
      </c>
      <c r="C25" s="693">
        <v>4.0724682000000003</v>
      </c>
      <c r="D25" s="698">
        <v>0.24475737450083401</v>
      </c>
      <c r="E25" s="693">
        <v>1.1980679999999999</v>
      </c>
      <c r="F25" s="696">
        <v>0.15590226932027201</v>
      </c>
      <c r="G25" s="693">
        <v>12</v>
      </c>
      <c r="H25" s="696">
        <v>0.41670020399509899</v>
      </c>
      <c r="I25" s="697">
        <v>2.5000000001829425</v>
      </c>
      <c r="J25" s="693">
        <v>3.01123523</v>
      </c>
      <c r="K25" s="698">
        <v>2.51340928060845</v>
      </c>
      <c r="L25" s="693">
        <v>7.8172309999999995E-2</v>
      </c>
      <c r="M25" s="693">
        <v>1.419E-5</v>
      </c>
    </row>
    <row r="26" spans="1:13">
      <c r="A26" s="692" t="s">
        <v>701</v>
      </c>
      <c r="B26" s="693">
        <v>2.7350000000000001E-5</v>
      </c>
      <c r="C26" s="693">
        <v>0.06</v>
      </c>
      <c r="D26" s="698">
        <v>0.2</v>
      </c>
      <c r="E26" s="693">
        <v>1.2027349999999999E-2</v>
      </c>
      <c r="F26" s="696">
        <v>1</v>
      </c>
      <c r="G26" s="693">
        <v>1</v>
      </c>
      <c r="H26" s="696">
        <v>0.450000207859587</v>
      </c>
      <c r="I26" s="697">
        <v>2.499999998861044</v>
      </c>
      <c r="J26" s="693"/>
      <c r="K26" s="698"/>
      <c r="L26" s="693">
        <v>5.41231E-3</v>
      </c>
      <c r="M26" s="693"/>
    </row>
    <row r="27" spans="1:13">
      <c r="A27" s="799" t="s">
        <v>388</v>
      </c>
      <c r="B27" s="800">
        <v>33451.561270350001</v>
      </c>
      <c r="C27" s="800">
        <v>3377.8901872299998</v>
      </c>
      <c r="D27" s="801">
        <v>0.233741257593546</v>
      </c>
      <c r="E27" s="800">
        <v>34285.023376329998</v>
      </c>
      <c r="F27" s="802">
        <v>9.1223881566878805E-4</v>
      </c>
      <c r="G27" s="800">
        <v>1498</v>
      </c>
      <c r="H27" s="803">
        <v>0.16348124900126501</v>
      </c>
      <c r="I27" s="804">
        <v>2.5032542526263342</v>
      </c>
      <c r="J27" s="800">
        <v>4306.5878434300002</v>
      </c>
      <c r="K27" s="801">
        <v>0.12561134336000501</v>
      </c>
      <c r="L27" s="800">
        <v>7.8539672500000002</v>
      </c>
      <c r="M27" s="800">
        <v>0.12901014999999999</v>
      </c>
    </row>
    <row r="111" spans="7:7" ht="15">
      <c r="G111" s="707"/>
    </row>
  </sheetData>
  <mergeCells count="1">
    <mergeCell ref="A1:M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520CE-2891-45AC-A05C-CDF3029C98EE}">
  <sheetPr>
    <tabColor theme="2"/>
  </sheetPr>
  <dimension ref="A1:R206"/>
  <sheetViews>
    <sheetView showGridLines="0" showWhiteSpace="0" view="pageLayout" zoomScaleNormal="100" zoomScaleSheetLayoutView="100" workbookViewId="0">
      <selection activeCell="N1" sqref="N1:XFD1048576"/>
    </sheetView>
  </sheetViews>
  <sheetFormatPr defaultColWidth="0" defaultRowHeight="12"/>
  <cols>
    <col min="1" max="1" width="9.5703125" style="708" customWidth="1"/>
    <col min="2" max="2" width="8.5703125" style="708" customWidth="1"/>
    <col min="3" max="3" width="8.42578125" style="708" customWidth="1"/>
    <col min="4" max="4" width="6.140625" style="708" bestFit="1" customWidth="1"/>
    <col min="5" max="5" width="8.5703125" style="708" customWidth="1"/>
    <col min="6" max="6" width="8.140625" style="708" customWidth="1"/>
    <col min="7" max="7" width="8" style="708" customWidth="1"/>
    <col min="8" max="8" width="8.140625" style="708" customWidth="1"/>
    <col min="9" max="9" width="4.42578125" style="708" customWidth="1"/>
    <col min="10" max="10" width="7.5703125" style="708" customWidth="1"/>
    <col min="11" max="11" width="5.7109375" style="708" customWidth="1"/>
    <col min="12" max="12" width="6" style="708" customWidth="1"/>
    <col min="13" max="13" width="6.42578125" style="708" customWidth="1"/>
    <col min="14" max="17" width="9.140625" style="683" hidden="1" customWidth="1"/>
    <col min="18" max="18" width="10.140625" style="683" hidden="1" customWidth="1"/>
    <col min="19" max="16384" width="9.140625" style="683" hidden="1"/>
  </cols>
  <sheetData>
    <row r="1" spans="1:16" ht="24.75" customHeight="1">
      <c r="A1" s="2762" t="s">
        <v>2107</v>
      </c>
      <c r="B1" s="2763"/>
      <c r="C1" s="2763"/>
      <c r="D1" s="2763"/>
      <c r="E1" s="2763"/>
      <c r="F1" s="2763"/>
      <c r="G1" s="2763"/>
      <c r="H1" s="2763"/>
      <c r="I1" s="2763"/>
      <c r="J1" s="2763"/>
      <c r="K1" s="2763"/>
      <c r="L1" s="2763"/>
      <c r="M1" s="2763"/>
    </row>
    <row r="2" spans="1:16" ht="14.45" customHeight="1">
      <c r="A2" s="2243" t="s">
        <v>240</v>
      </c>
      <c r="B2" s="2267"/>
      <c r="C2" s="2267"/>
      <c r="D2" s="2268"/>
      <c r="E2" s="2267"/>
      <c r="F2" s="2269"/>
      <c r="G2" s="2267"/>
      <c r="H2" s="2270"/>
      <c r="I2" s="2271"/>
      <c r="J2" s="2268"/>
      <c r="K2" s="2268"/>
      <c r="L2" s="2267"/>
      <c r="M2" s="2267"/>
    </row>
    <row r="3" spans="1:16" ht="48.75" customHeight="1">
      <c r="A3" s="770" t="s">
        <v>683</v>
      </c>
      <c r="B3" s="771" t="s">
        <v>224</v>
      </c>
      <c r="C3" s="771" t="s">
        <v>684</v>
      </c>
      <c r="D3" s="771" t="s">
        <v>685</v>
      </c>
      <c r="E3" s="771" t="s">
        <v>686</v>
      </c>
      <c r="F3" s="771" t="s">
        <v>687</v>
      </c>
      <c r="G3" s="771" t="s">
        <v>688</v>
      </c>
      <c r="H3" s="771" t="s">
        <v>689</v>
      </c>
      <c r="I3" s="771" t="s">
        <v>690</v>
      </c>
      <c r="J3" s="771" t="s">
        <v>222</v>
      </c>
      <c r="K3" s="771" t="s">
        <v>672</v>
      </c>
      <c r="L3" s="771" t="s">
        <v>691</v>
      </c>
      <c r="M3" s="771" t="s">
        <v>692</v>
      </c>
    </row>
    <row r="4" spans="1:16" ht="15" customHeight="1">
      <c r="A4" s="817" t="s">
        <v>704</v>
      </c>
      <c r="B4" s="805"/>
      <c r="C4" s="805"/>
      <c r="D4" s="806"/>
      <c r="E4" s="805"/>
      <c r="F4" s="807"/>
      <c r="G4" s="805"/>
      <c r="H4" s="808"/>
      <c r="I4" s="809"/>
      <c r="J4" s="805"/>
      <c r="K4" s="806"/>
      <c r="L4" s="805"/>
      <c r="M4" s="805"/>
    </row>
    <row r="5" spans="1:16" ht="12" customHeight="1">
      <c r="A5" s="781" t="s">
        <v>694</v>
      </c>
      <c r="B5" s="701">
        <v>32494.172282710002</v>
      </c>
      <c r="C5" s="701">
        <v>20943.85355186</v>
      </c>
      <c r="D5" s="702">
        <v>0.50154715793918403</v>
      </c>
      <c r="E5" s="701">
        <v>43149.757007080007</v>
      </c>
      <c r="F5" s="782">
        <v>9.3784337750407395E-4</v>
      </c>
      <c r="G5" s="701">
        <v>12435</v>
      </c>
      <c r="H5" s="783">
        <v>0.30061277325922497</v>
      </c>
      <c r="I5" s="784">
        <v>2.4588640108049424</v>
      </c>
      <c r="J5" s="701">
        <v>10450.246556779999</v>
      </c>
      <c r="K5" s="702">
        <v>0.242185525055572</v>
      </c>
      <c r="L5" s="701">
        <v>12.42798355</v>
      </c>
      <c r="M5" s="701">
        <v>18.646488840000004</v>
      </c>
    </row>
    <row r="6" spans="1:16" ht="12" customHeight="1">
      <c r="A6" s="781" t="s">
        <v>695</v>
      </c>
      <c r="B6" s="701">
        <v>13593.928408309999</v>
      </c>
      <c r="C6" s="701">
        <v>8623.92005445</v>
      </c>
      <c r="D6" s="702">
        <v>0.48990332526536401</v>
      </c>
      <c r="E6" s="701">
        <v>17789.08435347</v>
      </c>
      <c r="F6" s="782">
        <v>2.2099997559644701E-3</v>
      </c>
      <c r="G6" s="701">
        <v>4499</v>
      </c>
      <c r="H6" s="783">
        <v>0.30156398677335899</v>
      </c>
      <c r="I6" s="784">
        <v>2.5258435604175671</v>
      </c>
      <c r="J6" s="701">
        <v>8106.4036814400006</v>
      </c>
      <c r="K6" s="702">
        <v>0.45569538714670998</v>
      </c>
      <c r="L6" s="701">
        <v>11.855614670000001</v>
      </c>
      <c r="M6" s="701">
        <v>13.5541184</v>
      </c>
    </row>
    <row r="7" spans="1:16" ht="12" customHeight="1">
      <c r="A7" s="781" t="s">
        <v>696</v>
      </c>
      <c r="B7" s="701">
        <v>29658.55657705</v>
      </c>
      <c r="C7" s="701">
        <v>14978.33953112</v>
      </c>
      <c r="D7" s="702">
        <v>0.455213288981831</v>
      </c>
      <c r="E7" s="701">
        <v>36332.867067680003</v>
      </c>
      <c r="F7" s="782">
        <v>4.4065580723856501E-3</v>
      </c>
      <c r="G7" s="701">
        <v>14014</v>
      </c>
      <c r="H7" s="783">
        <v>0.28921678476118601</v>
      </c>
      <c r="I7" s="784">
        <v>2.5115667136148905</v>
      </c>
      <c r="J7" s="701">
        <v>21759.022692540002</v>
      </c>
      <c r="K7" s="702">
        <v>0.59887986962349604</v>
      </c>
      <c r="L7" s="701">
        <v>46.092311280000004</v>
      </c>
      <c r="M7" s="701">
        <v>44.116443420000003</v>
      </c>
    </row>
    <row r="8" spans="1:16" ht="12" customHeight="1">
      <c r="A8" s="781" t="s">
        <v>2249</v>
      </c>
      <c r="B8" s="701"/>
      <c r="C8" s="701"/>
      <c r="D8" s="702"/>
      <c r="E8" s="701"/>
      <c r="F8" s="701"/>
      <c r="G8" s="701"/>
      <c r="H8" s="783"/>
      <c r="I8" s="784"/>
      <c r="J8" s="701"/>
      <c r="K8" s="702"/>
      <c r="L8" s="701"/>
      <c r="M8" s="701"/>
    </row>
    <row r="9" spans="1:16" ht="12" customHeight="1">
      <c r="A9" s="781" t="s">
        <v>698</v>
      </c>
      <c r="B9" s="701">
        <v>21953.606788690002</v>
      </c>
      <c r="C9" s="701">
        <v>8187.5594913900004</v>
      </c>
      <c r="D9" s="702">
        <v>0.44959773545099302</v>
      </c>
      <c r="E9" s="701">
        <v>24499.258897339998</v>
      </c>
      <c r="F9" s="782">
        <v>1.12120796151848E-2</v>
      </c>
      <c r="G9" s="701">
        <v>14009</v>
      </c>
      <c r="H9" s="783">
        <v>0.28552747116442401</v>
      </c>
      <c r="I9" s="784">
        <v>2.5606409264936465</v>
      </c>
      <c r="J9" s="701">
        <v>16547.62420323</v>
      </c>
      <c r="K9" s="702">
        <v>0.67543366403734995</v>
      </c>
      <c r="L9" s="701">
        <v>78.547676039999999</v>
      </c>
      <c r="M9" s="701">
        <v>83.407156940000007</v>
      </c>
    </row>
    <row r="10" spans="1:16" ht="12" customHeight="1">
      <c r="A10" s="781" t="s">
        <v>699</v>
      </c>
      <c r="B10" s="701">
        <v>3910.79119739</v>
      </c>
      <c r="C10" s="701">
        <v>1660.3524258999998</v>
      </c>
      <c r="D10" s="702">
        <v>0.385352241228204</v>
      </c>
      <c r="E10" s="701">
        <v>3756.3624102899998</v>
      </c>
      <c r="F10" s="782">
        <v>3.2682693614358202E-2</v>
      </c>
      <c r="G10" s="701">
        <v>11876</v>
      </c>
      <c r="H10" s="783">
        <v>0.300011264113623</v>
      </c>
      <c r="I10" s="784">
        <v>2.6611318395647561</v>
      </c>
      <c r="J10" s="701">
        <v>3090.8968267199998</v>
      </c>
      <c r="K10" s="702">
        <v>0.82284308304569997</v>
      </c>
      <c r="L10" s="701">
        <v>37.638694360000002</v>
      </c>
      <c r="M10" s="701">
        <v>39.025842650000001</v>
      </c>
    </row>
    <row r="11" spans="1:16" ht="12" customHeight="1">
      <c r="A11" s="781" t="s">
        <v>700</v>
      </c>
      <c r="B11" s="701">
        <v>3025.9770905300002</v>
      </c>
      <c r="C11" s="701">
        <v>755.69674239999995</v>
      </c>
      <c r="D11" s="702">
        <v>0.437792930338473</v>
      </c>
      <c r="E11" s="701">
        <v>2952.9953655700001</v>
      </c>
      <c r="F11" s="782">
        <v>0.14659561803153701</v>
      </c>
      <c r="G11" s="701">
        <v>5855</v>
      </c>
      <c r="H11" s="783">
        <v>0.29880011978606102</v>
      </c>
      <c r="I11" s="784">
        <v>2.3951283307459752</v>
      </c>
      <c r="J11" s="701">
        <v>3550.3031984100003</v>
      </c>
      <c r="K11" s="702">
        <v>1.2022718490534099</v>
      </c>
      <c r="L11" s="701">
        <v>130.46358355000001</v>
      </c>
      <c r="M11" s="701">
        <v>90.239338549999999</v>
      </c>
    </row>
    <row r="12" spans="1:16" ht="12" customHeight="1">
      <c r="A12" s="781" t="s">
        <v>701</v>
      </c>
      <c r="B12" s="701">
        <v>3857.8017883500002</v>
      </c>
      <c r="C12" s="701">
        <v>556.26153712999997</v>
      </c>
      <c r="D12" s="702">
        <v>7.0322165724102795E-4</v>
      </c>
      <c r="E12" s="701">
        <v>3607.0170010799998</v>
      </c>
      <c r="F12" s="782">
        <v>1</v>
      </c>
      <c r="G12" s="701">
        <v>1767</v>
      </c>
      <c r="H12" s="783">
        <v>0.29500399957676798</v>
      </c>
      <c r="I12" s="784">
        <v>2.8031652623286574</v>
      </c>
      <c r="J12" s="701">
        <v>3696.7148206900001</v>
      </c>
      <c r="K12" s="702">
        <v>1.02486758991797</v>
      </c>
      <c r="L12" s="701">
        <v>1324.2047633100001</v>
      </c>
      <c r="M12" s="701">
        <v>1357.4029951299999</v>
      </c>
    </row>
    <row r="13" spans="1:16" ht="12" customHeight="1">
      <c r="A13" s="818" t="s">
        <v>188</v>
      </c>
      <c r="B13" s="819">
        <v>108494.83413303</v>
      </c>
      <c r="C13" s="819">
        <v>55705.983334250006</v>
      </c>
      <c r="D13" s="820">
        <v>0.47080422672260402</v>
      </c>
      <c r="E13" s="819">
        <v>132087.34210251001</v>
      </c>
      <c r="F13" s="821">
        <v>3.5410307035628703E-2</v>
      </c>
      <c r="G13" s="819">
        <v>64455</v>
      </c>
      <c r="H13" s="822">
        <v>0.29459743816081002</v>
      </c>
      <c r="I13" s="823">
        <v>2.5149881224086439</v>
      </c>
      <c r="J13" s="819">
        <v>67201.211979810003</v>
      </c>
      <c r="K13" s="820">
        <v>0.50876345083586205</v>
      </c>
      <c r="L13" s="819">
        <v>1641.23062676</v>
      </c>
      <c r="M13" s="819">
        <v>1646.3923839300001</v>
      </c>
      <c r="O13" s="684"/>
      <c r="P13" s="684"/>
    </row>
    <row r="14" spans="1:16" ht="12" customHeight="1">
      <c r="A14" s="2272"/>
      <c r="B14" s="2273"/>
      <c r="C14" s="2273"/>
      <c r="D14" s="2274"/>
      <c r="E14" s="2273"/>
      <c r="F14" s="2275"/>
      <c r="G14" s="2447"/>
      <c r="H14" s="2276"/>
      <c r="I14" s="2277"/>
      <c r="J14" s="2273"/>
      <c r="K14" s="2274"/>
      <c r="L14" s="2273"/>
      <c r="M14" s="2273"/>
    </row>
    <row r="15" spans="1:16" ht="15.75" customHeight="1">
      <c r="A15" s="817" t="s">
        <v>705</v>
      </c>
      <c r="B15" s="805"/>
      <c r="C15" s="805"/>
      <c r="D15" s="806"/>
      <c r="E15" s="805"/>
      <c r="F15" s="807"/>
      <c r="G15" s="805"/>
      <c r="H15" s="808"/>
      <c r="I15" s="809"/>
      <c r="J15" s="805"/>
      <c r="K15" s="806"/>
      <c r="L15" s="805"/>
      <c r="M15" s="805"/>
    </row>
    <row r="16" spans="1:16" ht="12" customHeight="1">
      <c r="A16" s="781" t="s">
        <v>694</v>
      </c>
      <c r="B16" s="701">
        <v>29272.38802291</v>
      </c>
      <c r="C16" s="701">
        <v>20256.623884890003</v>
      </c>
      <c r="D16" s="702">
        <v>0.51581328159889706</v>
      </c>
      <c r="E16" s="701">
        <v>39485.192318369998</v>
      </c>
      <c r="F16" s="782">
        <v>9.3640945222896003E-4</v>
      </c>
      <c r="G16" s="701">
        <v>11448</v>
      </c>
      <c r="H16" s="783">
        <v>0.28854825163354603</v>
      </c>
      <c r="I16" s="784">
        <v>2.4550462379875233</v>
      </c>
      <c r="J16" s="701">
        <v>9294.0570959199995</v>
      </c>
      <c r="K16" s="702">
        <v>0.235380823803055</v>
      </c>
      <c r="L16" s="701">
        <v>10.93684775</v>
      </c>
      <c r="M16" s="701">
        <v>17.34617081</v>
      </c>
    </row>
    <row r="17" spans="1:17" ht="12" customHeight="1">
      <c r="A17" s="781" t="s">
        <v>695</v>
      </c>
      <c r="B17" s="701">
        <v>11989.62172524</v>
      </c>
      <c r="C17" s="701">
        <v>8169.4553143300009</v>
      </c>
      <c r="D17" s="702">
        <v>0.51179628692277501</v>
      </c>
      <c r="E17" s="701">
        <v>16145.206991040001</v>
      </c>
      <c r="F17" s="782">
        <v>2.2099999504374E-3</v>
      </c>
      <c r="G17" s="701">
        <v>4122</v>
      </c>
      <c r="H17" s="783">
        <v>0.28973996577288003</v>
      </c>
      <c r="I17" s="784">
        <v>2.5284749075246546</v>
      </c>
      <c r="J17" s="701">
        <v>7205.6162028299996</v>
      </c>
      <c r="K17" s="702">
        <v>0.44630063936800901</v>
      </c>
      <c r="L17" s="701">
        <v>10.33818486</v>
      </c>
      <c r="M17" s="701">
        <v>13.23363367</v>
      </c>
    </row>
    <row r="18" spans="1:17" ht="12" customHeight="1">
      <c r="A18" s="781" t="s">
        <v>696</v>
      </c>
      <c r="B18" s="701">
        <v>27248.642223700001</v>
      </c>
      <c r="C18" s="701">
        <v>14122.3468515</v>
      </c>
      <c r="D18" s="702">
        <v>0.47864212563273301</v>
      </c>
      <c r="E18" s="701">
        <v>33918.789980279995</v>
      </c>
      <c r="F18" s="782">
        <v>4.4083269649929204E-3</v>
      </c>
      <c r="G18" s="701">
        <v>12616</v>
      </c>
      <c r="H18" s="783">
        <v>0.27971236331354798</v>
      </c>
      <c r="I18" s="784">
        <v>2.5123899427968603</v>
      </c>
      <c r="J18" s="701">
        <v>20224.738621240002</v>
      </c>
      <c r="K18" s="702">
        <v>0.59626946105679002</v>
      </c>
      <c r="L18" s="701">
        <v>41.618683149999995</v>
      </c>
      <c r="M18" s="701">
        <v>42.40503597</v>
      </c>
    </row>
    <row r="19" spans="1:17" ht="12" customHeight="1">
      <c r="A19" s="2572" t="s">
        <v>2249</v>
      </c>
      <c r="B19" s="701"/>
      <c r="C19" s="701"/>
      <c r="D19" s="702"/>
      <c r="E19" s="701"/>
      <c r="F19" s="701"/>
      <c r="G19" s="701"/>
      <c r="H19" s="783"/>
      <c r="I19" s="784"/>
      <c r="J19" s="701"/>
      <c r="K19" s="702"/>
      <c r="L19" s="701"/>
      <c r="M19" s="701"/>
      <c r="Q19" s="810"/>
    </row>
    <row r="20" spans="1:17" ht="12" customHeight="1">
      <c r="A20" s="781" t="s">
        <v>698</v>
      </c>
      <c r="B20" s="701">
        <v>19966.851747659999</v>
      </c>
      <c r="C20" s="701">
        <v>7153.4085905099992</v>
      </c>
      <c r="D20" s="702">
        <v>0.50381181592218405</v>
      </c>
      <c r="E20" s="701">
        <v>22457.873512580001</v>
      </c>
      <c r="F20" s="782">
        <v>1.1184422483691499E-2</v>
      </c>
      <c r="G20" s="701">
        <v>12483</v>
      </c>
      <c r="H20" s="783">
        <v>0.27301922735540501</v>
      </c>
      <c r="I20" s="784">
        <v>2.5661544305977668</v>
      </c>
      <c r="J20" s="701">
        <v>14860.047271609999</v>
      </c>
      <c r="K20" s="702">
        <v>0.66168541127840996</v>
      </c>
      <c r="L20" s="701">
        <v>68.619688729999993</v>
      </c>
      <c r="M20" s="701">
        <v>78.491294980000006</v>
      </c>
      <c r="Q20" s="810"/>
    </row>
    <row r="21" spans="1:17" ht="12" customHeight="1">
      <c r="A21" s="781" t="s">
        <v>699</v>
      </c>
      <c r="B21" s="701">
        <v>2973.7234411900004</v>
      </c>
      <c r="C21" s="701">
        <v>1223.1416588900001</v>
      </c>
      <c r="D21" s="702">
        <v>0.52690392995726398</v>
      </c>
      <c r="E21" s="701">
        <v>3031.7598040399998</v>
      </c>
      <c r="F21" s="782">
        <v>3.2638491475525402E-2</v>
      </c>
      <c r="G21" s="701">
        <v>9352</v>
      </c>
      <c r="H21" s="783">
        <v>0.27636284028289199</v>
      </c>
      <c r="I21" s="784">
        <v>2.699642987628041</v>
      </c>
      <c r="J21" s="701">
        <v>2275.4261002500002</v>
      </c>
      <c r="K21" s="702">
        <v>0.75052980688571003</v>
      </c>
      <c r="L21" s="701">
        <v>28.156053</v>
      </c>
      <c r="M21" s="701">
        <v>33.908282630000002</v>
      </c>
      <c r="Q21" s="810"/>
    </row>
    <row r="22" spans="1:17" ht="12" customHeight="1">
      <c r="A22" s="781" t="s">
        <v>700</v>
      </c>
      <c r="B22" s="701">
        <v>2702.0491923000004</v>
      </c>
      <c r="C22" s="701">
        <v>644.94844677000003</v>
      </c>
      <c r="D22" s="702">
        <v>0.51363947282325195</v>
      </c>
      <c r="E22" s="701">
        <v>2640.45786335</v>
      </c>
      <c r="F22" s="782">
        <v>0.14593186741527001</v>
      </c>
      <c r="G22" s="701">
        <v>5168</v>
      </c>
      <c r="H22" s="783">
        <v>0.28537392767707198</v>
      </c>
      <c r="I22" s="784">
        <v>2.382715207203959</v>
      </c>
      <c r="J22" s="701">
        <v>3070.1958733500001</v>
      </c>
      <c r="K22" s="702">
        <v>1.1627513227780799</v>
      </c>
      <c r="L22" s="701">
        <v>110.84822303</v>
      </c>
      <c r="M22" s="701">
        <v>82.55328802999999</v>
      </c>
      <c r="Q22" s="810"/>
    </row>
    <row r="23" spans="1:17" ht="12" customHeight="1">
      <c r="A23" s="781" t="s">
        <v>701</v>
      </c>
      <c r="B23" s="701">
        <v>3737.9117041099998</v>
      </c>
      <c r="C23" s="701">
        <v>507.01478782000004</v>
      </c>
      <c r="D23" s="702">
        <v>0</v>
      </c>
      <c r="E23" s="701">
        <v>3503.5760317999998</v>
      </c>
      <c r="F23" s="782">
        <v>1</v>
      </c>
      <c r="G23" s="701">
        <v>1667</v>
      </c>
      <c r="H23" s="783">
        <v>0.29111065401255198</v>
      </c>
      <c r="I23" s="784">
        <v>2.8121160338517264</v>
      </c>
      <c r="J23" s="701">
        <v>3696.6192670800001</v>
      </c>
      <c r="K23" s="702">
        <v>1.0550989142315901</v>
      </c>
      <c r="L23" s="701">
        <v>1280.06182431</v>
      </c>
      <c r="M23" s="701">
        <v>1323.89500183</v>
      </c>
    </row>
    <row r="24" spans="1:17" ht="12" customHeight="1">
      <c r="A24" s="818" t="s">
        <v>188</v>
      </c>
      <c r="B24" s="819">
        <v>97891.18805710999</v>
      </c>
      <c r="C24" s="819">
        <v>52076.93953471</v>
      </c>
      <c r="D24" s="820">
        <v>0.49869746604471499</v>
      </c>
      <c r="E24" s="819">
        <v>121182.85650146</v>
      </c>
      <c r="F24" s="821">
        <v>3.6813901321068897E-2</v>
      </c>
      <c r="G24" s="819">
        <v>56856</v>
      </c>
      <c r="H24" s="822">
        <v>0.28305606908883801</v>
      </c>
      <c r="I24" s="823">
        <v>2.5163370577668274</v>
      </c>
      <c r="J24" s="819">
        <v>60626.700432279998</v>
      </c>
      <c r="K24" s="820">
        <v>0.50029106577092097</v>
      </c>
      <c r="L24" s="819">
        <v>1550.5795048299999</v>
      </c>
      <c r="M24" s="819">
        <v>1591.8327079199998</v>
      </c>
    </row>
    <row r="25" spans="1:17" ht="12" customHeight="1">
      <c r="A25" s="2278"/>
      <c r="B25" s="2279"/>
      <c r="C25" s="2279"/>
      <c r="D25" s="2280"/>
      <c r="E25" s="2279"/>
      <c r="F25" s="2281"/>
      <c r="G25" s="2279"/>
      <c r="H25" s="2282"/>
      <c r="I25" s="2283"/>
      <c r="J25" s="2279"/>
      <c r="K25" s="2280"/>
      <c r="L25" s="2279"/>
      <c r="M25" s="2279"/>
    </row>
    <row r="26" spans="1:17" ht="12" customHeight="1">
      <c r="A26" s="817" t="s">
        <v>706</v>
      </c>
      <c r="B26" s="805"/>
      <c r="C26" s="805"/>
      <c r="D26" s="806"/>
      <c r="E26" s="805"/>
      <c r="F26" s="807"/>
      <c r="G26" s="805"/>
      <c r="H26" s="808"/>
      <c r="I26" s="809"/>
      <c r="J26" s="805"/>
      <c r="K26" s="806"/>
      <c r="L26" s="805"/>
      <c r="M26" s="805"/>
    </row>
    <row r="27" spans="1:17" ht="12" customHeight="1">
      <c r="A27" s="781" t="s">
        <v>694</v>
      </c>
      <c r="B27" s="701">
        <v>14760.511352899999</v>
      </c>
      <c r="C27" s="701">
        <v>18326.75419833</v>
      </c>
      <c r="D27" s="702">
        <v>0.514251420808291</v>
      </c>
      <c r="E27" s="701">
        <v>22899.11535787</v>
      </c>
      <c r="F27" s="782">
        <v>1.1000128295935599E-3</v>
      </c>
      <c r="G27" s="701">
        <v>2113</v>
      </c>
      <c r="H27" s="783">
        <v>0.31444925261295198</v>
      </c>
      <c r="I27" s="784">
        <v>2.4439589135629478</v>
      </c>
      <c r="J27" s="701">
        <v>6391.6012825199996</v>
      </c>
      <c r="K27" s="702">
        <v>0.27912000890127497</v>
      </c>
      <c r="L27" s="701">
        <v>7.8701016600000004</v>
      </c>
      <c r="M27" s="701">
        <v>16.282478560000001</v>
      </c>
    </row>
    <row r="28" spans="1:17" ht="12" customHeight="1">
      <c r="A28" s="781" t="s">
        <v>695</v>
      </c>
      <c r="B28" s="701">
        <v>7728.9861133599998</v>
      </c>
      <c r="C28" s="701">
        <v>7316.06739707</v>
      </c>
      <c r="D28" s="702">
        <v>0.500918081121147</v>
      </c>
      <c r="E28" s="701">
        <v>10813.558392450001</v>
      </c>
      <c r="F28" s="782">
        <v>2.2099999900759299E-3</v>
      </c>
      <c r="G28" s="701">
        <v>1296</v>
      </c>
      <c r="H28" s="783">
        <v>0.30231626592986099</v>
      </c>
      <c r="I28" s="784">
        <v>2.4785601537443918</v>
      </c>
      <c r="J28" s="701">
        <v>5029.7270140600003</v>
      </c>
      <c r="K28" s="702">
        <v>0.46513153501549898</v>
      </c>
      <c r="L28" s="701">
        <v>7.2247434999999998</v>
      </c>
      <c r="M28" s="701">
        <v>11.06616017</v>
      </c>
    </row>
    <row r="29" spans="1:17" ht="12" customHeight="1">
      <c r="A29" s="781" t="s">
        <v>696</v>
      </c>
      <c r="B29" s="701">
        <v>17640.214289759999</v>
      </c>
      <c r="C29" s="701">
        <v>11972.754579500001</v>
      </c>
      <c r="D29" s="702">
        <v>0.46488133241128898</v>
      </c>
      <c r="E29" s="701">
        <v>22196.70830178</v>
      </c>
      <c r="F29" s="782">
        <v>4.3919436402280604E-3</v>
      </c>
      <c r="G29" s="701">
        <v>3868</v>
      </c>
      <c r="H29" s="783">
        <v>0.29057616743978099</v>
      </c>
      <c r="I29" s="784">
        <v>2.4790201653822437</v>
      </c>
      <c r="J29" s="701">
        <v>14526.76820533</v>
      </c>
      <c r="K29" s="702">
        <v>0.65445596742671397</v>
      </c>
      <c r="L29" s="701">
        <v>28.15110155</v>
      </c>
      <c r="M29" s="701">
        <v>39.178679719999998</v>
      </c>
    </row>
    <row r="30" spans="1:17" ht="12" customHeight="1">
      <c r="A30" s="2572" t="s">
        <v>2249</v>
      </c>
      <c r="B30" s="701"/>
      <c r="C30" s="701"/>
      <c r="D30" s="702"/>
      <c r="E30" s="701"/>
      <c r="F30" s="701"/>
      <c r="G30" s="701"/>
      <c r="H30" s="783"/>
      <c r="I30" s="784"/>
      <c r="J30" s="701"/>
      <c r="K30" s="702"/>
      <c r="L30" s="701"/>
      <c r="M30" s="701"/>
    </row>
    <row r="31" spans="1:17" ht="12" customHeight="1">
      <c r="A31" s="781" t="s">
        <v>698</v>
      </c>
      <c r="B31" s="701">
        <v>10994.463210059999</v>
      </c>
      <c r="C31" s="701">
        <v>5352.4949195099998</v>
      </c>
      <c r="D31" s="702">
        <v>0.48588234364062199</v>
      </c>
      <c r="E31" s="701">
        <v>12117.85432176</v>
      </c>
      <c r="F31" s="782">
        <v>1.0938891793902001E-2</v>
      </c>
      <c r="G31" s="701">
        <v>3857</v>
      </c>
      <c r="H31" s="783">
        <v>0.286165962170632</v>
      </c>
      <c r="I31" s="784">
        <v>2.6234211911556438</v>
      </c>
      <c r="J31" s="701">
        <v>8657.5422639099997</v>
      </c>
      <c r="K31" s="702">
        <v>0.71444515126441799</v>
      </c>
      <c r="L31" s="701">
        <v>37.997754489999998</v>
      </c>
      <c r="M31" s="701">
        <v>55.567786869999999</v>
      </c>
    </row>
    <row r="32" spans="1:17" ht="12" customHeight="1">
      <c r="A32" s="781" t="s">
        <v>699</v>
      </c>
      <c r="B32" s="701">
        <v>1643.8526658400001</v>
      </c>
      <c r="C32" s="701">
        <v>847.38283570999999</v>
      </c>
      <c r="D32" s="702">
        <v>0.52301684934987303</v>
      </c>
      <c r="E32" s="701">
        <v>1663.8177018199999</v>
      </c>
      <c r="F32" s="782">
        <v>3.1507783053789998E-2</v>
      </c>
      <c r="G32" s="701">
        <v>4096</v>
      </c>
      <c r="H32" s="783">
        <v>0.29105263401770798</v>
      </c>
      <c r="I32" s="784">
        <v>2.8562336747301917</v>
      </c>
      <c r="J32" s="701">
        <v>1524.43758858</v>
      </c>
      <c r="K32" s="702">
        <v>0.91622873522289305</v>
      </c>
      <c r="L32" s="701">
        <v>16.161387640000001</v>
      </c>
      <c r="M32" s="701">
        <v>19.18454101</v>
      </c>
    </row>
    <row r="33" spans="1:13" ht="12" customHeight="1">
      <c r="A33" s="781" t="s">
        <v>700</v>
      </c>
      <c r="B33" s="701">
        <v>1335.65845479</v>
      </c>
      <c r="C33" s="701">
        <v>421.99636569</v>
      </c>
      <c r="D33" s="702">
        <v>0.54262275963666196</v>
      </c>
      <c r="E33" s="701">
        <v>1270.5059850299999</v>
      </c>
      <c r="F33" s="782">
        <v>0.14162055908438001</v>
      </c>
      <c r="G33" s="701">
        <v>1574</v>
      </c>
      <c r="H33" s="783">
        <v>0.31544005146149501</v>
      </c>
      <c r="I33" s="784">
        <v>2.2585008387042631</v>
      </c>
      <c r="J33" s="701">
        <v>1828.16054467</v>
      </c>
      <c r="K33" s="702">
        <v>1.43892320556588</v>
      </c>
      <c r="L33" s="701">
        <v>57.782134050000003</v>
      </c>
      <c r="M33" s="701">
        <v>49.385002409999998</v>
      </c>
    </row>
    <row r="34" spans="1:13" ht="12" customHeight="1">
      <c r="A34" s="781" t="s">
        <v>701</v>
      </c>
      <c r="B34" s="701">
        <v>2069.4006683699999</v>
      </c>
      <c r="C34" s="701">
        <v>350.43610595000001</v>
      </c>
      <c r="D34" s="702"/>
      <c r="E34" s="701">
        <v>1927.0774439100001</v>
      </c>
      <c r="F34" s="782">
        <v>1</v>
      </c>
      <c r="G34" s="701">
        <v>466</v>
      </c>
      <c r="H34" s="783">
        <v>0.30327240369448</v>
      </c>
      <c r="I34" s="784">
        <v>3.0787179864643011</v>
      </c>
      <c r="J34" s="701">
        <v>1889.2740303999999</v>
      </c>
      <c r="K34" s="702">
        <v>0.98038303357788403</v>
      </c>
      <c r="L34" s="701">
        <v>718.39808759000005</v>
      </c>
      <c r="M34" s="701">
        <v>721.22071598000002</v>
      </c>
    </row>
    <row r="35" spans="1:13" ht="12" customHeight="1">
      <c r="A35" s="818" t="s">
        <v>707</v>
      </c>
      <c r="B35" s="819">
        <v>56173.086755080003</v>
      </c>
      <c r="C35" s="819">
        <v>44587.886401759999</v>
      </c>
      <c r="D35" s="820">
        <v>0.49170332630397401</v>
      </c>
      <c r="E35" s="819">
        <v>72888.637504619997</v>
      </c>
      <c r="F35" s="821">
        <v>3.3455973059524302E-2</v>
      </c>
      <c r="G35" s="819">
        <v>17270</v>
      </c>
      <c r="H35" s="822">
        <v>0.299864743376697</v>
      </c>
      <c r="I35" s="823">
        <v>2.5125657521741505</v>
      </c>
      <c r="J35" s="819">
        <v>39847.510929470001</v>
      </c>
      <c r="K35" s="820">
        <v>0.54669029760563603</v>
      </c>
      <c r="L35" s="819">
        <v>873.58531047999998</v>
      </c>
      <c r="M35" s="819">
        <v>911.88536471999998</v>
      </c>
    </row>
    <row r="36" spans="1:13" ht="12" customHeight="1">
      <c r="A36" s="703"/>
      <c r="B36" s="703"/>
      <c r="C36" s="703"/>
      <c r="D36" s="703"/>
      <c r="E36" s="703"/>
      <c r="F36" s="791"/>
      <c r="G36" s="703"/>
      <c r="H36" s="792"/>
      <c r="I36" s="703"/>
      <c r="J36" s="703"/>
      <c r="K36" s="703"/>
      <c r="L36" s="703"/>
      <c r="M36" s="703"/>
    </row>
    <row r="37" spans="1:13" ht="12" customHeight="1">
      <c r="A37" s="817" t="s">
        <v>708</v>
      </c>
      <c r="B37" s="805"/>
      <c r="C37" s="805"/>
      <c r="D37" s="806"/>
      <c r="E37" s="805"/>
      <c r="F37" s="807"/>
      <c r="G37" s="805"/>
      <c r="H37" s="808"/>
      <c r="I37" s="809"/>
      <c r="J37" s="805"/>
      <c r="K37" s="806"/>
      <c r="L37" s="805"/>
      <c r="M37" s="805"/>
    </row>
    <row r="38" spans="1:13" ht="12" customHeight="1">
      <c r="A38" s="781" t="s">
        <v>694</v>
      </c>
      <c r="B38" s="701">
        <v>14502.491546589999</v>
      </c>
      <c r="C38" s="701">
        <v>1875.0317053799999</v>
      </c>
      <c r="D38" s="702">
        <v>0.53147379245568105</v>
      </c>
      <c r="E38" s="701">
        <v>16561.052833729998</v>
      </c>
      <c r="F38" s="782">
        <v>7.0941037432545296E-4</v>
      </c>
      <c r="G38" s="701">
        <v>9334</v>
      </c>
      <c r="H38" s="783">
        <v>0.25261767538046898</v>
      </c>
      <c r="I38" s="784">
        <v>2.4666671583104245</v>
      </c>
      <c r="J38" s="701">
        <v>2890.1744785400001</v>
      </c>
      <c r="K38" s="702">
        <v>0.174516349144999</v>
      </c>
      <c r="L38" s="701">
        <v>3.0534222400000002</v>
      </c>
      <c r="M38" s="701">
        <v>1.0636922499999999</v>
      </c>
    </row>
    <row r="39" spans="1:13" ht="12" customHeight="1">
      <c r="A39" s="781" t="s">
        <v>695</v>
      </c>
      <c r="B39" s="701">
        <v>4241.0536011499998</v>
      </c>
      <c r="C39" s="701">
        <v>853.38791723999998</v>
      </c>
      <c r="D39" s="702">
        <v>0.56020288563049003</v>
      </c>
      <c r="E39" s="701">
        <v>5312.0665878500004</v>
      </c>
      <c r="F39" s="782">
        <v>2.20999987214985E-3</v>
      </c>
      <c r="G39" s="701">
        <v>2824</v>
      </c>
      <c r="H39" s="783">
        <v>0.26388335000472002</v>
      </c>
      <c r="I39" s="784">
        <v>2.6301893140850741</v>
      </c>
      <c r="J39" s="701">
        <v>2169.8407437000001</v>
      </c>
      <c r="K39" s="702">
        <v>0.40847393529722698</v>
      </c>
      <c r="L39" s="701">
        <v>3.0979024000000002</v>
      </c>
      <c r="M39" s="701">
        <v>2.1674734999999998</v>
      </c>
    </row>
    <row r="40" spans="1:13" ht="12" customHeight="1">
      <c r="A40" s="781" t="s">
        <v>696</v>
      </c>
      <c r="B40" s="701">
        <v>9492.3715799700003</v>
      </c>
      <c r="C40" s="701">
        <v>2140.8072541900001</v>
      </c>
      <c r="D40" s="702">
        <v>0.53988297507030503</v>
      </c>
      <c r="E40" s="701">
        <v>11621.343320960001</v>
      </c>
      <c r="F40" s="782">
        <v>4.4360060998302397E-3</v>
      </c>
      <c r="G40" s="701">
        <v>8743</v>
      </c>
      <c r="H40" s="783">
        <v>0.258335549982874</v>
      </c>
      <c r="I40" s="784">
        <v>2.5642931133244686</v>
      </c>
      <c r="J40" s="701">
        <v>5622.7443314399998</v>
      </c>
      <c r="K40" s="702">
        <v>0.48382912165575098</v>
      </c>
      <c r="L40" s="701">
        <v>13.29652911</v>
      </c>
      <c r="M40" s="701">
        <v>3.2263562499999998</v>
      </c>
    </row>
    <row r="41" spans="1:13" ht="12" customHeight="1">
      <c r="A41" s="2572" t="s">
        <v>2249</v>
      </c>
      <c r="B41" s="701"/>
      <c r="C41" s="701"/>
      <c r="D41" s="702"/>
      <c r="E41" s="701"/>
      <c r="F41" s="701"/>
      <c r="G41" s="701"/>
      <c r="H41" s="783"/>
      <c r="I41" s="784"/>
      <c r="J41" s="701"/>
      <c r="K41" s="702"/>
      <c r="L41" s="701"/>
      <c r="M41" s="701"/>
    </row>
    <row r="42" spans="1:13" ht="12" customHeight="1">
      <c r="A42" s="781" t="s">
        <v>698</v>
      </c>
      <c r="B42" s="701">
        <v>8909.4155133099994</v>
      </c>
      <c r="C42" s="701">
        <v>1755.4710626900001</v>
      </c>
      <c r="D42" s="702">
        <v>0.547937596519394</v>
      </c>
      <c r="E42" s="701">
        <v>10251.37109284</v>
      </c>
      <c r="F42" s="782">
        <v>1.1491490040027801E-2</v>
      </c>
      <c r="G42" s="701">
        <v>8619</v>
      </c>
      <c r="H42" s="783">
        <v>0.25719580046629298</v>
      </c>
      <c r="I42" s="784">
        <v>2.4922214029824628</v>
      </c>
      <c r="J42" s="701">
        <v>6120.2503424500001</v>
      </c>
      <c r="K42" s="702">
        <v>0.59701773421553805</v>
      </c>
      <c r="L42" s="701">
        <v>30.370787629999999</v>
      </c>
      <c r="M42" s="701">
        <v>22.003632769999999</v>
      </c>
    </row>
    <row r="43" spans="1:13" ht="12" customHeight="1">
      <c r="A43" s="781" t="s">
        <v>699</v>
      </c>
      <c r="B43" s="701">
        <v>1329.87077535</v>
      </c>
      <c r="C43" s="701">
        <v>375.75882317999998</v>
      </c>
      <c r="D43" s="702">
        <v>0.53527687365750698</v>
      </c>
      <c r="E43" s="701">
        <v>1367.9421022199999</v>
      </c>
      <c r="F43" s="782">
        <v>3.40137636340671E-2</v>
      </c>
      <c r="G43" s="701">
        <v>5256</v>
      </c>
      <c r="H43" s="783">
        <v>0.25849575452509199</v>
      </c>
      <c r="I43" s="784">
        <v>2.509182911344181</v>
      </c>
      <c r="J43" s="701">
        <v>750.98851166999998</v>
      </c>
      <c r="K43" s="702">
        <v>0.54899144521631404</v>
      </c>
      <c r="L43" s="701">
        <v>11.994665360000001</v>
      </c>
      <c r="M43" s="701">
        <v>14.72374162</v>
      </c>
    </row>
    <row r="44" spans="1:13" ht="12" customHeight="1">
      <c r="A44" s="781" t="s">
        <v>700</v>
      </c>
      <c r="B44" s="701"/>
      <c r="C44" s="701">
        <v>222.95208108</v>
      </c>
      <c r="D44" s="702">
        <v>0.468965272453988</v>
      </c>
      <c r="E44" s="701">
        <v>1369.9518783200001</v>
      </c>
      <c r="F44" s="782">
        <v>0.14993021445533</v>
      </c>
      <c r="G44" s="701">
        <v>3594</v>
      </c>
      <c r="H44" s="783">
        <v>0.25749032766215402</v>
      </c>
      <c r="I44" s="784">
        <v>2.4979127561858356</v>
      </c>
      <c r="J44" s="701">
        <v>1242.03532868</v>
      </c>
      <c r="K44" s="702">
        <v>0.90662697598045106</v>
      </c>
      <c r="L44" s="701">
        <v>53.066088980000004</v>
      </c>
      <c r="M44" s="701">
        <v>33.168285619999999</v>
      </c>
    </row>
    <row r="45" spans="1:13" ht="12" customHeight="1">
      <c r="A45" s="781" t="s">
        <v>701</v>
      </c>
      <c r="B45" s="701">
        <v>1652.2493182600001</v>
      </c>
      <c r="C45" s="701">
        <v>144.84985233</v>
      </c>
      <c r="D45" s="702"/>
      <c r="E45" s="701">
        <v>1560.2368704099999</v>
      </c>
      <c r="F45" s="782">
        <v>1</v>
      </c>
      <c r="G45" s="701">
        <v>1198</v>
      </c>
      <c r="H45" s="783">
        <v>0.27740859570653698</v>
      </c>
      <c r="I45" s="784">
        <v>2.49904413783017</v>
      </c>
      <c r="J45" s="701">
        <v>1792.0058338399999</v>
      </c>
      <c r="K45" s="702">
        <v>1.1485472929306499</v>
      </c>
      <c r="L45" s="701">
        <v>556.36373672000002</v>
      </c>
      <c r="M45" s="701">
        <v>597.37428584999998</v>
      </c>
    </row>
    <row r="46" spans="1:13" ht="12" customHeight="1">
      <c r="A46" s="818" t="s">
        <v>707</v>
      </c>
      <c r="B46" s="819">
        <v>41493.84307214</v>
      </c>
      <c r="C46" s="819">
        <v>7368.2586960899998</v>
      </c>
      <c r="D46" s="820">
        <v>0.53204495239413396</v>
      </c>
      <c r="E46" s="819">
        <v>48043.96468633</v>
      </c>
      <c r="F46" s="821">
        <v>4.1732755603754099E-2</v>
      </c>
      <c r="G46" s="819">
        <v>39568</v>
      </c>
      <c r="H46" s="822">
        <v>0.25733463280181301</v>
      </c>
      <c r="I46" s="823">
        <v>2.516967569454819</v>
      </c>
      <c r="J46" s="819">
        <v>20588.039570320001</v>
      </c>
      <c r="K46" s="820">
        <v>0.42852499173903402</v>
      </c>
      <c r="L46" s="819">
        <v>671.24313243999995</v>
      </c>
      <c r="M46" s="819">
        <v>673.72746786000005</v>
      </c>
    </row>
    <row r="47" spans="1:13" ht="12" customHeight="1">
      <c r="A47" s="703"/>
      <c r="B47" s="703"/>
      <c r="C47" s="703"/>
      <c r="D47" s="703"/>
      <c r="E47" s="703"/>
      <c r="F47" s="791"/>
      <c r="G47" s="703"/>
      <c r="H47" s="792"/>
      <c r="I47" s="703"/>
      <c r="J47" s="703"/>
      <c r="K47" s="703"/>
      <c r="L47" s="703"/>
      <c r="M47" s="703"/>
    </row>
    <row r="48" spans="1:13" ht="12" customHeight="1">
      <c r="A48" s="817" t="s">
        <v>709</v>
      </c>
      <c r="B48" s="805"/>
      <c r="C48" s="805"/>
      <c r="D48" s="806"/>
      <c r="E48" s="805"/>
      <c r="F48" s="807"/>
      <c r="G48" s="805"/>
      <c r="H48" s="808"/>
      <c r="I48" s="809"/>
      <c r="J48" s="805"/>
      <c r="K48" s="806"/>
      <c r="L48" s="805"/>
      <c r="M48" s="805"/>
    </row>
    <row r="49" spans="1:13" ht="12" customHeight="1">
      <c r="A49" s="781" t="s">
        <v>694</v>
      </c>
      <c r="B49" s="701">
        <v>9.3851234199999993</v>
      </c>
      <c r="C49" s="701">
        <v>54.83798118</v>
      </c>
      <c r="D49" s="702">
        <v>0.26877363157518003</v>
      </c>
      <c r="E49" s="701">
        <v>25.024126769999999</v>
      </c>
      <c r="F49" s="782">
        <v>1.45475365972181E-3</v>
      </c>
      <c r="G49" s="701">
        <v>1</v>
      </c>
      <c r="H49" s="783">
        <v>0.36599999968750202</v>
      </c>
      <c r="I49" s="784">
        <v>4.9100867726302742</v>
      </c>
      <c r="J49" s="701">
        <v>12.281334859999999</v>
      </c>
      <c r="K49" s="702">
        <v>0.49077975718710798</v>
      </c>
      <c r="L49" s="701">
        <v>1.332385E-2</v>
      </c>
      <c r="M49" s="701"/>
    </row>
    <row r="50" spans="1:13" ht="12" customHeight="1">
      <c r="A50" s="781" t="s">
        <v>695</v>
      </c>
      <c r="B50" s="701">
        <v>19.58201073</v>
      </c>
      <c r="C50" s="701">
        <v>2E-8</v>
      </c>
      <c r="D50" s="702">
        <v>0.5</v>
      </c>
      <c r="E50" s="701">
        <v>19.582010740000001</v>
      </c>
      <c r="F50" s="782">
        <v>2.2099992985705002E-3</v>
      </c>
      <c r="G50" s="701">
        <v>2</v>
      </c>
      <c r="H50" s="783">
        <v>0.35906423519814701</v>
      </c>
      <c r="I50" s="784">
        <v>2.5000000000014002</v>
      </c>
      <c r="J50" s="701">
        <v>6.0484450699999996</v>
      </c>
      <c r="K50" s="702">
        <v>0.30887763010184099</v>
      </c>
      <c r="L50" s="701">
        <v>1.5538959999999999E-2</v>
      </c>
      <c r="M50" s="701"/>
    </row>
    <row r="51" spans="1:13" ht="12" customHeight="1">
      <c r="A51" s="781" t="s">
        <v>696</v>
      </c>
      <c r="B51" s="701">
        <v>116.05635397</v>
      </c>
      <c r="C51" s="701">
        <v>8.7850178099999994</v>
      </c>
      <c r="D51" s="702">
        <v>0.20000000091064099</v>
      </c>
      <c r="E51" s="701">
        <v>100.73835754</v>
      </c>
      <c r="F51" s="782">
        <v>4.8251210548771904E-3</v>
      </c>
      <c r="G51" s="701">
        <v>5</v>
      </c>
      <c r="H51" s="783">
        <v>0.35204425122692901</v>
      </c>
      <c r="I51" s="784">
        <v>3.8774573766716713</v>
      </c>
      <c r="J51" s="701">
        <v>75.226084470000004</v>
      </c>
      <c r="K51" s="702">
        <v>0.74674718058739598</v>
      </c>
      <c r="L51" s="701">
        <v>0.17105249</v>
      </c>
      <c r="M51" s="701"/>
    </row>
    <row r="52" spans="1:13" ht="12" customHeight="1">
      <c r="A52" s="2572" t="s">
        <v>2249</v>
      </c>
      <c r="B52" s="701"/>
      <c r="C52" s="701"/>
      <c r="D52" s="702"/>
      <c r="E52" s="701"/>
      <c r="F52" s="701"/>
      <c r="G52" s="701"/>
      <c r="H52" s="783"/>
      <c r="I52" s="784"/>
      <c r="J52" s="701"/>
      <c r="K52" s="702"/>
      <c r="L52" s="701"/>
      <c r="M52" s="701"/>
    </row>
    <row r="53" spans="1:13" ht="12" customHeight="1">
      <c r="A53" s="781" t="s">
        <v>698</v>
      </c>
      <c r="B53" s="701">
        <v>62.973024289999998</v>
      </c>
      <c r="C53" s="701">
        <v>45.442608309999997</v>
      </c>
      <c r="D53" s="702">
        <v>0.56499999988667005</v>
      </c>
      <c r="E53" s="701">
        <v>88.648097980000003</v>
      </c>
      <c r="F53" s="782">
        <v>9.2378681399882603E-3</v>
      </c>
      <c r="G53" s="701">
        <v>7</v>
      </c>
      <c r="H53" s="783">
        <v>0.30575093586458002</v>
      </c>
      <c r="I53" s="784">
        <v>3.2877112562914248</v>
      </c>
      <c r="J53" s="701">
        <v>82.254665250000002</v>
      </c>
      <c r="K53" s="702">
        <v>0.92787851205287597</v>
      </c>
      <c r="L53" s="701">
        <v>0.25114660999999999</v>
      </c>
      <c r="M53" s="701">
        <v>0.91987534000000004</v>
      </c>
    </row>
    <row r="54" spans="1:13" ht="12" customHeight="1">
      <c r="A54" s="781" t="s">
        <v>699</v>
      </c>
      <c r="B54" s="701"/>
      <c r="C54" s="701"/>
      <c r="D54" s="702"/>
      <c r="E54" s="701"/>
      <c r="F54" s="782"/>
      <c r="G54" s="701"/>
      <c r="H54" s="783"/>
      <c r="I54" s="784"/>
      <c r="J54" s="701"/>
      <c r="K54" s="702"/>
      <c r="L54" s="701"/>
      <c r="M54" s="701"/>
    </row>
    <row r="55" spans="1:13" ht="12" customHeight="1">
      <c r="A55" s="781" t="s">
        <v>700</v>
      </c>
      <c r="B55" s="701"/>
      <c r="C55" s="701"/>
      <c r="D55" s="702"/>
      <c r="E55" s="701"/>
      <c r="F55" s="782"/>
      <c r="G55" s="701"/>
      <c r="H55" s="783"/>
      <c r="I55" s="784"/>
      <c r="J55" s="701"/>
      <c r="K55" s="702"/>
      <c r="L55" s="701"/>
      <c r="M55" s="701"/>
    </row>
    <row r="56" spans="1:13" ht="12" customHeight="1">
      <c r="A56" s="781" t="s">
        <v>701</v>
      </c>
      <c r="B56" s="701">
        <v>16.261717480000002</v>
      </c>
      <c r="C56" s="701">
        <v>11.72882954</v>
      </c>
      <c r="D56" s="702"/>
      <c r="E56" s="701">
        <v>16.261717480000002</v>
      </c>
      <c r="F56" s="782">
        <v>1</v>
      </c>
      <c r="G56" s="701">
        <v>3</v>
      </c>
      <c r="H56" s="783">
        <v>0.16454487622792</v>
      </c>
      <c r="I56" s="784">
        <v>1.2565426972000657</v>
      </c>
      <c r="J56" s="701">
        <v>15.33940284</v>
      </c>
      <c r="K56" s="702">
        <v>0.94328307319726001</v>
      </c>
      <c r="L56" s="701">
        <v>5.3</v>
      </c>
      <c r="M56" s="701">
        <v>5.3</v>
      </c>
    </row>
    <row r="57" spans="1:13" ht="12" customHeight="1">
      <c r="A57" s="818" t="s">
        <v>707</v>
      </c>
      <c r="B57" s="819">
        <v>224.25822989</v>
      </c>
      <c r="C57" s="819">
        <v>120.79443686</v>
      </c>
      <c r="D57" s="820">
        <v>0.34911442708968499</v>
      </c>
      <c r="E57" s="819">
        <v>250.25431051000001</v>
      </c>
      <c r="F57" s="821">
        <v>7.0513837799788301E-2</v>
      </c>
      <c r="G57" s="819">
        <v>18</v>
      </c>
      <c r="H57" s="822">
        <v>0.32540662653939001</v>
      </c>
      <c r="I57" s="823">
        <v>3.4937150069327121</v>
      </c>
      <c r="J57" s="819">
        <v>191.14993249</v>
      </c>
      <c r="K57" s="820">
        <v>0.76382273736044903</v>
      </c>
      <c r="L57" s="819">
        <v>5.7510619099999998</v>
      </c>
      <c r="M57" s="819">
        <v>6.2198753399999998</v>
      </c>
    </row>
    <row r="58" spans="1:13" s="2571" customFormat="1" ht="15.75" customHeight="1">
      <c r="A58" s="2764" t="s">
        <v>2250</v>
      </c>
      <c r="B58" s="2765"/>
      <c r="C58" s="2765"/>
      <c r="D58" s="2765"/>
      <c r="E58" s="2765"/>
      <c r="F58" s="2765"/>
      <c r="G58" s="2765"/>
      <c r="H58" s="2765"/>
      <c r="I58" s="2765"/>
      <c r="J58" s="2765"/>
      <c r="K58" s="2765"/>
      <c r="L58" s="2765"/>
      <c r="M58" s="2557"/>
    </row>
    <row r="59" spans="1:13" ht="14.45" customHeight="1">
      <c r="A59" s="2243" t="s">
        <v>240</v>
      </c>
      <c r="B59" s="765"/>
      <c r="C59" s="765"/>
      <c r="D59" s="766"/>
      <c r="E59" s="765"/>
      <c r="F59" s="767"/>
      <c r="G59" s="765"/>
      <c r="H59" s="768"/>
      <c r="I59" s="769"/>
      <c r="J59" s="765"/>
      <c r="K59" s="766"/>
      <c r="L59" s="765"/>
      <c r="M59" s="765"/>
    </row>
    <row r="60" spans="1:13" ht="60.75" customHeight="1">
      <c r="A60" s="770" t="s">
        <v>683</v>
      </c>
      <c r="B60" s="771" t="s">
        <v>224</v>
      </c>
      <c r="C60" s="771" t="s">
        <v>684</v>
      </c>
      <c r="D60" s="771" t="s">
        <v>685</v>
      </c>
      <c r="E60" s="771" t="s">
        <v>686</v>
      </c>
      <c r="F60" s="771" t="s">
        <v>687</v>
      </c>
      <c r="G60" s="771" t="s">
        <v>688</v>
      </c>
      <c r="H60" s="771" t="s">
        <v>689</v>
      </c>
      <c r="I60" s="771" t="s">
        <v>690</v>
      </c>
      <c r="J60" s="771" t="s">
        <v>222</v>
      </c>
      <c r="K60" s="771" t="s">
        <v>672</v>
      </c>
      <c r="L60" s="771" t="s">
        <v>691</v>
      </c>
      <c r="M60" s="771" t="s">
        <v>692</v>
      </c>
    </row>
    <row r="61" spans="1:13" ht="12" customHeight="1">
      <c r="A61" s="817" t="s">
        <v>710</v>
      </c>
      <c r="B61" s="805"/>
      <c r="C61" s="805"/>
      <c r="D61" s="806"/>
      <c r="E61" s="805"/>
      <c r="F61" s="807"/>
      <c r="G61" s="805"/>
      <c r="H61" s="808"/>
      <c r="I61" s="809"/>
      <c r="J61" s="805"/>
      <c r="K61" s="806"/>
      <c r="L61" s="805"/>
      <c r="M61" s="805"/>
    </row>
    <row r="62" spans="1:13" ht="12" customHeight="1">
      <c r="A62" s="781" t="s">
        <v>694</v>
      </c>
      <c r="B62" s="701">
        <v>3221.7842598000002</v>
      </c>
      <c r="C62" s="701">
        <v>687.22966697000004</v>
      </c>
      <c r="D62" s="702">
        <v>7.7446288858211906E-2</v>
      </c>
      <c r="E62" s="701">
        <v>3664.5646887099997</v>
      </c>
      <c r="F62" s="782">
        <v>9.5329372974713405E-4</v>
      </c>
      <c r="G62" s="701">
        <v>2549</v>
      </c>
      <c r="H62" s="783">
        <v>0.43060637334129898</v>
      </c>
      <c r="I62" s="784">
        <v>2.5000000001321316</v>
      </c>
      <c r="J62" s="701">
        <v>1156.1894608600001</v>
      </c>
      <c r="K62" s="702">
        <v>0.31550526708453402</v>
      </c>
      <c r="L62" s="701">
        <v>1.4911358000000001</v>
      </c>
      <c r="M62" s="701">
        <v>1.3003180299999999</v>
      </c>
    </row>
    <row r="63" spans="1:13" ht="12" customHeight="1">
      <c r="A63" s="781" t="s">
        <v>695</v>
      </c>
      <c r="B63" s="701">
        <v>1604.30668307</v>
      </c>
      <c r="C63" s="701">
        <v>454.46474011999999</v>
      </c>
      <c r="D63" s="702">
        <v>0.101191530123673</v>
      </c>
      <c r="E63" s="701">
        <v>1643.8773624299999</v>
      </c>
      <c r="F63" s="782">
        <v>2.20999784596444E-3</v>
      </c>
      <c r="G63" s="701">
        <v>1349</v>
      </c>
      <c r="H63" s="783">
        <v>0.41769264142977602</v>
      </c>
      <c r="I63" s="784">
        <v>2.5000000001373892</v>
      </c>
      <c r="J63" s="701">
        <v>900.78747860999999</v>
      </c>
      <c r="K63" s="702">
        <v>0.54796513365111699</v>
      </c>
      <c r="L63" s="701">
        <v>1.5174298100000001</v>
      </c>
      <c r="M63" s="701">
        <v>0.32048473</v>
      </c>
    </row>
    <row r="64" spans="1:13" ht="12" customHeight="1">
      <c r="A64" s="781" t="s">
        <v>696</v>
      </c>
      <c r="B64" s="701">
        <v>2409.9143533500001</v>
      </c>
      <c r="C64" s="701">
        <v>855.99267961999999</v>
      </c>
      <c r="D64" s="702">
        <v>7.6558695971031807E-2</v>
      </c>
      <c r="E64" s="701">
        <v>2414.0770874</v>
      </c>
      <c r="F64" s="782">
        <v>4.3817043934551497E-3</v>
      </c>
      <c r="G64" s="701">
        <v>4254</v>
      </c>
      <c r="H64" s="783">
        <v>0.42275787035830298</v>
      </c>
      <c r="I64" s="784">
        <v>2.5000000002424603</v>
      </c>
      <c r="J64" s="701">
        <v>1534.2840713000001</v>
      </c>
      <c r="K64" s="702">
        <v>0.63555719877713102</v>
      </c>
      <c r="L64" s="701">
        <v>4.4736281299999998</v>
      </c>
      <c r="M64" s="701">
        <v>1.7114074499999998</v>
      </c>
    </row>
    <row r="65" spans="1:13" ht="12" customHeight="1">
      <c r="A65" s="2572" t="s">
        <v>2249</v>
      </c>
      <c r="B65" s="701"/>
      <c r="C65" s="701"/>
      <c r="D65" s="702"/>
      <c r="E65" s="701"/>
      <c r="F65" s="701"/>
      <c r="G65" s="701"/>
      <c r="H65" s="783"/>
      <c r="I65" s="784"/>
      <c r="J65" s="701"/>
      <c r="K65" s="702"/>
      <c r="L65" s="701"/>
      <c r="M65" s="701"/>
    </row>
    <row r="66" spans="1:13" ht="12" customHeight="1">
      <c r="A66" s="781" t="s">
        <v>698</v>
      </c>
      <c r="B66" s="701">
        <v>1986.75504103</v>
      </c>
      <c r="C66" s="701">
        <v>1034.1509008799999</v>
      </c>
      <c r="D66" s="702">
        <v>8.9348714143244995E-2</v>
      </c>
      <c r="E66" s="701">
        <v>2041.3853847600001</v>
      </c>
      <c r="F66" s="782">
        <v>1.15163437514097E-2</v>
      </c>
      <c r="G66" s="701">
        <v>4953</v>
      </c>
      <c r="H66" s="783">
        <v>0.42313429417030501</v>
      </c>
      <c r="I66" s="784">
        <v>2.4999852665159343</v>
      </c>
      <c r="J66" s="701">
        <v>1687.5769316199999</v>
      </c>
      <c r="K66" s="702">
        <v>0.82668218564639295</v>
      </c>
      <c r="L66" s="701">
        <v>9.9279873100000007</v>
      </c>
      <c r="M66" s="701">
        <v>4.91586196</v>
      </c>
    </row>
    <row r="67" spans="1:13" ht="12" customHeight="1">
      <c r="A67" s="781" t="s">
        <v>699</v>
      </c>
      <c r="B67" s="701">
        <v>937.06775619999996</v>
      </c>
      <c r="C67" s="701">
        <v>437.21076700999998</v>
      </c>
      <c r="D67" s="702">
        <v>3.3220275587741398E-2</v>
      </c>
      <c r="E67" s="701">
        <v>724.60260625000001</v>
      </c>
      <c r="F67" s="782">
        <v>3.2867636735746303E-2</v>
      </c>
      <c r="G67" s="701">
        <v>4442</v>
      </c>
      <c r="H67" s="783">
        <v>0.39895700372386</v>
      </c>
      <c r="I67" s="784">
        <v>2.5000000002660494</v>
      </c>
      <c r="J67" s="701">
        <v>815.47072647000005</v>
      </c>
      <c r="K67" s="702">
        <v>1.12540407588411</v>
      </c>
      <c r="L67" s="701">
        <v>9.4826413599999988</v>
      </c>
      <c r="M67" s="701">
        <v>5.11756002</v>
      </c>
    </row>
    <row r="68" spans="1:13" ht="12" customHeight="1">
      <c r="A68" s="781" t="s">
        <v>700</v>
      </c>
      <c r="B68" s="701">
        <v>323.92789822999998</v>
      </c>
      <c r="C68" s="701">
        <v>110.74829562999999</v>
      </c>
      <c r="D68" s="702">
        <v>2.3830005283486302E-2</v>
      </c>
      <c r="E68" s="701">
        <v>312.53750222000002</v>
      </c>
      <c r="F68" s="782">
        <v>0.15220328278081399</v>
      </c>
      <c r="G68" s="701">
        <v>2189</v>
      </c>
      <c r="H68" s="783">
        <v>0.412230649809536</v>
      </c>
      <c r="I68" s="784">
        <v>2.5000000003294303</v>
      </c>
      <c r="J68" s="701">
        <v>480.10732505999999</v>
      </c>
      <c r="K68" s="702">
        <v>1.5361590901883</v>
      </c>
      <c r="L68" s="701">
        <v>19.615360519999999</v>
      </c>
      <c r="M68" s="701">
        <v>7.6860505200000002</v>
      </c>
    </row>
    <row r="69" spans="1:13" ht="12" customHeight="1">
      <c r="A69" s="781" t="s">
        <v>701</v>
      </c>
      <c r="B69" s="701">
        <v>119.89008423999999</v>
      </c>
      <c r="C69" s="701">
        <v>49.246749309999998</v>
      </c>
      <c r="D69" s="702">
        <v>7.9431671223133601E-3</v>
      </c>
      <c r="E69" s="701">
        <v>103.44096928</v>
      </c>
      <c r="F69" s="782">
        <v>1</v>
      </c>
      <c r="G69" s="701">
        <v>336</v>
      </c>
      <c r="H69" s="783">
        <v>0.42687275812812298</v>
      </c>
      <c r="I69" s="784">
        <v>2.5000000001255422</v>
      </c>
      <c r="J69" s="701">
        <v>9.5553610000000011E-2</v>
      </c>
      <c r="K69" s="702">
        <v>9.2375014141012101E-4</v>
      </c>
      <c r="L69" s="701">
        <v>44.142938999999998</v>
      </c>
      <c r="M69" s="701">
        <v>33.507993300000003</v>
      </c>
    </row>
    <row r="70" spans="1:13" ht="12" customHeight="1">
      <c r="A70" s="818" t="s">
        <v>188</v>
      </c>
      <c r="B70" s="819">
        <v>10603.64607592</v>
      </c>
      <c r="C70" s="819">
        <v>3629.0437995400002</v>
      </c>
      <c r="D70" s="820">
        <v>7.5694804076860897E-2</v>
      </c>
      <c r="E70" s="819">
        <v>10904.485601050001</v>
      </c>
      <c r="F70" s="821">
        <v>1.98119953773149E-2</v>
      </c>
      <c r="G70" s="819">
        <v>20072</v>
      </c>
      <c r="H70" s="822">
        <v>0.42285805707020202</v>
      </c>
      <c r="I70" s="823">
        <v>2.4999972419501426</v>
      </c>
      <c r="J70" s="819">
        <v>6574.5115475299999</v>
      </c>
      <c r="K70" s="820">
        <v>0.602918082343741</v>
      </c>
      <c r="L70" s="819">
        <v>90.651121929999988</v>
      </c>
      <c r="M70" s="819">
        <v>54.559676010000004</v>
      </c>
    </row>
    <row r="71" spans="1:13" ht="12" customHeight="1">
      <c r="A71" s="703"/>
      <c r="B71" s="703"/>
      <c r="C71" s="703"/>
      <c r="D71" s="703"/>
      <c r="E71" s="703"/>
      <c r="F71" s="791"/>
      <c r="G71" s="703"/>
      <c r="H71" s="792"/>
      <c r="I71" s="703"/>
      <c r="J71" s="703"/>
      <c r="K71" s="703"/>
      <c r="L71" s="703"/>
      <c r="M71" s="703"/>
    </row>
    <row r="72" spans="1:13" ht="12" customHeight="1">
      <c r="A72" s="817" t="s">
        <v>711</v>
      </c>
      <c r="B72" s="805"/>
      <c r="C72" s="805"/>
      <c r="D72" s="806"/>
      <c r="E72" s="805"/>
      <c r="F72" s="807"/>
      <c r="G72" s="805"/>
      <c r="H72" s="808"/>
      <c r="I72" s="809"/>
      <c r="J72" s="805"/>
      <c r="K72" s="806"/>
      <c r="L72" s="805"/>
      <c r="M72" s="805"/>
    </row>
    <row r="73" spans="1:13" ht="12" customHeight="1">
      <c r="A73" s="781" t="s">
        <v>694</v>
      </c>
      <c r="B73" s="701">
        <v>2468.6670990699999</v>
      </c>
      <c r="C73" s="701">
        <v>557.32493688</v>
      </c>
      <c r="D73" s="702">
        <v>8.2563185432895106E-2</v>
      </c>
      <c r="E73" s="701">
        <v>2618.4359396999998</v>
      </c>
      <c r="F73" s="782">
        <v>9.0586346377133798E-4</v>
      </c>
      <c r="G73" s="701">
        <v>1020</v>
      </c>
      <c r="H73" s="783">
        <v>0.43297987143802102</v>
      </c>
      <c r="I73" s="784">
        <v>2.5000000001374438</v>
      </c>
      <c r="J73" s="701">
        <v>872.52190093000002</v>
      </c>
      <c r="K73" s="702">
        <v>0.33322255003495199</v>
      </c>
      <c r="L73" s="701">
        <v>1.01614429</v>
      </c>
      <c r="M73" s="701">
        <v>0.83944322999999998</v>
      </c>
    </row>
    <row r="74" spans="1:13" ht="12" customHeight="1">
      <c r="A74" s="781" t="s">
        <v>695</v>
      </c>
      <c r="B74" s="701">
        <v>797.40050391</v>
      </c>
      <c r="C74" s="701">
        <v>332.32213306</v>
      </c>
      <c r="D74" s="702">
        <v>7.0550287469919995E-2</v>
      </c>
      <c r="E74" s="701">
        <v>806.38522341999999</v>
      </c>
      <c r="F74" s="782">
        <v>2.2099959154035799E-3</v>
      </c>
      <c r="G74" s="701">
        <v>430</v>
      </c>
      <c r="H74" s="783">
        <v>0.41982493138229698</v>
      </c>
      <c r="I74" s="784">
        <v>2.5000000001957314</v>
      </c>
      <c r="J74" s="701">
        <v>373.02873791000002</v>
      </c>
      <c r="K74" s="702">
        <v>0.46259371709209801</v>
      </c>
      <c r="L74" s="701">
        <v>0.74817431999999995</v>
      </c>
      <c r="M74" s="701">
        <v>0.18927561000000001</v>
      </c>
    </row>
    <row r="75" spans="1:13" ht="12" customHeight="1">
      <c r="A75" s="781" t="s">
        <v>696</v>
      </c>
      <c r="B75" s="701">
        <v>1439.6524678999999</v>
      </c>
      <c r="C75" s="701">
        <v>648.12262606000002</v>
      </c>
      <c r="D75" s="702">
        <v>8.6166372358776694E-2</v>
      </c>
      <c r="E75" s="701">
        <v>1399.7675062999999</v>
      </c>
      <c r="F75" s="782">
        <v>4.3691984007873099E-3</v>
      </c>
      <c r="G75" s="701">
        <v>1339</v>
      </c>
      <c r="H75" s="783">
        <v>0.426798552238975</v>
      </c>
      <c r="I75" s="784">
        <v>2.5000000002549343</v>
      </c>
      <c r="J75" s="701">
        <v>935.93268420000004</v>
      </c>
      <c r="K75" s="702">
        <v>0.66863438391561703</v>
      </c>
      <c r="L75" s="701">
        <v>2.6173646399999999</v>
      </c>
      <c r="M75" s="701">
        <v>0.88818326999999997</v>
      </c>
    </row>
    <row r="76" spans="1:13" ht="12" customHeight="1">
      <c r="A76" s="2572" t="s">
        <v>2249</v>
      </c>
      <c r="B76" s="2572"/>
      <c r="C76" s="701"/>
      <c r="D76" s="702"/>
      <c r="E76" s="701"/>
      <c r="F76" s="701"/>
      <c r="G76" s="701"/>
      <c r="H76" s="783"/>
      <c r="I76" s="784"/>
      <c r="J76" s="701"/>
      <c r="K76" s="702"/>
      <c r="L76" s="701"/>
      <c r="M76" s="701"/>
    </row>
    <row r="77" spans="1:13" ht="12" customHeight="1">
      <c r="A77" s="781" t="s">
        <v>698</v>
      </c>
      <c r="B77" s="701">
        <v>955.93808730000001</v>
      </c>
      <c r="C77" s="701">
        <v>739.54380037999999</v>
      </c>
      <c r="D77" s="702">
        <v>9.8028440252963006E-2</v>
      </c>
      <c r="E77" s="701">
        <v>994.83457339999995</v>
      </c>
      <c r="F77" s="782">
        <v>1.03878943558236E-2</v>
      </c>
      <c r="G77" s="701">
        <v>1321</v>
      </c>
      <c r="H77" s="783">
        <v>0.42919820311504298</v>
      </c>
      <c r="I77" s="784">
        <v>2.4999697668627014</v>
      </c>
      <c r="J77" s="701">
        <v>939.90823716</v>
      </c>
      <c r="K77" s="702">
        <v>0.94478847266809296</v>
      </c>
      <c r="L77" s="701">
        <v>4.4325020999999998</v>
      </c>
      <c r="M77" s="701">
        <v>2.09617247</v>
      </c>
    </row>
    <row r="78" spans="1:13" ht="12" customHeight="1">
      <c r="A78" s="781" t="s">
        <v>699</v>
      </c>
      <c r="B78" s="701">
        <v>724.72293945000001</v>
      </c>
      <c r="C78" s="701">
        <v>350.41252222000003</v>
      </c>
      <c r="D78" s="702">
        <v>2.49916204036277E-2</v>
      </c>
      <c r="E78" s="701">
        <v>524.21523062999995</v>
      </c>
      <c r="F78" s="782">
        <v>3.2329948348948499E-2</v>
      </c>
      <c r="G78" s="701">
        <v>1907</v>
      </c>
      <c r="H78" s="783">
        <v>0.39185077530680301</v>
      </c>
      <c r="I78" s="784">
        <v>2.5000000002149863</v>
      </c>
      <c r="J78" s="701">
        <v>638.49214085000006</v>
      </c>
      <c r="K78" s="702">
        <v>1.2179961655876801</v>
      </c>
      <c r="L78" s="701">
        <v>6.6165849400000001</v>
      </c>
      <c r="M78" s="701">
        <v>2.87309378</v>
      </c>
    </row>
    <row r="79" spans="1:13" ht="12" customHeight="1">
      <c r="A79" s="781" t="s">
        <v>700</v>
      </c>
      <c r="B79" s="701">
        <v>59.429481109999998</v>
      </c>
      <c r="C79" s="701">
        <v>34.159548890000003</v>
      </c>
      <c r="D79" s="702">
        <v>7.1137697626662097E-2</v>
      </c>
      <c r="E79" s="701">
        <v>56.570706100000002</v>
      </c>
      <c r="F79" s="782">
        <v>0.15283929344484501</v>
      </c>
      <c r="G79" s="701">
        <v>417</v>
      </c>
      <c r="H79" s="783">
        <v>0.41242905610471098</v>
      </c>
      <c r="I79" s="784">
        <v>2.5000000005148109</v>
      </c>
      <c r="J79" s="701">
        <v>115.63860624</v>
      </c>
      <c r="K79" s="702">
        <v>2.0441428826358599</v>
      </c>
      <c r="L79" s="701">
        <v>3.5882378500000001</v>
      </c>
      <c r="M79" s="701">
        <v>1.81002138</v>
      </c>
    </row>
    <row r="80" spans="1:13" ht="12" customHeight="1">
      <c r="A80" s="781" t="s">
        <v>701</v>
      </c>
      <c r="B80" s="701">
        <v>63.920230689999997</v>
      </c>
      <c r="C80" s="701">
        <v>24.160556809999999</v>
      </c>
      <c r="D80" s="702">
        <v>2.36749510575539E-7</v>
      </c>
      <c r="E80" s="701">
        <v>49.481511609999998</v>
      </c>
      <c r="F80" s="782">
        <v>1</v>
      </c>
      <c r="G80" s="701">
        <v>68</v>
      </c>
      <c r="H80" s="783">
        <v>0.43901551737578398</v>
      </c>
      <c r="I80" s="784">
        <v>2.5000000000678275</v>
      </c>
      <c r="J80" s="701"/>
      <c r="K80" s="702"/>
      <c r="L80" s="701">
        <v>21.723151219999998</v>
      </c>
      <c r="M80" s="701">
        <v>22.823806220000002</v>
      </c>
    </row>
    <row r="81" spans="1:13" ht="12" customHeight="1">
      <c r="A81" s="818" t="s">
        <v>707</v>
      </c>
      <c r="B81" s="819">
        <v>6509.7308094299997</v>
      </c>
      <c r="C81" s="819">
        <v>2686.0461243</v>
      </c>
      <c r="D81" s="820">
        <v>7.7805835269581999E-2</v>
      </c>
      <c r="E81" s="819">
        <v>6449.6906911599999</v>
      </c>
      <c r="F81" s="821">
        <v>1.4834779863341301E-2</v>
      </c>
      <c r="G81" s="819">
        <v>6502</v>
      </c>
      <c r="H81" s="822">
        <v>0.42593350046154199</v>
      </c>
      <c r="I81" s="823">
        <v>2.4999953368383179</v>
      </c>
      <c r="J81" s="819">
        <v>3875.5223072899998</v>
      </c>
      <c r="K81" s="820">
        <v>0.60088498702764503</v>
      </c>
      <c r="L81" s="819">
        <v>40.742159360000002</v>
      </c>
      <c r="M81" s="819">
        <v>31.519995959999999</v>
      </c>
    </row>
    <row r="82" spans="1:13" ht="12" customHeight="1">
      <c r="A82" s="811"/>
      <c r="B82" s="812"/>
      <c r="C82" s="812"/>
      <c r="D82" s="813"/>
      <c r="E82" s="812"/>
      <c r="F82" s="814"/>
      <c r="G82" s="812"/>
      <c r="H82" s="815"/>
      <c r="I82" s="816"/>
      <c r="J82" s="812"/>
      <c r="K82" s="813"/>
      <c r="L82" s="812"/>
      <c r="M82" s="812"/>
    </row>
    <row r="83" spans="1:13" ht="12" customHeight="1">
      <c r="A83" s="817" t="s">
        <v>712</v>
      </c>
      <c r="B83" s="805"/>
      <c r="C83" s="805"/>
      <c r="D83" s="806"/>
      <c r="E83" s="805"/>
      <c r="F83" s="807"/>
      <c r="G83" s="805"/>
      <c r="H83" s="808"/>
      <c r="I83" s="809"/>
      <c r="J83" s="805"/>
      <c r="K83" s="806"/>
      <c r="L83" s="805"/>
      <c r="M83" s="805"/>
    </row>
    <row r="84" spans="1:13" ht="12" customHeight="1">
      <c r="A84" s="781" t="s">
        <v>694</v>
      </c>
      <c r="B84" s="701">
        <v>746.98728739000001</v>
      </c>
      <c r="C84" s="701">
        <v>129.90473008999999</v>
      </c>
      <c r="D84" s="702">
        <v>5.5509359802263201E-2</v>
      </c>
      <c r="E84" s="701">
        <v>1039.99887567</v>
      </c>
      <c r="F84" s="782">
        <v>1.0747926619438799E-3</v>
      </c>
      <c r="G84" s="701">
        <v>1528</v>
      </c>
      <c r="H84" s="783">
        <v>0.42451623868879101</v>
      </c>
      <c r="I84" s="784">
        <v>2.5000000001195346</v>
      </c>
      <c r="J84" s="701">
        <v>282.24318206999999</v>
      </c>
      <c r="K84" s="702">
        <v>0.27138796846118701</v>
      </c>
      <c r="L84" s="701">
        <v>0.47333644000000002</v>
      </c>
      <c r="M84" s="701">
        <v>0.46087479999999997</v>
      </c>
    </row>
    <row r="85" spans="1:13" ht="12" customHeight="1">
      <c r="A85" s="781" t="s">
        <v>695</v>
      </c>
      <c r="B85" s="701">
        <v>806.90617915999997</v>
      </c>
      <c r="C85" s="701">
        <v>122.14260706</v>
      </c>
      <c r="D85" s="702">
        <v>0.18455935207708801</v>
      </c>
      <c r="E85" s="701">
        <v>837.49213900999996</v>
      </c>
      <c r="F85" s="782">
        <v>2.2099997048186E-3</v>
      </c>
      <c r="G85" s="701">
        <v>919</v>
      </c>
      <c r="H85" s="783">
        <v>0.41563955098310901</v>
      </c>
      <c r="I85" s="784">
        <v>2.500000000081211</v>
      </c>
      <c r="J85" s="701">
        <v>527.75874069999998</v>
      </c>
      <c r="K85" s="702">
        <v>0.63016560528420495</v>
      </c>
      <c r="L85" s="701">
        <v>0.76925549000000004</v>
      </c>
      <c r="M85" s="701">
        <v>0.13120912000000001</v>
      </c>
    </row>
    <row r="86" spans="1:13" ht="12" customHeight="1">
      <c r="A86" s="781" t="s">
        <v>696</v>
      </c>
      <c r="B86" s="701">
        <v>970.26188545000002</v>
      </c>
      <c r="C86" s="701">
        <v>207.87005356</v>
      </c>
      <c r="D86" s="702">
        <v>4.6589137589241603E-2</v>
      </c>
      <c r="E86" s="701">
        <v>1014.3095810999999</v>
      </c>
      <c r="F86" s="782">
        <v>4.3989629134343197E-3</v>
      </c>
      <c r="G86" s="701">
        <v>2915</v>
      </c>
      <c r="H86" s="783">
        <v>0.41718164855654799</v>
      </c>
      <c r="I86" s="784">
        <v>2.5000000002252438</v>
      </c>
      <c r="J86" s="701">
        <v>598.35138710000001</v>
      </c>
      <c r="K86" s="702">
        <v>0.58991002180133101</v>
      </c>
      <c r="L86" s="701">
        <v>1.8562634899999999</v>
      </c>
      <c r="M86" s="701">
        <v>0.82322417999999997</v>
      </c>
    </row>
    <row r="87" spans="1:13" ht="12" customHeight="1">
      <c r="A87" s="2572" t="s">
        <v>2249</v>
      </c>
      <c r="B87" s="701"/>
      <c r="C87" s="701"/>
      <c r="D87" s="702"/>
      <c r="E87" s="701"/>
      <c r="F87" s="701"/>
      <c r="G87" s="701"/>
      <c r="H87" s="783"/>
      <c r="I87" s="784"/>
      <c r="J87" s="701"/>
      <c r="K87" s="702"/>
      <c r="L87" s="701"/>
      <c r="M87" s="701"/>
    </row>
    <row r="88" spans="1:13" ht="12" customHeight="1">
      <c r="A88" s="781" t="s">
        <v>698</v>
      </c>
      <c r="B88" s="701">
        <v>1020.07078376</v>
      </c>
      <c r="C88" s="701">
        <v>294.6071005</v>
      </c>
      <c r="D88" s="702">
        <v>6.7560242405541898E-2</v>
      </c>
      <c r="E88" s="701">
        <v>1035.8046413899999</v>
      </c>
      <c r="F88" s="782">
        <v>1.25858035956527E-2</v>
      </c>
      <c r="G88" s="701">
        <v>3631</v>
      </c>
      <c r="H88" s="783">
        <v>0.41703151237121899</v>
      </c>
      <c r="I88" s="784">
        <v>2.500000000242482</v>
      </c>
      <c r="J88" s="701">
        <v>736.19860320999999</v>
      </c>
      <c r="K88" s="702">
        <v>0.71075043863682297</v>
      </c>
      <c r="L88" s="701">
        <v>5.4331036800000003</v>
      </c>
      <c r="M88" s="701">
        <v>2.81968949</v>
      </c>
    </row>
    <row r="89" spans="1:13" ht="12" customHeight="1">
      <c r="A89" s="781" t="s">
        <v>699</v>
      </c>
      <c r="B89" s="701">
        <v>212.34481675000001</v>
      </c>
      <c r="C89" s="701">
        <v>86.798244789999998</v>
      </c>
      <c r="D89" s="702">
        <v>6.6440115741423403E-2</v>
      </c>
      <c r="E89" s="701">
        <v>200.38737562</v>
      </c>
      <c r="F89" s="782">
        <v>3.42742345357335E-2</v>
      </c>
      <c r="G89" s="701">
        <v>2535</v>
      </c>
      <c r="H89" s="783">
        <v>0.41754696308148598</v>
      </c>
      <c r="I89" s="784">
        <v>2.5000000003996359</v>
      </c>
      <c r="J89" s="701">
        <v>176.97858561999999</v>
      </c>
      <c r="K89" s="702">
        <v>0.88318231162231098</v>
      </c>
      <c r="L89" s="701">
        <v>2.86605642</v>
      </c>
      <c r="M89" s="701">
        <v>2.2444662399999999</v>
      </c>
    </row>
    <row r="90" spans="1:13" ht="12" customHeight="1">
      <c r="A90" s="781" t="s">
        <v>700</v>
      </c>
      <c r="B90" s="701">
        <v>264.49841712</v>
      </c>
      <c r="C90" s="701">
        <v>76.588746740000005</v>
      </c>
      <c r="D90" s="702">
        <v>2.73017667608331E-3</v>
      </c>
      <c r="E90" s="701">
        <v>255.96679612</v>
      </c>
      <c r="F90" s="782">
        <v>0.15206271934486601</v>
      </c>
      <c r="G90" s="701">
        <v>1772</v>
      </c>
      <c r="H90" s="783">
        <v>0.412186800433825</v>
      </c>
      <c r="I90" s="784">
        <v>2.5000000002884573</v>
      </c>
      <c r="J90" s="701">
        <v>364.46871881999999</v>
      </c>
      <c r="K90" s="702">
        <v>1.4238906152856401</v>
      </c>
      <c r="L90" s="701">
        <v>16.027122670000001</v>
      </c>
      <c r="M90" s="701">
        <v>5.87602914</v>
      </c>
    </row>
    <row r="91" spans="1:13" ht="12" customHeight="1">
      <c r="A91" s="781" t="s">
        <v>701</v>
      </c>
      <c r="B91" s="701">
        <v>55.969853550000003</v>
      </c>
      <c r="C91" s="701">
        <v>25.086192499999999</v>
      </c>
      <c r="D91" s="702">
        <v>1.5593017553381199E-2</v>
      </c>
      <c r="E91" s="701">
        <v>53.959457669999999</v>
      </c>
      <c r="F91" s="782">
        <v>1</v>
      </c>
      <c r="G91" s="701">
        <v>268</v>
      </c>
      <c r="H91" s="783">
        <v>0.41573769286551099</v>
      </c>
      <c r="I91" s="784">
        <v>2.500000000178471</v>
      </c>
      <c r="J91" s="701">
        <v>9.5553609999999997E-2</v>
      </c>
      <c r="K91" s="702">
        <v>1.77084081505002E-3</v>
      </c>
      <c r="L91" s="701">
        <v>22.41978778</v>
      </c>
      <c r="M91" s="701">
        <v>10.684187079999999</v>
      </c>
    </row>
    <row r="92" spans="1:13" ht="12" customHeight="1">
      <c r="A92" s="818" t="s">
        <v>707</v>
      </c>
      <c r="B92" s="819">
        <v>4077.0392231800001</v>
      </c>
      <c r="C92" s="819">
        <v>942.99767524000004</v>
      </c>
      <c r="D92" s="820">
        <v>6.9681716111629197E-2</v>
      </c>
      <c r="E92" s="819">
        <v>4437.9188665800002</v>
      </c>
      <c r="F92" s="821">
        <v>2.7088727131833201E-2</v>
      </c>
      <c r="G92" s="819">
        <v>13568</v>
      </c>
      <c r="H92" s="822">
        <v>0.41828525891248097</v>
      </c>
      <c r="I92" s="823">
        <v>2.5000000001882658</v>
      </c>
      <c r="J92" s="819">
        <v>2686.09477113</v>
      </c>
      <c r="K92" s="820">
        <v>0.60525999953667198</v>
      </c>
      <c r="L92" s="819">
        <v>49.844925969999998</v>
      </c>
      <c r="M92" s="819">
        <v>23.039680050000001</v>
      </c>
    </row>
    <row r="93" spans="1:13" ht="12" customHeight="1">
      <c r="A93" s="811"/>
      <c r="B93" s="812"/>
      <c r="C93" s="812"/>
      <c r="D93" s="813"/>
      <c r="E93" s="812"/>
      <c r="F93" s="814"/>
      <c r="G93" s="812"/>
      <c r="H93" s="815"/>
      <c r="I93" s="816"/>
      <c r="J93" s="812"/>
      <c r="K93" s="813"/>
      <c r="L93" s="812"/>
      <c r="M93" s="812"/>
    </row>
    <row r="94" spans="1:13" ht="12" customHeight="1">
      <c r="A94" s="817" t="s">
        <v>713</v>
      </c>
      <c r="B94" s="805"/>
      <c r="C94" s="805"/>
      <c r="D94" s="806"/>
      <c r="E94" s="805"/>
      <c r="F94" s="807"/>
      <c r="G94" s="805"/>
      <c r="H94" s="808"/>
      <c r="I94" s="809"/>
      <c r="J94" s="805"/>
      <c r="K94" s="806"/>
      <c r="L94" s="805"/>
      <c r="M94" s="805"/>
    </row>
    <row r="95" spans="1:13" ht="12" customHeight="1">
      <c r="A95" s="781" t="s">
        <v>694</v>
      </c>
      <c r="B95" s="701">
        <v>6.1298733399999996</v>
      </c>
      <c r="C95" s="701"/>
      <c r="D95" s="702"/>
      <c r="E95" s="701">
        <v>6.1298733399999996</v>
      </c>
      <c r="F95" s="782">
        <v>6.0000097816050502E-4</v>
      </c>
      <c r="G95" s="701">
        <v>1</v>
      </c>
      <c r="H95" s="783">
        <v>0.449999999510593</v>
      </c>
      <c r="I95" s="784">
        <v>2.5</v>
      </c>
      <c r="J95" s="701">
        <v>1.4243778600000001</v>
      </c>
      <c r="K95" s="702">
        <v>0.23236660547377599</v>
      </c>
      <c r="L95" s="701">
        <v>1.65507E-3</v>
      </c>
      <c r="M95" s="701"/>
    </row>
    <row r="96" spans="1:13" ht="12" customHeight="1">
      <c r="A96" s="781" t="s">
        <v>695</v>
      </c>
      <c r="B96" s="701"/>
      <c r="C96" s="701"/>
      <c r="D96" s="702"/>
      <c r="E96" s="701"/>
      <c r="F96" s="782"/>
      <c r="G96" s="701"/>
      <c r="H96" s="783"/>
      <c r="I96" s="784"/>
      <c r="J96" s="701"/>
      <c r="K96" s="702"/>
      <c r="L96" s="701"/>
      <c r="M96" s="701"/>
    </row>
    <row r="97" spans="1:13" ht="12" customHeight="1">
      <c r="A97" s="781" t="s">
        <v>696</v>
      </c>
      <c r="B97" s="701"/>
      <c r="C97" s="701"/>
      <c r="D97" s="702"/>
      <c r="E97" s="701"/>
      <c r="F97" s="782"/>
      <c r="G97" s="701"/>
      <c r="H97" s="783"/>
      <c r="I97" s="784"/>
      <c r="J97" s="701"/>
      <c r="K97" s="702"/>
      <c r="L97" s="701"/>
      <c r="M97" s="701"/>
    </row>
    <row r="98" spans="1:13" ht="12" customHeight="1">
      <c r="A98" s="2572" t="s">
        <v>2249</v>
      </c>
      <c r="B98" s="701"/>
      <c r="C98" s="701"/>
      <c r="D98" s="702"/>
      <c r="E98" s="701"/>
      <c r="F98" s="782"/>
      <c r="G98" s="701"/>
      <c r="H98" s="783"/>
      <c r="I98" s="784"/>
      <c r="J98" s="701"/>
      <c r="K98" s="702"/>
      <c r="L98" s="701"/>
      <c r="M98" s="701"/>
    </row>
    <row r="99" spans="1:13" ht="12" customHeight="1">
      <c r="A99" s="781" t="s">
        <v>698</v>
      </c>
      <c r="B99" s="701">
        <v>10.74616997</v>
      </c>
      <c r="C99" s="701"/>
      <c r="D99" s="702"/>
      <c r="E99" s="701">
        <v>10.74616997</v>
      </c>
      <c r="F99" s="782">
        <v>1.28999997568436E-2</v>
      </c>
      <c r="G99" s="701">
        <v>1</v>
      </c>
      <c r="H99" s="783">
        <v>0.45000000032569698</v>
      </c>
      <c r="I99" s="784">
        <v>2.5000000000038245</v>
      </c>
      <c r="J99" s="701">
        <v>11.470091249999999</v>
      </c>
      <c r="K99" s="702">
        <v>1.0673655155298101</v>
      </c>
      <c r="L99" s="701">
        <v>6.2381529999999998E-2</v>
      </c>
      <c r="M99" s="701"/>
    </row>
    <row r="100" spans="1:13" ht="12" customHeight="1">
      <c r="A100" s="781" t="s">
        <v>699</v>
      </c>
      <c r="B100" s="701"/>
      <c r="C100" s="701"/>
      <c r="D100" s="702"/>
      <c r="E100" s="701"/>
      <c r="F100" s="782"/>
      <c r="G100" s="701"/>
      <c r="H100" s="783"/>
      <c r="I100" s="784"/>
      <c r="J100" s="701"/>
      <c r="K100" s="702"/>
      <c r="L100" s="701"/>
      <c r="M100" s="701"/>
    </row>
    <row r="101" spans="1:13" ht="12" customHeight="1">
      <c r="A101" s="781" t="s">
        <v>700</v>
      </c>
      <c r="B101" s="701"/>
      <c r="C101" s="701"/>
      <c r="D101" s="702"/>
      <c r="E101" s="701"/>
      <c r="F101" s="782"/>
      <c r="G101" s="701"/>
      <c r="H101" s="783"/>
      <c r="I101" s="784"/>
      <c r="J101" s="701"/>
      <c r="K101" s="702"/>
      <c r="L101" s="701"/>
      <c r="M101" s="701"/>
    </row>
    <row r="102" spans="1:13" ht="12" customHeight="1">
      <c r="A102" s="781" t="s">
        <v>701</v>
      </c>
      <c r="B102" s="701"/>
      <c r="C102" s="701"/>
      <c r="D102" s="702"/>
      <c r="E102" s="701"/>
      <c r="F102" s="782"/>
      <c r="G102" s="701"/>
      <c r="H102" s="783"/>
      <c r="I102" s="784"/>
      <c r="J102" s="701"/>
      <c r="K102" s="702"/>
      <c r="L102" s="701"/>
      <c r="M102" s="701"/>
    </row>
    <row r="103" spans="1:13" ht="12" customHeight="1">
      <c r="A103" s="818" t="s">
        <v>707</v>
      </c>
      <c r="B103" s="819">
        <v>16.87604331</v>
      </c>
      <c r="C103" s="819"/>
      <c r="D103" s="820"/>
      <c r="E103" s="819">
        <v>16.87604331</v>
      </c>
      <c r="F103" s="821">
        <v>8.4322798529248393E-3</v>
      </c>
      <c r="G103" s="819">
        <v>2</v>
      </c>
      <c r="H103" s="822">
        <v>0.45000000002962798</v>
      </c>
      <c r="I103" s="823">
        <v>2.5000000000024358</v>
      </c>
      <c r="J103" s="819">
        <v>12.894469109999999</v>
      </c>
      <c r="K103" s="820">
        <v>0.76406944881205097</v>
      </c>
      <c r="L103" s="819">
        <v>6.4036599999999999E-2</v>
      </c>
      <c r="M103" s="819"/>
    </row>
    <row r="104" spans="1:13" ht="18" customHeight="1">
      <c r="A104" s="2764" t="s">
        <v>2250</v>
      </c>
      <c r="B104" s="2764"/>
      <c r="C104" s="2764"/>
      <c r="D104" s="2764"/>
      <c r="E104" s="2764"/>
      <c r="F104" s="2764"/>
      <c r="G104" s="2764"/>
      <c r="H104" s="2764"/>
      <c r="I104" s="2764"/>
      <c r="J104" s="2764"/>
      <c r="K104" s="2764"/>
      <c r="L104" s="2764"/>
      <c r="M104" s="812"/>
    </row>
    <row r="105" spans="1:13" ht="14.45" customHeight="1">
      <c r="A105" s="2558" t="s">
        <v>291</v>
      </c>
      <c r="B105" s="2556"/>
      <c r="C105" s="2556"/>
      <c r="D105" s="2554"/>
      <c r="E105" s="2556"/>
      <c r="F105" s="2555"/>
      <c r="G105" s="2556"/>
      <c r="H105" s="2463"/>
      <c r="I105" s="2570"/>
      <c r="J105" s="2556"/>
      <c r="K105" s="2554"/>
      <c r="L105" s="2556"/>
      <c r="M105" s="2556"/>
    </row>
    <row r="106" spans="1:13" ht="36" customHeight="1">
      <c r="A106" s="793" t="s">
        <v>683</v>
      </c>
      <c r="B106" s="794" t="s">
        <v>224</v>
      </c>
      <c r="C106" s="794" t="s">
        <v>684</v>
      </c>
      <c r="D106" s="795" t="s">
        <v>685</v>
      </c>
      <c r="E106" s="794" t="s">
        <v>686</v>
      </c>
      <c r="F106" s="796" t="s">
        <v>687</v>
      </c>
      <c r="G106" s="794" t="s">
        <v>688</v>
      </c>
      <c r="H106" s="797" t="s">
        <v>689</v>
      </c>
      <c r="I106" s="798" t="s">
        <v>690</v>
      </c>
      <c r="J106" s="794" t="s">
        <v>222</v>
      </c>
      <c r="K106" s="795" t="s">
        <v>672</v>
      </c>
      <c r="L106" s="794" t="s">
        <v>691</v>
      </c>
      <c r="M106" s="2638" t="s">
        <v>692</v>
      </c>
    </row>
    <row r="107" spans="1:13">
      <c r="A107" s="705" t="s">
        <v>704</v>
      </c>
      <c r="B107" s="829"/>
      <c r="C107" s="829"/>
      <c r="D107" s="830"/>
      <c r="E107" s="829"/>
      <c r="F107" s="831"/>
      <c r="G107" s="829"/>
      <c r="H107" s="832"/>
      <c r="I107" s="833"/>
      <c r="J107" s="829"/>
      <c r="K107" s="830"/>
      <c r="L107" s="829"/>
      <c r="M107" s="829"/>
    </row>
    <row r="108" spans="1:13">
      <c r="A108" s="834" t="s">
        <v>694</v>
      </c>
      <c r="B108" s="835">
        <v>32464.701911460001</v>
      </c>
      <c r="C108" s="835">
        <v>21620.504362530002</v>
      </c>
      <c r="D108" s="836">
        <v>0.49343745957152602</v>
      </c>
      <c r="E108" s="835">
        <v>43072.790449840002</v>
      </c>
      <c r="F108" s="837">
        <v>7.5591557802405995E-4</v>
      </c>
      <c r="G108" s="835">
        <v>18188</v>
      </c>
      <c r="H108" s="838">
        <v>0.29562189439452302</v>
      </c>
      <c r="I108" s="839">
        <v>2.4954832277749532</v>
      </c>
      <c r="J108" s="835">
        <v>6794.0492029899997</v>
      </c>
      <c r="K108" s="836">
        <v>0.157734131734556</v>
      </c>
      <c r="L108" s="835">
        <v>9.70968944</v>
      </c>
      <c r="M108" s="835">
        <v>0.66397055999999999</v>
      </c>
    </row>
    <row r="109" spans="1:13">
      <c r="A109" s="834" t="s">
        <v>695</v>
      </c>
      <c r="B109" s="835">
        <v>12655.18040157</v>
      </c>
      <c r="C109" s="835">
        <v>7839.7992006700006</v>
      </c>
      <c r="D109" s="836">
        <v>0.49027525299871599</v>
      </c>
      <c r="E109" s="835">
        <v>16319.350006189999</v>
      </c>
      <c r="F109" s="837">
        <v>1.7736969707139599E-3</v>
      </c>
      <c r="G109" s="835">
        <v>6837</v>
      </c>
      <c r="H109" s="838">
        <v>0.299121544407004</v>
      </c>
      <c r="I109" s="839">
        <v>2.561423229034649</v>
      </c>
      <c r="J109" s="835">
        <v>4539.7806793099999</v>
      </c>
      <c r="K109" s="836">
        <v>0.27818391526550001</v>
      </c>
      <c r="L109" s="835">
        <v>8.5224376199999998</v>
      </c>
      <c r="M109" s="835">
        <v>1.3326777999999999</v>
      </c>
    </row>
    <row r="110" spans="1:13">
      <c r="A110" s="834" t="s">
        <v>696</v>
      </c>
      <c r="B110" s="835">
        <v>31385.06805043</v>
      </c>
      <c r="C110" s="835">
        <v>17771.81947088</v>
      </c>
      <c r="D110" s="836">
        <v>0.47938568851115299</v>
      </c>
      <c r="E110" s="835">
        <v>39513.51929448</v>
      </c>
      <c r="F110" s="837">
        <v>3.5165164245294402E-3</v>
      </c>
      <c r="G110" s="835">
        <v>18279</v>
      </c>
      <c r="H110" s="838">
        <v>0.28908732108014901</v>
      </c>
      <c r="I110" s="839">
        <v>2.5186667992897345</v>
      </c>
      <c r="J110" s="835">
        <v>14926.017351050001</v>
      </c>
      <c r="K110" s="836">
        <v>0.37774456989800798</v>
      </c>
      <c r="L110" s="835">
        <v>39.857222870000001</v>
      </c>
      <c r="M110" s="835">
        <v>13.034077139999999</v>
      </c>
    </row>
    <row r="111" spans="1:13">
      <c r="A111" s="834" t="s">
        <v>697</v>
      </c>
      <c r="B111" s="835">
        <v>12491.99909881</v>
      </c>
      <c r="C111" s="835">
        <v>4767.3762379299997</v>
      </c>
      <c r="D111" s="836">
        <v>0.44413676499778298</v>
      </c>
      <c r="E111" s="835">
        <v>13869.633932320001</v>
      </c>
      <c r="F111" s="837">
        <v>6.7448615512487398E-3</v>
      </c>
      <c r="G111" s="840">
        <v>7526</v>
      </c>
      <c r="H111" s="838">
        <v>0.28442514222941201</v>
      </c>
      <c r="I111" s="839">
        <v>2.8175000401676438</v>
      </c>
      <c r="J111" s="835">
        <v>7167.6230755500001</v>
      </c>
      <c r="K111" s="836">
        <v>0.51678531030638797</v>
      </c>
      <c r="L111" s="835">
        <v>26.517811640000001</v>
      </c>
      <c r="M111" s="835">
        <v>11.33642014</v>
      </c>
    </row>
    <row r="112" spans="1:13">
      <c r="A112" s="834" t="s">
        <v>698</v>
      </c>
      <c r="B112" s="835">
        <v>8743.2410834399998</v>
      </c>
      <c r="C112" s="835">
        <v>4212.39718859</v>
      </c>
      <c r="D112" s="836">
        <v>0.425972363067808</v>
      </c>
      <c r="E112" s="835">
        <v>10034.59252032</v>
      </c>
      <c r="F112" s="837">
        <v>1.23839574141509E-2</v>
      </c>
      <c r="G112" s="835">
        <v>8968</v>
      </c>
      <c r="H112" s="838">
        <v>0.29685275107762998</v>
      </c>
      <c r="I112" s="839">
        <v>2.6506267752279422</v>
      </c>
      <c r="J112" s="835">
        <v>6460.8980431099999</v>
      </c>
      <c r="K112" s="836">
        <v>0.64386252157491297</v>
      </c>
      <c r="L112" s="835">
        <v>36.67361949</v>
      </c>
      <c r="M112" s="835">
        <v>41.008275049999995</v>
      </c>
    </row>
    <row r="113" spans="1:13">
      <c r="A113" s="834" t="s">
        <v>699</v>
      </c>
      <c r="B113" s="835">
        <v>6432.61186456</v>
      </c>
      <c r="C113" s="835">
        <v>2058.7809198499999</v>
      </c>
      <c r="D113" s="836">
        <v>0.39410237514565699</v>
      </c>
      <c r="E113" s="835">
        <v>6295.3532240000004</v>
      </c>
      <c r="F113" s="837">
        <v>4.8644930467526701E-2</v>
      </c>
      <c r="G113" s="835">
        <v>4315</v>
      </c>
      <c r="H113" s="838">
        <v>0.29916393125171498</v>
      </c>
      <c r="I113" s="839">
        <v>2.632707349846978</v>
      </c>
      <c r="J113" s="835">
        <v>5735.6657040799992</v>
      </c>
      <c r="K113" s="836">
        <v>0.91109513636402795</v>
      </c>
      <c r="L113" s="835">
        <v>90.229821129999991</v>
      </c>
      <c r="M113" s="835">
        <v>67.466981490000009</v>
      </c>
    </row>
    <row r="114" spans="1:13">
      <c r="A114" s="834" t="s">
        <v>700</v>
      </c>
      <c r="B114" s="835">
        <v>709.06485176000001</v>
      </c>
      <c r="C114" s="835">
        <v>246.18033582999999</v>
      </c>
      <c r="D114" s="836">
        <v>0.35443709970644399</v>
      </c>
      <c r="E114" s="835">
        <v>728.69783175999999</v>
      </c>
      <c r="F114" s="837">
        <v>0.17278459975089999</v>
      </c>
      <c r="G114" s="835">
        <v>1659</v>
      </c>
      <c r="H114" s="838">
        <v>0.282702632341369</v>
      </c>
      <c r="I114" s="839">
        <v>2.4916075400450932</v>
      </c>
      <c r="J114" s="835">
        <v>860.24923825000008</v>
      </c>
      <c r="K114" s="836">
        <v>1.1805294331290499</v>
      </c>
      <c r="L114" s="835">
        <v>35.55526192</v>
      </c>
      <c r="M114" s="835">
        <v>39.222561689999999</v>
      </c>
    </row>
    <row r="115" spans="1:13">
      <c r="A115" s="834" t="s">
        <v>701</v>
      </c>
      <c r="B115" s="835">
        <v>5028.6075236200004</v>
      </c>
      <c r="C115" s="835">
        <v>784.16483403000007</v>
      </c>
      <c r="D115" s="836">
        <v>3.1947230879064898E-4</v>
      </c>
      <c r="E115" s="835">
        <v>4716.0527117600004</v>
      </c>
      <c r="F115" s="837">
        <v>1</v>
      </c>
      <c r="G115" s="835">
        <v>2127</v>
      </c>
      <c r="H115" s="838">
        <v>0.290920192401323</v>
      </c>
      <c r="I115" s="839">
        <v>2.6424626241235534</v>
      </c>
      <c r="J115" s="835">
        <v>6757.4924662600006</v>
      </c>
      <c r="K115" s="836">
        <v>1.4328704277222</v>
      </c>
      <c r="L115" s="835">
        <v>1660.11062449</v>
      </c>
      <c r="M115" s="835">
        <v>1759.07726381</v>
      </c>
    </row>
    <row r="116" spans="1:13">
      <c r="A116" s="841" t="s">
        <v>188</v>
      </c>
      <c r="B116" s="842">
        <v>109910.47478565</v>
      </c>
      <c r="C116" s="842">
        <v>59301.022550310001</v>
      </c>
      <c r="D116" s="843">
        <v>0.46981384176012397</v>
      </c>
      <c r="E116" s="842">
        <v>134549.98997067002</v>
      </c>
      <c r="F116" s="844">
        <v>4.1371011158406003E-2</v>
      </c>
      <c r="G116" s="842">
        <v>67899</v>
      </c>
      <c r="H116" s="845">
        <v>0.29299591855171098</v>
      </c>
      <c r="I116" s="846">
        <v>2.5666049926019094</v>
      </c>
      <c r="J116" s="842">
        <v>53241.775760600001</v>
      </c>
      <c r="K116" s="843">
        <v>0.39570256209016402</v>
      </c>
      <c r="L116" s="842">
        <v>1907.1764886000001</v>
      </c>
      <c r="M116" s="842">
        <v>1933.1422276799999</v>
      </c>
    </row>
    <row r="117" spans="1:13">
      <c r="A117" s="847"/>
      <c r="B117" s="848"/>
      <c r="C117" s="848"/>
      <c r="D117" s="849"/>
      <c r="E117" s="848"/>
      <c r="F117" s="850"/>
      <c r="G117" s="848"/>
      <c r="H117" s="851"/>
      <c r="I117" s="852"/>
      <c r="J117" s="848"/>
      <c r="K117" s="849"/>
      <c r="L117" s="848"/>
      <c r="M117" s="848"/>
    </row>
    <row r="118" spans="1:13">
      <c r="A118" s="705" t="s">
        <v>705</v>
      </c>
      <c r="B118" s="853"/>
      <c r="C118" s="853"/>
      <c r="D118" s="854"/>
      <c r="E118" s="853"/>
      <c r="F118" s="855"/>
      <c r="G118" s="853"/>
      <c r="H118" s="856"/>
      <c r="I118" s="857"/>
      <c r="J118" s="853"/>
      <c r="K118" s="854"/>
      <c r="L118" s="853"/>
      <c r="M118" s="853"/>
    </row>
    <row r="119" spans="1:13">
      <c r="A119" s="834" t="s">
        <v>694</v>
      </c>
      <c r="B119" s="835">
        <v>28767.482806699998</v>
      </c>
      <c r="C119" s="835">
        <v>21034.868924759998</v>
      </c>
      <c r="D119" s="836">
        <v>0.50358377861896197</v>
      </c>
      <c r="E119" s="835">
        <v>38924.374726549999</v>
      </c>
      <c r="F119" s="837">
        <v>7.5629355736112601E-4</v>
      </c>
      <c r="G119" s="835">
        <v>16070</v>
      </c>
      <c r="H119" s="838">
        <v>0.280705455853277</v>
      </c>
      <c r="I119" s="839">
        <v>2.4950018469024355</v>
      </c>
      <c r="J119" s="835">
        <v>5794.2875965499998</v>
      </c>
      <c r="K119" s="836">
        <v>0.14886013294383801</v>
      </c>
      <c r="L119" s="835">
        <v>8.4930796399999995</v>
      </c>
      <c r="M119" s="835">
        <v>0.36379468000000004</v>
      </c>
    </row>
    <row r="120" spans="1:13">
      <c r="A120" s="834" t="s">
        <v>695</v>
      </c>
      <c r="B120" s="835">
        <v>11640.12535937</v>
      </c>
      <c r="C120" s="835">
        <v>7419.4707236000004</v>
      </c>
      <c r="D120" s="836">
        <v>0.51330890424639897</v>
      </c>
      <c r="E120" s="835">
        <v>15281.388650219998</v>
      </c>
      <c r="F120" s="837">
        <v>1.77378861898194E-3</v>
      </c>
      <c r="G120" s="835">
        <v>5864</v>
      </c>
      <c r="H120" s="838">
        <v>0.29042693605309899</v>
      </c>
      <c r="I120" s="839">
        <v>2.5655952934553778</v>
      </c>
      <c r="J120" s="835">
        <v>4142.9594273799994</v>
      </c>
      <c r="K120" s="836">
        <v>0.27111144950301103</v>
      </c>
      <c r="L120" s="835">
        <v>7.8717192699999998</v>
      </c>
      <c r="M120" s="835">
        <v>1.27630344</v>
      </c>
    </row>
    <row r="121" spans="1:13">
      <c r="A121" s="834" t="s">
        <v>696</v>
      </c>
      <c r="B121" s="835">
        <v>28421.16095731</v>
      </c>
      <c r="C121" s="835">
        <v>16912.663180610001</v>
      </c>
      <c r="D121" s="836">
        <v>0.50046203187547</v>
      </c>
      <c r="E121" s="835">
        <v>36475.295612889997</v>
      </c>
      <c r="F121" s="837">
        <v>3.5206659296989698E-3</v>
      </c>
      <c r="G121" s="835">
        <v>15729</v>
      </c>
      <c r="H121" s="838">
        <v>0.27741063918627101</v>
      </c>
      <c r="I121" s="839">
        <v>2.5202217929415891</v>
      </c>
      <c r="J121" s="835">
        <v>13236.671582540001</v>
      </c>
      <c r="K121" s="836">
        <v>0.36289415507471001</v>
      </c>
      <c r="L121" s="835">
        <v>35.552183810000002</v>
      </c>
      <c r="M121" s="835">
        <v>11.10332344</v>
      </c>
    </row>
    <row r="122" spans="1:13">
      <c r="A122" s="834" t="s">
        <v>697</v>
      </c>
      <c r="B122" s="835">
        <v>11435.87366662</v>
      </c>
      <c r="C122" s="835">
        <v>4321.2231457399994</v>
      </c>
      <c r="D122" s="836">
        <v>0.48566670437093101</v>
      </c>
      <c r="E122" s="835">
        <v>12799.534439249999</v>
      </c>
      <c r="F122" s="837">
        <v>6.7447556502733697E-3</v>
      </c>
      <c r="G122" s="840">
        <v>6377</v>
      </c>
      <c r="H122" s="838">
        <v>0.27272231097606597</v>
      </c>
      <c r="I122" s="839">
        <v>2.8440475878353153</v>
      </c>
      <c r="J122" s="835">
        <v>6400.6027412900003</v>
      </c>
      <c r="K122" s="836">
        <v>0.50006527750434704</v>
      </c>
      <c r="L122" s="835">
        <v>23.54562606</v>
      </c>
      <c r="M122" s="835">
        <v>10.312643550000001</v>
      </c>
    </row>
    <row r="123" spans="1:13">
      <c r="A123" s="834" t="s">
        <v>698</v>
      </c>
      <c r="B123" s="835">
        <v>7774.6795411099993</v>
      </c>
      <c r="C123" s="835">
        <v>3658.4554411099998</v>
      </c>
      <c r="D123" s="836">
        <v>0.47548443352157499</v>
      </c>
      <c r="E123" s="835">
        <v>9027.1906856600017</v>
      </c>
      <c r="F123" s="837">
        <v>1.24358698757001E-2</v>
      </c>
      <c r="G123" s="835">
        <v>7458</v>
      </c>
      <c r="H123" s="838">
        <v>0.282590917707361</v>
      </c>
      <c r="I123" s="839">
        <v>2.6674361785952354</v>
      </c>
      <c r="J123" s="835">
        <v>5602.1132124500009</v>
      </c>
      <c r="K123" s="836">
        <v>0.62058212876229002</v>
      </c>
      <c r="L123" s="835">
        <v>31.690553439999999</v>
      </c>
      <c r="M123" s="835">
        <v>37.950095150000003</v>
      </c>
    </row>
    <row r="124" spans="1:13">
      <c r="A124" s="834" t="s">
        <v>699</v>
      </c>
      <c r="B124" s="835">
        <v>5121.1724205800001</v>
      </c>
      <c r="C124" s="835">
        <v>1589.7291795699998</v>
      </c>
      <c r="D124" s="836">
        <v>0.52007967138612898</v>
      </c>
      <c r="E124" s="835">
        <v>5297.6947335499999</v>
      </c>
      <c r="F124" s="837">
        <v>4.9370052689830302E-2</v>
      </c>
      <c r="G124" s="835">
        <v>5671</v>
      </c>
      <c r="H124" s="838">
        <v>0.277729117214359</v>
      </c>
      <c r="I124" s="839">
        <v>2.6576987132126439</v>
      </c>
      <c r="J124" s="835">
        <v>4512.6749012399996</v>
      </c>
      <c r="K124" s="836">
        <v>0.85181859812750005</v>
      </c>
      <c r="L124" s="835">
        <v>72.001196460000003</v>
      </c>
      <c r="M124" s="835">
        <v>54.992553740000005</v>
      </c>
    </row>
    <row r="125" spans="1:13">
      <c r="A125" s="834" t="s">
        <v>700</v>
      </c>
      <c r="B125" s="835">
        <v>623.16922409000006</v>
      </c>
      <c r="C125" s="835">
        <v>188.35717438</v>
      </c>
      <c r="D125" s="836">
        <v>0.47399420025629402</v>
      </c>
      <c r="E125" s="835">
        <v>645.92102774</v>
      </c>
      <c r="F125" s="837">
        <v>0.17284594962116601</v>
      </c>
      <c r="G125" s="835">
        <v>1387</v>
      </c>
      <c r="H125" s="838">
        <v>0.266705874544378</v>
      </c>
      <c r="I125" s="839">
        <v>2.4905320199260741</v>
      </c>
      <c r="J125" s="835">
        <v>726.54546054999992</v>
      </c>
      <c r="K125" s="836">
        <v>1.1248208826582</v>
      </c>
      <c r="L125" s="835">
        <v>29.724478350000002</v>
      </c>
      <c r="M125" s="835">
        <v>34.061217370000001</v>
      </c>
    </row>
    <row r="126" spans="1:13">
      <c r="A126" s="834" t="s">
        <v>701</v>
      </c>
      <c r="B126" s="835">
        <v>4862.4931535099995</v>
      </c>
      <c r="C126" s="835">
        <v>719.94066680999993</v>
      </c>
      <c r="D126" s="836">
        <v>0</v>
      </c>
      <c r="E126" s="835">
        <v>4569.4427662199996</v>
      </c>
      <c r="F126" s="837">
        <v>1</v>
      </c>
      <c r="G126" s="835">
        <v>2009</v>
      </c>
      <c r="H126" s="838">
        <v>0.28660203280396002</v>
      </c>
      <c r="I126" s="839">
        <v>2.6470335179092328</v>
      </c>
      <c r="J126" s="835">
        <v>6757.4924662600006</v>
      </c>
      <c r="K126" s="836">
        <v>1.4788438792176899</v>
      </c>
      <c r="L126" s="835">
        <v>1597.74564199</v>
      </c>
      <c r="M126" s="835">
        <v>1694.7226784900001</v>
      </c>
    </row>
    <row r="127" spans="1:13">
      <c r="A127" s="841" t="s">
        <v>188</v>
      </c>
      <c r="B127" s="842">
        <v>98646.157129290004</v>
      </c>
      <c r="C127" s="842">
        <v>55844.708436580004</v>
      </c>
      <c r="D127" s="843">
        <v>0.49444630640674098</v>
      </c>
      <c r="E127" s="842">
        <v>123020.84264208</v>
      </c>
      <c r="F127" s="844">
        <v>4.3294999383528397E-2</v>
      </c>
      <c r="G127" s="842">
        <v>60565</v>
      </c>
      <c r="H127" s="845">
        <v>0.28026123766840999</v>
      </c>
      <c r="I127" s="846">
        <v>2.5728473765324327</v>
      </c>
      <c r="J127" s="842">
        <v>47173.347388260001</v>
      </c>
      <c r="K127" s="843">
        <v>0.38345817160029799</v>
      </c>
      <c r="L127" s="842">
        <v>1806.6244790200001</v>
      </c>
      <c r="M127" s="842">
        <v>1844.7826098599999</v>
      </c>
    </row>
    <row r="128" spans="1:13">
      <c r="A128" s="858"/>
      <c r="B128" s="859"/>
      <c r="C128" s="859"/>
      <c r="D128" s="860"/>
      <c r="E128" s="859"/>
      <c r="F128" s="861"/>
      <c r="G128" s="859"/>
      <c r="H128" s="862"/>
      <c r="I128" s="863"/>
      <c r="J128" s="859"/>
      <c r="K128" s="860"/>
      <c r="L128" s="859"/>
      <c r="M128" s="859"/>
    </row>
    <row r="129" spans="1:13">
      <c r="A129" s="864" t="s">
        <v>706</v>
      </c>
      <c r="B129" s="829"/>
      <c r="C129" s="829"/>
      <c r="D129" s="830"/>
      <c r="E129" s="829"/>
      <c r="F129" s="831"/>
      <c r="G129" s="829"/>
      <c r="H129" s="832"/>
      <c r="I129" s="833"/>
      <c r="J129" s="829"/>
      <c r="K129" s="830"/>
      <c r="L129" s="829"/>
      <c r="M129" s="829"/>
    </row>
    <row r="130" spans="1:13">
      <c r="A130" s="834" t="s">
        <v>694</v>
      </c>
      <c r="B130" s="865">
        <v>13237.093116460001</v>
      </c>
      <c r="C130" s="865">
        <v>18161.275889830002</v>
      </c>
      <c r="D130" s="694">
        <v>0.50435873550204902</v>
      </c>
      <c r="E130" s="865">
        <v>21041.585627230001</v>
      </c>
      <c r="F130" s="866">
        <v>8.6758069488716599E-4</v>
      </c>
      <c r="G130" s="865">
        <v>3445</v>
      </c>
      <c r="H130" s="867">
        <v>0.30828690626315502</v>
      </c>
      <c r="I130" s="868">
        <v>2.4966919317344356</v>
      </c>
      <c r="J130" s="865">
        <v>4024.2477183699998</v>
      </c>
      <c r="K130" s="694">
        <v>0.19125211329901901</v>
      </c>
      <c r="L130" s="865">
        <v>5.5941859200000001</v>
      </c>
      <c r="M130" s="865">
        <v>0.18786237</v>
      </c>
    </row>
    <row r="131" spans="1:13">
      <c r="A131" s="834" t="s">
        <v>695</v>
      </c>
      <c r="B131" s="865">
        <v>7726.7729758599999</v>
      </c>
      <c r="C131" s="865">
        <v>6284.2471483400004</v>
      </c>
      <c r="D131" s="694">
        <v>0.506694367865549</v>
      </c>
      <c r="E131" s="865">
        <v>10409.007631820001</v>
      </c>
      <c r="F131" s="866">
        <v>1.77379596336905E-3</v>
      </c>
      <c r="G131" s="865">
        <v>1996</v>
      </c>
      <c r="H131" s="867">
        <v>0.30450623419283601</v>
      </c>
      <c r="I131" s="868">
        <v>2.5830918972212822</v>
      </c>
      <c r="J131" s="865">
        <v>3154.1563624300002</v>
      </c>
      <c r="K131" s="694">
        <v>0.303021812837167</v>
      </c>
      <c r="L131" s="865">
        <v>5.6218040299999998</v>
      </c>
      <c r="M131" s="865">
        <v>1.12075663</v>
      </c>
    </row>
    <row r="132" spans="1:13">
      <c r="A132" s="834" t="s">
        <v>696</v>
      </c>
      <c r="B132" s="865">
        <v>17765.92397625</v>
      </c>
      <c r="C132" s="865">
        <v>14400.559132599999</v>
      </c>
      <c r="D132" s="694">
        <v>0.485658877702971</v>
      </c>
      <c r="E132" s="865">
        <v>23412.84959192</v>
      </c>
      <c r="F132" s="866">
        <v>3.5102252849376599E-3</v>
      </c>
      <c r="G132" s="865">
        <v>5486</v>
      </c>
      <c r="H132" s="867">
        <v>0.28858794714726999</v>
      </c>
      <c r="I132" s="868">
        <v>2.5126966143526408</v>
      </c>
      <c r="J132" s="865">
        <v>9410.2556928600006</v>
      </c>
      <c r="K132" s="694">
        <v>0.40192696988527099</v>
      </c>
      <c r="L132" s="865">
        <v>23.657253109999999</v>
      </c>
      <c r="M132" s="865">
        <v>8.8271546799999996</v>
      </c>
    </row>
    <row r="133" spans="1:13">
      <c r="A133" s="834" t="s">
        <v>697</v>
      </c>
      <c r="B133" s="865">
        <v>6477.60913661</v>
      </c>
      <c r="C133" s="865">
        <v>3498.8364050499999</v>
      </c>
      <c r="D133" s="694">
        <v>0.47000269840769299</v>
      </c>
      <c r="E133" s="865">
        <v>7402.8436617099997</v>
      </c>
      <c r="F133" s="866">
        <v>6.7445817785197898E-3</v>
      </c>
      <c r="G133" s="865">
        <v>2135</v>
      </c>
      <c r="H133" s="867">
        <v>0.28472755581510101</v>
      </c>
      <c r="I133" s="868">
        <v>3.1070709538639179</v>
      </c>
      <c r="J133" s="865">
        <v>4325.37742764</v>
      </c>
      <c r="K133" s="694">
        <v>0.58428593460811695</v>
      </c>
      <c r="L133" s="865">
        <v>14.217102929999999</v>
      </c>
      <c r="M133" s="865">
        <v>6.46172507</v>
      </c>
    </row>
    <row r="134" spans="1:13">
      <c r="A134" s="834" t="s">
        <v>698</v>
      </c>
      <c r="B134" s="865">
        <v>4202.4819414200001</v>
      </c>
      <c r="C134" s="865">
        <v>2895.7859401199999</v>
      </c>
      <c r="D134" s="694">
        <v>0.45053107058365899</v>
      </c>
      <c r="E134" s="865">
        <v>5004.2300189300004</v>
      </c>
      <c r="F134" s="866">
        <v>1.2412704303165E-2</v>
      </c>
      <c r="G134" s="865">
        <v>2458</v>
      </c>
      <c r="H134" s="867">
        <v>0.30231785077766699</v>
      </c>
      <c r="I134" s="868">
        <v>2.8125208846675065</v>
      </c>
      <c r="J134" s="865">
        <v>3700.2388830999998</v>
      </c>
      <c r="K134" s="694">
        <v>0.73942222262021096</v>
      </c>
      <c r="L134" s="865">
        <v>18.7536065</v>
      </c>
      <c r="M134" s="865">
        <v>20.534352269999999</v>
      </c>
    </row>
    <row r="135" spans="1:13">
      <c r="A135" s="834" t="s">
        <v>699</v>
      </c>
      <c r="B135" s="865">
        <v>2695.7939608299998</v>
      </c>
      <c r="C135" s="865">
        <v>947.52448374999994</v>
      </c>
      <c r="D135" s="694">
        <v>0.50251127554641395</v>
      </c>
      <c r="E135" s="865">
        <v>2657.49687834</v>
      </c>
      <c r="F135" s="866">
        <v>4.8007454044383398E-2</v>
      </c>
      <c r="G135" s="865">
        <v>1563</v>
      </c>
      <c r="H135" s="867">
        <v>0.29746537187046201</v>
      </c>
      <c r="I135" s="868">
        <v>2.815208353620986</v>
      </c>
      <c r="J135" s="865">
        <v>2792.2697430100002</v>
      </c>
      <c r="K135" s="694">
        <v>1.05071421372814</v>
      </c>
      <c r="L135" s="865">
        <v>37.497329360000002</v>
      </c>
      <c r="M135" s="865">
        <v>35.181962230000003</v>
      </c>
    </row>
    <row r="136" spans="1:13">
      <c r="A136" s="834" t="s">
        <v>700</v>
      </c>
      <c r="B136" s="865">
        <v>140.85526311999999</v>
      </c>
      <c r="C136" s="865">
        <v>74.958872420000006</v>
      </c>
      <c r="D136" s="694">
        <v>0.55499613867827202</v>
      </c>
      <c r="E136" s="865">
        <v>149.75949922999999</v>
      </c>
      <c r="F136" s="866">
        <v>0.17561128886795599</v>
      </c>
      <c r="G136" s="865">
        <v>232</v>
      </c>
      <c r="H136" s="867">
        <v>0.30433379488003798</v>
      </c>
      <c r="I136" s="868">
        <v>2.49712615756683</v>
      </c>
      <c r="J136" s="865">
        <v>243.10273208999999</v>
      </c>
      <c r="K136" s="694">
        <v>1.6232875599873899</v>
      </c>
      <c r="L136" s="865">
        <v>7.9883297999999998</v>
      </c>
      <c r="M136" s="865">
        <v>18.672500710000001</v>
      </c>
    </row>
    <row r="137" spans="1:13">
      <c r="A137" s="834" t="s">
        <v>701</v>
      </c>
      <c r="B137" s="865">
        <v>2770.4162231700002</v>
      </c>
      <c r="C137" s="865">
        <v>555.84529361</v>
      </c>
      <c r="D137" s="860">
        <v>0</v>
      </c>
      <c r="E137" s="865">
        <v>2589.6261022399999</v>
      </c>
      <c r="F137" s="866">
        <v>1</v>
      </c>
      <c r="G137" s="865">
        <v>619</v>
      </c>
      <c r="H137" s="867">
        <v>0.29795952413075</v>
      </c>
      <c r="I137" s="868">
        <v>2.7793950524600546</v>
      </c>
      <c r="J137" s="865">
        <v>4320.5109916800002</v>
      </c>
      <c r="K137" s="694">
        <v>1.66839181453369</v>
      </c>
      <c r="L137" s="865">
        <v>851.64587300000005</v>
      </c>
      <c r="M137" s="865">
        <v>913.45181652999997</v>
      </c>
    </row>
    <row r="138" spans="1:13">
      <c r="A138" s="869" t="s">
        <v>707</v>
      </c>
      <c r="B138" s="870">
        <v>55016.94659372</v>
      </c>
      <c r="C138" s="870">
        <v>46819.03316572</v>
      </c>
      <c r="D138" s="871">
        <v>0.486859613683856</v>
      </c>
      <c r="E138" s="870">
        <v>72667.399011419999</v>
      </c>
      <c r="F138" s="872">
        <v>4.0932432953910303E-2</v>
      </c>
      <c r="G138" s="870">
        <v>17934</v>
      </c>
      <c r="H138" s="873">
        <v>0.29781545958069799</v>
      </c>
      <c r="I138" s="874">
        <v>2.6198791003695834</v>
      </c>
      <c r="J138" s="870">
        <v>31970.159551180001</v>
      </c>
      <c r="K138" s="871">
        <v>0.43995189020258901</v>
      </c>
      <c r="L138" s="870">
        <v>964.97548465</v>
      </c>
      <c r="M138" s="870">
        <v>1004.43813049</v>
      </c>
    </row>
    <row r="139" spans="1:13">
      <c r="A139" s="834"/>
      <c r="B139" s="834"/>
      <c r="C139" s="834"/>
      <c r="D139" s="834"/>
      <c r="E139" s="834"/>
      <c r="F139" s="875"/>
      <c r="G139" s="834"/>
      <c r="H139" s="876"/>
      <c r="I139" s="834"/>
      <c r="J139" s="834"/>
      <c r="K139" s="834"/>
      <c r="L139" s="834"/>
      <c r="M139" s="834"/>
    </row>
    <row r="140" spans="1:13">
      <c r="A140" s="864" t="s">
        <v>708</v>
      </c>
      <c r="B140" s="829"/>
      <c r="C140" s="829"/>
      <c r="D140" s="830"/>
      <c r="E140" s="829"/>
      <c r="F140" s="831"/>
      <c r="G140" s="829"/>
      <c r="H140" s="832"/>
      <c r="I140" s="833"/>
      <c r="J140" s="829"/>
      <c r="K140" s="830"/>
      <c r="L140" s="829"/>
      <c r="M140" s="829"/>
    </row>
    <row r="141" spans="1:13">
      <c r="A141" s="834" t="s">
        <v>694</v>
      </c>
      <c r="B141" s="865">
        <v>15514.40424536</v>
      </c>
      <c r="C141" s="865">
        <v>2812.7108746099998</v>
      </c>
      <c r="D141" s="694">
        <v>0.50371541741528403</v>
      </c>
      <c r="E141" s="865">
        <v>17850.224855879998</v>
      </c>
      <c r="F141" s="866">
        <v>6.24881344075937E-4</v>
      </c>
      <c r="G141" s="865">
        <v>12623</v>
      </c>
      <c r="H141" s="867">
        <v>0.248061146472976</v>
      </c>
      <c r="I141" s="868">
        <v>2.4896350557509233</v>
      </c>
      <c r="J141" s="865">
        <v>1759.69368575</v>
      </c>
      <c r="K141" s="694">
        <v>9.8581037491544204E-2</v>
      </c>
      <c r="L141" s="865">
        <v>2.88889934</v>
      </c>
      <c r="M141" s="865">
        <v>0.17593231000000001</v>
      </c>
    </row>
    <row r="142" spans="1:13">
      <c r="A142" s="834" t="s">
        <v>695</v>
      </c>
      <c r="B142" s="865">
        <v>3887.3392980899998</v>
      </c>
      <c r="C142" s="865">
        <v>1133.4927307099999</v>
      </c>
      <c r="D142" s="694">
        <v>0.54201869398743796</v>
      </c>
      <c r="E142" s="865">
        <v>4845.1684577100004</v>
      </c>
      <c r="F142" s="866">
        <v>1.7737732722841099E-3</v>
      </c>
      <c r="G142" s="865">
        <v>3865</v>
      </c>
      <c r="H142" s="867">
        <v>0.25983186139930697</v>
      </c>
      <c r="I142" s="868">
        <v>2.5283752735943148</v>
      </c>
      <c r="J142" s="865">
        <v>981.49165526000002</v>
      </c>
      <c r="K142" s="694">
        <v>0.202571213741429</v>
      </c>
      <c r="L142" s="865">
        <v>2.23290532</v>
      </c>
      <c r="M142" s="865">
        <v>0.15554681000000001</v>
      </c>
    </row>
    <row r="143" spans="1:13">
      <c r="A143" s="834" t="s">
        <v>696</v>
      </c>
      <c r="B143" s="865">
        <v>10471.66953918</v>
      </c>
      <c r="C143" s="865">
        <v>2490.47152555</v>
      </c>
      <c r="D143" s="694">
        <v>0.56399590106873598</v>
      </c>
      <c r="E143" s="865">
        <v>12890.063188</v>
      </c>
      <c r="F143" s="866">
        <v>3.53728560868867E-3</v>
      </c>
      <c r="G143" s="865">
        <v>10237</v>
      </c>
      <c r="H143" s="867">
        <v>0.25624394816194002</v>
      </c>
      <c r="I143" s="868">
        <v>2.5193967255435861</v>
      </c>
      <c r="J143" s="865">
        <v>3718.1637011399998</v>
      </c>
      <c r="K143" s="694">
        <v>0.28845193750496301</v>
      </c>
      <c r="L143" s="865">
        <v>11.67561667</v>
      </c>
      <c r="M143" s="865">
        <v>2.27616876</v>
      </c>
    </row>
    <row r="144" spans="1:13">
      <c r="A144" s="834" t="s">
        <v>697</v>
      </c>
      <c r="B144" s="865">
        <v>4951.1621977900004</v>
      </c>
      <c r="C144" s="865">
        <v>810.25674069000002</v>
      </c>
      <c r="D144" s="694">
        <v>0.53645843514560498</v>
      </c>
      <c r="E144" s="865">
        <v>5382.7349953200001</v>
      </c>
      <c r="F144" s="866">
        <v>6.7449928431487999E-3</v>
      </c>
      <c r="G144" s="865">
        <v>4239</v>
      </c>
      <c r="H144" s="867">
        <v>0.25657118479560198</v>
      </c>
      <c r="I144" s="868">
        <v>2.4840165676872137</v>
      </c>
      <c r="J144" s="865">
        <v>2072.2148258699999</v>
      </c>
      <c r="K144" s="694">
        <v>0.38497433510505003</v>
      </c>
      <c r="L144" s="865">
        <v>9.3159067800000006</v>
      </c>
      <c r="M144" s="865">
        <v>3.8509184799999998</v>
      </c>
    </row>
    <row r="145" spans="1:13">
      <c r="A145" s="834" t="s">
        <v>698</v>
      </c>
      <c r="B145" s="865">
        <v>3554.6707607899998</v>
      </c>
      <c r="C145" s="865">
        <v>762.66950098999996</v>
      </c>
      <c r="D145" s="694">
        <v>0.55646613817435497</v>
      </c>
      <c r="E145" s="865">
        <v>4005.4338278300002</v>
      </c>
      <c r="F145" s="866">
        <v>1.24524700129728E-2</v>
      </c>
      <c r="G145" s="865">
        <v>4998</v>
      </c>
      <c r="H145" s="867">
        <v>0.257622148202868</v>
      </c>
      <c r="I145" s="868">
        <v>2.4793960882038819</v>
      </c>
      <c r="J145" s="865">
        <v>1882.12052348</v>
      </c>
      <c r="K145" s="694">
        <v>0.469891803080833</v>
      </c>
      <c r="L145" s="865">
        <v>12.840833659999999</v>
      </c>
      <c r="M145" s="865">
        <v>17.41574288</v>
      </c>
    </row>
    <row r="146" spans="1:13">
      <c r="A146" s="834" t="s">
        <v>699</v>
      </c>
      <c r="B146" s="865">
        <v>2401.8680555699998</v>
      </c>
      <c r="C146" s="865">
        <v>642.20469581999998</v>
      </c>
      <c r="D146" s="694">
        <v>0.54377680694583297</v>
      </c>
      <c r="E146" s="865">
        <v>2616.6874510299999</v>
      </c>
      <c r="F146" s="866">
        <v>5.0726111457351203E-2</v>
      </c>
      <c r="G146" s="865">
        <v>4105</v>
      </c>
      <c r="H146" s="867">
        <v>0.25735922320601201</v>
      </c>
      <c r="I146" s="868">
        <v>2.4991494691888358</v>
      </c>
      <c r="J146" s="865">
        <v>1700.6808583699999</v>
      </c>
      <c r="K146" s="694">
        <v>0.64993656682251699</v>
      </c>
      <c r="L146" s="865">
        <v>34.118169989999998</v>
      </c>
      <c r="M146" s="865">
        <v>19.810591509999998</v>
      </c>
    </row>
    <row r="147" spans="1:13">
      <c r="A147" s="834" t="s">
        <v>700</v>
      </c>
      <c r="B147" s="865">
        <v>482.31396096999998</v>
      </c>
      <c r="C147" s="865">
        <v>113.39830196</v>
      </c>
      <c r="D147" s="694">
        <v>0.41983143775752502</v>
      </c>
      <c r="E147" s="865">
        <v>496.16152850999998</v>
      </c>
      <c r="F147" s="866">
        <v>0.17201127019319001</v>
      </c>
      <c r="G147" s="865">
        <v>1155</v>
      </c>
      <c r="H147" s="867">
        <v>0.25534840689980398</v>
      </c>
      <c r="I147" s="868">
        <v>2.4885416706261205</v>
      </c>
      <c r="J147" s="865">
        <v>483.44272846000001</v>
      </c>
      <c r="K147" s="694">
        <v>0.97436560611985501</v>
      </c>
      <c r="L147" s="865">
        <v>21.736148549999999</v>
      </c>
      <c r="M147" s="865">
        <v>15.38871666</v>
      </c>
    </row>
    <row r="148" spans="1:13">
      <c r="A148" s="834" t="s">
        <v>701</v>
      </c>
      <c r="B148" s="865">
        <v>2069.5163835499998</v>
      </c>
      <c r="C148" s="865">
        <v>146.31136248000001</v>
      </c>
      <c r="D148" s="860">
        <v>0</v>
      </c>
      <c r="E148" s="865">
        <v>1957.2561171899999</v>
      </c>
      <c r="F148" s="866">
        <v>1</v>
      </c>
      <c r="G148" s="865">
        <v>1386</v>
      </c>
      <c r="H148" s="867">
        <v>0.272290005094037</v>
      </c>
      <c r="I148" s="868">
        <v>2.4801334052407014</v>
      </c>
      <c r="J148" s="865">
        <v>2394.1108120099998</v>
      </c>
      <c r="K148" s="694">
        <v>1.22319751154856</v>
      </c>
      <c r="L148" s="865">
        <v>742.06991929000003</v>
      </c>
      <c r="M148" s="865">
        <v>777.24101226000005</v>
      </c>
    </row>
    <row r="149" spans="1:13">
      <c r="A149" s="869" t="s">
        <v>707</v>
      </c>
      <c r="B149" s="870">
        <v>43332.944441300002</v>
      </c>
      <c r="C149" s="870">
        <v>8911.5157328099995</v>
      </c>
      <c r="D149" s="871">
        <v>0.528090739235624</v>
      </c>
      <c r="E149" s="870">
        <v>50043.730421469998</v>
      </c>
      <c r="F149" s="872">
        <v>4.6496618918954902E-2</v>
      </c>
      <c r="G149" s="870">
        <v>42608</v>
      </c>
      <c r="H149" s="873">
        <v>0.25449510066411801</v>
      </c>
      <c r="I149" s="874">
        <v>2.4997429140024683</v>
      </c>
      <c r="J149" s="870">
        <v>14991.91879034</v>
      </c>
      <c r="K149" s="871">
        <v>0.299576363793777</v>
      </c>
      <c r="L149" s="870">
        <v>836.87839959999997</v>
      </c>
      <c r="M149" s="870">
        <v>836.31462967000004</v>
      </c>
    </row>
    <row r="150" spans="1:13">
      <c r="A150" s="834"/>
      <c r="B150" s="834"/>
      <c r="C150" s="834"/>
      <c r="D150" s="834"/>
      <c r="E150" s="834"/>
      <c r="F150" s="875"/>
      <c r="G150" s="834"/>
      <c r="H150" s="876"/>
      <c r="I150" s="834"/>
      <c r="J150" s="834"/>
      <c r="K150" s="834"/>
      <c r="L150" s="834"/>
      <c r="M150" s="834"/>
    </row>
    <row r="151" spans="1:13">
      <c r="A151" s="864" t="s">
        <v>709</v>
      </c>
      <c r="B151" s="829"/>
      <c r="C151" s="829"/>
      <c r="D151" s="830"/>
      <c r="E151" s="829"/>
      <c r="F151" s="831"/>
      <c r="G151" s="829"/>
      <c r="H151" s="832"/>
      <c r="I151" s="833"/>
      <c r="J151" s="829"/>
      <c r="K151" s="830"/>
      <c r="L151" s="829"/>
      <c r="M151" s="829"/>
    </row>
    <row r="152" spans="1:13">
      <c r="A152" s="834" t="s">
        <v>694</v>
      </c>
      <c r="B152" s="865">
        <v>15.985444879999999</v>
      </c>
      <c r="C152" s="865">
        <v>60.882160319999997</v>
      </c>
      <c r="D152" s="694">
        <v>0.27230963015866899</v>
      </c>
      <c r="E152" s="865">
        <v>32.564243439999998</v>
      </c>
      <c r="F152" s="866">
        <v>8.8157583187506103E-4</v>
      </c>
      <c r="G152" s="865">
        <v>2</v>
      </c>
      <c r="H152" s="867">
        <v>0.35289543886298902</v>
      </c>
      <c r="I152" s="868">
        <v>4.3447719547269594</v>
      </c>
      <c r="J152" s="865">
        <v>10.34619243</v>
      </c>
      <c r="K152" s="694">
        <v>0.31771634581540298</v>
      </c>
      <c r="L152" s="865">
        <v>9.9943800000000006E-3</v>
      </c>
      <c r="M152" s="865"/>
    </row>
    <row r="153" spans="1:13">
      <c r="A153" s="834" t="s">
        <v>695</v>
      </c>
      <c r="B153" s="865">
        <v>26.013085419999999</v>
      </c>
      <c r="C153" s="865">
        <v>1.73084455</v>
      </c>
      <c r="D153" s="694">
        <v>0.69299999818007896</v>
      </c>
      <c r="E153" s="865">
        <v>27.21256069</v>
      </c>
      <c r="F153" s="866">
        <v>1.77371179985047E-3</v>
      </c>
      <c r="G153" s="865">
        <v>3</v>
      </c>
      <c r="H153" s="867">
        <v>0.352411874033013</v>
      </c>
      <c r="I153" s="868">
        <v>2.500000000002518</v>
      </c>
      <c r="J153" s="865">
        <v>7.3114096899999996</v>
      </c>
      <c r="K153" s="694">
        <v>0.268677754118405</v>
      </c>
      <c r="L153" s="865">
        <v>1.7009920000000001E-2</v>
      </c>
      <c r="M153" s="865"/>
    </row>
    <row r="154" spans="1:13">
      <c r="A154" s="834" t="s">
        <v>696</v>
      </c>
      <c r="B154" s="865">
        <v>183.56744187999999</v>
      </c>
      <c r="C154" s="865">
        <v>21.632522460000001</v>
      </c>
      <c r="D154" s="694">
        <v>0.23370695089490001</v>
      </c>
      <c r="E154" s="865">
        <v>172.38283297000001</v>
      </c>
      <c r="F154" s="866">
        <v>3.6959532978024499E-3</v>
      </c>
      <c r="G154" s="865">
        <v>6</v>
      </c>
      <c r="H154" s="867">
        <v>0.34207690820502001</v>
      </c>
      <c r="I154" s="868">
        <v>3.6039784648287672</v>
      </c>
      <c r="J154" s="865">
        <v>108.25218854000001</v>
      </c>
      <c r="K154" s="694">
        <v>0.627975458315152</v>
      </c>
      <c r="L154" s="865">
        <v>0.21931402999999999</v>
      </c>
      <c r="M154" s="865"/>
    </row>
    <row r="155" spans="1:13">
      <c r="A155" s="834" t="s">
        <v>697</v>
      </c>
      <c r="B155" s="865">
        <v>7.1023322200000001</v>
      </c>
      <c r="C155" s="865">
        <v>12.13</v>
      </c>
      <c r="D155" s="694">
        <v>0.56499999999999995</v>
      </c>
      <c r="E155" s="865">
        <v>13.95578222</v>
      </c>
      <c r="F155" s="866">
        <v>6.74550079071096E-3</v>
      </c>
      <c r="G155" s="865">
        <v>3</v>
      </c>
      <c r="H155" s="867">
        <v>0.13401861612025101</v>
      </c>
      <c r="I155" s="868">
        <v>2.1870233960065564</v>
      </c>
      <c r="J155" s="865">
        <v>3.0104877800000001</v>
      </c>
      <c r="K155" s="694">
        <v>0.21571616212853201</v>
      </c>
      <c r="L155" s="865">
        <v>1.261635E-2</v>
      </c>
      <c r="M155" s="865"/>
    </row>
    <row r="156" spans="1:13">
      <c r="A156" s="834" t="s">
        <v>698</v>
      </c>
      <c r="B156" s="865">
        <v>17.526838900000001</v>
      </c>
      <c r="C156" s="865"/>
      <c r="D156" s="694"/>
      <c r="E156" s="865">
        <v>17.526838900000001</v>
      </c>
      <c r="F156" s="866">
        <v>1.5256407132263901E-2</v>
      </c>
      <c r="G156" s="865">
        <v>2</v>
      </c>
      <c r="H156" s="867">
        <v>0.35634314240202197</v>
      </c>
      <c r="I156" s="868">
        <v>4.2161979252038355</v>
      </c>
      <c r="J156" s="865">
        <v>19.753805870000001</v>
      </c>
      <c r="K156" s="694">
        <v>1.12706038908134</v>
      </c>
      <c r="L156" s="865">
        <v>9.6113279999999995E-2</v>
      </c>
      <c r="M156" s="865"/>
    </row>
    <row r="157" spans="1:13">
      <c r="A157" s="834" t="s">
        <v>699</v>
      </c>
      <c r="B157" s="865">
        <v>23.510404179999998</v>
      </c>
      <c r="C157" s="865"/>
      <c r="D157" s="694"/>
      <c r="E157" s="865">
        <v>23.510404179999998</v>
      </c>
      <c r="F157" s="866">
        <v>5.2463138045464298E-2</v>
      </c>
      <c r="G157" s="865">
        <v>3</v>
      </c>
      <c r="H157" s="867">
        <v>0.31399437599970698</v>
      </c>
      <c r="I157" s="868">
        <v>2.5000000000011644</v>
      </c>
      <c r="J157" s="865">
        <v>19.724299859999999</v>
      </c>
      <c r="K157" s="694">
        <v>0.83896047507253002</v>
      </c>
      <c r="L157" s="865">
        <v>0.38569711000000001</v>
      </c>
      <c r="M157" s="865"/>
    </row>
    <row r="158" spans="1:13">
      <c r="A158" s="834" t="s">
        <v>700</v>
      </c>
      <c r="B158" s="865"/>
      <c r="C158" s="865"/>
      <c r="D158" s="860"/>
      <c r="E158" s="865"/>
      <c r="F158" s="866"/>
      <c r="G158" s="865"/>
      <c r="H158" s="867"/>
      <c r="I158" s="868"/>
      <c r="J158" s="865"/>
      <c r="K158" s="694"/>
      <c r="L158" s="865"/>
      <c r="M158" s="865"/>
    </row>
    <row r="159" spans="1:13">
      <c r="A159" s="834" t="s">
        <v>701</v>
      </c>
      <c r="B159" s="865">
        <v>22.56054679</v>
      </c>
      <c r="C159" s="865">
        <v>17.784010720000001</v>
      </c>
      <c r="D159" s="694">
        <v>0</v>
      </c>
      <c r="E159" s="865">
        <v>22.56054679</v>
      </c>
      <c r="F159" s="866">
        <v>1</v>
      </c>
      <c r="G159" s="865">
        <v>4</v>
      </c>
      <c r="H159" s="867">
        <v>0.224575512604409</v>
      </c>
      <c r="I159" s="868">
        <v>1.9333709247523674</v>
      </c>
      <c r="J159" s="865">
        <v>42.87066257</v>
      </c>
      <c r="K159" s="694">
        <v>1.9002492700665601</v>
      </c>
      <c r="L159" s="865">
        <v>4.0298496999999998</v>
      </c>
      <c r="M159" s="865">
        <v>4.0298496999999998</v>
      </c>
    </row>
    <row r="160" spans="1:13">
      <c r="A160" s="869" t="s">
        <v>707</v>
      </c>
      <c r="B160" s="870">
        <v>296.26609427</v>
      </c>
      <c r="C160" s="870">
        <v>114.15953804999999</v>
      </c>
      <c r="D160" s="871">
        <v>0.261603109539988</v>
      </c>
      <c r="E160" s="870">
        <v>309.71320918999999</v>
      </c>
      <c r="F160" s="872">
        <v>8.0298821464677095E-2</v>
      </c>
      <c r="G160" s="870">
        <v>23</v>
      </c>
      <c r="H160" s="873">
        <v>0.32486368212430999</v>
      </c>
      <c r="I160" s="874">
        <v>3.3501696407601642</v>
      </c>
      <c r="J160" s="870">
        <v>211.26904673999999</v>
      </c>
      <c r="K160" s="871">
        <v>0.68214412711855799</v>
      </c>
      <c r="L160" s="870">
        <v>4.7705947699999998</v>
      </c>
      <c r="M160" s="870">
        <v>4.0298496999999998</v>
      </c>
    </row>
    <row r="161" spans="1:13">
      <c r="A161" s="858"/>
      <c r="B161" s="859"/>
      <c r="C161" s="859"/>
      <c r="D161" s="860"/>
      <c r="E161" s="859"/>
      <c r="F161" s="861"/>
      <c r="G161" s="859"/>
      <c r="H161" s="862"/>
      <c r="I161" s="863"/>
      <c r="J161" s="859"/>
      <c r="K161" s="860"/>
      <c r="L161" s="859"/>
      <c r="M161" s="859"/>
    </row>
    <row r="162" spans="1:13" ht="14.45" customHeight="1">
      <c r="A162" s="2244" t="s">
        <v>291</v>
      </c>
      <c r="B162" s="824"/>
      <c r="C162" s="824"/>
      <c r="D162" s="825"/>
      <c r="E162" s="824"/>
      <c r="F162" s="826"/>
      <c r="G162" s="824"/>
      <c r="H162" s="827"/>
      <c r="I162" s="828"/>
      <c r="J162" s="824"/>
      <c r="K162" s="825"/>
      <c r="L162" s="824"/>
      <c r="M162" s="824"/>
    </row>
    <row r="163" spans="1:13" ht="36" customHeight="1">
      <c r="A163" s="793" t="s">
        <v>683</v>
      </c>
      <c r="B163" s="794" t="s">
        <v>224</v>
      </c>
      <c r="C163" s="794" t="s">
        <v>684</v>
      </c>
      <c r="D163" s="795" t="s">
        <v>685</v>
      </c>
      <c r="E163" s="794" t="s">
        <v>686</v>
      </c>
      <c r="F163" s="796" t="s">
        <v>687</v>
      </c>
      <c r="G163" s="794" t="s">
        <v>688</v>
      </c>
      <c r="H163" s="797" t="s">
        <v>689</v>
      </c>
      <c r="I163" s="798" t="s">
        <v>690</v>
      </c>
      <c r="J163" s="794" t="s">
        <v>222</v>
      </c>
      <c r="K163" s="795" t="s">
        <v>672</v>
      </c>
      <c r="L163" s="794" t="s">
        <v>691</v>
      </c>
      <c r="M163" s="794" t="s">
        <v>692</v>
      </c>
    </row>
    <row r="164" spans="1:13">
      <c r="A164" s="705" t="s">
        <v>710</v>
      </c>
      <c r="B164" s="829"/>
      <c r="C164" s="829"/>
      <c r="D164" s="830"/>
      <c r="E164" s="829"/>
      <c r="F164" s="831"/>
      <c r="G164" s="829"/>
      <c r="H164" s="832"/>
      <c r="I164" s="833"/>
      <c r="J164" s="829"/>
      <c r="K164" s="830"/>
      <c r="L164" s="829"/>
      <c r="M164" s="829"/>
    </row>
    <row r="165" spans="1:13">
      <c r="A165" s="834" t="s">
        <v>694</v>
      </c>
      <c r="B165" s="835">
        <v>3697.2191047599999</v>
      </c>
      <c r="C165" s="835">
        <v>585.63543776999995</v>
      </c>
      <c r="D165" s="836">
        <v>0.12797562804739199</v>
      </c>
      <c r="E165" s="835">
        <v>4148.4157232899997</v>
      </c>
      <c r="F165" s="837">
        <v>7.5236901703879997E-4</v>
      </c>
      <c r="G165" s="835">
        <v>3770</v>
      </c>
      <c r="H165" s="838">
        <v>0.435582082112767</v>
      </c>
      <c r="I165" s="839">
        <v>2.5000000001328604</v>
      </c>
      <c r="J165" s="835">
        <v>999.76160644000004</v>
      </c>
      <c r="K165" s="836">
        <v>0.24099841315978701</v>
      </c>
      <c r="L165" s="835">
        <v>1.2166097999999999</v>
      </c>
      <c r="M165" s="835">
        <v>0.30017588000000001</v>
      </c>
    </row>
    <row r="166" spans="1:13">
      <c r="A166" s="834" t="s">
        <v>695</v>
      </c>
      <c r="B166" s="835">
        <v>1015.0550422</v>
      </c>
      <c r="C166" s="835">
        <v>420.32847707000002</v>
      </c>
      <c r="D166" s="836">
        <v>9.25775168019978E-2</v>
      </c>
      <c r="E166" s="835">
        <v>1037.9613559700001</v>
      </c>
      <c r="F166" s="837">
        <v>1.7723476788601899E-3</v>
      </c>
      <c r="G166" s="835">
        <v>2041</v>
      </c>
      <c r="H166" s="838">
        <v>0.42712793756727702</v>
      </c>
      <c r="I166" s="839">
        <v>2.5000000002022547</v>
      </c>
      <c r="J166" s="835">
        <v>396.82125193000002</v>
      </c>
      <c r="K166" s="836">
        <v>0.38230831008073601</v>
      </c>
      <c r="L166" s="835">
        <v>0.65071835</v>
      </c>
      <c r="M166" s="835">
        <v>5.6374360000000005E-2</v>
      </c>
    </row>
    <row r="167" spans="1:13">
      <c r="A167" s="834" t="s">
        <v>696</v>
      </c>
      <c r="B167" s="835">
        <v>2963.9070931199999</v>
      </c>
      <c r="C167" s="835">
        <v>859.15629027</v>
      </c>
      <c r="D167" s="836">
        <v>7.3634256344728199E-2</v>
      </c>
      <c r="E167" s="835">
        <v>3038.2236815900001</v>
      </c>
      <c r="F167" s="837">
        <v>3.4666996751496399E-3</v>
      </c>
      <c r="G167" s="835">
        <v>5230</v>
      </c>
      <c r="H167" s="838">
        <v>0.42927134585675403</v>
      </c>
      <c r="I167" s="839">
        <v>2.4999983735674083</v>
      </c>
      <c r="J167" s="835">
        <v>1689.34576851</v>
      </c>
      <c r="K167" s="836">
        <v>0.55603074215586101</v>
      </c>
      <c r="L167" s="835">
        <v>4.3050390600000004</v>
      </c>
      <c r="M167" s="835">
        <v>1.9307536999999999</v>
      </c>
    </row>
    <row r="168" spans="1:13">
      <c r="A168" s="834" t="s">
        <v>697</v>
      </c>
      <c r="B168" s="835">
        <v>1056.1254321900001</v>
      </c>
      <c r="C168" s="835">
        <v>446.15309219</v>
      </c>
      <c r="D168" s="836">
        <v>5.7840750115424298E-2</v>
      </c>
      <c r="E168" s="835">
        <v>1070.0994930700001</v>
      </c>
      <c r="F168" s="837">
        <v>6.7461282401782901E-3</v>
      </c>
      <c r="G168" s="835">
        <v>2499</v>
      </c>
      <c r="H168" s="838">
        <v>0.42440352053348002</v>
      </c>
      <c r="I168" s="839">
        <v>2.4999629766978737</v>
      </c>
      <c r="J168" s="835">
        <v>767.02033426000003</v>
      </c>
      <c r="K168" s="836">
        <v>0.71677478517394799</v>
      </c>
      <c r="L168" s="835">
        <v>2.9721855799999997</v>
      </c>
      <c r="M168" s="835">
        <v>1.02377659</v>
      </c>
    </row>
    <row r="169" spans="1:13">
      <c r="A169" s="834" t="s">
        <v>698</v>
      </c>
      <c r="B169" s="835">
        <v>968.56154232999995</v>
      </c>
      <c r="C169" s="835">
        <v>553.94174748</v>
      </c>
      <c r="D169" s="836">
        <v>9.9252863030478006E-2</v>
      </c>
      <c r="E169" s="835">
        <v>1007.4018346600001</v>
      </c>
      <c r="F169" s="837">
        <v>1.19187769139336E-2</v>
      </c>
      <c r="G169" s="835">
        <v>3166</v>
      </c>
      <c r="H169" s="838">
        <v>0.42465109820291502</v>
      </c>
      <c r="I169" s="839">
        <v>2.5000000002032903</v>
      </c>
      <c r="J169" s="835">
        <v>858.78483066000001</v>
      </c>
      <c r="K169" s="836">
        <v>0.85247495201340495</v>
      </c>
      <c r="L169" s="835">
        <v>4.9830660500000006</v>
      </c>
      <c r="M169" s="835">
        <v>3.0581799000000003</v>
      </c>
    </row>
    <row r="170" spans="1:13">
      <c r="A170" s="834" t="s">
        <v>699</v>
      </c>
      <c r="B170" s="835">
        <v>1311.4394439800001</v>
      </c>
      <c r="C170" s="835">
        <v>469.05174028000005</v>
      </c>
      <c r="D170" s="836">
        <v>2.2551948200182501E-2</v>
      </c>
      <c r="E170" s="835">
        <v>997.65849045000004</v>
      </c>
      <c r="F170" s="837">
        <v>4.4794438325125203E-2</v>
      </c>
      <c r="G170" s="835">
        <v>2661</v>
      </c>
      <c r="H170" s="838">
        <v>0.41298554709252899</v>
      </c>
      <c r="I170" s="839">
        <v>2.5000000002339862</v>
      </c>
      <c r="J170" s="835">
        <v>1222.99080284</v>
      </c>
      <c r="K170" s="836">
        <v>1.2258611684729499</v>
      </c>
      <c r="L170" s="835">
        <v>18.228624670000002</v>
      </c>
      <c r="M170" s="835">
        <v>12.47442775</v>
      </c>
    </row>
    <row r="171" spans="1:13">
      <c r="A171" s="834" t="s">
        <v>700</v>
      </c>
      <c r="B171" s="835">
        <v>85.895627669999996</v>
      </c>
      <c r="C171" s="835">
        <v>57.823161450000001</v>
      </c>
      <c r="D171" s="836">
        <v>3.2581926562923999E-4</v>
      </c>
      <c r="E171" s="835">
        <v>82.77680402</v>
      </c>
      <c r="F171" s="837">
        <v>0.17230587661434599</v>
      </c>
      <c r="G171" s="835">
        <v>763</v>
      </c>
      <c r="H171" s="838">
        <v>0.40752796667348301</v>
      </c>
      <c r="I171" s="839">
        <v>2.5000000005762328</v>
      </c>
      <c r="J171" s="835">
        <v>133.70377770000002</v>
      </c>
      <c r="K171" s="836">
        <v>1.6152324226929</v>
      </c>
      <c r="L171" s="835">
        <v>5.8307835699999995</v>
      </c>
      <c r="M171" s="835">
        <v>5.1613443200000004</v>
      </c>
    </row>
    <row r="172" spans="1:13">
      <c r="A172" s="834" t="s">
        <v>701</v>
      </c>
      <c r="B172" s="835">
        <v>166.11437010999998</v>
      </c>
      <c r="C172" s="835">
        <v>64.224167219999998</v>
      </c>
      <c r="D172" s="836">
        <v>3.9006959660815399E-3</v>
      </c>
      <c r="E172" s="835">
        <v>146.60994553999998</v>
      </c>
      <c r="F172" s="837">
        <v>1</v>
      </c>
      <c r="G172" s="835">
        <v>411</v>
      </c>
      <c r="H172" s="838">
        <v>0.425505762724533</v>
      </c>
      <c r="I172" s="839">
        <v>2.5000000001371641</v>
      </c>
      <c r="J172" s="835">
        <v>0</v>
      </c>
      <c r="K172" s="836">
        <v>0</v>
      </c>
      <c r="L172" s="835">
        <v>62.364982499999996</v>
      </c>
      <c r="M172" s="835">
        <v>64.354585319999998</v>
      </c>
    </row>
    <row r="173" spans="1:13">
      <c r="A173" s="869" t="s">
        <v>188</v>
      </c>
      <c r="B173" s="877">
        <v>11264.317656360001</v>
      </c>
      <c r="C173" s="877">
        <v>3456.3141137299999</v>
      </c>
      <c r="D173" s="878">
        <v>7.7786228971933699E-2</v>
      </c>
      <c r="E173" s="877">
        <v>11529.147328589999</v>
      </c>
      <c r="F173" s="879">
        <v>2.0841248987611499E-2</v>
      </c>
      <c r="G173" s="877">
        <v>20541</v>
      </c>
      <c r="H173" s="880">
        <v>0.42888031037978902</v>
      </c>
      <c r="I173" s="881">
        <v>2.4999961351161151</v>
      </c>
      <c r="J173" s="877">
        <v>6068.4283723400004</v>
      </c>
      <c r="K173" s="878">
        <v>0.52635534956618202</v>
      </c>
      <c r="L173" s="877">
        <v>100.55200958</v>
      </c>
      <c r="M173" s="877">
        <v>88.359617819999997</v>
      </c>
    </row>
    <row r="174" spans="1:13">
      <c r="A174" s="834"/>
      <c r="B174" s="834"/>
      <c r="C174" s="834"/>
      <c r="D174" s="834"/>
      <c r="E174" s="834"/>
      <c r="F174" s="875"/>
      <c r="G174" s="834"/>
      <c r="H174" s="876"/>
      <c r="I174" s="834"/>
      <c r="J174" s="834"/>
      <c r="K174" s="834"/>
      <c r="L174" s="834"/>
      <c r="M174" s="834"/>
    </row>
    <row r="175" spans="1:13">
      <c r="A175" s="864" t="s">
        <v>711</v>
      </c>
      <c r="B175" s="829"/>
      <c r="C175" s="829"/>
      <c r="D175" s="830"/>
      <c r="E175" s="829"/>
      <c r="F175" s="831"/>
      <c r="G175" s="829"/>
      <c r="H175" s="832"/>
      <c r="I175" s="833"/>
      <c r="J175" s="829"/>
      <c r="K175" s="830"/>
      <c r="L175" s="829"/>
      <c r="M175" s="829"/>
    </row>
    <row r="176" spans="1:13">
      <c r="A176" s="834" t="s">
        <v>694</v>
      </c>
      <c r="B176" s="865">
        <v>3099.0069509</v>
      </c>
      <c r="C176" s="865">
        <v>425.32011803</v>
      </c>
      <c r="D176" s="694">
        <v>0.15515353785460101</v>
      </c>
      <c r="E176" s="865">
        <v>3409.4651188299999</v>
      </c>
      <c r="F176" s="866">
        <v>7.2971372437849295E-4</v>
      </c>
      <c r="G176" s="865">
        <v>1496</v>
      </c>
      <c r="H176" s="867">
        <v>0.43787640721554499</v>
      </c>
      <c r="I176" s="868">
        <v>2.5000000001112821</v>
      </c>
      <c r="J176" s="865">
        <v>841.74178701000005</v>
      </c>
      <c r="K176" s="694">
        <v>0.24688382419904401</v>
      </c>
      <c r="L176" s="865">
        <v>0.95239629999999997</v>
      </c>
      <c r="M176" s="865">
        <v>0.27395878000000001</v>
      </c>
    </row>
    <row r="177" spans="1:13">
      <c r="A177" s="834" t="s">
        <v>695</v>
      </c>
      <c r="B177" s="865">
        <v>702.00512442000002</v>
      </c>
      <c r="C177" s="865">
        <v>294.75608210000001</v>
      </c>
      <c r="D177" s="694">
        <v>6.0211033148346998E-2</v>
      </c>
      <c r="E177" s="865">
        <v>695.32656269999995</v>
      </c>
      <c r="F177" s="866">
        <v>1.77195513028543E-3</v>
      </c>
      <c r="G177" s="865">
        <v>710</v>
      </c>
      <c r="H177" s="867">
        <v>0.42999823688455802</v>
      </c>
      <c r="I177" s="868">
        <v>2.5000000002039453</v>
      </c>
      <c r="J177" s="865">
        <v>290.48397834999997</v>
      </c>
      <c r="K177" s="694">
        <v>0.41776626111050802</v>
      </c>
      <c r="L177" s="865">
        <v>0.41118681000000001</v>
      </c>
      <c r="M177" s="865">
        <v>1.958698E-2</v>
      </c>
    </row>
    <row r="178" spans="1:13">
      <c r="A178" s="834" t="s">
        <v>696</v>
      </c>
      <c r="B178" s="865">
        <v>2189.57986867</v>
      </c>
      <c r="C178" s="865">
        <v>641.59171702000003</v>
      </c>
      <c r="D178" s="694">
        <v>9.1731426527970603E-2</v>
      </c>
      <c r="E178" s="865">
        <v>2220.47588473</v>
      </c>
      <c r="F178" s="866">
        <v>3.4385562673779802E-3</v>
      </c>
      <c r="G178" s="865">
        <v>1861</v>
      </c>
      <c r="H178" s="867">
        <v>0.431798888609225</v>
      </c>
      <c r="I178" s="868">
        <v>2.4999977744951014</v>
      </c>
      <c r="J178" s="865">
        <v>1321.3193869700001</v>
      </c>
      <c r="K178" s="694">
        <v>0.59506135421536699</v>
      </c>
      <c r="L178" s="865">
        <v>3.11339283</v>
      </c>
      <c r="M178" s="865">
        <v>1.6549644100000001</v>
      </c>
    </row>
    <row r="179" spans="1:13">
      <c r="A179" s="834" t="s">
        <v>697</v>
      </c>
      <c r="B179" s="865">
        <v>587.09056631999999</v>
      </c>
      <c r="C179" s="865">
        <v>330.89651431999999</v>
      </c>
      <c r="D179" s="694">
        <v>7.0670685846918602E-2</v>
      </c>
      <c r="E179" s="865">
        <v>596.85106358999997</v>
      </c>
      <c r="F179" s="866">
        <v>6.7463569483826999E-3</v>
      </c>
      <c r="G179" s="865">
        <v>756</v>
      </c>
      <c r="H179" s="867">
        <v>0.43033789745650602</v>
      </c>
      <c r="I179" s="868">
        <v>2.4999336204352027</v>
      </c>
      <c r="J179" s="865">
        <v>486.77289612999999</v>
      </c>
      <c r="K179" s="694">
        <v>0.81556844885574897</v>
      </c>
      <c r="L179" s="865">
        <v>1.68480903</v>
      </c>
      <c r="M179" s="865">
        <v>0.71233197999999998</v>
      </c>
    </row>
    <row r="180" spans="1:13">
      <c r="A180" s="834" t="s">
        <v>698</v>
      </c>
      <c r="B180" s="865">
        <v>500.19513935999998</v>
      </c>
      <c r="C180" s="865">
        <v>405.15340201999999</v>
      </c>
      <c r="D180" s="694">
        <v>0.128914766702173</v>
      </c>
      <c r="E180" s="865">
        <v>536.42147631</v>
      </c>
      <c r="F180" s="866">
        <v>1.1505323933811601E-2</v>
      </c>
      <c r="G180" s="865">
        <v>917</v>
      </c>
      <c r="H180" s="867">
        <v>0.43194546949141299</v>
      </c>
      <c r="I180" s="868">
        <v>2.500000000164381</v>
      </c>
      <c r="J180" s="865">
        <v>525.58981571000004</v>
      </c>
      <c r="K180" s="694">
        <v>0.97980755603875103</v>
      </c>
      <c r="L180" s="865">
        <v>2.5598341800000002</v>
      </c>
      <c r="M180" s="865">
        <v>1.78486425</v>
      </c>
    </row>
    <row r="181" spans="1:13">
      <c r="A181" s="834" t="s">
        <v>699</v>
      </c>
      <c r="B181" s="865">
        <v>916.38052335999998</v>
      </c>
      <c r="C181" s="865">
        <v>315.42409413000001</v>
      </c>
      <c r="D181" s="694">
        <v>1.9224623143407699E-2</v>
      </c>
      <c r="E181" s="865">
        <v>622.29938923999998</v>
      </c>
      <c r="F181" s="866">
        <v>4.4387752772399001E-2</v>
      </c>
      <c r="G181" s="865">
        <v>676</v>
      </c>
      <c r="H181" s="867">
        <v>0.41319380717057602</v>
      </c>
      <c r="I181" s="868">
        <v>2.5000000001555427</v>
      </c>
      <c r="J181" s="865">
        <v>865.29387326000005</v>
      </c>
      <c r="K181" s="694">
        <v>1.39047842280026</v>
      </c>
      <c r="L181" s="865">
        <v>11.360485369999999</v>
      </c>
      <c r="M181" s="865">
        <v>9.0023019499999997</v>
      </c>
    </row>
    <row r="182" spans="1:13">
      <c r="A182" s="834" t="s">
        <v>700</v>
      </c>
      <c r="B182" s="865">
        <v>12.603789989999999</v>
      </c>
      <c r="C182" s="865">
        <v>11.70354932</v>
      </c>
      <c r="D182" s="860">
        <v>0</v>
      </c>
      <c r="E182" s="865">
        <v>12.603789989999999</v>
      </c>
      <c r="F182" s="866">
        <v>0.16147957809633401</v>
      </c>
      <c r="G182" s="865">
        <v>92</v>
      </c>
      <c r="H182" s="867">
        <v>0.41731976843260599</v>
      </c>
      <c r="I182" s="868">
        <v>2.5000000011749015</v>
      </c>
      <c r="J182" s="865">
        <v>27.318161480000001</v>
      </c>
      <c r="K182" s="694">
        <v>2.16745609865561</v>
      </c>
      <c r="L182" s="865">
        <v>0.84653906000000001</v>
      </c>
      <c r="M182" s="865">
        <v>0.52060826000000004</v>
      </c>
    </row>
    <row r="183" spans="1:13">
      <c r="A183" s="834" t="s">
        <v>701</v>
      </c>
      <c r="B183" s="865">
        <v>95.010940169999998</v>
      </c>
      <c r="C183" s="865">
        <v>31.683343180000001</v>
      </c>
      <c r="D183" s="694">
        <v>7.44946638551039E-4</v>
      </c>
      <c r="E183" s="865">
        <v>76.034449559999999</v>
      </c>
      <c r="F183" s="866">
        <v>1</v>
      </c>
      <c r="G183" s="865">
        <v>124</v>
      </c>
      <c r="H183" s="867">
        <v>0.44106971897699898</v>
      </c>
      <c r="I183" s="868">
        <v>2.5000000001307998</v>
      </c>
      <c r="J183" s="865"/>
      <c r="K183" s="694"/>
      <c r="L183" s="865">
        <v>33.536493210000003</v>
      </c>
      <c r="M183" s="865">
        <v>38.219332960000003</v>
      </c>
    </row>
    <row r="184" spans="1:13">
      <c r="A184" s="869" t="s">
        <v>707</v>
      </c>
      <c r="B184" s="870">
        <v>8101.8729031900002</v>
      </c>
      <c r="C184" s="870">
        <v>2456.5288201200001</v>
      </c>
      <c r="D184" s="871">
        <v>9.1304909626004904E-2</v>
      </c>
      <c r="E184" s="870">
        <v>8169.47773495</v>
      </c>
      <c r="F184" s="872">
        <v>1.55757448907202E-2</v>
      </c>
      <c r="G184" s="870">
        <v>6632</v>
      </c>
      <c r="H184" s="873">
        <v>0.43273164855521001</v>
      </c>
      <c r="I184" s="874">
        <v>2.4999945455922274</v>
      </c>
      <c r="J184" s="870">
        <v>4358.5198989099999</v>
      </c>
      <c r="K184" s="871">
        <v>0.53351267245196499</v>
      </c>
      <c r="L184" s="870">
        <v>54.465136790000003</v>
      </c>
      <c r="M184" s="870">
        <v>52.187949570000001</v>
      </c>
    </row>
    <row r="185" spans="1:13">
      <c r="A185" s="858"/>
      <c r="B185" s="859"/>
      <c r="C185" s="859"/>
      <c r="D185" s="860"/>
      <c r="E185" s="859"/>
      <c r="F185" s="861"/>
      <c r="G185" s="859"/>
      <c r="H185" s="862"/>
      <c r="I185" s="863"/>
      <c r="J185" s="859"/>
      <c r="K185" s="860"/>
      <c r="L185" s="859"/>
      <c r="M185" s="859"/>
    </row>
    <row r="186" spans="1:13">
      <c r="A186" s="864" t="s">
        <v>712</v>
      </c>
      <c r="B186" s="829"/>
      <c r="C186" s="829"/>
      <c r="D186" s="830"/>
      <c r="E186" s="829"/>
      <c r="F186" s="831"/>
      <c r="G186" s="882"/>
      <c r="H186" s="832"/>
      <c r="I186" s="833"/>
      <c r="J186" s="829"/>
      <c r="K186" s="830"/>
      <c r="L186" s="829"/>
      <c r="M186" s="829"/>
    </row>
    <row r="187" spans="1:13">
      <c r="A187" s="834" t="s">
        <v>694</v>
      </c>
      <c r="B187" s="865">
        <v>598.21215385999994</v>
      </c>
      <c r="C187" s="865">
        <v>160.31531974000001</v>
      </c>
      <c r="D187" s="694">
        <v>5.6698259091244797E-2</v>
      </c>
      <c r="E187" s="865">
        <v>738.95060446000002</v>
      </c>
      <c r="F187" s="866">
        <v>8.5689891337557703E-4</v>
      </c>
      <c r="G187" s="865">
        <v>2274</v>
      </c>
      <c r="H187" s="867">
        <v>0.42499623055251201</v>
      </c>
      <c r="I187" s="868">
        <v>2.5000000002324301</v>
      </c>
      <c r="J187" s="865">
        <v>158.01981943000001</v>
      </c>
      <c r="K187" s="694">
        <v>0.21384354850819201</v>
      </c>
      <c r="L187" s="865">
        <v>0.26421349999999999</v>
      </c>
      <c r="M187" s="865">
        <v>2.62171E-2</v>
      </c>
    </row>
    <row r="188" spans="1:13">
      <c r="A188" s="834" t="s">
        <v>695</v>
      </c>
      <c r="B188" s="865">
        <v>313.04991777999999</v>
      </c>
      <c r="C188" s="865">
        <v>125.57239497</v>
      </c>
      <c r="D188" s="694">
        <v>0.168470013964298</v>
      </c>
      <c r="E188" s="865">
        <v>342.63479326999999</v>
      </c>
      <c r="F188" s="866">
        <v>1.7731442980493E-3</v>
      </c>
      <c r="G188" s="865">
        <v>1331</v>
      </c>
      <c r="H188" s="867">
        <v>0.42130309024468598</v>
      </c>
      <c r="I188" s="868">
        <v>2.5000000001988218</v>
      </c>
      <c r="J188" s="865">
        <v>106.33727358</v>
      </c>
      <c r="K188" s="694">
        <v>0.310351650412237</v>
      </c>
      <c r="L188" s="865">
        <v>0.23953153999999999</v>
      </c>
      <c r="M188" s="865">
        <v>3.6787380000000001E-2</v>
      </c>
    </row>
    <row r="189" spans="1:13">
      <c r="A189" s="834" t="s">
        <v>696</v>
      </c>
      <c r="B189" s="865">
        <v>766.68277545000001</v>
      </c>
      <c r="C189" s="865">
        <v>217.56457325</v>
      </c>
      <c r="D189" s="694">
        <v>2.0196471050821601E-2</v>
      </c>
      <c r="E189" s="865">
        <v>810.10334785999999</v>
      </c>
      <c r="F189" s="866">
        <v>3.5476835857943798E-3</v>
      </c>
      <c r="G189" s="865">
        <v>3368</v>
      </c>
      <c r="H189" s="867">
        <v>0.42214780182478701</v>
      </c>
      <c r="I189" s="868">
        <v>2.5000000002640959</v>
      </c>
      <c r="J189" s="865">
        <v>363.57564881000002</v>
      </c>
      <c r="K189" s="694">
        <v>0.44880156312208203</v>
      </c>
      <c r="L189" s="865">
        <v>1.18112189</v>
      </c>
      <c r="M189" s="865">
        <v>0.27578929000000002</v>
      </c>
    </row>
    <row r="190" spans="1:13">
      <c r="A190" s="834" t="s">
        <v>697</v>
      </c>
      <c r="B190" s="865">
        <v>469.03486586999998</v>
      </c>
      <c r="C190" s="865">
        <v>115.25657787</v>
      </c>
      <c r="D190" s="694">
        <v>2.0991873910476001E-2</v>
      </c>
      <c r="E190" s="865">
        <v>473.24842948000003</v>
      </c>
      <c r="F190" s="866">
        <v>6.7458397981538703E-3</v>
      </c>
      <c r="G190" s="865">
        <v>1743</v>
      </c>
      <c r="H190" s="867">
        <v>0.41691920794496501</v>
      </c>
      <c r="I190" s="868">
        <v>2.5000000002049947</v>
      </c>
      <c r="J190" s="865">
        <v>280.24743812999998</v>
      </c>
      <c r="K190" s="694">
        <v>0.59217827397321299</v>
      </c>
      <c r="L190" s="865">
        <v>1.2873765500000001</v>
      </c>
      <c r="M190" s="865">
        <v>0.31144461000000001</v>
      </c>
    </row>
    <row r="191" spans="1:13">
      <c r="A191" s="834" t="s">
        <v>698</v>
      </c>
      <c r="B191" s="865">
        <v>455.25458773000003</v>
      </c>
      <c r="C191" s="865">
        <v>148.78834545999999</v>
      </c>
      <c r="D191" s="694">
        <v>1.85104963172067E-2</v>
      </c>
      <c r="E191" s="865">
        <v>457.86854311000002</v>
      </c>
      <c r="F191" s="866">
        <v>1.2447735066679899E-2</v>
      </c>
      <c r="G191" s="865">
        <v>2248</v>
      </c>
      <c r="H191" s="867">
        <v>0.41537938124809798</v>
      </c>
      <c r="I191" s="868">
        <v>2.5000000002545755</v>
      </c>
      <c r="J191" s="865">
        <v>320.20066563</v>
      </c>
      <c r="K191" s="694">
        <v>0.69932881489321697</v>
      </c>
      <c r="L191" s="865">
        <v>2.3620910300000002</v>
      </c>
      <c r="M191" s="865">
        <v>1.27331565</v>
      </c>
    </row>
    <row r="192" spans="1:13">
      <c r="A192" s="834" t="s">
        <v>699</v>
      </c>
      <c r="B192" s="865">
        <v>395.05892061999998</v>
      </c>
      <c r="C192" s="865">
        <v>153.62764615</v>
      </c>
      <c r="D192" s="694">
        <v>2.9383521281009999E-2</v>
      </c>
      <c r="E192" s="865">
        <v>375.35910121000001</v>
      </c>
      <c r="F192" s="866">
        <v>4.5468673131896599E-2</v>
      </c>
      <c r="G192" s="865">
        <v>1985</v>
      </c>
      <c r="H192" s="867">
        <v>0.41264027740557002</v>
      </c>
      <c r="I192" s="868">
        <v>2.5000000003640355</v>
      </c>
      <c r="J192" s="865">
        <v>357.69692958000002</v>
      </c>
      <c r="K192" s="694">
        <v>0.95294593477801803</v>
      </c>
      <c r="L192" s="865">
        <v>6.8681393000000002</v>
      </c>
      <c r="M192" s="865">
        <v>3.4721258000000002</v>
      </c>
    </row>
    <row r="193" spans="1:13">
      <c r="A193" s="834" t="s">
        <v>700</v>
      </c>
      <c r="B193" s="865">
        <v>73.29183768</v>
      </c>
      <c r="C193" s="865">
        <v>46.11961213</v>
      </c>
      <c r="D193" s="694">
        <v>4.0850083359102998E-4</v>
      </c>
      <c r="E193" s="865">
        <v>70.173014030000004</v>
      </c>
      <c r="F193" s="866">
        <v>0.174250390396121</v>
      </c>
      <c r="G193" s="865">
        <v>671</v>
      </c>
      <c r="H193" s="867">
        <v>0.40576925907481898</v>
      </c>
      <c r="I193" s="868">
        <v>2.5000000004687042</v>
      </c>
      <c r="J193" s="865">
        <v>106.38561622</v>
      </c>
      <c r="K193" s="694">
        <v>1.51604741068295</v>
      </c>
      <c r="L193" s="865">
        <v>4.9842445099999999</v>
      </c>
      <c r="M193" s="865">
        <v>4.6407360600000001</v>
      </c>
    </row>
    <row r="194" spans="1:13">
      <c r="A194" s="834" t="s">
        <v>701</v>
      </c>
      <c r="B194" s="865">
        <v>71.103429939999998</v>
      </c>
      <c r="C194" s="865">
        <v>32.540824039999997</v>
      </c>
      <c r="D194" s="694">
        <v>6.9732883752749598E-3</v>
      </c>
      <c r="E194" s="865">
        <v>70.575495979999999</v>
      </c>
      <c r="F194" s="866">
        <v>1</v>
      </c>
      <c r="G194" s="865">
        <v>287</v>
      </c>
      <c r="H194" s="867">
        <v>0.40873794791572898</v>
      </c>
      <c r="I194" s="868">
        <v>2.5000000001440221</v>
      </c>
      <c r="J194" s="865"/>
      <c r="K194" s="694"/>
      <c r="L194" s="865">
        <v>28.82848929</v>
      </c>
      <c r="M194" s="865">
        <v>26.135252359999999</v>
      </c>
    </row>
    <row r="195" spans="1:13">
      <c r="A195" s="869" t="s">
        <v>707</v>
      </c>
      <c r="B195" s="870">
        <v>3141.6884889299999</v>
      </c>
      <c r="C195" s="870">
        <v>999.78529361000005</v>
      </c>
      <c r="D195" s="871">
        <v>4.4626585649848297E-2</v>
      </c>
      <c r="E195" s="870">
        <v>3338.9133293999998</v>
      </c>
      <c r="F195" s="872">
        <v>3.3806469912258497E-2</v>
      </c>
      <c r="G195" s="870">
        <v>13907</v>
      </c>
      <c r="H195" s="873">
        <v>0.41932576847138298</v>
      </c>
      <c r="I195" s="874">
        <v>2.5000000002537042</v>
      </c>
      <c r="J195" s="870">
        <v>1692.4633913800001</v>
      </c>
      <c r="K195" s="871">
        <v>0.50689048334301501</v>
      </c>
      <c r="L195" s="870">
        <v>46.015207609999997</v>
      </c>
      <c r="M195" s="870">
        <v>36.171668250000003</v>
      </c>
    </row>
    <row r="196" spans="1:13">
      <c r="A196" s="858"/>
      <c r="B196" s="859"/>
      <c r="C196" s="859"/>
      <c r="D196" s="860"/>
      <c r="E196" s="859"/>
      <c r="F196" s="861"/>
      <c r="G196" s="859"/>
      <c r="H196" s="862"/>
      <c r="I196" s="863"/>
      <c r="J196" s="859"/>
      <c r="K196" s="860"/>
      <c r="L196" s="859"/>
      <c r="M196" s="859"/>
    </row>
    <row r="197" spans="1:13">
      <c r="A197" s="864" t="s">
        <v>713</v>
      </c>
      <c r="B197" s="829"/>
      <c r="C197" s="829"/>
      <c r="D197" s="830"/>
      <c r="E197" s="829"/>
      <c r="F197" s="831"/>
      <c r="G197" s="882"/>
      <c r="H197" s="832"/>
      <c r="I197" s="833"/>
      <c r="J197" s="829"/>
      <c r="K197" s="830"/>
      <c r="L197" s="829"/>
      <c r="M197" s="829"/>
    </row>
    <row r="198" spans="1:13">
      <c r="A198" s="834" t="s">
        <v>694</v>
      </c>
      <c r="B198" s="865"/>
      <c r="C198" s="865"/>
      <c r="D198" s="694"/>
      <c r="E198" s="865"/>
      <c r="F198" s="866"/>
      <c r="G198" s="865"/>
      <c r="H198" s="867"/>
      <c r="I198" s="868"/>
      <c r="J198" s="865"/>
      <c r="K198" s="694"/>
      <c r="L198" s="865"/>
      <c r="M198" s="865"/>
    </row>
    <row r="199" spans="1:13">
      <c r="A199" s="834" t="s">
        <v>695</v>
      </c>
      <c r="B199" s="865"/>
      <c r="C199" s="865"/>
      <c r="D199" s="694"/>
      <c r="E199" s="865"/>
      <c r="F199" s="866"/>
      <c r="G199" s="865"/>
      <c r="H199" s="867"/>
      <c r="I199" s="868"/>
      <c r="J199" s="865"/>
      <c r="K199" s="694"/>
      <c r="L199" s="865"/>
      <c r="M199" s="865"/>
    </row>
    <row r="200" spans="1:13">
      <c r="A200" s="834" t="s">
        <v>696</v>
      </c>
      <c r="B200" s="865">
        <v>7.6444489999999998</v>
      </c>
      <c r="C200" s="865"/>
      <c r="D200" s="694"/>
      <c r="E200" s="865">
        <v>7.6444489999999998</v>
      </c>
      <c r="F200" s="866">
        <v>3.05940035704339E-3</v>
      </c>
      <c r="G200" s="865">
        <v>1</v>
      </c>
      <c r="H200" s="867">
        <v>0.45</v>
      </c>
      <c r="I200" s="868">
        <v>2.5</v>
      </c>
      <c r="J200" s="865">
        <v>4.4507327300000004</v>
      </c>
      <c r="K200" s="694">
        <v>0.58221759737032697</v>
      </c>
      <c r="L200" s="865">
        <v>1.052434E-2</v>
      </c>
      <c r="M200" s="865"/>
    </row>
    <row r="201" spans="1:13">
      <c r="A201" s="834" t="s">
        <v>697</v>
      </c>
      <c r="B201" s="865"/>
      <c r="C201" s="865"/>
      <c r="D201" s="694"/>
      <c r="E201" s="865"/>
      <c r="F201" s="866"/>
      <c r="G201" s="865"/>
      <c r="H201" s="867"/>
      <c r="I201" s="868"/>
      <c r="J201" s="865"/>
      <c r="K201" s="694"/>
      <c r="L201" s="865"/>
      <c r="M201" s="865"/>
    </row>
    <row r="202" spans="1:13">
      <c r="A202" s="834" t="s">
        <v>698</v>
      </c>
      <c r="B202" s="865">
        <v>13.11181524</v>
      </c>
      <c r="C202" s="865"/>
      <c r="D202" s="694"/>
      <c r="E202" s="865">
        <v>13.11181524</v>
      </c>
      <c r="F202" s="866">
        <v>1.0362299766512E-2</v>
      </c>
      <c r="G202" s="865">
        <v>1</v>
      </c>
      <c r="H202" s="867">
        <v>0.450000000152534</v>
      </c>
      <c r="I202" s="868">
        <v>2.500000000004178</v>
      </c>
      <c r="J202" s="865">
        <v>12.99434932</v>
      </c>
      <c r="K202" s="694">
        <v>0.99104121604446904</v>
      </c>
      <c r="L202" s="865">
        <v>6.1140840000000002E-2</v>
      </c>
      <c r="M202" s="865"/>
    </row>
    <row r="203" spans="1:13">
      <c r="A203" s="834" t="s">
        <v>699</v>
      </c>
      <c r="B203" s="865"/>
      <c r="C203" s="865"/>
      <c r="D203" s="694"/>
      <c r="E203" s="865"/>
      <c r="F203" s="866"/>
      <c r="G203" s="865"/>
      <c r="H203" s="867"/>
      <c r="I203" s="868"/>
      <c r="J203" s="865"/>
      <c r="K203" s="694"/>
      <c r="L203" s="865"/>
      <c r="M203" s="865"/>
    </row>
    <row r="204" spans="1:13">
      <c r="A204" s="834" t="s">
        <v>700</v>
      </c>
      <c r="B204" s="865"/>
      <c r="C204" s="865"/>
      <c r="D204" s="694"/>
      <c r="E204" s="865"/>
      <c r="F204" s="866"/>
      <c r="G204" s="865"/>
      <c r="H204" s="867"/>
      <c r="I204" s="868"/>
      <c r="J204" s="865"/>
      <c r="K204" s="694"/>
      <c r="L204" s="865"/>
      <c r="M204" s="865"/>
    </row>
    <row r="205" spans="1:13">
      <c r="A205" s="834" t="s">
        <v>701</v>
      </c>
      <c r="B205" s="865"/>
      <c r="C205" s="865"/>
      <c r="D205" s="694"/>
      <c r="E205" s="865"/>
      <c r="F205" s="866"/>
      <c r="G205" s="865"/>
      <c r="H205" s="867"/>
      <c r="I205" s="868"/>
      <c r="J205" s="865"/>
      <c r="K205" s="694"/>
      <c r="L205" s="865"/>
      <c r="M205" s="865"/>
    </row>
    <row r="206" spans="1:13">
      <c r="A206" s="869" t="s">
        <v>707</v>
      </c>
      <c r="B206" s="870">
        <v>20.75626424</v>
      </c>
      <c r="C206" s="870"/>
      <c r="D206" s="871"/>
      <c r="E206" s="870">
        <v>20.75626424</v>
      </c>
      <c r="F206" s="872">
        <v>7.6726711588636096E-3</v>
      </c>
      <c r="G206" s="870">
        <v>2</v>
      </c>
      <c r="H206" s="873">
        <v>0.45000000009635599</v>
      </c>
      <c r="I206" s="874">
        <v>2.500000000002641</v>
      </c>
      <c r="J206" s="870">
        <v>17.44508205</v>
      </c>
      <c r="K206" s="871">
        <v>0.84047311444325701</v>
      </c>
      <c r="L206" s="870">
        <v>7.1665179999999995E-2</v>
      </c>
      <c r="M206" s="870"/>
    </row>
  </sheetData>
  <mergeCells count="3">
    <mergeCell ref="A1:M1"/>
    <mergeCell ref="A104:L104"/>
    <mergeCell ref="A58:L58"/>
  </mergeCells>
  <pageMargins left="0.43307086614173229" right="0.23622047244094491" top="0.74803149606299213" bottom="0.74803149606299213" header="0.31496062992125984" footer="0.31496062992125984"/>
  <pageSetup paperSize="9" orientation="portrait" r:id="rId1"/>
  <rowBreaks count="3" manualBreakCount="3">
    <brk id="58" max="12" man="1"/>
    <brk id="104" max="12" man="1"/>
    <brk id="160" max="12" man="1"/>
  </rowBreaks>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38FBE-F475-45E6-93DE-FFDDFD5C59DD}">
  <sheetPr>
    <tabColor theme="2"/>
  </sheetPr>
  <dimension ref="A1:R114"/>
  <sheetViews>
    <sheetView showGridLines="0" showWhiteSpace="0" view="pageLayout" zoomScaleNormal="100" zoomScaleSheetLayoutView="100" workbookViewId="0">
      <selection activeCell="N1" sqref="N1:XFD1048576"/>
    </sheetView>
  </sheetViews>
  <sheetFormatPr defaultColWidth="0" defaultRowHeight="12"/>
  <cols>
    <col min="1" max="1" width="10.5703125" style="708" customWidth="1"/>
    <col min="2" max="2" width="8.42578125" style="708" customWidth="1"/>
    <col min="3" max="3" width="7" style="708" bestFit="1" customWidth="1"/>
    <col min="4" max="4" width="6" style="708" bestFit="1" customWidth="1"/>
    <col min="5" max="5" width="7" style="708" customWidth="1"/>
    <col min="6" max="6" width="8" style="708" bestFit="1" customWidth="1"/>
    <col min="7" max="7" width="9.85546875" style="708" customWidth="1"/>
    <col min="8" max="9" width="6" style="708" bestFit="1" customWidth="1"/>
    <col min="10" max="10" width="8.28515625" style="708" customWidth="1"/>
    <col min="11" max="11" width="6.85546875" style="708" customWidth="1"/>
    <col min="12" max="12" width="4.85546875" style="708" bestFit="1" customWidth="1"/>
    <col min="13" max="13" width="6.28515625" style="708" customWidth="1"/>
    <col min="14" max="17" width="9.140625" style="683" hidden="1" customWidth="1"/>
    <col min="18" max="18" width="10.140625" style="683" hidden="1" customWidth="1"/>
    <col min="19" max="16384" width="9.140625" style="683" hidden="1"/>
  </cols>
  <sheetData>
    <row r="1" spans="1:13" ht="24" customHeight="1">
      <c r="A1" s="2766" t="s">
        <v>2108</v>
      </c>
      <c r="B1" s="2763"/>
      <c r="C1" s="2763"/>
      <c r="D1" s="2763"/>
      <c r="E1" s="2763"/>
      <c r="F1" s="2763"/>
      <c r="G1" s="2763"/>
      <c r="H1" s="2763"/>
      <c r="I1" s="2763"/>
      <c r="J1" s="2763"/>
      <c r="K1" s="2763"/>
      <c r="L1" s="2763"/>
      <c r="M1" s="2763"/>
    </row>
    <row r="2" spans="1:13" ht="14.45" customHeight="1">
      <c r="A2" s="80" t="s">
        <v>240</v>
      </c>
      <c r="B2" s="685"/>
      <c r="C2" s="685"/>
      <c r="D2" s="686"/>
      <c r="E2" s="685"/>
      <c r="F2" s="687"/>
      <c r="G2" s="685"/>
      <c r="H2" s="688"/>
      <c r="I2" s="689"/>
      <c r="J2" s="685"/>
      <c r="K2" s="686"/>
      <c r="L2" s="685"/>
      <c r="M2" s="685"/>
    </row>
    <row r="3" spans="1:13" ht="36" customHeight="1">
      <c r="A3" s="770" t="s">
        <v>683</v>
      </c>
      <c r="B3" s="771" t="s">
        <v>224</v>
      </c>
      <c r="C3" s="771" t="s">
        <v>684</v>
      </c>
      <c r="D3" s="772" t="s">
        <v>685</v>
      </c>
      <c r="E3" s="771" t="s">
        <v>686</v>
      </c>
      <c r="F3" s="773" t="s">
        <v>687</v>
      </c>
      <c r="G3" s="771" t="s">
        <v>688</v>
      </c>
      <c r="H3" s="774" t="s">
        <v>689</v>
      </c>
      <c r="I3" s="775" t="s">
        <v>690</v>
      </c>
      <c r="J3" s="771" t="s">
        <v>222</v>
      </c>
      <c r="K3" s="772" t="s">
        <v>672</v>
      </c>
      <c r="L3" s="771" t="s">
        <v>691</v>
      </c>
      <c r="M3" s="771" t="s">
        <v>692</v>
      </c>
    </row>
    <row r="4" spans="1:13">
      <c r="A4" s="691" t="s">
        <v>714</v>
      </c>
      <c r="B4" s="776"/>
      <c r="C4" s="776"/>
      <c r="D4" s="777"/>
      <c r="E4" s="776"/>
      <c r="F4" s="778"/>
      <c r="G4" s="776"/>
      <c r="H4" s="779"/>
      <c r="I4" s="780"/>
      <c r="J4" s="776"/>
      <c r="K4" s="777"/>
      <c r="L4" s="776"/>
      <c r="M4" s="776"/>
    </row>
    <row r="5" spans="1:13">
      <c r="A5" s="781" t="s">
        <v>694</v>
      </c>
      <c r="B5" s="701">
        <v>86833.478895649998</v>
      </c>
      <c r="C5" s="701">
        <v>15073.36451824</v>
      </c>
      <c r="D5" s="702">
        <v>0.69173157957044595</v>
      </c>
      <c r="E5" s="701">
        <v>97107.839954249997</v>
      </c>
      <c r="F5" s="782">
        <v>8.7947504259425398E-4</v>
      </c>
      <c r="G5" s="701">
        <v>1298007</v>
      </c>
      <c r="H5" s="783">
        <v>0.15588021895556001</v>
      </c>
      <c r="I5" s="784">
        <v>2.5000000001820082</v>
      </c>
      <c r="J5" s="701">
        <v>7130.3136185000003</v>
      </c>
      <c r="K5" s="702">
        <v>7.34267554695818E-2</v>
      </c>
      <c r="L5" s="701">
        <v>13.482151519999999</v>
      </c>
      <c r="M5" s="701">
        <v>2.7104795199999998</v>
      </c>
    </row>
    <row r="6" spans="1:13">
      <c r="A6" s="781" t="s">
        <v>695</v>
      </c>
      <c r="B6" s="701">
        <v>31868.05656768</v>
      </c>
      <c r="C6" s="701">
        <v>4565.8017415899994</v>
      </c>
      <c r="D6" s="702">
        <v>0.63804520262291398</v>
      </c>
      <c r="E6" s="701">
        <v>34574.534789619996</v>
      </c>
      <c r="F6" s="782">
        <v>1.8703467104758901E-3</v>
      </c>
      <c r="G6" s="701">
        <v>564835</v>
      </c>
      <c r="H6" s="783">
        <v>0.184076635368084</v>
      </c>
      <c r="I6" s="784">
        <v>2.5000000002496767</v>
      </c>
      <c r="J6" s="701">
        <v>3583.8017300300003</v>
      </c>
      <c r="K6" s="702">
        <v>0.10365437313435499</v>
      </c>
      <c r="L6" s="701">
        <v>11.91385161</v>
      </c>
      <c r="M6" s="701">
        <v>4.7897409600000005</v>
      </c>
    </row>
    <row r="7" spans="1:13">
      <c r="A7" s="781" t="s">
        <v>696</v>
      </c>
      <c r="B7" s="701">
        <v>16851.828202640001</v>
      </c>
      <c r="C7" s="693">
        <v>2405.2953245999997</v>
      </c>
      <c r="D7" s="702">
        <v>0.62141409927348401</v>
      </c>
      <c r="E7" s="701">
        <v>18003.498689070002</v>
      </c>
      <c r="F7" s="782">
        <v>3.5714761447471401E-3</v>
      </c>
      <c r="G7" s="701">
        <v>465184</v>
      </c>
      <c r="H7" s="783">
        <v>0.19184365677138401</v>
      </c>
      <c r="I7" s="784">
        <v>2.5000000003738876</v>
      </c>
      <c r="J7" s="701">
        <v>2446.42852068</v>
      </c>
      <c r="K7" s="702">
        <v>0.13588628315702</v>
      </c>
      <c r="L7" s="701">
        <v>12.352646350000001</v>
      </c>
      <c r="M7" s="701">
        <v>8.5330758299999996</v>
      </c>
    </row>
    <row r="8" spans="1:13">
      <c r="A8" s="781" t="s">
        <v>697</v>
      </c>
      <c r="B8" s="701">
        <v>6026.41606417</v>
      </c>
      <c r="C8" s="701">
        <v>738.36290706</v>
      </c>
      <c r="D8" s="702">
        <v>0.632215674046816</v>
      </c>
      <c r="E8" s="701">
        <v>6318.7956984299999</v>
      </c>
      <c r="F8" s="782">
        <v>5.9700394775183104E-3</v>
      </c>
      <c r="G8" s="701">
        <v>161509</v>
      </c>
      <c r="H8" s="783">
        <v>0.19511023688997001</v>
      </c>
      <c r="I8" s="784">
        <v>2.5000000004135807</v>
      </c>
      <c r="J8" s="701">
        <v>1117.8169905</v>
      </c>
      <c r="K8" s="702">
        <v>0.17690348665296099</v>
      </c>
      <c r="L8" s="701">
        <v>7.3602108399999997</v>
      </c>
      <c r="M8" s="701">
        <v>7.0306927899999998</v>
      </c>
    </row>
    <row r="9" spans="1:13">
      <c r="A9" s="781" t="s">
        <v>698</v>
      </c>
      <c r="B9" s="701">
        <v>10942.788038620001</v>
      </c>
      <c r="C9" s="701">
        <v>2117.02593325</v>
      </c>
      <c r="D9" s="702">
        <v>0.61074729728322696</v>
      </c>
      <c r="E9" s="701">
        <v>11733.17090252</v>
      </c>
      <c r="F9" s="782">
        <v>1.32718083205074E-2</v>
      </c>
      <c r="G9" s="701">
        <v>395406</v>
      </c>
      <c r="H9" s="783">
        <v>0.202615267865007</v>
      </c>
      <c r="I9" s="784">
        <v>2.5000000004500822</v>
      </c>
      <c r="J9" s="701">
        <v>3208.9687634899997</v>
      </c>
      <c r="K9" s="702">
        <v>0.27349544212304899</v>
      </c>
      <c r="L9" s="701">
        <v>31.946597629999999</v>
      </c>
      <c r="M9" s="701">
        <v>42.87080323</v>
      </c>
    </row>
    <row r="10" spans="1:13">
      <c r="A10" s="781" t="s">
        <v>699</v>
      </c>
      <c r="B10" s="701">
        <v>5270.6505088900003</v>
      </c>
      <c r="C10" s="701">
        <v>600.96073826999998</v>
      </c>
      <c r="D10" s="702">
        <v>0.59717095530764797</v>
      </c>
      <c r="E10" s="701">
        <v>5478.4434508800005</v>
      </c>
      <c r="F10" s="782">
        <v>4.9408618693786197E-2</v>
      </c>
      <c r="G10" s="701">
        <v>202178</v>
      </c>
      <c r="H10" s="783">
        <v>0.23583694146235301</v>
      </c>
      <c r="I10" s="784">
        <v>2.5000000004554384</v>
      </c>
      <c r="J10" s="701">
        <v>2356.70430373</v>
      </c>
      <c r="K10" s="702">
        <v>0.430177718335569</v>
      </c>
      <c r="L10" s="701">
        <v>64.007226439999997</v>
      </c>
      <c r="M10" s="701">
        <v>75.345258939999994</v>
      </c>
    </row>
    <row r="11" spans="1:13">
      <c r="A11" s="781" t="s">
        <v>700</v>
      </c>
      <c r="B11" s="701">
        <v>2093.1737034799999</v>
      </c>
      <c r="C11" s="701">
        <v>130.32560609000001</v>
      </c>
      <c r="D11" s="702">
        <v>0.64379804622918102</v>
      </c>
      <c r="E11" s="701">
        <v>2096.6566672399999</v>
      </c>
      <c r="F11" s="782">
        <v>0.23311531983126199</v>
      </c>
      <c r="G11" s="701">
        <v>74919</v>
      </c>
      <c r="H11" s="783">
        <v>0.22598112071620599</v>
      </c>
      <c r="I11" s="784">
        <v>2.5000000005251151</v>
      </c>
      <c r="J11" s="701">
        <v>1551.7201391100002</v>
      </c>
      <c r="K11" s="702">
        <v>0.74009262620601401</v>
      </c>
      <c r="L11" s="701">
        <v>108.22411764</v>
      </c>
      <c r="M11" s="701">
        <v>86.034789480000001</v>
      </c>
    </row>
    <row r="12" spans="1:13">
      <c r="A12" s="781" t="s">
        <v>701</v>
      </c>
      <c r="B12" s="701">
        <v>2014.83564731</v>
      </c>
      <c r="C12" s="701">
        <v>149.5866207</v>
      </c>
      <c r="D12" s="702">
        <v>0.56384354051042795</v>
      </c>
      <c r="E12" s="701">
        <v>2068.0668641399998</v>
      </c>
      <c r="F12" s="782">
        <v>1</v>
      </c>
      <c r="G12" s="701">
        <v>95838</v>
      </c>
      <c r="H12" s="783">
        <v>0.216068245160835</v>
      </c>
      <c r="I12" s="784">
        <v>2.5000000005081975</v>
      </c>
      <c r="J12" s="701">
        <v>4556.0643855500002</v>
      </c>
      <c r="K12" s="702">
        <v>2.2030546809445801</v>
      </c>
      <c r="L12" s="701">
        <v>158.25077350000001</v>
      </c>
      <c r="M12" s="701">
        <v>290.91541924000001</v>
      </c>
    </row>
    <row r="13" spans="1:13">
      <c r="A13" s="785" t="s">
        <v>188</v>
      </c>
      <c r="B13" s="786">
        <v>161901.22762843998</v>
      </c>
      <c r="C13" s="786">
        <v>25780.723389800001</v>
      </c>
      <c r="D13" s="787">
        <v>0.66432277146982999</v>
      </c>
      <c r="E13" s="786">
        <v>177381.00701614999</v>
      </c>
      <c r="F13" s="788">
        <v>1.8239411545709801E-2</v>
      </c>
      <c r="G13" s="786">
        <v>3257876</v>
      </c>
      <c r="H13" s="789">
        <v>0.17351497755454601</v>
      </c>
      <c r="I13" s="790">
        <v>2.5000000003835616</v>
      </c>
      <c r="J13" s="786">
        <v>25951.818451590003</v>
      </c>
      <c r="K13" s="787">
        <v>0.14630550862318201</v>
      </c>
      <c r="L13" s="786">
        <v>407.53757552999997</v>
      </c>
      <c r="M13" s="786">
        <v>518.23025999000004</v>
      </c>
    </row>
    <row r="14" spans="1:13">
      <c r="A14" s="811"/>
      <c r="B14" s="812"/>
      <c r="C14" s="812"/>
      <c r="D14" s="813"/>
      <c r="E14" s="812"/>
      <c r="F14" s="814"/>
      <c r="G14" s="812"/>
      <c r="H14" s="815"/>
      <c r="I14" s="816"/>
      <c r="J14" s="812"/>
      <c r="K14" s="813"/>
      <c r="L14" s="812"/>
      <c r="M14" s="812"/>
    </row>
    <row r="15" spans="1:13">
      <c r="A15" s="817" t="s">
        <v>715</v>
      </c>
      <c r="B15" s="805"/>
      <c r="C15" s="805"/>
      <c r="D15" s="806"/>
      <c r="E15" s="805"/>
      <c r="F15" s="807"/>
      <c r="G15" s="805"/>
      <c r="H15" s="808"/>
      <c r="I15" s="809"/>
      <c r="J15" s="805"/>
      <c r="K15" s="806"/>
      <c r="L15" s="805"/>
      <c r="M15" s="805"/>
    </row>
    <row r="16" spans="1:13">
      <c r="A16" s="781" t="s">
        <v>694</v>
      </c>
      <c r="B16" s="701">
        <v>5397.9184062599998</v>
      </c>
      <c r="C16" s="701">
        <v>6324.5008030999998</v>
      </c>
      <c r="D16" s="702">
        <v>0.63061842654580802</v>
      </c>
      <c r="E16" s="701">
        <v>9234.1450176399994</v>
      </c>
      <c r="F16" s="782">
        <v>9.1533117726151799E-4</v>
      </c>
      <c r="G16" s="701">
        <v>1105317</v>
      </c>
      <c r="H16" s="783">
        <v>0.29887095332355301</v>
      </c>
      <c r="I16" s="784">
        <v>2.5000000010550383</v>
      </c>
      <c r="J16" s="701">
        <v>676.59025665000001</v>
      </c>
      <c r="K16" s="702">
        <v>7.3270482037861503E-2</v>
      </c>
      <c r="L16" s="701">
        <v>2.52165711</v>
      </c>
      <c r="M16" s="701">
        <v>1.18546018</v>
      </c>
    </row>
    <row r="17" spans="1:13">
      <c r="A17" s="781" t="s">
        <v>695</v>
      </c>
      <c r="B17" s="701">
        <v>4013.8592559799999</v>
      </c>
      <c r="C17" s="701">
        <v>3174.2827809700002</v>
      </c>
      <c r="D17" s="702">
        <v>0.64974350348573395</v>
      </c>
      <c r="E17" s="701">
        <v>5869.5314035299998</v>
      </c>
      <c r="F17" s="782">
        <v>1.89677088247699E-3</v>
      </c>
      <c r="G17" s="701">
        <v>523309</v>
      </c>
      <c r="H17" s="783">
        <v>0.29748472365270601</v>
      </c>
      <c r="I17" s="784">
        <v>2.5000000010942518</v>
      </c>
      <c r="J17" s="701">
        <v>719.67027402999997</v>
      </c>
      <c r="K17" s="702">
        <v>0.12261119747944101</v>
      </c>
      <c r="L17" s="701">
        <v>3.30918935</v>
      </c>
      <c r="M17" s="701">
        <v>2.7178330399999999</v>
      </c>
    </row>
    <row r="18" spans="1:13">
      <c r="A18" s="781" t="s">
        <v>696</v>
      </c>
      <c r="B18" s="701">
        <v>3672.78375568</v>
      </c>
      <c r="C18" s="701">
        <v>1681.1399374099999</v>
      </c>
      <c r="D18" s="702">
        <v>0.62443152943964897</v>
      </c>
      <c r="E18" s="701">
        <v>4380.6433084199998</v>
      </c>
      <c r="F18" s="782">
        <v>3.6123032317158499E-3</v>
      </c>
      <c r="G18" s="701">
        <v>441245</v>
      </c>
      <c r="H18" s="783">
        <v>0.29653174846562003</v>
      </c>
      <c r="I18" s="784">
        <v>2.5000000012700521</v>
      </c>
      <c r="J18" s="701">
        <v>812.69923659999995</v>
      </c>
      <c r="K18" s="702">
        <v>0.185520522759275</v>
      </c>
      <c r="L18" s="701">
        <v>4.68333143</v>
      </c>
      <c r="M18" s="701">
        <v>5.0493577800000002</v>
      </c>
    </row>
    <row r="19" spans="1:13">
      <c r="A19" s="781" t="s">
        <v>697</v>
      </c>
      <c r="B19" s="701">
        <v>1449.4017978500001</v>
      </c>
      <c r="C19" s="701">
        <v>481.69911947999998</v>
      </c>
      <c r="D19" s="702">
        <v>0.60707091244880396</v>
      </c>
      <c r="E19" s="701">
        <v>1569.4632660100001</v>
      </c>
      <c r="F19" s="782">
        <v>5.9699884558752697E-3</v>
      </c>
      <c r="G19" s="701">
        <v>148022</v>
      </c>
      <c r="H19" s="783">
        <v>0.29786914810596199</v>
      </c>
      <c r="I19" s="784">
        <v>2.5000000013823342</v>
      </c>
      <c r="J19" s="701">
        <v>392.83653113999998</v>
      </c>
      <c r="K19" s="702">
        <v>0.25029992077399599</v>
      </c>
      <c r="L19" s="701">
        <v>2.7909416999999999</v>
      </c>
      <c r="M19" s="701">
        <v>4.4980548999999996</v>
      </c>
    </row>
    <row r="20" spans="1:13">
      <c r="A20" s="781" t="s">
        <v>698</v>
      </c>
      <c r="B20" s="701">
        <v>2795.55745548</v>
      </c>
      <c r="C20" s="701">
        <v>1129.7130126</v>
      </c>
      <c r="D20" s="702">
        <v>0.62620177711736102</v>
      </c>
      <c r="E20" s="701">
        <v>3048.0204797299998</v>
      </c>
      <c r="F20" s="782">
        <v>1.34924447960543E-2</v>
      </c>
      <c r="G20" s="701">
        <v>336951</v>
      </c>
      <c r="H20" s="783">
        <v>0.29677013463837598</v>
      </c>
      <c r="I20" s="784">
        <v>2.5000000013522135</v>
      </c>
      <c r="J20" s="701">
        <v>1059.3066838899999</v>
      </c>
      <c r="K20" s="702">
        <v>0.34753922781510799</v>
      </c>
      <c r="L20" s="701">
        <v>12.19479435</v>
      </c>
      <c r="M20" s="701">
        <v>25.40184326</v>
      </c>
    </row>
    <row r="21" spans="1:13">
      <c r="A21" s="781" t="s">
        <v>699</v>
      </c>
      <c r="B21" s="701">
        <v>3725.7215507199999</v>
      </c>
      <c r="C21" s="701">
        <v>446.45227438000001</v>
      </c>
      <c r="D21" s="702">
        <v>0.52421628970052303</v>
      </c>
      <c r="E21" s="701">
        <v>3831.38201841</v>
      </c>
      <c r="F21" s="782">
        <v>4.8870839587461599E-2</v>
      </c>
      <c r="G21" s="701">
        <v>174332</v>
      </c>
      <c r="H21" s="783">
        <v>0.255346164670888</v>
      </c>
      <c r="I21" s="784">
        <v>2.5000000005511751</v>
      </c>
      <c r="J21" s="701">
        <v>1526.2803404399999</v>
      </c>
      <c r="K21" s="702">
        <v>0.398362870918676</v>
      </c>
      <c r="L21" s="701">
        <v>48.096942589999998</v>
      </c>
      <c r="M21" s="701">
        <v>67.418976979999997</v>
      </c>
    </row>
    <row r="22" spans="1:13">
      <c r="A22" s="781" t="s">
        <v>700</v>
      </c>
      <c r="B22" s="701">
        <v>1274.3018735200001</v>
      </c>
      <c r="C22" s="701">
        <v>98.247333979999993</v>
      </c>
      <c r="D22" s="702">
        <v>0.56691801179849</v>
      </c>
      <c r="E22" s="701">
        <v>1255.52516399</v>
      </c>
      <c r="F22" s="782">
        <v>0.212660759153153</v>
      </c>
      <c r="G22" s="701">
        <v>69797</v>
      </c>
      <c r="H22" s="783">
        <v>0.26562543934217497</v>
      </c>
      <c r="I22" s="784">
        <v>2.5000000007799943</v>
      </c>
      <c r="J22" s="701">
        <v>791.96413668000002</v>
      </c>
      <c r="K22" s="702">
        <v>0.63078316500099096</v>
      </c>
      <c r="L22" s="701">
        <v>71.631415320000002</v>
      </c>
      <c r="M22" s="701">
        <v>70.572976940000004</v>
      </c>
    </row>
    <row r="23" spans="1:13">
      <c r="A23" s="781" t="s">
        <v>701</v>
      </c>
      <c r="B23" s="701">
        <v>658.64703135000002</v>
      </c>
      <c r="C23" s="701">
        <v>109.01904121</v>
      </c>
      <c r="D23" s="702">
        <v>0.56021379742649402</v>
      </c>
      <c r="E23" s="701">
        <v>698.38582584000005</v>
      </c>
      <c r="F23" s="782">
        <v>1</v>
      </c>
      <c r="G23" s="701">
        <v>86200</v>
      </c>
      <c r="H23" s="783">
        <v>0.30776399811877397</v>
      </c>
      <c r="I23" s="784">
        <v>2.5000000012527921</v>
      </c>
      <c r="J23" s="701">
        <v>2041.06009341</v>
      </c>
      <c r="K23" s="702">
        <v>2.92253940141907</v>
      </c>
      <c r="L23" s="701">
        <v>120.8546085</v>
      </c>
      <c r="M23" s="701">
        <v>195.36750653000001</v>
      </c>
    </row>
    <row r="24" spans="1:13">
      <c r="A24" s="818" t="s">
        <v>707</v>
      </c>
      <c r="B24" s="819">
        <v>22988.19112684</v>
      </c>
      <c r="C24" s="819">
        <v>13445.05430313</v>
      </c>
      <c r="D24" s="820">
        <v>0.62870282939969002</v>
      </c>
      <c r="E24" s="819">
        <v>29887.09648357</v>
      </c>
      <c r="F24" s="821">
        <v>4.1440432721889402E-2</v>
      </c>
      <c r="G24" s="819">
        <v>2885173</v>
      </c>
      <c r="H24" s="822">
        <v>0.29122051892142697</v>
      </c>
      <c r="I24" s="823">
        <v>2.5000000010702244</v>
      </c>
      <c r="J24" s="819">
        <v>8020.4075528399999</v>
      </c>
      <c r="K24" s="820">
        <v>0.26835686622315802</v>
      </c>
      <c r="L24" s="819">
        <v>266.08288034999998</v>
      </c>
      <c r="M24" s="819">
        <v>372.21200961</v>
      </c>
    </row>
    <row r="25" spans="1:13">
      <c r="A25" s="811"/>
      <c r="B25" s="812"/>
      <c r="C25" s="812"/>
      <c r="D25" s="813"/>
      <c r="E25" s="812"/>
      <c r="F25" s="814"/>
      <c r="G25" s="812"/>
      <c r="H25" s="815"/>
      <c r="I25" s="816"/>
      <c r="J25" s="812"/>
      <c r="K25" s="813"/>
      <c r="L25" s="812"/>
      <c r="M25" s="812"/>
    </row>
    <row r="26" spans="1:13">
      <c r="A26" s="817" t="s">
        <v>716</v>
      </c>
      <c r="B26" s="805"/>
      <c r="C26" s="805"/>
      <c r="D26" s="806"/>
      <c r="E26" s="805"/>
      <c r="F26" s="807"/>
      <c r="G26" s="805"/>
      <c r="H26" s="808"/>
      <c r="I26" s="809"/>
      <c r="J26" s="805"/>
      <c r="K26" s="806"/>
      <c r="L26" s="805"/>
      <c r="M26" s="805"/>
    </row>
    <row r="27" spans="1:13">
      <c r="A27" s="781" t="s">
        <v>694</v>
      </c>
      <c r="B27" s="701">
        <v>0.88261473999999995</v>
      </c>
      <c r="C27" s="701">
        <v>5.5029144199999998</v>
      </c>
      <c r="D27" s="702">
        <v>0.720065421260903</v>
      </c>
      <c r="E27" s="701">
        <v>4.8403495400000001</v>
      </c>
      <c r="F27" s="782">
        <v>9.7549566637288802E-4</v>
      </c>
      <c r="G27" s="701">
        <v>1746</v>
      </c>
      <c r="H27" s="783">
        <v>0.33158176423762997</v>
      </c>
      <c r="I27" s="784">
        <v>2.5000000029546139</v>
      </c>
      <c r="J27" s="701">
        <v>0.33925399000000001</v>
      </c>
      <c r="K27" s="702">
        <v>7.0088737847638999E-2</v>
      </c>
      <c r="L27" s="701">
        <v>1.5766300000000001E-3</v>
      </c>
      <c r="M27" s="701">
        <v>4.6495999999999999E-4</v>
      </c>
    </row>
    <row r="28" spans="1:13">
      <c r="A28" s="781" t="s">
        <v>695</v>
      </c>
      <c r="B28" s="701">
        <v>8.5903631499999999</v>
      </c>
      <c r="C28" s="701">
        <v>9.8896937099999995</v>
      </c>
      <c r="D28" s="702">
        <v>0.58555031023301496</v>
      </c>
      <c r="E28" s="701">
        <v>14.38127637</v>
      </c>
      <c r="F28" s="782">
        <v>1.8522653563328999E-3</v>
      </c>
      <c r="G28" s="701">
        <v>1399</v>
      </c>
      <c r="H28" s="783">
        <v>0.33852671868234202</v>
      </c>
      <c r="I28" s="784">
        <v>2.5000000007344028</v>
      </c>
      <c r="J28" s="701">
        <v>1.59891557</v>
      </c>
      <c r="K28" s="702">
        <v>0.111180365974707</v>
      </c>
      <c r="L28" s="701">
        <v>9.0205400000000005E-3</v>
      </c>
      <c r="M28" s="701">
        <v>4.3261000000000003E-3</v>
      </c>
    </row>
    <row r="29" spans="1:13">
      <c r="A29" s="781" t="s">
        <v>696</v>
      </c>
      <c r="B29" s="701">
        <v>39.891213479999998</v>
      </c>
      <c r="C29" s="701">
        <v>74.72725002</v>
      </c>
      <c r="D29" s="702">
        <v>0.66044573603672396</v>
      </c>
      <c r="E29" s="701">
        <v>88.032787659999997</v>
      </c>
      <c r="F29" s="782">
        <v>3.8272114169694599E-3</v>
      </c>
      <c r="G29" s="701">
        <v>8067</v>
      </c>
      <c r="H29" s="783">
        <v>0.30650011055210502</v>
      </c>
      <c r="I29" s="784">
        <v>2.5000000007998273</v>
      </c>
      <c r="J29" s="701">
        <v>15.44876563</v>
      </c>
      <c r="K29" s="702">
        <v>0.175488770044022</v>
      </c>
      <c r="L29" s="701">
        <v>0.10217471</v>
      </c>
      <c r="M29" s="701">
        <v>0.13694319999999999</v>
      </c>
    </row>
    <row r="30" spans="1:13">
      <c r="A30" s="781" t="s">
        <v>697</v>
      </c>
      <c r="B30" s="701">
        <v>43.622796970000003</v>
      </c>
      <c r="C30" s="701">
        <v>80.049599279999995</v>
      </c>
      <c r="D30" s="702">
        <v>0.78605147833616196</v>
      </c>
      <c r="E30" s="701">
        <v>104.66948282</v>
      </c>
      <c r="F30" s="782">
        <v>5.9699885120727903E-3</v>
      </c>
      <c r="G30" s="701">
        <v>7285</v>
      </c>
      <c r="H30" s="783">
        <v>0.276190004871947</v>
      </c>
      <c r="I30" s="784">
        <v>2.5000000007661423</v>
      </c>
      <c r="J30" s="701">
        <v>20.77531338</v>
      </c>
      <c r="K30" s="702">
        <v>0.198484914802983</v>
      </c>
      <c r="L30" s="701">
        <v>0.17258417000000001</v>
      </c>
      <c r="M30" s="701">
        <v>0.11123734</v>
      </c>
    </row>
    <row r="31" spans="1:13">
      <c r="A31" s="781" t="s">
        <v>698</v>
      </c>
      <c r="B31" s="701">
        <v>617.23409414000002</v>
      </c>
      <c r="C31" s="701">
        <v>463.97250990999999</v>
      </c>
      <c r="D31" s="702">
        <v>0.60670052545441999</v>
      </c>
      <c r="E31" s="701">
        <v>850.71275357000002</v>
      </c>
      <c r="F31" s="782">
        <v>1.5058003745968201E-2</v>
      </c>
      <c r="G31" s="701">
        <v>43650</v>
      </c>
      <c r="H31" s="783">
        <v>0.28280312364002202</v>
      </c>
      <c r="I31" s="784">
        <v>2.5000000005948113</v>
      </c>
      <c r="J31" s="701">
        <v>258.47704126000002</v>
      </c>
      <c r="K31" s="702">
        <v>0.30383586019523701</v>
      </c>
      <c r="L31" s="701">
        <v>3.6499068299999999</v>
      </c>
      <c r="M31" s="701">
        <v>2.4036084500000001</v>
      </c>
    </row>
    <row r="32" spans="1:13">
      <c r="A32" s="781" t="s">
        <v>699</v>
      </c>
      <c r="B32" s="701">
        <v>355.11817955999999</v>
      </c>
      <c r="C32" s="701">
        <v>115.05428121999999</v>
      </c>
      <c r="D32" s="702">
        <v>0.79124858120319597</v>
      </c>
      <c r="E32" s="701">
        <v>423.71632502</v>
      </c>
      <c r="F32" s="782">
        <v>4.9939527345332302E-2</v>
      </c>
      <c r="G32" s="701">
        <v>25599</v>
      </c>
      <c r="H32" s="783">
        <v>0.28062140830752202</v>
      </c>
      <c r="I32" s="784">
        <v>2.500000000697288</v>
      </c>
      <c r="J32" s="701">
        <v>159.17994193999999</v>
      </c>
      <c r="K32" s="702">
        <v>0.37567573525161302</v>
      </c>
      <c r="L32" s="701">
        <v>5.9062013599999998</v>
      </c>
      <c r="M32" s="701">
        <v>4.7391651599999998</v>
      </c>
    </row>
    <row r="33" spans="1:13">
      <c r="A33" s="781" t="s">
        <v>700</v>
      </c>
      <c r="B33" s="701">
        <v>74.481320339999996</v>
      </c>
      <c r="C33" s="701">
        <v>14.66150976</v>
      </c>
      <c r="D33" s="702">
        <v>0.82365340597371695</v>
      </c>
      <c r="E33" s="701">
        <v>80.596248470000006</v>
      </c>
      <c r="F33" s="782">
        <v>0.234661922471985</v>
      </c>
      <c r="G33" s="701">
        <v>3993</v>
      </c>
      <c r="H33" s="783">
        <v>0.26248582076217303</v>
      </c>
      <c r="I33" s="784">
        <v>2.5000000006582797</v>
      </c>
      <c r="J33" s="701">
        <v>43.369168440000003</v>
      </c>
      <c r="K33" s="702">
        <v>0.53810405897668001</v>
      </c>
      <c r="L33" s="701">
        <v>4.9010501700000004</v>
      </c>
      <c r="M33" s="701">
        <v>2.61692736</v>
      </c>
    </row>
    <row r="34" spans="1:13">
      <c r="A34" s="781" t="s">
        <v>701</v>
      </c>
      <c r="B34" s="701">
        <v>90.330523690000007</v>
      </c>
      <c r="C34" s="701">
        <v>34.206680579999997</v>
      </c>
      <c r="D34" s="702">
        <v>0.56613486037209404</v>
      </c>
      <c r="E34" s="701">
        <v>99.912423309999994</v>
      </c>
      <c r="F34" s="782">
        <v>1</v>
      </c>
      <c r="G34" s="701">
        <v>6909</v>
      </c>
      <c r="H34" s="783">
        <v>0.29470829396901399</v>
      </c>
      <c r="I34" s="784">
        <v>2.5000000006406986</v>
      </c>
      <c r="J34" s="701">
        <v>314.22551347000001</v>
      </c>
      <c r="K34" s="702">
        <v>3.14500942985886</v>
      </c>
      <c r="L34" s="701">
        <v>14.58487199</v>
      </c>
      <c r="M34" s="701">
        <v>24.19623202</v>
      </c>
    </row>
    <row r="35" spans="1:13">
      <c r="A35" s="818" t="s">
        <v>707</v>
      </c>
      <c r="B35" s="819">
        <v>1230.15110607</v>
      </c>
      <c r="C35" s="819">
        <v>798.06443890000003</v>
      </c>
      <c r="D35" s="820">
        <v>0.65933217911784903</v>
      </c>
      <c r="E35" s="819">
        <v>1666.86164676</v>
      </c>
      <c r="F35" s="821">
        <v>9.2262413277628796E-2</v>
      </c>
      <c r="G35" s="819">
        <v>98648</v>
      </c>
      <c r="H35" s="822">
        <v>0.28343841920434198</v>
      </c>
      <c r="I35" s="823">
        <v>2.500000000656323</v>
      </c>
      <c r="J35" s="819">
        <v>813.41391367999995</v>
      </c>
      <c r="K35" s="820">
        <v>0.487991259059258</v>
      </c>
      <c r="L35" s="819">
        <v>29.327386400000002</v>
      </c>
      <c r="M35" s="819">
        <v>34.208904590000003</v>
      </c>
    </row>
    <row r="36" spans="1:13">
      <c r="A36" s="811"/>
      <c r="B36" s="812"/>
      <c r="C36" s="812"/>
      <c r="D36" s="813"/>
      <c r="E36" s="812"/>
      <c r="F36" s="814"/>
      <c r="G36" s="812"/>
      <c r="H36" s="815"/>
      <c r="I36" s="816"/>
      <c r="J36" s="812"/>
      <c r="K36" s="813"/>
      <c r="L36" s="812"/>
      <c r="M36" s="812"/>
    </row>
    <row r="37" spans="1:13">
      <c r="A37" s="817" t="s">
        <v>717</v>
      </c>
      <c r="B37" s="805"/>
      <c r="C37" s="805"/>
      <c r="D37" s="806"/>
      <c r="E37" s="805"/>
      <c r="F37" s="807"/>
      <c r="G37" s="805"/>
      <c r="H37" s="808"/>
      <c r="I37" s="809"/>
      <c r="J37" s="805"/>
      <c r="K37" s="806"/>
      <c r="L37" s="805"/>
      <c r="M37" s="805"/>
    </row>
    <row r="38" spans="1:13">
      <c r="A38" s="781" t="s">
        <v>694</v>
      </c>
      <c r="B38" s="701">
        <v>3.7340441000000002</v>
      </c>
      <c r="C38" s="701">
        <v>9.9138498599999991</v>
      </c>
      <c r="D38" s="702">
        <v>0.396987621920673</v>
      </c>
      <c r="E38" s="701">
        <v>7.6697197800000003</v>
      </c>
      <c r="F38" s="782">
        <v>9.3575257061086496E-4</v>
      </c>
      <c r="G38" s="701">
        <v>859</v>
      </c>
      <c r="H38" s="783">
        <v>0.173707925219662</v>
      </c>
      <c r="I38" s="784">
        <v>2.5000000004072218</v>
      </c>
      <c r="J38" s="701">
        <v>0.24398732000000001</v>
      </c>
      <c r="K38" s="702">
        <v>3.1811764575315399E-2</v>
      </c>
      <c r="L38" s="701">
        <v>1.2471800000000001E-3</v>
      </c>
      <c r="M38" s="701">
        <v>2.4173E-4</v>
      </c>
    </row>
    <row r="39" spans="1:13">
      <c r="A39" s="781" t="s">
        <v>695</v>
      </c>
      <c r="B39" s="701">
        <v>372.62743015000001</v>
      </c>
      <c r="C39" s="701">
        <v>22.326308950000001</v>
      </c>
      <c r="D39" s="702">
        <v>0.41298486062560702</v>
      </c>
      <c r="E39" s="701">
        <v>381.84785773999999</v>
      </c>
      <c r="F39" s="782">
        <v>1.8605869997672E-3</v>
      </c>
      <c r="G39" s="701">
        <v>6770</v>
      </c>
      <c r="H39" s="783">
        <v>0.17596212852331899</v>
      </c>
      <c r="I39" s="784">
        <v>2.5000000001694</v>
      </c>
      <c r="J39" s="701">
        <v>20.65305511</v>
      </c>
      <c r="K39" s="702">
        <v>5.4087131016622499E-2</v>
      </c>
      <c r="L39" s="701">
        <v>0.12500094</v>
      </c>
      <c r="M39" s="701">
        <v>2.4067769999999999E-2</v>
      </c>
    </row>
    <row r="40" spans="1:13">
      <c r="A40" s="781" t="s">
        <v>696</v>
      </c>
      <c r="B40" s="701">
        <v>116.37979214000001</v>
      </c>
      <c r="C40" s="701">
        <v>20.203392539999999</v>
      </c>
      <c r="D40" s="702">
        <v>0.51423831564082501</v>
      </c>
      <c r="E40" s="701">
        <v>126.76915069</v>
      </c>
      <c r="F40" s="782">
        <v>3.6283144400389498E-3</v>
      </c>
      <c r="G40" s="701">
        <v>2149</v>
      </c>
      <c r="H40" s="783">
        <v>0.17164265202982401</v>
      </c>
      <c r="I40" s="784">
        <v>2.5000000001684657</v>
      </c>
      <c r="J40" s="701">
        <v>11.33005825</v>
      </c>
      <c r="K40" s="702">
        <v>8.9375515954243506E-2</v>
      </c>
      <c r="L40" s="701">
        <v>7.8868090000000002E-2</v>
      </c>
      <c r="M40" s="701">
        <v>3.2780810000000001E-2</v>
      </c>
    </row>
    <row r="41" spans="1:13">
      <c r="A41" s="781" t="s">
        <v>697</v>
      </c>
      <c r="B41" s="701">
        <v>75.420953990000001</v>
      </c>
      <c r="C41" s="701">
        <v>15.39639324</v>
      </c>
      <c r="D41" s="702">
        <v>0.53286507963991203</v>
      </c>
      <c r="E41" s="701">
        <v>83.625154300000005</v>
      </c>
      <c r="F41" s="782">
        <v>5.96999747479091E-3</v>
      </c>
      <c r="G41" s="701">
        <v>1313</v>
      </c>
      <c r="H41" s="783">
        <v>0.16849619660432699</v>
      </c>
      <c r="I41" s="784">
        <v>2.5000000001356355</v>
      </c>
      <c r="J41" s="701">
        <v>11.07205257</v>
      </c>
      <c r="K41" s="702">
        <v>0.13240098224847199</v>
      </c>
      <c r="L41" s="701">
        <v>8.4120449999999999E-2</v>
      </c>
      <c r="M41" s="701">
        <v>3.6496489999999999E-2</v>
      </c>
    </row>
    <row r="42" spans="1:13">
      <c r="A42" s="781" t="s">
        <v>698</v>
      </c>
      <c r="B42" s="701">
        <v>398.80872219000003</v>
      </c>
      <c r="C42" s="701">
        <v>85.21541646</v>
      </c>
      <c r="D42" s="702">
        <v>0.491873536048198</v>
      </c>
      <c r="E42" s="701">
        <v>440.72393040999998</v>
      </c>
      <c r="F42" s="782">
        <v>1.28959426929975E-2</v>
      </c>
      <c r="G42" s="701">
        <v>8439</v>
      </c>
      <c r="H42" s="783">
        <v>0.17569445137223499</v>
      </c>
      <c r="I42" s="784">
        <v>2.5000000001827942</v>
      </c>
      <c r="J42" s="701">
        <v>98.103137189999998</v>
      </c>
      <c r="K42" s="702">
        <v>0.22259543995883299</v>
      </c>
      <c r="L42" s="701">
        <v>0.99939186999999996</v>
      </c>
      <c r="M42" s="701">
        <v>0.82510905999999995</v>
      </c>
    </row>
    <row r="43" spans="1:13">
      <c r="A43" s="781" t="s">
        <v>699</v>
      </c>
      <c r="B43" s="701">
        <v>54.957820439999999</v>
      </c>
      <c r="C43" s="701">
        <v>8.2675434899999996</v>
      </c>
      <c r="D43" s="702">
        <v>0.52530817712094102</v>
      </c>
      <c r="E43" s="701">
        <v>59.300828639999999</v>
      </c>
      <c r="F43" s="782">
        <v>3.9206973887574298E-2</v>
      </c>
      <c r="G43" s="701">
        <v>1132</v>
      </c>
      <c r="H43" s="783">
        <v>0.17303721980502801</v>
      </c>
      <c r="I43" s="784">
        <v>2.5000000001866494</v>
      </c>
      <c r="J43" s="701">
        <v>25.25254223</v>
      </c>
      <c r="K43" s="702">
        <v>0.42583793193349201</v>
      </c>
      <c r="L43" s="701">
        <v>0.39823457000000001</v>
      </c>
      <c r="M43" s="701">
        <v>0.32108393000000002</v>
      </c>
    </row>
    <row r="44" spans="1:13">
      <c r="A44" s="781" t="s">
        <v>700</v>
      </c>
      <c r="B44" s="701"/>
      <c r="C44" s="701">
        <v>0.69607335000000004</v>
      </c>
      <c r="D44" s="702">
        <v>0.54720981632179999</v>
      </c>
      <c r="E44" s="701">
        <v>13.188844189999999</v>
      </c>
      <c r="F44" s="782">
        <v>0.26055567951932901</v>
      </c>
      <c r="G44" s="701">
        <v>244</v>
      </c>
      <c r="H44" s="783">
        <v>0.17019401910153301</v>
      </c>
      <c r="I44" s="784">
        <v>2.5000000001921507</v>
      </c>
      <c r="J44" s="701">
        <v>10.804571709999999</v>
      </c>
      <c r="K44" s="702">
        <v>0.81922051351491498</v>
      </c>
      <c r="L44" s="701">
        <v>0.59235117999999998</v>
      </c>
      <c r="M44" s="701">
        <v>0.28051644999999997</v>
      </c>
    </row>
    <row r="45" spans="1:13">
      <c r="A45" s="781" t="s">
        <v>701</v>
      </c>
      <c r="B45" s="701">
        <v>27.22651956</v>
      </c>
      <c r="C45" s="701">
        <v>2.5431587699999998</v>
      </c>
      <c r="D45" s="702">
        <v>0.56493017932970002</v>
      </c>
      <c r="E45" s="701">
        <v>28.663226699999999</v>
      </c>
      <c r="F45" s="782">
        <v>1</v>
      </c>
      <c r="G45" s="701">
        <v>666</v>
      </c>
      <c r="H45" s="783">
        <v>0.179991978711873</v>
      </c>
      <c r="I45" s="784">
        <v>2.5000000001844769</v>
      </c>
      <c r="J45" s="701">
        <v>62.123687779999997</v>
      </c>
      <c r="K45" s="702">
        <v>2.1673654690105102</v>
      </c>
      <c r="L45" s="701">
        <v>0.52189856000000001</v>
      </c>
      <c r="M45" s="701">
        <v>2.0837293899999998</v>
      </c>
    </row>
    <row r="46" spans="1:13">
      <c r="A46" s="818" t="s">
        <v>707</v>
      </c>
      <c r="B46" s="819">
        <v>1061.96322859</v>
      </c>
      <c r="C46" s="819">
        <v>164.56213665999999</v>
      </c>
      <c r="D46" s="820">
        <v>0.485078071299758</v>
      </c>
      <c r="E46" s="819">
        <v>1141.78871245</v>
      </c>
      <c r="F46" s="821">
        <v>3.6596131591053703E-2</v>
      </c>
      <c r="G46" s="819">
        <v>21572</v>
      </c>
      <c r="H46" s="822">
        <v>0.17469990496926999</v>
      </c>
      <c r="I46" s="823">
        <v>2.5000000001751288</v>
      </c>
      <c r="J46" s="819">
        <v>239.58309216000001</v>
      </c>
      <c r="K46" s="820">
        <v>0.20983137208101599</v>
      </c>
      <c r="L46" s="819">
        <v>2.80111284</v>
      </c>
      <c r="M46" s="819">
        <v>3.6040256300000002</v>
      </c>
    </row>
    <row r="47" spans="1:13">
      <c r="A47" s="811"/>
      <c r="B47" s="812"/>
      <c r="C47" s="812"/>
      <c r="D47" s="813"/>
      <c r="E47" s="812"/>
      <c r="F47" s="814"/>
      <c r="G47" s="812"/>
      <c r="H47" s="815"/>
      <c r="I47" s="816"/>
      <c r="J47" s="812"/>
      <c r="K47" s="813"/>
      <c r="L47" s="812"/>
      <c r="M47" s="812"/>
    </row>
    <row r="48" spans="1:13" ht="15" customHeight="1">
      <c r="A48" s="817" t="s">
        <v>718</v>
      </c>
      <c r="B48" s="805"/>
      <c r="C48" s="805"/>
      <c r="D48" s="806"/>
      <c r="E48" s="805"/>
      <c r="F48" s="807"/>
      <c r="G48" s="805"/>
      <c r="H48" s="808"/>
      <c r="I48" s="809"/>
      <c r="J48" s="805"/>
      <c r="K48" s="806"/>
      <c r="L48" s="805"/>
      <c r="M48" s="805"/>
    </row>
    <row r="49" spans="1:13">
      <c r="A49" s="781" t="s">
        <v>694</v>
      </c>
      <c r="B49" s="701">
        <v>81430.943830549993</v>
      </c>
      <c r="C49" s="701">
        <v>8733.4469508599996</v>
      </c>
      <c r="D49" s="702">
        <v>0.73627756290507995</v>
      </c>
      <c r="E49" s="701">
        <v>87861.184867289994</v>
      </c>
      <c r="F49" s="782">
        <v>8.7569638704751895E-4</v>
      </c>
      <c r="G49" s="701">
        <v>630382</v>
      </c>
      <c r="H49" s="783">
        <v>0.14084076359499301</v>
      </c>
      <c r="I49" s="784">
        <v>2.5000000000900822</v>
      </c>
      <c r="J49" s="701">
        <v>6453.1401205399998</v>
      </c>
      <c r="K49" s="702">
        <v>7.3446996307722806E-2</v>
      </c>
      <c r="L49" s="701">
        <v>10.9576706</v>
      </c>
      <c r="M49" s="701">
        <v>1.5243126499999999</v>
      </c>
    </row>
    <row r="50" spans="1:13">
      <c r="A50" s="781" t="s">
        <v>695</v>
      </c>
      <c r="B50" s="701">
        <v>27472.9795184</v>
      </c>
      <c r="C50" s="701">
        <v>1359.30295796</v>
      </c>
      <c r="D50" s="702">
        <v>0.61487009109016799</v>
      </c>
      <c r="E50" s="701">
        <v>28308.774251980001</v>
      </c>
      <c r="F50" s="782">
        <v>1.86500876300949E-3</v>
      </c>
      <c r="G50" s="701">
        <v>200904</v>
      </c>
      <c r="H50" s="783">
        <v>0.16059363282046801</v>
      </c>
      <c r="I50" s="784">
        <v>2.500000000075397</v>
      </c>
      <c r="J50" s="701">
        <v>2841.8794853200002</v>
      </c>
      <c r="K50" s="702">
        <v>0.10038864487823</v>
      </c>
      <c r="L50" s="701">
        <v>8.4706407800000001</v>
      </c>
      <c r="M50" s="701">
        <v>2.0435140500000002</v>
      </c>
    </row>
    <row r="51" spans="1:13">
      <c r="A51" s="781" t="s">
        <v>696</v>
      </c>
      <c r="B51" s="701">
        <v>13022.773441339999</v>
      </c>
      <c r="C51" s="701">
        <v>629.22474463000003</v>
      </c>
      <c r="D51" s="702">
        <v>0.61230904259264995</v>
      </c>
      <c r="E51" s="701">
        <v>13408.053442300001</v>
      </c>
      <c r="F51" s="782">
        <v>3.55592076696119E-3</v>
      </c>
      <c r="G51" s="701">
        <v>100456</v>
      </c>
      <c r="H51" s="783">
        <v>0.15707844246246699</v>
      </c>
      <c r="I51" s="784">
        <v>2.5000000000802411</v>
      </c>
      <c r="J51" s="701">
        <v>1606.9504602</v>
      </c>
      <c r="K51" s="702">
        <v>0.11984964611868</v>
      </c>
      <c r="L51" s="701">
        <v>7.4882721200000004</v>
      </c>
      <c r="M51" s="701">
        <v>3.3139940399999999</v>
      </c>
    </row>
    <row r="52" spans="1:13">
      <c r="A52" s="781" t="s">
        <v>697</v>
      </c>
      <c r="B52" s="701">
        <v>4457.9705153599998</v>
      </c>
      <c r="C52" s="701">
        <v>161.21779505999999</v>
      </c>
      <c r="D52" s="702">
        <v>0.63930461213442202</v>
      </c>
      <c r="E52" s="701">
        <v>4561.0377952999997</v>
      </c>
      <c r="F52" s="782">
        <v>5.9700589738719704E-3</v>
      </c>
      <c r="G52" s="701">
        <v>34447</v>
      </c>
      <c r="H52" s="783">
        <v>0.158377958385782</v>
      </c>
      <c r="I52" s="784">
        <v>2.5000000000772356</v>
      </c>
      <c r="J52" s="701">
        <v>693.13309341000001</v>
      </c>
      <c r="K52" s="702">
        <v>0.15196828540299601</v>
      </c>
      <c r="L52" s="701">
        <v>4.3125645199999996</v>
      </c>
      <c r="M52" s="701">
        <v>2.3849040600000002</v>
      </c>
    </row>
    <row r="53" spans="1:13">
      <c r="A53" s="781" t="s">
        <v>698</v>
      </c>
      <c r="B53" s="701">
        <v>7131.1877668099996</v>
      </c>
      <c r="C53" s="701">
        <v>438.12499428000001</v>
      </c>
      <c r="D53" s="702">
        <v>0.59920336759473503</v>
      </c>
      <c r="E53" s="701">
        <v>7393.71373881</v>
      </c>
      <c r="F53" s="782">
        <v>1.29977389123896E-2</v>
      </c>
      <c r="G53" s="701">
        <v>56069</v>
      </c>
      <c r="H53" s="783">
        <v>0.15617877358690599</v>
      </c>
      <c r="I53" s="784">
        <v>2.5000000000774603</v>
      </c>
      <c r="J53" s="701">
        <v>1793.08190115</v>
      </c>
      <c r="K53" s="702">
        <v>0.24251437971394799</v>
      </c>
      <c r="L53" s="701">
        <v>15.10250458</v>
      </c>
      <c r="M53" s="701">
        <v>14.240242459999999</v>
      </c>
    </row>
    <row r="54" spans="1:13">
      <c r="A54" s="781" t="s">
        <v>699</v>
      </c>
      <c r="B54" s="701">
        <v>1134.85295817</v>
      </c>
      <c r="C54" s="701">
        <v>31.18663918</v>
      </c>
      <c r="D54" s="701">
        <v>0.93602008448285801</v>
      </c>
      <c r="E54" s="701">
        <v>1164.0442788099999</v>
      </c>
      <c r="F54" s="782">
        <v>5.1505144204042799E-2</v>
      </c>
      <c r="G54" s="701">
        <v>8009</v>
      </c>
      <c r="H54" s="783">
        <v>0.15852104995407901</v>
      </c>
      <c r="I54" s="784">
        <v>2.5000000000659837</v>
      </c>
      <c r="J54" s="701">
        <v>645.99147912000001</v>
      </c>
      <c r="K54" s="702">
        <v>0.55495438694170296</v>
      </c>
      <c r="L54" s="701">
        <v>9.6058479200000004</v>
      </c>
      <c r="M54" s="701">
        <v>2.8660328700000002</v>
      </c>
    </row>
    <row r="55" spans="1:13">
      <c r="A55" s="781" t="s">
        <v>700</v>
      </c>
      <c r="B55" s="701">
        <v>731.58256359999996</v>
      </c>
      <c r="C55" s="701">
        <v>16.720689</v>
      </c>
      <c r="D55" s="701">
        <v>0.94277496519431703</v>
      </c>
      <c r="E55" s="701">
        <v>747.34641059</v>
      </c>
      <c r="F55" s="782">
        <v>0.26682747565827197</v>
      </c>
      <c r="G55" s="701">
        <v>6999</v>
      </c>
      <c r="H55" s="783">
        <v>0.15642727876047199</v>
      </c>
      <c r="I55" s="784">
        <v>2.5000000000884413</v>
      </c>
      <c r="J55" s="701">
        <v>705.58226228000001</v>
      </c>
      <c r="K55" s="702">
        <v>0.94411674730995399</v>
      </c>
      <c r="L55" s="701">
        <v>31.099300970000002</v>
      </c>
      <c r="M55" s="701">
        <v>12.56436873</v>
      </c>
    </row>
    <row r="56" spans="1:13">
      <c r="A56" s="781" t="s">
        <v>701</v>
      </c>
      <c r="B56" s="701">
        <v>1238.63157271</v>
      </c>
      <c r="C56" s="701">
        <v>3.8177401400000002</v>
      </c>
      <c r="D56" s="702">
        <v>0.64797903714840099</v>
      </c>
      <c r="E56" s="701">
        <v>1241.1053882900001</v>
      </c>
      <c r="F56" s="782">
        <v>1</v>
      </c>
      <c r="G56" s="701">
        <v>11652</v>
      </c>
      <c r="H56" s="783">
        <v>0.158972312401159</v>
      </c>
      <c r="I56" s="784">
        <v>2.5000000000860134</v>
      </c>
      <c r="J56" s="701">
        <v>2138.6550908899999</v>
      </c>
      <c r="K56" s="702">
        <v>1.7231857270691999</v>
      </c>
      <c r="L56" s="701">
        <v>22.28939445</v>
      </c>
      <c r="M56" s="701">
        <v>69.267951299999993</v>
      </c>
    </row>
    <row r="57" spans="1:13" ht="20.25" customHeight="1">
      <c r="A57" s="2203" t="s">
        <v>707</v>
      </c>
      <c r="B57" s="2204">
        <v>136620.92216694</v>
      </c>
      <c r="C57" s="2204">
        <v>11373.042511109999</v>
      </c>
      <c r="D57" s="2205">
        <v>0.70907481428581498</v>
      </c>
      <c r="E57" s="2204">
        <v>144685.26017337001</v>
      </c>
      <c r="F57" s="2206">
        <v>1.2449210417299499E-2</v>
      </c>
      <c r="G57" s="2204">
        <v>1048918</v>
      </c>
      <c r="H57" s="2207">
        <v>0.147925245934618</v>
      </c>
      <c r="I57" s="2208">
        <v>2.5000000001148273</v>
      </c>
      <c r="J57" s="2204">
        <v>16878.413892910001</v>
      </c>
      <c r="K57" s="2205">
        <v>0.11665607037431</v>
      </c>
      <c r="L57" s="2204">
        <v>109.32619594000001</v>
      </c>
      <c r="M57" s="2204">
        <v>108.20532016</v>
      </c>
    </row>
    <row r="58" spans="1:13" ht="18" customHeight="1">
      <c r="B58" s="703"/>
      <c r="C58" s="703"/>
      <c r="D58" s="703"/>
      <c r="E58" s="703"/>
      <c r="F58" s="791"/>
      <c r="G58" s="703"/>
      <c r="H58" s="792"/>
      <c r="I58" s="703"/>
      <c r="J58" s="703"/>
      <c r="K58" s="703"/>
      <c r="L58" s="703"/>
      <c r="M58" s="703"/>
    </row>
    <row r="59" spans="1:13" ht="14.45" customHeight="1">
      <c r="A59" s="97" t="s">
        <v>291</v>
      </c>
      <c r="B59" s="98"/>
      <c r="C59" s="98"/>
      <c r="D59" s="99"/>
      <c r="E59" s="98"/>
      <c r="F59" s="883"/>
      <c r="G59" s="98"/>
      <c r="H59" s="884"/>
      <c r="I59" s="885"/>
      <c r="J59" s="98"/>
      <c r="K59" s="99"/>
      <c r="L59" s="98"/>
      <c r="M59" s="98"/>
    </row>
    <row r="60" spans="1:13" ht="36" customHeight="1">
      <c r="A60" s="793" t="s">
        <v>683</v>
      </c>
      <c r="B60" s="794" t="s">
        <v>224</v>
      </c>
      <c r="C60" s="794" t="s">
        <v>684</v>
      </c>
      <c r="D60" s="795" t="s">
        <v>685</v>
      </c>
      <c r="E60" s="794" t="s">
        <v>686</v>
      </c>
      <c r="F60" s="796" t="s">
        <v>687</v>
      </c>
      <c r="G60" s="794" t="s">
        <v>688</v>
      </c>
      <c r="H60" s="797" t="s">
        <v>689</v>
      </c>
      <c r="I60" s="798" t="s">
        <v>690</v>
      </c>
      <c r="J60" s="794" t="s">
        <v>222</v>
      </c>
      <c r="K60" s="795" t="s">
        <v>672</v>
      </c>
      <c r="L60" s="794" t="s">
        <v>691</v>
      </c>
      <c r="M60" s="794" t="s">
        <v>692</v>
      </c>
    </row>
    <row r="61" spans="1:13" ht="12" customHeight="1">
      <c r="A61" s="705" t="s">
        <v>714</v>
      </c>
      <c r="B61" s="829"/>
      <c r="C61" s="829"/>
      <c r="D61" s="830"/>
      <c r="E61" s="829"/>
      <c r="F61" s="831"/>
      <c r="G61" s="829"/>
      <c r="H61" s="832"/>
      <c r="I61" s="833"/>
      <c r="J61" s="829"/>
      <c r="K61" s="830"/>
      <c r="L61" s="829"/>
      <c r="M61" s="829"/>
    </row>
    <row r="62" spans="1:13">
      <c r="A62" s="834" t="s">
        <v>694</v>
      </c>
      <c r="B62" s="835">
        <v>87983.847445720006</v>
      </c>
      <c r="C62" s="835">
        <v>13169.95653773</v>
      </c>
      <c r="D62" s="836">
        <v>0.69998821155175805</v>
      </c>
      <c r="E62" s="835">
        <v>97202.833039570003</v>
      </c>
      <c r="F62" s="837">
        <v>8.7489575036748504E-4</v>
      </c>
      <c r="G62" s="835">
        <v>1333752</v>
      </c>
      <c r="H62" s="838">
        <v>0.15609815374129299</v>
      </c>
      <c r="I62" s="839">
        <v>2.5000000001946439</v>
      </c>
      <c r="J62" s="835">
        <v>3496.9196261900001</v>
      </c>
      <c r="K62" s="836">
        <v>3.5975490804536998E-2</v>
      </c>
      <c r="L62" s="835">
        <v>13.410557750000001</v>
      </c>
      <c r="M62" s="835">
        <v>0.45789821000000003</v>
      </c>
    </row>
    <row r="63" spans="1:13">
      <c r="A63" s="834" t="s">
        <v>695</v>
      </c>
      <c r="B63" s="835">
        <v>31612.24188129</v>
      </c>
      <c r="C63" s="835">
        <v>3835.5857719999999</v>
      </c>
      <c r="D63" s="836">
        <v>0.69468417874556698</v>
      </c>
      <c r="E63" s="835">
        <v>34277.149315070004</v>
      </c>
      <c r="F63" s="837">
        <v>1.8837821265845899E-3</v>
      </c>
      <c r="G63" s="835">
        <v>584785</v>
      </c>
      <c r="H63" s="838">
        <v>0.18052351703411701</v>
      </c>
      <c r="I63" s="839">
        <v>2.5000000002709397</v>
      </c>
      <c r="J63" s="835">
        <v>2515.9168539399998</v>
      </c>
      <c r="K63" s="836">
        <v>7.3399244225769794E-2</v>
      </c>
      <c r="L63" s="835">
        <v>11.677924859999999</v>
      </c>
      <c r="M63" s="835">
        <v>0.68858343</v>
      </c>
    </row>
    <row r="64" spans="1:13">
      <c r="A64" s="834" t="s">
        <v>696</v>
      </c>
      <c r="B64" s="835">
        <v>16518.751254580002</v>
      </c>
      <c r="C64" s="835">
        <v>2075.7822093</v>
      </c>
      <c r="D64" s="836">
        <v>0.69086754448271703</v>
      </c>
      <c r="E64" s="835">
        <v>17953.300621390001</v>
      </c>
      <c r="F64" s="837">
        <v>3.5857159865802899E-3</v>
      </c>
      <c r="G64" s="835">
        <v>456036</v>
      </c>
      <c r="H64" s="838">
        <v>0.18890466928010599</v>
      </c>
      <c r="I64" s="839">
        <v>2.5000000003997371</v>
      </c>
      <c r="J64" s="835">
        <v>2163.5791340800001</v>
      </c>
      <c r="K64" s="836">
        <v>0.120511497005863</v>
      </c>
      <c r="L64" s="835">
        <v>12.179792040000001</v>
      </c>
      <c r="M64" s="835">
        <v>1.2662616</v>
      </c>
    </row>
    <row r="65" spans="1:13">
      <c r="A65" s="834" t="s">
        <v>697</v>
      </c>
      <c r="B65" s="835">
        <v>5796.4806548100005</v>
      </c>
      <c r="C65" s="835">
        <v>634.73231370999997</v>
      </c>
      <c r="D65" s="836">
        <v>0.67760547027467999</v>
      </c>
      <c r="E65" s="835">
        <v>6226.8851901900007</v>
      </c>
      <c r="F65" s="837">
        <v>5.9699954430773297E-3</v>
      </c>
      <c r="G65" s="835">
        <v>154231</v>
      </c>
      <c r="H65" s="838">
        <v>0.19087185371788301</v>
      </c>
      <c r="I65" s="839">
        <v>2.5000000004244769</v>
      </c>
      <c r="J65" s="835">
        <v>1057.8911806999999</v>
      </c>
      <c r="K65" s="836">
        <v>0.169890908277325</v>
      </c>
      <c r="L65" s="835">
        <v>7.0907075800000001</v>
      </c>
      <c r="M65" s="835">
        <v>0.83492313000000007</v>
      </c>
    </row>
    <row r="66" spans="1:13">
      <c r="A66" s="834" t="s">
        <v>698</v>
      </c>
      <c r="B66" s="835">
        <v>11813.099120859999</v>
      </c>
      <c r="C66" s="835">
        <v>1804.5905501500001</v>
      </c>
      <c r="D66" s="836">
        <v>0.67475272965315403</v>
      </c>
      <c r="E66" s="835">
        <v>13032.5956243</v>
      </c>
      <c r="F66" s="837">
        <v>1.2958331078355E-2</v>
      </c>
      <c r="G66" s="835">
        <v>405637</v>
      </c>
      <c r="H66" s="838">
        <v>0.19839372279141601</v>
      </c>
      <c r="I66" s="839">
        <v>2.5000000004497753</v>
      </c>
      <c r="J66" s="835">
        <v>3396.60427811</v>
      </c>
      <c r="K66" s="836">
        <v>0.26062377564886902</v>
      </c>
      <c r="L66" s="835">
        <v>33.778438710000003</v>
      </c>
      <c r="M66" s="835">
        <v>5.0726820300000002</v>
      </c>
    </row>
    <row r="67" spans="1:13">
      <c r="A67" s="834" t="s">
        <v>699</v>
      </c>
      <c r="B67" s="835">
        <v>5030.3143679099994</v>
      </c>
      <c r="C67" s="835">
        <v>510.50672699</v>
      </c>
      <c r="D67" s="836">
        <v>0.67060054892617704</v>
      </c>
      <c r="E67" s="835">
        <v>5373.6610884499996</v>
      </c>
      <c r="F67" s="837">
        <v>4.8991416938416701E-2</v>
      </c>
      <c r="G67" s="835">
        <v>202461</v>
      </c>
      <c r="H67" s="838">
        <v>0.23161258133586499</v>
      </c>
      <c r="I67" s="839">
        <v>2.500000000492685</v>
      </c>
      <c r="J67" s="835">
        <v>2272.1381316300003</v>
      </c>
      <c r="K67" s="836">
        <v>0.42282869988091898</v>
      </c>
      <c r="L67" s="835">
        <v>61.208613370000002</v>
      </c>
      <c r="M67" s="835">
        <v>16.109788000000002</v>
      </c>
    </row>
    <row r="68" spans="1:13">
      <c r="A68" s="834" t="s">
        <v>700</v>
      </c>
      <c r="B68" s="835">
        <v>2136.2905728199999</v>
      </c>
      <c r="C68" s="835">
        <v>134.06886832999999</v>
      </c>
      <c r="D68" s="836">
        <v>0.74246325459380402</v>
      </c>
      <c r="E68" s="835">
        <v>2236.2119597000001</v>
      </c>
      <c r="F68" s="837">
        <v>0.20955422547371899</v>
      </c>
      <c r="G68" s="835">
        <v>77508</v>
      </c>
      <c r="H68" s="838">
        <v>0.22133724465296301</v>
      </c>
      <c r="I68" s="839">
        <v>2.5000000005472796</v>
      </c>
      <c r="J68" s="835">
        <v>1544.7670940200001</v>
      </c>
      <c r="K68" s="836">
        <v>0.69079636539786604</v>
      </c>
      <c r="L68" s="835">
        <v>100.96592002999999</v>
      </c>
      <c r="M68" s="835">
        <v>21.12131084</v>
      </c>
    </row>
    <row r="69" spans="1:13">
      <c r="A69" s="834" t="s">
        <v>701</v>
      </c>
      <c r="B69" s="835">
        <v>2125.7333985299997</v>
      </c>
      <c r="C69" s="835">
        <v>139.13426908999998</v>
      </c>
      <c r="D69" s="836">
        <v>0.62721980300590197</v>
      </c>
      <c r="E69" s="835">
        <v>2213.3074632600001</v>
      </c>
      <c r="F69" s="837">
        <v>1</v>
      </c>
      <c r="G69" s="835">
        <v>92085</v>
      </c>
      <c r="H69" s="838">
        <v>0.21343506738291201</v>
      </c>
      <c r="I69" s="839">
        <v>2.5000000004766796</v>
      </c>
      <c r="J69" s="835">
        <v>4404.1624915299999</v>
      </c>
      <c r="K69" s="836">
        <v>1.9898557089953799</v>
      </c>
      <c r="L69" s="835">
        <v>335.48761808</v>
      </c>
      <c r="M69" s="835">
        <v>404.23210012999999</v>
      </c>
    </row>
    <row r="70" spans="1:13">
      <c r="A70" s="886" t="s">
        <v>188</v>
      </c>
      <c r="B70" s="887">
        <v>163016.75869652</v>
      </c>
      <c r="C70" s="887">
        <v>22304.357247299999</v>
      </c>
      <c r="D70" s="888">
        <v>0.69467732323268905</v>
      </c>
      <c r="E70" s="887">
        <v>178515.94430193002</v>
      </c>
      <c r="F70" s="889">
        <v>1.8851100619888001E-2</v>
      </c>
      <c r="G70" s="887">
        <v>3306495</v>
      </c>
      <c r="H70" s="890">
        <v>0.17218944212804199</v>
      </c>
      <c r="I70" s="891">
        <v>2.5000000004032632</v>
      </c>
      <c r="J70" s="887">
        <v>20851.978790199999</v>
      </c>
      <c r="K70" s="888">
        <v>0.116807374667511</v>
      </c>
      <c r="L70" s="887">
        <v>575.79957242</v>
      </c>
      <c r="M70" s="887">
        <v>449.78354737000001</v>
      </c>
    </row>
    <row r="71" spans="1:13">
      <c r="A71" s="858"/>
      <c r="B71" s="859"/>
      <c r="C71" s="859"/>
      <c r="D71" s="860"/>
      <c r="E71" s="859"/>
      <c r="F71" s="861"/>
      <c r="G71" s="859"/>
      <c r="H71" s="862"/>
      <c r="I71" s="863"/>
      <c r="J71" s="859"/>
      <c r="K71" s="860"/>
      <c r="L71" s="859"/>
      <c r="M71" s="859"/>
    </row>
    <row r="72" spans="1:13">
      <c r="A72" s="864" t="s">
        <v>715</v>
      </c>
      <c r="B72" s="829"/>
      <c r="C72" s="829"/>
      <c r="D72" s="830"/>
      <c r="E72" s="829"/>
      <c r="F72" s="831"/>
      <c r="G72" s="829"/>
      <c r="H72" s="832"/>
      <c r="I72" s="833"/>
      <c r="J72" s="829"/>
      <c r="K72" s="830"/>
      <c r="L72" s="829"/>
      <c r="M72" s="829"/>
    </row>
    <row r="73" spans="1:13">
      <c r="A73" s="834" t="s">
        <v>694</v>
      </c>
      <c r="B73" s="865">
        <v>5715.1767435000002</v>
      </c>
      <c r="C73" s="865">
        <v>5948.2961161900002</v>
      </c>
      <c r="D73" s="694">
        <v>0.70806191557889597</v>
      </c>
      <c r="E73" s="865">
        <v>9927.1099567500005</v>
      </c>
      <c r="F73" s="866">
        <v>9.0822660464936903E-4</v>
      </c>
      <c r="G73" s="865">
        <v>1149476</v>
      </c>
      <c r="H73" s="867">
        <v>0.30522249818636799</v>
      </c>
      <c r="I73" s="868">
        <v>2.500000001081077</v>
      </c>
      <c r="J73" s="865">
        <v>738.94105893000005</v>
      </c>
      <c r="K73" s="694">
        <v>7.4436675140034297E-2</v>
      </c>
      <c r="L73" s="865">
        <v>2.7487460499999998</v>
      </c>
      <c r="M73" s="865">
        <v>0.17406467</v>
      </c>
    </row>
    <row r="74" spans="1:13">
      <c r="A74" s="834" t="s">
        <v>695</v>
      </c>
      <c r="B74" s="865">
        <v>4087.2190690500001</v>
      </c>
      <c r="C74" s="865">
        <v>2651.3808464499998</v>
      </c>
      <c r="D74" s="694">
        <v>0.72850787518745297</v>
      </c>
      <c r="E74" s="865">
        <v>6019.1575775600004</v>
      </c>
      <c r="F74" s="866">
        <v>1.90571242440374E-3</v>
      </c>
      <c r="G74" s="865">
        <v>545125</v>
      </c>
      <c r="H74" s="867">
        <v>0.30562313301917599</v>
      </c>
      <c r="I74" s="868">
        <v>2.5000000011613288</v>
      </c>
      <c r="J74" s="865">
        <v>761.76449175000005</v>
      </c>
      <c r="K74" s="694">
        <v>0.12655666211330499</v>
      </c>
      <c r="L74" s="865">
        <v>3.5100104999999999</v>
      </c>
      <c r="M74" s="865">
        <v>0.30634127</v>
      </c>
    </row>
    <row r="75" spans="1:13">
      <c r="A75" s="834" t="s">
        <v>696</v>
      </c>
      <c r="B75" s="865">
        <v>3723.6829449699999</v>
      </c>
      <c r="C75" s="865">
        <v>1439.54122413</v>
      </c>
      <c r="D75" s="694">
        <v>0.70876597027405497</v>
      </c>
      <c r="E75" s="865">
        <v>4744.4177910199996</v>
      </c>
      <c r="F75" s="866">
        <v>3.63079780465468E-3</v>
      </c>
      <c r="G75" s="865">
        <v>435549</v>
      </c>
      <c r="H75" s="867">
        <v>0.29529913284445303</v>
      </c>
      <c r="I75" s="868">
        <v>2.5000000012653727</v>
      </c>
      <c r="J75" s="865">
        <v>878.92103320000001</v>
      </c>
      <c r="K75" s="694">
        <v>0.18525371750851699</v>
      </c>
      <c r="L75" s="865">
        <v>5.0737179799999996</v>
      </c>
      <c r="M75" s="865">
        <v>0.72610768999999997</v>
      </c>
    </row>
    <row r="76" spans="1:13">
      <c r="A76" s="834" t="s">
        <v>697</v>
      </c>
      <c r="B76" s="865">
        <v>1331.3547187900001</v>
      </c>
      <c r="C76" s="865">
        <v>368.46821970000002</v>
      </c>
      <c r="D76" s="694">
        <v>0.67554737166386902</v>
      </c>
      <c r="E76" s="865">
        <v>1580.39005619</v>
      </c>
      <c r="F76" s="866">
        <v>5.9699832665017103E-3</v>
      </c>
      <c r="G76" s="865">
        <v>140056</v>
      </c>
      <c r="H76" s="867">
        <v>0.294700659375705</v>
      </c>
      <c r="I76" s="868">
        <v>2.5000000013930248</v>
      </c>
      <c r="J76" s="865">
        <v>391.39223570000001</v>
      </c>
      <c r="K76" s="694">
        <v>0.247655465919323</v>
      </c>
      <c r="L76" s="865">
        <v>2.7804635499999999</v>
      </c>
      <c r="M76" s="865">
        <v>0.55107547000000001</v>
      </c>
    </row>
    <row r="77" spans="1:13">
      <c r="A77" s="834" t="s">
        <v>698</v>
      </c>
      <c r="B77" s="865">
        <v>3170.8831729799999</v>
      </c>
      <c r="C77" s="865">
        <v>939.47704314999999</v>
      </c>
      <c r="D77" s="694">
        <v>0.72013748526687504</v>
      </c>
      <c r="E77" s="865">
        <v>3847.74137157</v>
      </c>
      <c r="F77" s="866">
        <v>1.3868121455426E-2</v>
      </c>
      <c r="G77" s="865">
        <v>348881</v>
      </c>
      <c r="H77" s="867">
        <v>0.28199440947281501</v>
      </c>
      <c r="I77" s="868">
        <v>2.5000000012221837</v>
      </c>
      <c r="J77" s="865">
        <v>1274.7642874600001</v>
      </c>
      <c r="K77" s="694">
        <v>0.33130196766313702</v>
      </c>
      <c r="L77" s="865">
        <v>14.817396309999999</v>
      </c>
      <c r="M77" s="865">
        <v>3.13674024</v>
      </c>
    </row>
    <row r="78" spans="1:13">
      <c r="A78" s="834" t="s">
        <v>699</v>
      </c>
      <c r="B78" s="865">
        <v>3493.2133849000002</v>
      </c>
      <c r="C78" s="865">
        <v>363.79469236</v>
      </c>
      <c r="D78" s="694">
        <v>0.61572281153112496</v>
      </c>
      <c r="E78" s="865">
        <v>3717.5632814700002</v>
      </c>
      <c r="F78" s="866">
        <v>4.7937907181913902E-2</v>
      </c>
      <c r="G78" s="865">
        <v>175980</v>
      </c>
      <c r="H78" s="867">
        <v>0.25275659610788098</v>
      </c>
      <c r="I78" s="868">
        <v>2.5000000006168768</v>
      </c>
      <c r="J78" s="865">
        <v>1462.7517678300001</v>
      </c>
      <c r="K78" s="694">
        <v>0.39347057657929002</v>
      </c>
      <c r="L78" s="865">
        <v>45.591929970000002</v>
      </c>
      <c r="M78" s="865">
        <v>12.21018175</v>
      </c>
    </row>
    <row r="79" spans="1:13">
      <c r="A79" s="834" t="s">
        <v>700</v>
      </c>
      <c r="B79" s="865">
        <v>1290.02389242</v>
      </c>
      <c r="C79" s="865">
        <v>103.64740799</v>
      </c>
      <c r="D79" s="694">
        <v>0.70265655333152699</v>
      </c>
      <c r="E79" s="865">
        <v>1363.0839883900001</v>
      </c>
      <c r="F79" s="866">
        <v>0.19897371390911001</v>
      </c>
      <c r="G79" s="865">
        <v>72056</v>
      </c>
      <c r="H79" s="867">
        <v>0.25850902288581601</v>
      </c>
      <c r="I79" s="868">
        <v>2.5000000008055152</v>
      </c>
      <c r="J79" s="865">
        <v>809.86427786000002</v>
      </c>
      <c r="K79" s="694">
        <v>0.59414114226120995</v>
      </c>
      <c r="L79" s="865">
        <v>69.458158699999998</v>
      </c>
      <c r="M79" s="865">
        <v>16.071867600000001</v>
      </c>
    </row>
    <row r="80" spans="1:13">
      <c r="A80" s="834" t="s">
        <v>701</v>
      </c>
      <c r="B80" s="865">
        <v>705.48359525000001</v>
      </c>
      <c r="C80" s="865">
        <v>103.74344064</v>
      </c>
      <c r="D80" s="694">
        <v>0.65162112807289296</v>
      </c>
      <c r="E80" s="865">
        <v>773.15145073999997</v>
      </c>
      <c r="F80" s="866">
        <v>1</v>
      </c>
      <c r="G80" s="865">
        <v>83159</v>
      </c>
      <c r="H80" s="867">
        <v>0.30768183592272302</v>
      </c>
      <c r="I80" s="868">
        <v>2.5000000011437615</v>
      </c>
      <c r="J80" s="865">
        <v>2056.9532257999999</v>
      </c>
      <c r="K80" s="694">
        <v>2.6604790352928198</v>
      </c>
      <c r="L80" s="865">
        <v>283.12539369000001</v>
      </c>
      <c r="M80" s="865">
        <v>331.00203684000002</v>
      </c>
    </row>
    <row r="81" spans="1:13">
      <c r="A81" s="869" t="s">
        <v>707</v>
      </c>
      <c r="B81" s="870">
        <v>23517.037521859998</v>
      </c>
      <c r="C81" s="870">
        <v>11918.34899061</v>
      </c>
      <c r="D81" s="871">
        <v>0.70928520553561503</v>
      </c>
      <c r="E81" s="870">
        <v>31972.615473689999</v>
      </c>
      <c r="F81" s="872">
        <v>4.1381983785741899E-2</v>
      </c>
      <c r="G81" s="870">
        <v>2950282</v>
      </c>
      <c r="H81" s="873">
        <v>0.29247747720561301</v>
      </c>
      <c r="I81" s="874">
        <v>2.5000000010917258</v>
      </c>
      <c r="J81" s="870">
        <v>8375.3523785300004</v>
      </c>
      <c r="K81" s="871">
        <v>0.261953933215817</v>
      </c>
      <c r="L81" s="870">
        <v>427.10581674999997</v>
      </c>
      <c r="M81" s="870">
        <v>364.17841553</v>
      </c>
    </row>
    <row r="82" spans="1:13">
      <c r="A82" s="858"/>
      <c r="B82" s="859"/>
      <c r="C82" s="859"/>
      <c r="D82" s="860"/>
      <c r="E82" s="859"/>
      <c r="F82" s="861"/>
      <c r="G82" s="859"/>
      <c r="H82" s="862"/>
      <c r="I82" s="863"/>
      <c r="J82" s="859"/>
      <c r="K82" s="860"/>
      <c r="L82" s="859"/>
      <c r="M82" s="859"/>
    </row>
    <row r="83" spans="1:13">
      <c r="A83" s="864" t="s">
        <v>716</v>
      </c>
      <c r="B83" s="829"/>
      <c r="C83" s="829"/>
      <c r="D83" s="830"/>
      <c r="E83" s="829"/>
      <c r="F83" s="831"/>
      <c r="G83" s="829"/>
      <c r="H83" s="832"/>
      <c r="I83" s="833"/>
      <c r="J83" s="829"/>
      <c r="K83" s="830"/>
      <c r="L83" s="829"/>
      <c r="M83" s="829"/>
    </row>
    <row r="84" spans="1:13">
      <c r="A84" s="834" t="s">
        <v>694</v>
      </c>
      <c r="B84" s="865">
        <v>4.4627709099999997</v>
      </c>
      <c r="C84" s="865">
        <v>8.1544168999999993</v>
      </c>
      <c r="D84" s="694">
        <v>0.671490586898985</v>
      </c>
      <c r="E84" s="865">
        <v>9.9383850999999996</v>
      </c>
      <c r="F84" s="866">
        <v>9.7829173474068697E-4</v>
      </c>
      <c r="G84" s="865">
        <v>2209</v>
      </c>
      <c r="H84" s="867">
        <v>0.34295991810581</v>
      </c>
      <c r="I84" s="868">
        <v>2.5000000017780795</v>
      </c>
      <c r="J84" s="865">
        <v>0.86301384000000003</v>
      </c>
      <c r="K84" s="694">
        <v>8.6836425769011502E-2</v>
      </c>
      <c r="L84" s="865">
        <v>3.32511E-3</v>
      </c>
      <c r="M84" s="865">
        <v>7.5400000000000003E-5</v>
      </c>
    </row>
    <row r="85" spans="1:13">
      <c r="A85" s="834" t="s">
        <v>695</v>
      </c>
      <c r="B85" s="865">
        <v>20.153184809999999</v>
      </c>
      <c r="C85" s="865">
        <v>10.46758329</v>
      </c>
      <c r="D85" s="694">
        <v>0.63486371647490403</v>
      </c>
      <c r="E85" s="865">
        <v>26.798673640000001</v>
      </c>
      <c r="F85" s="866">
        <v>2.0250241011554801E-3</v>
      </c>
      <c r="G85" s="865">
        <v>3328</v>
      </c>
      <c r="H85" s="867">
        <v>0.36712716204412899</v>
      </c>
      <c r="I85" s="868">
        <v>2.5000000008577397</v>
      </c>
      <c r="J85" s="865">
        <v>3.6203447899999999</v>
      </c>
      <c r="K85" s="694">
        <v>0.13509417811619701</v>
      </c>
      <c r="L85" s="865">
        <v>1.9991930000000002E-2</v>
      </c>
      <c r="M85" s="865">
        <v>8.5736000000000004E-4</v>
      </c>
    </row>
    <row r="86" spans="1:13">
      <c r="A86" s="834" t="s">
        <v>696</v>
      </c>
      <c r="B86" s="865">
        <v>35.885794009999998</v>
      </c>
      <c r="C86" s="865">
        <v>72.262374109999996</v>
      </c>
      <c r="D86" s="694">
        <v>0.741379275588819</v>
      </c>
      <c r="E86" s="865">
        <v>89.481415990000002</v>
      </c>
      <c r="F86" s="866">
        <v>3.8923753736633299E-3</v>
      </c>
      <c r="G86" s="865">
        <v>6827</v>
      </c>
      <c r="H86" s="867">
        <v>0.31080689026096803</v>
      </c>
      <c r="I86" s="868">
        <v>2.5000000006829315</v>
      </c>
      <c r="J86" s="865">
        <v>16.413600280000001</v>
      </c>
      <c r="K86" s="694">
        <v>0.18343026983205399</v>
      </c>
      <c r="L86" s="865">
        <v>0.10662638000000001</v>
      </c>
      <c r="M86" s="865">
        <v>6.4655299999999997E-3</v>
      </c>
    </row>
    <row r="87" spans="1:13">
      <c r="A87" s="834" t="s">
        <v>697</v>
      </c>
      <c r="B87" s="865">
        <v>52.179242240000001</v>
      </c>
      <c r="C87" s="865">
        <v>92.941157349999997</v>
      </c>
      <c r="D87" s="694">
        <v>0.81444312388907403</v>
      </c>
      <c r="E87" s="865">
        <v>128.06337618000001</v>
      </c>
      <c r="F87" s="866">
        <v>5.9700001109247698E-3</v>
      </c>
      <c r="G87" s="865">
        <v>7416</v>
      </c>
      <c r="H87" s="867">
        <v>0.277933086739585</v>
      </c>
      <c r="I87" s="868">
        <v>2.5000000005485288</v>
      </c>
      <c r="J87" s="865">
        <v>27.085364080000002</v>
      </c>
      <c r="K87" s="694">
        <v>0.211499687794659</v>
      </c>
      <c r="L87" s="865">
        <v>0.20764915</v>
      </c>
      <c r="M87" s="865">
        <v>1.4622029999999999E-2</v>
      </c>
    </row>
    <row r="88" spans="1:13">
      <c r="A88" s="834" t="s">
        <v>698</v>
      </c>
      <c r="B88" s="865">
        <v>616.42471819000002</v>
      </c>
      <c r="C88" s="865">
        <v>438.11232345000002</v>
      </c>
      <c r="D88" s="694">
        <v>0.63775689587943696</v>
      </c>
      <c r="E88" s="865">
        <v>897.37241418999997</v>
      </c>
      <c r="F88" s="866">
        <v>1.4784438623484299E-2</v>
      </c>
      <c r="G88" s="865">
        <v>41798</v>
      </c>
      <c r="H88" s="867">
        <v>0.28106392084457099</v>
      </c>
      <c r="I88" s="868">
        <v>2.5000000005006244</v>
      </c>
      <c r="J88" s="865">
        <v>280.02265169999998</v>
      </c>
      <c r="K88" s="694">
        <v>0.31204731421653797</v>
      </c>
      <c r="L88" s="865">
        <v>3.65688755</v>
      </c>
      <c r="M88" s="865">
        <v>0.50442215999999995</v>
      </c>
    </row>
    <row r="89" spans="1:13">
      <c r="A89" s="834" t="s">
        <v>699</v>
      </c>
      <c r="B89" s="865">
        <v>336.33059882999999</v>
      </c>
      <c r="C89" s="865">
        <v>109.85414766</v>
      </c>
      <c r="D89" s="694">
        <v>0.804359631950195</v>
      </c>
      <c r="E89" s="865">
        <v>425.34026403000001</v>
      </c>
      <c r="F89" s="866">
        <v>5.0505721246471999E-2</v>
      </c>
      <c r="G89" s="865">
        <v>24346</v>
      </c>
      <c r="H89" s="867">
        <v>0.27854614775346898</v>
      </c>
      <c r="I89" s="868">
        <v>2.5000000006219998</v>
      </c>
      <c r="J89" s="865">
        <v>163.13251618000001</v>
      </c>
      <c r="K89" s="694">
        <v>0.383534148952552</v>
      </c>
      <c r="L89" s="865">
        <v>5.9189311800000004</v>
      </c>
      <c r="M89" s="865">
        <v>1.8777338400000001</v>
      </c>
    </row>
    <row r="90" spans="1:13">
      <c r="A90" s="834" t="s">
        <v>700</v>
      </c>
      <c r="B90" s="865">
        <v>80.095964030000005</v>
      </c>
      <c r="C90" s="865">
        <v>16.721529149999999</v>
      </c>
      <c r="D90" s="694">
        <v>0.84507768417818396</v>
      </c>
      <c r="E90" s="865">
        <v>94.375568209999997</v>
      </c>
      <c r="F90" s="866">
        <v>0.21285648140735</v>
      </c>
      <c r="G90" s="865">
        <v>4387</v>
      </c>
      <c r="H90" s="867">
        <v>0.265899607556916</v>
      </c>
      <c r="I90" s="868">
        <v>2.5000000005618768</v>
      </c>
      <c r="J90" s="865">
        <v>51.328725810000002</v>
      </c>
      <c r="K90" s="694">
        <v>0.54387726382516499</v>
      </c>
      <c r="L90" s="865">
        <v>5.2913422600000004</v>
      </c>
      <c r="M90" s="865">
        <v>2.1293605100000002</v>
      </c>
    </row>
    <row r="91" spans="1:13">
      <c r="A91" s="834" t="s">
        <v>701</v>
      </c>
      <c r="B91" s="865">
        <v>84.154322500000006</v>
      </c>
      <c r="C91" s="865">
        <v>29.287134739999999</v>
      </c>
      <c r="D91" s="694">
        <v>0.53892000839683396</v>
      </c>
      <c r="E91" s="865">
        <v>100.17760361000001</v>
      </c>
      <c r="F91" s="866">
        <v>1</v>
      </c>
      <c r="G91" s="865">
        <v>6385</v>
      </c>
      <c r="H91" s="867">
        <v>0.28580099801011799</v>
      </c>
      <c r="I91" s="868">
        <v>2.5000000006045422</v>
      </c>
      <c r="J91" s="865">
        <v>256.23353959000002</v>
      </c>
      <c r="K91" s="694">
        <v>2.5577926637927901</v>
      </c>
      <c r="L91" s="865">
        <v>20.943442940000001</v>
      </c>
      <c r="M91" s="865">
        <v>27.928510209999999</v>
      </c>
    </row>
    <row r="92" spans="1:13">
      <c r="A92" s="869" t="s">
        <v>707</v>
      </c>
      <c r="B92" s="870">
        <v>1229.6865955200001</v>
      </c>
      <c r="C92" s="870">
        <v>777.80066665000004</v>
      </c>
      <c r="D92" s="871">
        <v>0.69307735322702801</v>
      </c>
      <c r="E92" s="870">
        <v>1771.54770095</v>
      </c>
      <c r="F92" s="872">
        <v>8.8167054901339303E-2</v>
      </c>
      <c r="G92" s="870">
        <v>96696</v>
      </c>
      <c r="H92" s="873">
        <v>0.282844580143847</v>
      </c>
      <c r="I92" s="874">
        <v>2.5000000005641452</v>
      </c>
      <c r="J92" s="870">
        <v>798.69975626999997</v>
      </c>
      <c r="K92" s="871">
        <v>0.45084857486010299</v>
      </c>
      <c r="L92" s="870">
        <v>36.148196499999997</v>
      </c>
      <c r="M92" s="870">
        <v>32.462047040000002</v>
      </c>
    </row>
    <row r="93" spans="1:13">
      <c r="A93" s="858"/>
      <c r="B93" s="859"/>
      <c r="C93" s="859"/>
      <c r="D93" s="860"/>
      <c r="E93" s="859"/>
      <c r="F93" s="861"/>
      <c r="G93" s="859"/>
      <c r="H93" s="862"/>
      <c r="I93" s="863"/>
      <c r="J93" s="859"/>
      <c r="K93" s="860"/>
      <c r="L93" s="859"/>
      <c r="M93" s="859"/>
    </row>
    <row r="94" spans="1:13">
      <c r="A94" s="864" t="s">
        <v>717</v>
      </c>
      <c r="B94" s="829"/>
      <c r="C94" s="829"/>
      <c r="D94" s="830"/>
      <c r="E94" s="829"/>
      <c r="F94" s="831"/>
      <c r="G94" s="829"/>
      <c r="H94" s="832"/>
      <c r="I94" s="833"/>
      <c r="J94" s="829"/>
      <c r="K94" s="830"/>
      <c r="L94" s="829"/>
      <c r="M94" s="829"/>
    </row>
    <row r="95" spans="1:13">
      <c r="A95" s="834" t="s">
        <v>694</v>
      </c>
      <c r="B95" s="865">
        <v>113.97023984</v>
      </c>
      <c r="C95" s="865">
        <v>14.33869097</v>
      </c>
      <c r="D95" s="694">
        <v>0.43218352379345498</v>
      </c>
      <c r="E95" s="865">
        <v>120.16718582999999</v>
      </c>
      <c r="F95" s="866">
        <v>1.1250578023126901E-3</v>
      </c>
      <c r="G95" s="865">
        <v>2786</v>
      </c>
      <c r="H95" s="867">
        <v>0.17603087268703499</v>
      </c>
      <c r="I95" s="868">
        <v>2.5000000001877534</v>
      </c>
      <c r="J95" s="865">
        <v>4.45382488</v>
      </c>
      <c r="K95" s="694">
        <v>3.70635698026648E-2</v>
      </c>
      <c r="L95" s="865">
        <v>2.3801389999999999E-2</v>
      </c>
      <c r="M95" s="865">
        <v>1.6711600000000001E-3</v>
      </c>
    </row>
    <row r="96" spans="1:13">
      <c r="A96" s="834" t="s">
        <v>695</v>
      </c>
      <c r="B96" s="865">
        <v>299.37875862999999</v>
      </c>
      <c r="C96" s="865">
        <v>19.686406160000001</v>
      </c>
      <c r="D96" s="694">
        <v>0.40264987959590098</v>
      </c>
      <c r="E96" s="865">
        <v>307.30548770000001</v>
      </c>
      <c r="F96" s="866">
        <v>1.8020996440539601E-3</v>
      </c>
      <c r="G96" s="865">
        <v>5428</v>
      </c>
      <c r="H96" s="867">
        <v>0.175584585143092</v>
      </c>
      <c r="I96" s="868">
        <v>2.5000000001761671</v>
      </c>
      <c r="J96" s="865">
        <v>16.179261530000002</v>
      </c>
      <c r="K96" s="694">
        <v>5.2648788184982399E-2</v>
      </c>
      <c r="L96" s="865">
        <v>9.7174949999999996E-2</v>
      </c>
      <c r="M96" s="865">
        <v>9.5165800000000002E-3</v>
      </c>
    </row>
    <row r="97" spans="1:13">
      <c r="A97" s="834" t="s">
        <v>696</v>
      </c>
      <c r="B97" s="865">
        <v>89.913709249999997</v>
      </c>
      <c r="C97" s="865">
        <v>18.67572011</v>
      </c>
      <c r="D97" s="694">
        <v>0.59422773015631802</v>
      </c>
      <c r="E97" s="865">
        <v>101.01134002000001</v>
      </c>
      <c r="F97" s="866">
        <v>3.7004682833233402E-3</v>
      </c>
      <c r="G97" s="865">
        <v>1647</v>
      </c>
      <c r="H97" s="867">
        <v>0.17256613947056501</v>
      </c>
      <c r="I97" s="868">
        <v>2.5000000001706026</v>
      </c>
      <c r="J97" s="865">
        <v>9.1745093799999999</v>
      </c>
      <c r="K97" s="694">
        <v>9.0826528765814499E-2</v>
      </c>
      <c r="L97" s="865">
        <v>6.4609470000000002E-2</v>
      </c>
      <c r="M97" s="865">
        <v>7.7071500000000003E-3</v>
      </c>
    </row>
    <row r="98" spans="1:13">
      <c r="A98" s="834" t="s">
        <v>697</v>
      </c>
      <c r="B98" s="865">
        <v>101.82791569</v>
      </c>
      <c r="C98" s="865">
        <v>23.363818309999999</v>
      </c>
      <c r="D98" s="694">
        <v>0.60288285087250404</v>
      </c>
      <c r="E98" s="865">
        <v>115.91356107999999</v>
      </c>
      <c r="F98" s="866">
        <v>5.9699997442266501E-3</v>
      </c>
      <c r="G98" s="865">
        <v>2013</v>
      </c>
      <c r="H98" s="867">
        <v>0.172087502481552</v>
      </c>
      <c r="I98" s="868">
        <v>2.5000000001533973</v>
      </c>
      <c r="J98" s="865">
        <v>15.31330474</v>
      </c>
      <c r="K98" s="694">
        <v>0.132109691025981</v>
      </c>
      <c r="L98" s="865">
        <v>0.11908505</v>
      </c>
      <c r="M98" s="865">
        <v>8.4329699999999997E-3</v>
      </c>
    </row>
    <row r="99" spans="1:13">
      <c r="A99" s="834" t="s">
        <v>698</v>
      </c>
      <c r="B99" s="865">
        <v>385.79644229000002</v>
      </c>
      <c r="C99" s="865">
        <v>87.1136537</v>
      </c>
      <c r="D99" s="694">
        <v>0.522299644171623</v>
      </c>
      <c r="E99" s="865">
        <v>431.29587262000001</v>
      </c>
      <c r="F99" s="866">
        <v>1.2972529660467099E-2</v>
      </c>
      <c r="G99" s="865">
        <v>8344</v>
      </c>
      <c r="H99" s="867">
        <v>0.17688841937334701</v>
      </c>
      <c r="I99" s="868">
        <v>2.5000000001969207</v>
      </c>
      <c r="J99" s="865">
        <v>96.727739600000007</v>
      </c>
      <c r="K99" s="694">
        <v>0.22427235162814399</v>
      </c>
      <c r="L99" s="865">
        <v>0.98864353000000005</v>
      </c>
      <c r="M99" s="865">
        <v>0.12605611999999999</v>
      </c>
    </row>
    <row r="100" spans="1:13">
      <c r="A100" s="834" t="s">
        <v>699</v>
      </c>
      <c r="B100" s="865">
        <v>51.374044699999999</v>
      </c>
      <c r="C100" s="865">
        <v>8.27656773</v>
      </c>
      <c r="D100" s="694">
        <v>0.53826591352016895</v>
      </c>
      <c r="E100" s="865">
        <v>55.829038990000001</v>
      </c>
      <c r="F100" s="866">
        <v>3.7889088515009002E-2</v>
      </c>
      <c r="G100" s="865">
        <v>1096</v>
      </c>
      <c r="H100" s="867">
        <v>0.174379664528057</v>
      </c>
      <c r="I100" s="868">
        <v>2.5000000001970304</v>
      </c>
      <c r="J100" s="865">
        <v>23.451931729999998</v>
      </c>
      <c r="K100" s="694">
        <v>0.42006690701232902</v>
      </c>
      <c r="L100" s="865">
        <v>0.3659115</v>
      </c>
      <c r="M100" s="865">
        <v>9.9888260000000006E-2</v>
      </c>
    </row>
    <row r="101" spans="1:13">
      <c r="A101" s="834" t="s">
        <v>700</v>
      </c>
      <c r="B101" s="865">
        <v>15.1485898</v>
      </c>
      <c r="C101" s="865">
        <v>1.2076961799999999</v>
      </c>
      <c r="D101" s="694">
        <v>0.60319340415567102</v>
      </c>
      <c r="E101" s="865">
        <v>15.877064170000001</v>
      </c>
      <c r="F101" s="866">
        <v>0.244984259580529</v>
      </c>
      <c r="G101" s="865">
        <v>309</v>
      </c>
      <c r="H101" s="867">
        <v>0.172891153591653</v>
      </c>
      <c r="I101" s="868">
        <v>2.5000000002269154</v>
      </c>
      <c r="J101" s="865">
        <v>12.93392616</v>
      </c>
      <c r="K101" s="694">
        <v>0.814629582743571</v>
      </c>
      <c r="L101" s="865">
        <v>0.68640376999999997</v>
      </c>
      <c r="M101" s="865">
        <v>0.20981092000000001</v>
      </c>
    </row>
    <row r="102" spans="1:13">
      <c r="A102" s="834" t="s">
        <v>701</v>
      </c>
      <c r="B102" s="865">
        <v>25.227034669999998</v>
      </c>
      <c r="C102" s="865">
        <v>2.2420971199999999</v>
      </c>
      <c r="D102" s="694">
        <v>0.64725335359246206</v>
      </c>
      <c r="E102" s="865">
        <v>26.678239550000001</v>
      </c>
      <c r="F102" s="866">
        <v>1</v>
      </c>
      <c r="G102" s="865">
        <v>638</v>
      </c>
      <c r="H102" s="867">
        <v>0.182604024934621</v>
      </c>
      <c r="I102" s="868">
        <v>2.5000000002048766</v>
      </c>
      <c r="J102" s="865">
        <v>47.914841199999998</v>
      </c>
      <c r="K102" s="694">
        <v>1.79602709954675</v>
      </c>
      <c r="L102" s="865">
        <v>1.73450989</v>
      </c>
      <c r="M102" s="865">
        <v>2.6825781700000002</v>
      </c>
    </row>
    <row r="103" spans="1:13">
      <c r="A103" s="869" t="s">
        <v>707</v>
      </c>
      <c r="B103" s="870">
        <v>1082.6367348700001</v>
      </c>
      <c r="C103" s="870">
        <v>174.90465028</v>
      </c>
      <c r="D103" s="871">
        <v>0.52280516809366995</v>
      </c>
      <c r="E103" s="870">
        <v>1174.07778996</v>
      </c>
      <c r="F103" s="872">
        <v>3.4097368958290103E-2</v>
      </c>
      <c r="G103" s="870">
        <v>22261</v>
      </c>
      <c r="H103" s="873">
        <v>0.17557005786390301</v>
      </c>
      <c r="I103" s="874">
        <v>2.5000000001845808</v>
      </c>
      <c r="J103" s="870">
        <v>226.14933922</v>
      </c>
      <c r="K103" s="871">
        <v>0.19261870137898199</v>
      </c>
      <c r="L103" s="870">
        <v>4.0801395500000002</v>
      </c>
      <c r="M103" s="870">
        <v>3.1456613299999998</v>
      </c>
    </row>
    <row r="104" spans="1:13">
      <c r="A104" s="858"/>
      <c r="B104" s="859"/>
      <c r="C104" s="859"/>
      <c r="D104" s="860"/>
      <c r="E104" s="859"/>
      <c r="F104" s="861"/>
      <c r="G104" s="859"/>
      <c r="H104" s="862"/>
      <c r="I104" s="863"/>
      <c r="J104" s="859"/>
      <c r="K104" s="860"/>
      <c r="L104" s="859"/>
      <c r="M104" s="859"/>
    </row>
    <row r="105" spans="1:13">
      <c r="A105" s="864" t="s">
        <v>718</v>
      </c>
      <c r="B105" s="829"/>
      <c r="C105" s="829"/>
      <c r="D105" s="830"/>
      <c r="E105" s="829"/>
      <c r="F105" s="831"/>
      <c r="G105" s="829"/>
      <c r="H105" s="832"/>
      <c r="I105" s="833"/>
      <c r="J105" s="829"/>
      <c r="K105" s="830"/>
      <c r="L105" s="829"/>
      <c r="M105" s="829"/>
    </row>
    <row r="106" spans="1:13">
      <c r="A106" s="834" t="s">
        <v>694</v>
      </c>
      <c r="B106" s="865">
        <v>82150.23769147</v>
      </c>
      <c r="C106" s="865">
        <v>7199.1673136700001</v>
      </c>
      <c r="D106" s="694">
        <v>0.69388300101521705</v>
      </c>
      <c r="E106" s="865">
        <v>87145.617511889999</v>
      </c>
      <c r="F106" s="866">
        <v>8.7074215177426295E-4</v>
      </c>
      <c r="G106" s="865">
        <v>640722</v>
      </c>
      <c r="H106" s="867">
        <v>0.13906200011889899</v>
      </c>
      <c r="I106" s="868">
        <v>2.5000000000934959</v>
      </c>
      <c r="J106" s="865">
        <v>2752.6617285399998</v>
      </c>
      <c r="K106" s="694">
        <v>3.1586920916183002E-2</v>
      </c>
      <c r="L106" s="865">
        <v>10.6346852</v>
      </c>
      <c r="M106" s="865">
        <v>0.28208697999999999</v>
      </c>
    </row>
    <row r="107" spans="1:13">
      <c r="A107" s="834" t="s">
        <v>695</v>
      </c>
      <c r="B107" s="865">
        <v>27205.4908688</v>
      </c>
      <c r="C107" s="865">
        <v>1154.0509360999999</v>
      </c>
      <c r="D107" s="694">
        <v>0.62249999969477099</v>
      </c>
      <c r="E107" s="865">
        <v>27923.88757617</v>
      </c>
      <c r="F107" s="866">
        <v>1.8798182966757099E-3</v>
      </c>
      <c r="G107" s="865">
        <v>202186</v>
      </c>
      <c r="H107" s="867">
        <v>0.153432831012982</v>
      </c>
      <c r="I107" s="868">
        <v>2.5000000000794906</v>
      </c>
      <c r="J107" s="865">
        <v>1734.35275587</v>
      </c>
      <c r="K107" s="694">
        <v>6.2110003527950097E-2</v>
      </c>
      <c r="L107" s="865">
        <v>8.0507474800000001</v>
      </c>
      <c r="M107" s="865">
        <v>0.37186822000000003</v>
      </c>
    </row>
    <row r="108" spans="1:13">
      <c r="A108" s="834" t="s">
        <v>696</v>
      </c>
      <c r="B108" s="865">
        <v>12669.268806350001</v>
      </c>
      <c r="C108" s="865">
        <v>545.30289095000001</v>
      </c>
      <c r="D108" s="694">
        <v>0.64023366427010497</v>
      </c>
      <c r="E108" s="865">
        <v>13018.390074360001</v>
      </c>
      <c r="F108" s="866">
        <v>3.56628819422454E-3</v>
      </c>
      <c r="G108" s="865">
        <v>99381</v>
      </c>
      <c r="H108" s="867">
        <v>0.14941918840111501</v>
      </c>
      <c r="I108" s="868">
        <v>2.5000000000840958</v>
      </c>
      <c r="J108" s="865">
        <v>1259.06999122</v>
      </c>
      <c r="K108" s="694">
        <v>9.6714723097732797E-2</v>
      </c>
      <c r="L108" s="865">
        <v>6.9348382099999997</v>
      </c>
      <c r="M108" s="865">
        <v>0.52598122999999997</v>
      </c>
    </row>
    <row r="109" spans="1:13">
      <c r="A109" s="834" t="s">
        <v>697</v>
      </c>
      <c r="B109" s="865">
        <v>4311.11877809</v>
      </c>
      <c r="C109" s="865">
        <v>149.95911835000001</v>
      </c>
      <c r="D109" s="694">
        <v>0.60949557223106998</v>
      </c>
      <c r="E109" s="865">
        <v>4402.5181967400003</v>
      </c>
      <c r="F109" s="866">
        <v>5.96999956512666E-3</v>
      </c>
      <c r="G109" s="865">
        <v>33865</v>
      </c>
      <c r="H109" s="867">
        <v>0.15156207720710699</v>
      </c>
      <c r="I109" s="868">
        <v>2.5000000000803206</v>
      </c>
      <c r="J109" s="865">
        <v>624.10027618000004</v>
      </c>
      <c r="K109" s="694">
        <v>0.14175984023010699</v>
      </c>
      <c r="L109" s="865">
        <v>3.98350983</v>
      </c>
      <c r="M109" s="865">
        <v>0.26079266000000001</v>
      </c>
    </row>
    <row r="110" spans="1:13">
      <c r="A110" s="834" t="s">
        <v>698</v>
      </c>
      <c r="B110" s="865">
        <v>7639.9947874</v>
      </c>
      <c r="C110" s="865">
        <v>339.88752985000002</v>
      </c>
      <c r="D110" s="694">
        <v>0.63606681485316596</v>
      </c>
      <c r="E110" s="865">
        <v>7856.1859659199999</v>
      </c>
      <c r="F110" s="866">
        <v>1.23033745355951E-2</v>
      </c>
      <c r="G110" s="865">
        <v>60916</v>
      </c>
      <c r="H110" s="867">
        <v>0.14918605012206401</v>
      </c>
      <c r="I110" s="868">
        <v>2.5000000000795426</v>
      </c>
      <c r="J110" s="865">
        <v>1745.0895993500001</v>
      </c>
      <c r="K110" s="694">
        <v>0.222129364925954</v>
      </c>
      <c r="L110" s="865">
        <v>14.315511320000001</v>
      </c>
      <c r="M110" s="865">
        <v>1.30546351</v>
      </c>
    </row>
    <row r="111" spans="1:13" ht="15">
      <c r="A111" s="834" t="s">
        <v>699</v>
      </c>
      <c r="B111" s="865">
        <v>1149.3963394800001</v>
      </c>
      <c r="C111" s="865">
        <v>28.581319239999999</v>
      </c>
      <c r="D111" s="694">
        <v>0.89331651438493898</v>
      </c>
      <c r="E111" s="865">
        <v>1174.9285039599999</v>
      </c>
      <c r="F111" s="866">
        <v>5.2304152059359801E-2</v>
      </c>
      <c r="G111" s="892">
        <v>8146</v>
      </c>
      <c r="H111" s="867">
        <v>0.15044024667395201</v>
      </c>
      <c r="I111" s="868">
        <v>2.50000000006697</v>
      </c>
      <c r="J111" s="865">
        <v>622.80191589000003</v>
      </c>
      <c r="K111" s="694">
        <v>0.53007643766484303</v>
      </c>
      <c r="L111" s="865">
        <v>9.3318407200000006</v>
      </c>
      <c r="M111" s="865">
        <v>1.9219841499999999</v>
      </c>
    </row>
    <row r="112" spans="1:13">
      <c r="A112" s="834" t="s">
        <v>700</v>
      </c>
      <c r="B112" s="865">
        <v>751.02212656999995</v>
      </c>
      <c r="C112" s="865">
        <v>12.49223501</v>
      </c>
      <c r="D112" s="694">
        <v>0.94884641143170401</v>
      </c>
      <c r="E112" s="865">
        <v>762.87533893</v>
      </c>
      <c r="F112" s="866">
        <v>0.22731328518657501</v>
      </c>
      <c r="G112" s="865">
        <v>6992</v>
      </c>
      <c r="H112" s="867">
        <v>0.15041520852010301</v>
      </c>
      <c r="I112" s="868">
        <v>2.5000000000907341</v>
      </c>
      <c r="J112" s="865">
        <v>670.64016418999995</v>
      </c>
      <c r="K112" s="694">
        <v>0.87909535145104101</v>
      </c>
      <c r="L112" s="865">
        <v>25.530015299999999</v>
      </c>
      <c r="M112" s="865">
        <v>2.7102718100000001</v>
      </c>
    </row>
    <row r="113" spans="1:13">
      <c r="A113" s="834" t="s">
        <v>701</v>
      </c>
      <c r="B113" s="865">
        <v>1310.8684461099999</v>
      </c>
      <c r="C113" s="865">
        <v>3.86159659</v>
      </c>
      <c r="D113" s="694">
        <v>0.62971964919826096</v>
      </c>
      <c r="E113" s="865">
        <v>1313.3001693599999</v>
      </c>
      <c r="F113" s="866">
        <v>1</v>
      </c>
      <c r="G113" s="865">
        <v>11619</v>
      </c>
      <c r="H113" s="867">
        <v>0.15305743609090999</v>
      </c>
      <c r="I113" s="868">
        <v>2.5000000000797313</v>
      </c>
      <c r="J113" s="865">
        <v>2043.0608849400001</v>
      </c>
      <c r="K113" s="694">
        <v>1.5556693988211601</v>
      </c>
      <c r="L113" s="865">
        <v>29.684271559999999</v>
      </c>
      <c r="M113" s="865">
        <v>42.618974909999999</v>
      </c>
    </row>
    <row r="114" spans="1:13">
      <c r="A114" s="869" t="s">
        <v>707</v>
      </c>
      <c r="B114" s="870">
        <v>137187.39784426999</v>
      </c>
      <c r="C114" s="870">
        <v>9433.3029397600003</v>
      </c>
      <c r="D114" s="871">
        <v>0.67953987420901096</v>
      </c>
      <c r="E114" s="870">
        <v>143597.70333732999</v>
      </c>
      <c r="F114" s="872">
        <v>1.2854708837743201E-2</v>
      </c>
      <c r="G114" s="870">
        <v>1063827</v>
      </c>
      <c r="H114" s="873">
        <v>0.14401403988418801</v>
      </c>
      <c r="I114" s="874">
        <v>2.5000000001193752</v>
      </c>
      <c r="J114" s="870">
        <v>11451.77731618</v>
      </c>
      <c r="K114" s="871">
        <v>7.9749028362091995E-2</v>
      </c>
      <c r="L114" s="870">
        <v>108.46541962000001</v>
      </c>
      <c r="M114" s="870">
        <v>49.997423470000001</v>
      </c>
    </row>
  </sheetData>
  <mergeCells count="1">
    <mergeCell ref="A1:M1"/>
  </mergeCells>
  <pageMargins left="0.43307086614173229" right="0.23622047244094491" top="0.74803149606299213" bottom="0.74803149606299213" header="0.31496062992125984" footer="0.31496062992125984"/>
  <pageSetup paperSize="9" orientation="portrait" r:id="rId1"/>
  <rowBreaks count="1" manualBreakCount="1">
    <brk id="58" max="16383" man="1"/>
  </rowBreaks>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CEE97-DEE5-462E-A5DC-B0DD1A589DBA}">
  <sheetPr>
    <tabColor theme="2"/>
  </sheetPr>
  <dimension ref="A1:V111"/>
  <sheetViews>
    <sheetView showGridLines="0" showWhiteSpace="0" view="pageLayout" zoomScaleNormal="100" workbookViewId="0">
      <selection activeCell="A53" sqref="A53"/>
    </sheetView>
  </sheetViews>
  <sheetFormatPr defaultColWidth="0" defaultRowHeight="12"/>
  <cols>
    <col min="1" max="1" width="30.7109375" style="88" customWidth="1"/>
    <col min="2" max="2" width="28" style="88" customWidth="1"/>
    <col min="3" max="3" width="15.7109375" style="88" customWidth="1"/>
    <col min="4" max="4" width="17.7109375" style="88" customWidth="1"/>
    <col min="5" max="22" width="17.85546875" style="88" hidden="1" customWidth="1"/>
    <col min="23" max="16384" width="9.140625" style="88" hidden="1"/>
  </cols>
  <sheetData>
    <row r="1" spans="1:13" ht="65.45" customHeight="1">
      <c r="A1" s="2767" t="s">
        <v>2288</v>
      </c>
      <c r="B1" s="2768"/>
      <c r="C1" s="2768"/>
      <c r="D1" s="2768"/>
      <c r="E1" s="893"/>
      <c r="F1" s="893"/>
      <c r="G1" s="893"/>
      <c r="H1" s="893"/>
      <c r="I1" s="893"/>
      <c r="J1" s="893"/>
      <c r="K1" s="893"/>
      <c r="L1" s="893"/>
      <c r="M1" s="893"/>
    </row>
    <row r="2" spans="1:13" ht="14.45" customHeight="1">
      <c r="A2" s="80" t="s">
        <v>443</v>
      </c>
      <c r="B2" s="685"/>
      <c r="C2" s="685"/>
      <c r="D2" s="686"/>
      <c r="E2" s="86"/>
      <c r="F2" s="894"/>
      <c r="G2" s="86"/>
      <c r="H2" s="895"/>
      <c r="I2" s="85"/>
      <c r="J2" s="86"/>
      <c r="K2" s="87"/>
      <c r="L2" s="86"/>
      <c r="M2" s="86"/>
    </row>
    <row r="3" spans="1:13" ht="24">
      <c r="A3" s="896" t="s">
        <v>120</v>
      </c>
      <c r="B3" s="897"/>
      <c r="C3" s="898" t="s">
        <v>719</v>
      </c>
      <c r="D3" s="898" t="s">
        <v>720</v>
      </c>
    </row>
    <row r="4" spans="1:13">
      <c r="A4" s="899" t="s">
        <v>721</v>
      </c>
      <c r="B4" s="899"/>
      <c r="C4" s="900"/>
      <c r="D4" s="900"/>
    </row>
    <row r="5" spans="1:13">
      <c r="A5" s="901" t="s">
        <v>722</v>
      </c>
      <c r="B5" s="901"/>
      <c r="C5" s="902"/>
      <c r="D5" s="902"/>
    </row>
    <row r="6" spans="1:13">
      <c r="A6" s="901" t="s">
        <v>605</v>
      </c>
      <c r="B6" s="903"/>
      <c r="C6" s="902">
        <v>4271.6643618099997</v>
      </c>
      <c r="D6" s="902">
        <v>4271.6643618099997</v>
      </c>
    </row>
    <row r="7" spans="1:13">
      <c r="A7" s="901" t="s">
        <v>723</v>
      </c>
      <c r="B7" s="901"/>
      <c r="C7" s="902">
        <v>2686.09477113</v>
      </c>
      <c r="D7" s="902">
        <v>2686.09477113</v>
      </c>
    </row>
    <row r="8" spans="1:13">
      <c r="A8" s="901" t="s">
        <v>724</v>
      </c>
      <c r="B8" s="903"/>
      <c r="C8" s="902">
        <v>12.894469109999999</v>
      </c>
      <c r="D8" s="902">
        <v>12.894469109999999</v>
      </c>
    </row>
    <row r="9" spans="1:13">
      <c r="A9" s="901" t="s">
        <v>725</v>
      </c>
      <c r="B9" s="901"/>
      <c r="C9" s="902">
        <v>3875.5223072900003</v>
      </c>
      <c r="D9" s="902">
        <v>3875.5223072900003</v>
      </c>
    </row>
    <row r="10" spans="1:13">
      <c r="A10" s="901"/>
      <c r="B10" s="901"/>
      <c r="C10" s="902"/>
      <c r="D10" s="902"/>
    </row>
    <row r="11" spans="1:13">
      <c r="A11" s="904" t="s">
        <v>726</v>
      </c>
      <c r="B11" s="905"/>
      <c r="C11" s="902" t="s">
        <v>423</v>
      </c>
      <c r="D11" s="902" t="s">
        <v>423</v>
      </c>
    </row>
    <row r="12" spans="1:13">
      <c r="A12" s="901" t="s">
        <v>723</v>
      </c>
      <c r="B12" s="901"/>
      <c r="C12" s="902">
        <v>20588.039570320001</v>
      </c>
      <c r="D12" s="902">
        <v>20588.039570320001</v>
      </c>
    </row>
    <row r="13" spans="1:13">
      <c r="A13" s="901" t="s">
        <v>724</v>
      </c>
      <c r="B13" s="901"/>
      <c r="C13" s="902">
        <v>191.14993249000003</v>
      </c>
      <c r="D13" s="902">
        <v>191.14993249000003</v>
      </c>
    </row>
    <row r="14" spans="1:13">
      <c r="A14" s="901" t="s">
        <v>725</v>
      </c>
      <c r="B14" s="901"/>
      <c r="C14" s="902">
        <v>39847.510929470001</v>
      </c>
      <c r="D14" s="902">
        <v>39847.510929470001</v>
      </c>
    </row>
    <row r="15" spans="1:13">
      <c r="A15" s="901" t="s">
        <v>727</v>
      </c>
      <c r="B15" s="901"/>
      <c r="C15" s="902">
        <v>239.58309216000001</v>
      </c>
      <c r="D15" s="902">
        <v>239.58309216000001</v>
      </c>
    </row>
    <row r="16" spans="1:13">
      <c r="A16" s="901" t="s">
        <v>728</v>
      </c>
      <c r="B16" s="901"/>
      <c r="C16" s="902">
        <v>16878.413892910001</v>
      </c>
      <c r="D16" s="902">
        <v>16878.413892910001</v>
      </c>
      <c r="E16" s="662"/>
    </row>
    <row r="17" spans="1:5">
      <c r="A17" s="901" t="s">
        <v>729</v>
      </c>
      <c r="B17" s="901"/>
      <c r="C17" s="902">
        <v>813.41391367999995</v>
      </c>
      <c r="D17" s="902">
        <v>813.41391367999995</v>
      </c>
    </row>
    <row r="18" spans="1:5">
      <c r="A18" s="901" t="s">
        <v>730</v>
      </c>
      <c r="B18" s="901"/>
      <c r="C18" s="902">
        <v>8020.4075528399999</v>
      </c>
      <c r="D18" s="902">
        <v>8020.4075528399999</v>
      </c>
    </row>
    <row r="19" spans="1:5">
      <c r="A19" s="901" t="s">
        <v>731</v>
      </c>
      <c r="B19" s="901"/>
      <c r="C19" s="906">
        <v>2186.6331575099998</v>
      </c>
      <c r="D19" s="662">
        <v>2186.6331575099998</v>
      </c>
      <c r="E19" s="662"/>
    </row>
    <row r="20" spans="1:5">
      <c r="A20" s="907" t="s">
        <v>188</v>
      </c>
      <c r="B20" s="907"/>
      <c r="C20" s="907">
        <v>99611.327950719991</v>
      </c>
      <c r="D20" s="907">
        <v>99611.327950719991</v>
      </c>
    </row>
    <row r="21" spans="1:5">
      <c r="C21" s="662"/>
      <c r="D21" s="662"/>
    </row>
    <row r="22" spans="1:5">
      <c r="D22" s="662"/>
    </row>
    <row r="23" spans="1:5" ht="14.45" customHeight="1">
      <c r="A23" s="97" t="s">
        <v>2069</v>
      </c>
      <c r="B23" s="98"/>
      <c r="C23" s="98"/>
      <c r="D23" s="99"/>
    </row>
    <row r="24" spans="1:5" ht="24">
      <c r="A24" s="908" t="s">
        <v>120</v>
      </c>
      <c r="B24" s="909"/>
      <c r="C24" s="910" t="s">
        <v>719</v>
      </c>
      <c r="D24" s="910" t="s">
        <v>720</v>
      </c>
    </row>
    <row r="25" spans="1:5">
      <c r="A25" s="2422" t="s">
        <v>721</v>
      </c>
      <c r="B25" s="911"/>
      <c r="C25" s="911"/>
      <c r="D25" s="911"/>
    </row>
    <row r="26" spans="1:5">
      <c r="A26" s="911" t="s">
        <v>722</v>
      </c>
      <c r="B26" s="911"/>
      <c r="C26" s="912">
        <v>1778.1946228199988</v>
      </c>
      <c r="D26" s="912">
        <v>1778.1946228199988</v>
      </c>
    </row>
    <row r="27" spans="1:5">
      <c r="A27" s="911" t="s">
        <v>605</v>
      </c>
      <c r="B27" s="911"/>
      <c r="C27" s="912">
        <v>4317.4540367100008</v>
      </c>
      <c r="D27" s="912">
        <v>4317.4540367100008</v>
      </c>
    </row>
    <row r="28" spans="1:5">
      <c r="A28" s="911" t="s">
        <v>723</v>
      </c>
      <c r="B28" s="911"/>
      <c r="C28" s="912">
        <v>2080.75892178</v>
      </c>
      <c r="D28" s="912">
        <v>2080.75892178</v>
      </c>
    </row>
    <row r="29" spans="1:5">
      <c r="A29" s="911" t="s">
        <v>724</v>
      </c>
      <c r="B29" s="911"/>
      <c r="C29" s="912">
        <v>15.84236177</v>
      </c>
      <c r="D29" s="912">
        <v>15.84236177</v>
      </c>
    </row>
    <row r="30" spans="1:5">
      <c r="A30" s="911" t="s">
        <v>725</v>
      </c>
      <c r="B30" s="911"/>
      <c r="C30" s="912">
        <v>4030.6474956699999</v>
      </c>
      <c r="D30" s="912">
        <v>4030.6474956699999</v>
      </c>
    </row>
    <row r="31" spans="1:5">
      <c r="A31" s="911" t="s">
        <v>731</v>
      </c>
      <c r="B31" s="911"/>
      <c r="C31" s="912">
        <v>2726.1162597099997</v>
      </c>
      <c r="D31" s="912">
        <v>2726.1162597099997</v>
      </c>
    </row>
    <row r="32" spans="1:5">
      <c r="A32" s="911"/>
      <c r="B32" s="911"/>
      <c r="C32" s="912"/>
      <c r="D32" s="912"/>
    </row>
    <row r="33" spans="1:4">
      <c r="A33" s="2421" t="s">
        <v>726</v>
      </c>
      <c r="B33" s="912"/>
      <c r="C33" s="912"/>
      <c r="D33" s="912"/>
    </row>
    <row r="34" spans="1:4">
      <c r="A34" s="911" t="s">
        <v>723</v>
      </c>
      <c r="B34" s="911"/>
      <c r="C34" s="912">
        <v>14189.605318020002</v>
      </c>
      <c r="D34" s="912">
        <v>14189.605318020002</v>
      </c>
    </row>
    <row r="35" spans="1:4">
      <c r="A35" s="911" t="s">
        <v>724</v>
      </c>
      <c r="B35" s="911"/>
      <c r="C35" s="912">
        <v>205.19674612999998</v>
      </c>
      <c r="D35" s="912">
        <v>205.19674612999998</v>
      </c>
    </row>
    <row r="36" spans="1:4">
      <c r="A36" s="911" t="s">
        <v>725</v>
      </c>
      <c r="B36" s="911"/>
      <c r="C36" s="912">
        <v>30456.852597009998</v>
      </c>
      <c r="D36" s="912">
        <v>30456.852597009998</v>
      </c>
    </row>
    <row r="37" spans="1:4">
      <c r="A37" s="911" t="s">
        <v>727</v>
      </c>
      <c r="B37" s="911"/>
      <c r="C37" s="912">
        <v>241.11562110999998</v>
      </c>
      <c r="D37" s="912">
        <v>241.11562110999998</v>
      </c>
    </row>
    <row r="38" spans="1:4">
      <c r="A38" s="911" t="s">
        <v>728</v>
      </c>
      <c r="B38" s="911"/>
      <c r="C38" s="912">
        <v>12025.42072751</v>
      </c>
      <c r="D38" s="912">
        <v>12025.42072751</v>
      </c>
    </row>
    <row r="39" spans="1:4">
      <c r="A39" s="911" t="s">
        <v>729</v>
      </c>
      <c r="B39" s="911"/>
      <c r="C39" s="912">
        <v>861.33804118</v>
      </c>
      <c r="D39" s="912">
        <v>861.33804118</v>
      </c>
    </row>
    <row r="40" spans="1:4">
      <c r="A40" s="911" t="s">
        <v>730</v>
      </c>
      <c r="B40" s="911"/>
      <c r="C40" s="912">
        <v>8563.4251329899998</v>
      </c>
      <c r="D40" s="912">
        <v>8563.4251329899998</v>
      </c>
    </row>
    <row r="41" spans="1:4">
      <c r="A41" s="913" t="s">
        <v>188</v>
      </c>
      <c r="B41" s="913"/>
      <c r="C41" s="913">
        <v>81491.967882410012</v>
      </c>
      <c r="D41" s="913">
        <v>81491.967882410012</v>
      </c>
    </row>
    <row r="43" spans="1:4">
      <c r="A43" s="2423" t="s">
        <v>2078</v>
      </c>
      <c r="C43" s="662"/>
    </row>
    <row r="44" spans="1:4">
      <c r="C44" s="662"/>
    </row>
    <row r="111" spans="7:7" ht="15">
      <c r="G111" s="673"/>
    </row>
  </sheetData>
  <mergeCells count="1">
    <mergeCell ref="A1:D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4A73-E273-4F77-9539-C5B392F5D92B}">
  <sheetPr>
    <tabColor theme="2"/>
  </sheetPr>
  <dimension ref="A1:I111"/>
  <sheetViews>
    <sheetView showGridLines="0" showWhiteSpace="0" view="pageLayout" zoomScaleNormal="100" workbookViewId="0">
      <selection activeCell="A49" sqref="A49"/>
    </sheetView>
  </sheetViews>
  <sheetFormatPr defaultColWidth="0" defaultRowHeight="12"/>
  <cols>
    <col min="1" max="1" width="72.7109375" style="178" customWidth="1"/>
    <col min="2" max="2" width="10.85546875" style="178" customWidth="1"/>
    <col min="3" max="3" width="11.7109375" style="178" customWidth="1"/>
    <col min="4" max="6" width="9.140625" style="178" hidden="1" customWidth="1"/>
    <col min="7" max="7" width="34.7109375" style="178" hidden="1" customWidth="1"/>
    <col min="8" max="8" width="10.42578125" style="178" hidden="1" customWidth="1"/>
    <col min="9" max="9" width="12.5703125" style="178" hidden="1" customWidth="1"/>
    <col min="10" max="16384" width="9.140625" style="178" hidden="1"/>
  </cols>
  <sheetData>
    <row r="1" spans="1:6" ht="88.5" customHeight="1">
      <c r="A1" s="2769" t="s">
        <v>2281</v>
      </c>
      <c r="B1" s="2770"/>
      <c r="C1" s="2770"/>
      <c r="E1" s="191"/>
    </row>
    <row r="2" spans="1:6" ht="25.5" customHeight="1">
      <c r="A2" s="914" t="s">
        <v>120</v>
      </c>
      <c r="B2" s="142" t="s">
        <v>222</v>
      </c>
      <c r="C2" s="142" t="s">
        <v>732</v>
      </c>
    </row>
    <row r="3" spans="1:6">
      <c r="A3" s="190" t="s">
        <v>733</v>
      </c>
      <c r="B3" s="918">
        <v>82140.694336479995</v>
      </c>
      <c r="C3" s="918">
        <v>6571.2555469183999</v>
      </c>
    </row>
    <row r="4" spans="1:6">
      <c r="A4" s="178" t="s">
        <v>262</v>
      </c>
      <c r="B4" s="916">
        <v>1096.1524169693173</v>
      </c>
      <c r="C4" s="916">
        <v>87.692193357545392</v>
      </c>
    </row>
    <row r="5" spans="1:6">
      <c r="A5" s="178" t="s">
        <v>2224</v>
      </c>
      <c r="B5" s="916">
        <v>-4148.4438369780755</v>
      </c>
      <c r="C5" s="916">
        <v>-331.87550695824604</v>
      </c>
    </row>
    <row r="6" spans="1:6">
      <c r="A6" s="178" t="s">
        <v>734</v>
      </c>
      <c r="B6" s="916">
        <v>751.80777523414713</v>
      </c>
      <c r="C6" s="916">
        <v>60.144622018731773</v>
      </c>
      <c r="E6" s="519"/>
      <c r="F6" s="917"/>
    </row>
    <row r="7" spans="1:6">
      <c r="A7" s="178" t="s">
        <v>347</v>
      </c>
      <c r="B7" s="916">
        <v>20580.113225942299</v>
      </c>
      <c r="C7" s="916">
        <v>1646.4090580753839</v>
      </c>
    </row>
    <row r="8" spans="1:6">
      <c r="A8" s="178" t="s">
        <v>266</v>
      </c>
      <c r="B8" s="916">
        <v>0</v>
      </c>
      <c r="C8" s="916">
        <v>0</v>
      </c>
    </row>
    <row r="9" spans="1:6">
      <c r="A9" s="178" t="s">
        <v>267</v>
      </c>
      <c r="B9" s="916">
        <v>-154.86691574929839</v>
      </c>
      <c r="C9" s="916">
        <v>-12.389353259943871</v>
      </c>
    </row>
    <row r="10" spans="1:6">
      <c r="A10" s="178" t="s">
        <v>15</v>
      </c>
      <c r="B10" s="916">
        <v>-654.12905117838818</v>
      </c>
      <c r="C10" s="916">
        <v>-52.330324094271056</v>
      </c>
    </row>
    <row r="11" spans="1:6">
      <c r="A11" s="190" t="s">
        <v>735</v>
      </c>
      <c r="B11" s="918">
        <v>99611.327950720006</v>
      </c>
      <c r="C11" s="918">
        <v>7968.9062360576008</v>
      </c>
    </row>
    <row r="12" spans="1:6" s="921" customFormat="1">
      <c r="A12" s="919"/>
      <c r="B12" s="920"/>
      <c r="C12" s="920"/>
      <c r="E12" s="922"/>
    </row>
    <row r="13" spans="1:6" s="926" customFormat="1" ht="36" customHeight="1">
      <c r="A13" s="923" t="s">
        <v>120</v>
      </c>
      <c r="B13" s="924" t="s">
        <v>222</v>
      </c>
      <c r="C13" s="925" t="s">
        <v>732</v>
      </c>
      <c r="E13" s="927"/>
    </row>
    <row r="14" spans="1:6">
      <c r="A14" s="915" t="s">
        <v>736</v>
      </c>
      <c r="B14" s="928">
        <v>84627.198230430004</v>
      </c>
      <c r="C14" s="928">
        <v>6770.1758584344007</v>
      </c>
      <c r="E14" s="926"/>
    </row>
    <row r="15" spans="1:6">
      <c r="A15" s="178" t="s">
        <v>262</v>
      </c>
      <c r="B15" s="929">
        <v>-2302.0149128840371</v>
      </c>
      <c r="C15" s="929">
        <v>-184.16119303072298</v>
      </c>
    </row>
    <row r="16" spans="1:6">
      <c r="A16" s="178" t="s">
        <v>2224</v>
      </c>
      <c r="B16" s="929">
        <v>-2233.1188559213761</v>
      </c>
      <c r="C16" s="929">
        <v>-178.64950847371009</v>
      </c>
    </row>
    <row r="17" spans="1:3">
      <c r="A17" s="178" t="s">
        <v>734</v>
      </c>
      <c r="B17" s="929">
        <v>6160.6440645973726</v>
      </c>
      <c r="C17" s="929">
        <v>492.85152516778982</v>
      </c>
    </row>
    <row r="18" spans="1:3">
      <c r="A18" s="178" t="s">
        <v>347</v>
      </c>
      <c r="B18" s="929">
        <v>0</v>
      </c>
      <c r="C18" s="929">
        <v>0</v>
      </c>
    </row>
    <row r="19" spans="1:3">
      <c r="A19" s="178" t="s">
        <v>266</v>
      </c>
      <c r="B19" s="929">
        <v>-1170.3843999999999</v>
      </c>
      <c r="C19" s="929">
        <v>-93.630752000000001</v>
      </c>
    </row>
    <row r="20" spans="1:3">
      <c r="A20" s="178" t="s">
        <v>267</v>
      </c>
      <c r="B20" s="929">
        <v>-3097.1478491131702</v>
      </c>
      <c r="C20" s="929">
        <v>-247.77182792905361</v>
      </c>
    </row>
    <row r="21" spans="1:3">
      <c r="A21" s="178" t="s">
        <v>15</v>
      </c>
      <c r="B21" s="929">
        <v>155.51805937119934</v>
      </c>
      <c r="C21" s="929">
        <v>12.441444749695947</v>
      </c>
    </row>
    <row r="22" spans="1:3">
      <c r="A22" s="915" t="s">
        <v>733</v>
      </c>
      <c r="B22" s="928">
        <v>82140.694336479995</v>
      </c>
      <c r="C22" s="928">
        <v>6571.2555469183999</v>
      </c>
    </row>
    <row r="23" spans="1:3">
      <c r="A23" s="919"/>
      <c r="B23" s="930"/>
      <c r="C23" s="930"/>
    </row>
    <row r="111" spans="7:7" ht="15">
      <c r="G111" s="931"/>
    </row>
  </sheetData>
  <mergeCells count="1">
    <mergeCell ref="A1:C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F8A3A-C4CD-4CB7-8636-221CD8F3DCB1}">
  <sheetPr>
    <tabColor theme="2"/>
  </sheetPr>
  <dimension ref="A1:J348"/>
  <sheetViews>
    <sheetView showGridLines="0" showWhiteSpace="0" view="pageLayout" zoomScale="89" zoomScaleNormal="100" zoomScalePageLayoutView="89" workbookViewId="0">
      <selection activeCell="A73" sqref="A73"/>
    </sheetView>
  </sheetViews>
  <sheetFormatPr defaultColWidth="0" defaultRowHeight="12.75"/>
  <cols>
    <col min="1" max="1" width="11.7109375" style="1758" customWidth="1"/>
    <col min="2" max="2" width="13.7109375" style="1758" customWidth="1"/>
    <col min="3" max="3" width="9.5703125" style="1758" customWidth="1"/>
    <col min="4" max="4" width="9.28515625" style="1758" customWidth="1"/>
    <col min="5" max="5" width="12" style="1758" bestFit="1" customWidth="1"/>
    <col min="6" max="6" width="13.5703125" style="1758" customWidth="1"/>
    <col min="7" max="7" width="9.28515625" style="1758" customWidth="1"/>
    <col min="8" max="8" width="6.7109375" style="1763" customWidth="1"/>
    <col min="9" max="9" width="10.5703125" style="1758" customWidth="1"/>
    <col min="10" max="10" width="0" style="1758" hidden="1" customWidth="1"/>
    <col min="11" max="16384" width="9.140625" style="1758" hidden="1"/>
  </cols>
  <sheetData>
    <row r="1" spans="1:10" ht="213" customHeight="1">
      <c r="A1" s="2773" t="s">
        <v>2109</v>
      </c>
      <c r="B1" s="2774"/>
      <c r="C1" s="2774"/>
      <c r="D1" s="2774"/>
      <c r="E1" s="2774"/>
      <c r="F1" s="2774"/>
      <c r="G1" s="2774"/>
      <c r="H1" s="2774"/>
      <c r="I1" s="2774"/>
    </row>
    <row r="2" spans="1:10">
      <c r="A2" s="2295" t="s">
        <v>590</v>
      </c>
      <c r="B2" s="2295" t="s">
        <v>591</v>
      </c>
      <c r="C2" s="2295" t="s">
        <v>942</v>
      </c>
      <c r="D2" s="2295" t="s">
        <v>593</v>
      </c>
      <c r="E2" s="2771" t="s">
        <v>594</v>
      </c>
      <c r="F2" s="2772"/>
      <c r="G2" s="2295" t="s">
        <v>595</v>
      </c>
      <c r="H2" s="2296" t="s">
        <v>1988</v>
      </c>
      <c r="I2" s="2295" t="s">
        <v>1989</v>
      </c>
      <c r="J2" s="1759"/>
    </row>
    <row r="3" spans="1:10">
      <c r="A3" s="2297"/>
      <c r="B3" s="2297"/>
      <c r="C3" s="2297"/>
      <c r="D3" s="2297"/>
      <c r="E3" s="2775" t="s">
        <v>866</v>
      </c>
      <c r="F3" s="2776" t="s">
        <v>866</v>
      </c>
      <c r="G3" s="2297"/>
      <c r="H3" s="2298"/>
      <c r="I3" s="2297"/>
    </row>
    <row r="4" spans="1:10" ht="56.25">
      <c r="A4" s="2299" t="s">
        <v>1990</v>
      </c>
      <c r="B4" s="2300" t="s">
        <v>1991</v>
      </c>
      <c r="C4" s="2301" t="s">
        <v>2227</v>
      </c>
      <c r="D4" s="2301" t="s">
        <v>2228</v>
      </c>
      <c r="E4" s="2302">
        <v>2017</v>
      </c>
      <c r="F4" s="2303">
        <v>2018</v>
      </c>
      <c r="G4" s="2301" t="s">
        <v>1992</v>
      </c>
      <c r="H4" s="2304" t="s">
        <v>1993</v>
      </c>
      <c r="I4" s="2304" t="s">
        <v>1994</v>
      </c>
    </row>
    <row r="5" spans="1:10">
      <c r="A5" s="2509" t="s">
        <v>1995</v>
      </c>
      <c r="B5" s="2510" t="s">
        <v>694</v>
      </c>
      <c r="C5" s="2511">
        <v>8.9999999999999998E-4</v>
      </c>
      <c r="D5" s="2511">
        <v>8.9999999999999998E-4</v>
      </c>
      <c r="E5" s="2512">
        <v>622212</v>
      </c>
      <c r="F5" s="2512">
        <v>602825</v>
      </c>
      <c r="G5" s="2512">
        <v>177</v>
      </c>
      <c r="H5" s="2529">
        <v>0</v>
      </c>
      <c r="I5" s="2511">
        <v>2.9999999999999997E-4</v>
      </c>
    </row>
    <row r="6" spans="1:10" ht="22.5">
      <c r="A6" s="2513" t="s">
        <v>1996</v>
      </c>
      <c r="B6" s="2514" t="s">
        <v>695</v>
      </c>
      <c r="C6" s="2515">
        <v>1.9E-3</v>
      </c>
      <c r="D6" s="2515">
        <v>1.9E-3</v>
      </c>
      <c r="E6" s="2516">
        <v>204685</v>
      </c>
      <c r="F6" s="2516">
        <v>204120</v>
      </c>
      <c r="G6" s="2516">
        <v>203</v>
      </c>
      <c r="H6" s="2530">
        <v>0</v>
      </c>
      <c r="I6" s="2515">
        <v>1.1000000000000001E-3</v>
      </c>
    </row>
    <row r="7" spans="1:10" ht="22.5">
      <c r="A7" s="2517" t="s">
        <v>1997</v>
      </c>
      <c r="B7" s="2514" t="s">
        <v>696</v>
      </c>
      <c r="C7" s="2515">
        <v>3.5999999999999999E-3</v>
      </c>
      <c r="D7" s="2515">
        <v>3.5999999999999999E-3</v>
      </c>
      <c r="E7" s="2516">
        <v>99616</v>
      </c>
      <c r="F7" s="2516">
        <v>100977</v>
      </c>
      <c r="G7" s="2516">
        <v>299</v>
      </c>
      <c r="H7" s="2530">
        <v>1E-4</v>
      </c>
      <c r="I7" s="2515">
        <v>2.5000000000000001E-3</v>
      </c>
    </row>
    <row r="8" spans="1:10">
      <c r="A8" s="2518"/>
      <c r="B8" s="2514" t="s">
        <v>697</v>
      </c>
      <c r="C8" s="2515">
        <v>6.0000000000000001E-3</v>
      </c>
      <c r="D8" s="2515">
        <v>6.0000000000000001E-3</v>
      </c>
      <c r="E8" s="2516">
        <v>35495</v>
      </c>
      <c r="F8" s="2516">
        <v>35319</v>
      </c>
      <c r="G8" s="2516">
        <v>143</v>
      </c>
      <c r="H8" s="2530">
        <v>2.9999999999999997E-4</v>
      </c>
      <c r="I8" s="2515">
        <v>4.1000000000000003E-3</v>
      </c>
    </row>
    <row r="9" spans="1:10">
      <c r="A9" s="2518"/>
      <c r="B9" s="2514" t="s">
        <v>698</v>
      </c>
      <c r="C9" s="2515">
        <v>1.2999999999999999E-2</v>
      </c>
      <c r="D9" s="2515">
        <v>1.2999999999999999E-2</v>
      </c>
      <c r="E9" s="2516">
        <v>68383</v>
      </c>
      <c r="F9" s="2516">
        <v>63375</v>
      </c>
      <c r="G9" s="2516">
        <v>678</v>
      </c>
      <c r="H9" s="2530">
        <v>5.9999999999999995E-4</v>
      </c>
      <c r="I9" s="2515">
        <v>8.0999999999999996E-3</v>
      </c>
    </row>
    <row r="10" spans="1:10">
      <c r="A10" s="2518"/>
      <c r="B10" s="2514" t="s">
        <v>699</v>
      </c>
      <c r="C10" s="2515">
        <v>5.0900000000000001E-2</v>
      </c>
      <c r="D10" s="2515">
        <v>4.8000000000000001E-2</v>
      </c>
      <c r="E10" s="2516">
        <v>9147</v>
      </c>
      <c r="F10" s="2516">
        <v>9019</v>
      </c>
      <c r="G10" s="2516">
        <v>820</v>
      </c>
      <c r="H10" s="2530">
        <v>2.0999999999999999E-3</v>
      </c>
      <c r="I10" s="2515">
        <v>6.54E-2</v>
      </c>
    </row>
    <row r="11" spans="1:10">
      <c r="A11" s="2518"/>
      <c r="B11" s="2514" t="s">
        <v>700</v>
      </c>
      <c r="C11" s="2515">
        <v>0.26669999999999999</v>
      </c>
      <c r="D11" s="2515">
        <v>0.27739999999999998</v>
      </c>
      <c r="E11" s="2516">
        <v>7254</v>
      </c>
      <c r="F11" s="2516">
        <v>7179</v>
      </c>
      <c r="G11" s="2516">
        <v>1361</v>
      </c>
      <c r="H11" s="2530">
        <v>4.4999999999999997E-3</v>
      </c>
      <c r="I11" s="2515">
        <v>0.20469999999999999</v>
      </c>
    </row>
    <row r="12" spans="1:10">
      <c r="A12" s="2519"/>
      <c r="B12" s="2514" t="s">
        <v>701</v>
      </c>
      <c r="C12" s="2515">
        <v>1</v>
      </c>
      <c r="D12" s="2515">
        <v>1</v>
      </c>
      <c r="E12" s="2516">
        <v>12257</v>
      </c>
      <c r="F12" s="2516">
        <v>12318</v>
      </c>
      <c r="G12" s="2516"/>
      <c r="H12" s="2530"/>
      <c r="I12" s="2516"/>
    </row>
    <row r="13" spans="1:10">
      <c r="A13" s="2519"/>
      <c r="B13" s="2520"/>
      <c r="C13" s="2521"/>
      <c r="D13" s="2521"/>
      <c r="E13" s="2520"/>
      <c r="F13" s="2520"/>
      <c r="G13" s="2520"/>
      <c r="H13" s="2531"/>
      <c r="I13" s="2522"/>
    </row>
    <row r="14" spans="1:10">
      <c r="A14" s="2523"/>
      <c r="B14" s="2523"/>
      <c r="C14" s="2523"/>
      <c r="D14" s="2523"/>
      <c r="E14" s="2523"/>
      <c r="F14" s="2523"/>
      <c r="G14" s="2523"/>
      <c r="H14" s="2532"/>
      <c r="I14" s="2523"/>
    </row>
    <row r="15" spans="1:10">
      <c r="A15" s="2503" t="s">
        <v>590</v>
      </c>
      <c r="B15" s="2503" t="s">
        <v>591</v>
      </c>
      <c r="C15" s="2503" t="s">
        <v>942</v>
      </c>
      <c r="D15" s="2503" t="s">
        <v>593</v>
      </c>
      <c r="E15" s="2771" t="s">
        <v>594</v>
      </c>
      <c r="F15" s="2772"/>
      <c r="G15" s="2503" t="s">
        <v>595</v>
      </c>
      <c r="H15" s="2527" t="s">
        <v>1988</v>
      </c>
      <c r="I15" s="2503" t="s">
        <v>1989</v>
      </c>
    </row>
    <row r="16" spans="1:10" ht="12.75" customHeight="1">
      <c r="A16" s="2524"/>
      <c r="B16" s="2524"/>
      <c r="C16" s="2524"/>
      <c r="D16" s="2524"/>
      <c r="E16" s="2771" t="s">
        <v>866</v>
      </c>
      <c r="F16" s="2772"/>
      <c r="G16" s="2524"/>
      <c r="H16" s="2533"/>
      <c r="I16" s="2524"/>
    </row>
    <row r="17" spans="1:9" ht="56.25">
      <c r="A17" s="2504" t="s">
        <v>1990</v>
      </c>
      <c r="B17" s="2525" t="s">
        <v>1991</v>
      </c>
      <c r="C17" s="2505" t="s">
        <v>2227</v>
      </c>
      <c r="D17" s="2505" t="s">
        <v>2228</v>
      </c>
      <c r="E17" s="2506">
        <v>2017</v>
      </c>
      <c r="F17" s="2507">
        <v>2018</v>
      </c>
      <c r="G17" s="2505" t="s">
        <v>1992</v>
      </c>
      <c r="H17" s="2528" t="s">
        <v>1993</v>
      </c>
      <c r="I17" s="2508" t="s">
        <v>1994</v>
      </c>
    </row>
    <row r="18" spans="1:9">
      <c r="A18" s="2509" t="s">
        <v>1995</v>
      </c>
      <c r="B18" s="2510" t="s">
        <v>694</v>
      </c>
      <c r="C18" s="2511">
        <v>8.9999999999999998E-4</v>
      </c>
      <c r="D18" s="2511">
        <v>8.9999999999999998E-4</v>
      </c>
      <c r="E18" s="2512">
        <v>1151685</v>
      </c>
      <c r="F18" s="2512">
        <v>1107063</v>
      </c>
      <c r="G18" s="2512">
        <v>577</v>
      </c>
      <c r="H18" s="2534">
        <v>5.5571E-5</v>
      </c>
      <c r="I18" s="2511">
        <v>5.0000000000000001E-4</v>
      </c>
    </row>
    <row r="19" spans="1:9" ht="22.5">
      <c r="A19" s="2513" t="s">
        <v>1998</v>
      </c>
      <c r="B19" s="2514" t="s">
        <v>695</v>
      </c>
      <c r="C19" s="2515">
        <v>1.9E-3</v>
      </c>
      <c r="D19" s="2515">
        <v>1.9E-3</v>
      </c>
      <c r="E19" s="2516">
        <v>548453</v>
      </c>
      <c r="F19" s="2516">
        <v>524708</v>
      </c>
      <c r="G19" s="2516">
        <v>746</v>
      </c>
      <c r="H19" s="2535">
        <v>1.8415400000000001E-4</v>
      </c>
      <c r="I19" s="2515">
        <v>1.1999999999999999E-3</v>
      </c>
    </row>
    <row r="20" spans="1:9">
      <c r="A20" s="2526"/>
      <c r="B20" s="2514" t="s">
        <v>696</v>
      </c>
      <c r="C20" s="2515">
        <v>3.5999999999999999E-3</v>
      </c>
      <c r="D20" s="2515">
        <v>3.5999999999999999E-3</v>
      </c>
      <c r="E20" s="2516">
        <v>442376</v>
      </c>
      <c r="F20" s="2516">
        <v>449312</v>
      </c>
      <c r="G20" s="2516">
        <v>1825</v>
      </c>
      <c r="H20" s="2535">
        <v>3.7298600000000001E-4</v>
      </c>
      <c r="I20" s="2515">
        <v>2.8999999999999998E-3</v>
      </c>
    </row>
    <row r="21" spans="1:9">
      <c r="A21" s="2519"/>
      <c r="B21" s="2514" t="s">
        <v>697</v>
      </c>
      <c r="C21" s="2515">
        <v>6.0000000000000001E-3</v>
      </c>
      <c r="D21" s="2515">
        <v>6.0000000000000001E-3</v>
      </c>
      <c r="E21" s="2516">
        <v>147472</v>
      </c>
      <c r="F21" s="2516">
        <v>155307</v>
      </c>
      <c r="G21" s="2516">
        <v>1114</v>
      </c>
      <c r="H21" s="2535">
        <v>6.3062800000000005E-4</v>
      </c>
      <c r="I21" s="2515">
        <v>5.8999999999999999E-3</v>
      </c>
    </row>
    <row r="22" spans="1:9">
      <c r="A22" s="2519"/>
      <c r="B22" s="2514" t="s">
        <v>698</v>
      </c>
      <c r="C22" s="2515">
        <v>1.38E-2</v>
      </c>
      <c r="D22" s="2515">
        <v>1.3299999999999999E-2</v>
      </c>
      <c r="E22" s="2516">
        <v>390679</v>
      </c>
      <c r="F22" s="2516">
        <v>380601</v>
      </c>
      <c r="G22" s="2516">
        <v>5220</v>
      </c>
      <c r="H22" s="2535">
        <v>2.87448E-3</v>
      </c>
      <c r="I22" s="2515">
        <v>9.4999999999999998E-3</v>
      </c>
    </row>
    <row r="23" spans="1:9">
      <c r="A23" s="2519"/>
      <c r="B23" s="2514" t="s">
        <v>699</v>
      </c>
      <c r="C23" s="2515">
        <v>4.9000000000000002E-2</v>
      </c>
      <c r="D23" s="2515">
        <v>4.9099999999999998E-2</v>
      </c>
      <c r="E23" s="2516">
        <v>200326</v>
      </c>
      <c r="F23" s="2516">
        <v>199931</v>
      </c>
      <c r="G23" s="2516">
        <v>5731</v>
      </c>
      <c r="H23" s="2535">
        <v>2.39609E-3</v>
      </c>
      <c r="I23" s="2515">
        <v>2.64E-2</v>
      </c>
    </row>
    <row r="24" spans="1:9">
      <c r="A24" s="2519"/>
      <c r="B24" s="2514" t="s">
        <v>700</v>
      </c>
      <c r="C24" s="2515">
        <v>0.214</v>
      </c>
      <c r="D24" s="2515">
        <v>0.2238</v>
      </c>
      <c r="E24" s="2516">
        <v>76443</v>
      </c>
      <c r="F24" s="2516">
        <v>73790</v>
      </c>
      <c r="G24" s="2516">
        <v>7489</v>
      </c>
      <c r="H24" s="2535">
        <v>6.0175599999999995E-4</v>
      </c>
      <c r="I24" s="2515">
        <v>9.5799999999999996E-2</v>
      </c>
    </row>
    <row r="25" spans="1:9">
      <c r="A25" s="2519"/>
      <c r="B25" s="2514" t="s">
        <v>701</v>
      </c>
      <c r="C25" s="2515">
        <v>1</v>
      </c>
      <c r="D25" s="2515">
        <v>1</v>
      </c>
      <c r="E25" s="2516">
        <v>89544</v>
      </c>
      <c r="F25" s="2516">
        <v>93109</v>
      </c>
      <c r="G25" s="2516"/>
      <c r="H25" s="2530"/>
      <c r="I25" s="2516"/>
    </row>
    <row r="26" spans="1:9" ht="34.5" customHeight="1">
      <c r="A26" s="2306"/>
      <c r="B26" s="2307"/>
      <c r="C26" s="2308"/>
      <c r="D26" s="2308"/>
      <c r="E26" s="2305"/>
      <c r="F26" s="2305"/>
      <c r="G26" s="2305"/>
      <c r="H26" s="2309"/>
      <c r="I26" s="2310"/>
    </row>
    <row r="27" spans="1:9">
      <c r="A27" s="2311"/>
      <c r="B27" s="2311"/>
      <c r="C27" s="2311"/>
      <c r="D27" s="2311"/>
      <c r="E27" s="2311"/>
      <c r="F27" s="2311"/>
      <c r="G27" s="2311"/>
      <c r="H27" s="2312"/>
      <c r="I27" s="2311"/>
    </row>
    <row r="28" spans="1:9">
      <c r="A28" s="2295" t="s">
        <v>590</v>
      </c>
      <c r="B28" s="2295" t="s">
        <v>591</v>
      </c>
      <c r="C28" s="2295" t="s">
        <v>942</v>
      </c>
      <c r="D28" s="2295" t="s">
        <v>593</v>
      </c>
      <c r="E28" s="2771" t="s">
        <v>594</v>
      </c>
      <c r="F28" s="2772"/>
      <c r="G28" s="2295" t="s">
        <v>595</v>
      </c>
      <c r="H28" s="2296" t="s">
        <v>1988</v>
      </c>
      <c r="I28" s="2295" t="s">
        <v>1989</v>
      </c>
    </row>
    <row r="29" spans="1:9">
      <c r="A29" s="2313"/>
      <c r="B29" s="2313"/>
      <c r="C29" s="2313"/>
      <c r="D29" s="2313"/>
      <c r="E29" s="2771" t="s">
        <v>866</v>
      </c>
      <c r="F29" s="2772"/>
      <c r="G29" s="2313"/>
      <c r="H29" s="2314"/>
      <c r="I29" s="2313"/>
    </row>
    <row r="30" spans="1:9" ht="56.25">
      <c r="A30" s="2299" t="s">
        <v>1990</v>
      </c>
      <c r="B30" s="2300" t="s">
        <v>1991</v>
      </c>
      <c r="C30" s="2301" t="s">
        <v>2227</v>
      </c>
      <c r="D30" s="2301" t="s">
        <v>2228</v>
      </c>
      <c r="E30" s="2302">
        <v>2017</v>
      </c>
      <c r="F30" s="2303">
        <v>2018</v>
      </c>
      <c r="G30" s="2301" t="s">
        <v>1992</v>
      </c>
      <c r="H30" s="2301" t="s">
        <v>1993</v>
      </c>
      <c r="I30" s="2304" t="s">
        <v>1994</v>
      </c>
    </row>
    <row r="31" spans="1:9">
      <c r="A31" s="2536" t="s">
        <v>1999</v>
      </c>
      <c r="B31" s="2537" t="s">
        <v>694</v>
      </c>
      <c r="C31" s="2538">
        <v>1E-3</v>
      </c>
      <c r="D31" s="2538">
        <v>1.1000000000000001E-3</v>
      </c>
      <c r="E31" s="2539">
        <v>2670</v>
      </c>
      <c r="F31" s="2539">
        <v>2615</v>
      </c>
      <c r="G31" s="2539">
        <v>1</v>
      </c>
      <c r="H31" s="2551">
        <v>0</v>
      </c>
      <c r="I31" s="2538">
        <v>5.9999999999999995E-4</v>
      </c>
    </row>
    <row r="32" spans="1:9">
      <c r="A32" s="2545"/>
      <c r="B32" s="2540" t="s">
        <v>695</v>
      </c>
      <c r="C32" s="2541">
        <v>2.2000000000000001E-3</v>
      </c>
      <c r="D32" s="2541">
        <v>2.2000000000000001E-3</v>
      </c>
      <c r="E32" s="2542">
        <v>1425</v>
      </c>
      <c r="F32" s="2542">
        <v>1349</v>
      </c>
      <c r="G32" s="2542">
        <v>1</v>
      </c>
      <c r="H32" s="2552">
        <v>0</v>
      </c>
      <c r="I32" s="2541">
        <v>5.9999999999999995E-4</v>
      </c>
    </row>
    <row r="33" spans="1:9">
      <c r="A33" s="2544"/>
      <c r="B33" s="2540" t="s">
        <v>696</v>
      </c>
      <c r="C33" s="2541">
        <v>4.4000000000000003E-3</v>
      </c>
      <c r="D33" s="2541">
        <v>4.4000000000000003E-3</v>
      </c>
      <c r="E33" s="2542">
        <v>3653</v>
      </c>
      <c r="F33" s="2542">
        <v>4268</v>
      </c>
      <c r="G33" s="2542">
        <v>4</v>
      </c>
      <c r="H33" s="2552">
        <v>0</v>
      </c>
      <c r="I33" s="2541">
        <v>2.3999999999999998E-3</v>
      </c>
    </row>
    <row r="34" spans="1:9">
      <c r="A34" s="2543"/>
      <c r="B34" s="2540" t="s">
        <v>697</v>
      </c>
      <c r="C34" s="2541"/>
      <c r="D34" s="2541"/>
      <c r="E34" s="2542">
        <v>1769</v>
      </c>
      <c r="F34" s="2550">
        <v>0</v>
      </c>
      <c r="G34" s="2542">
        <v>3</v>
      </c>
      <c r="H34" s="2552">
        <v>0</v>
      </c>
      <c r="I34" s="2541">
        <v>3.3999999999999998E-3</v>
      </c>
    </row>
    <row r="35" spans="1:9">
      <c r="A35" s="2543"/>
      <c r="B35" s="2540" t="s">
        <v>698</v>
      </c>
      <c r="C35" s="2541">
        <v>1.15E-2</v>
      </c>
      <c r="D35" s="2541">
        <v>1.2999999999999999E-2</v>
      </c>
      <c r="E35" s="2542">
        <v>2289</v>
      </c>
      <c r="F35" s="2542">
        <v>4944</v>
      </c>
      <c r="G35" s="2542">
        <v>15</v>
      </c>
      <c r="H35" s="2552">
        <v>0</v>
      </c>
      <c r="I35" s="2541">
        <v>9.2999999999999992E-3</v>
      </c>
    </row>
    <row r="36" spans="1:9">
      <c r="A36" s="2543"/>
      <c r="B36" s="2540" t="s">
        <v>699</v>
      </c>
      <c r="C36" s="2541">
        <v>3.2899999999999999E-2</v>
      </c>
      <c r="D36" s="2541">
        <v>3.0099999999999998E-2</v>
      </c>
      <c r="E36" s="2542">
        <v>7767</v>
      </c>
      <c r="F36" s="2542">
        <v>4398</v>
      </c>
      <c r="G36" s="2542">
        <v>55</v>
      </c>
      <c r="H36" s="2552">
        <v>1E-4</v>
      </c>
      <c r="I36" s="2541">
        <v>8.8999999999999999E-3</v>
      </c>
    </row>
    <row r="37" spans="1:9">
      <c r="A37" s="2543"/>
      <c r="B37" s="2540" t="s">
        <v>700</v>
      </c>
      <c r="C37" s="2541">
        <v>0.1522</v>
      </c>
      <c r="D37" s="2541">
        <v>0.1729</v>
      </c>
      <c r="E37" s="2542">
        <v>565</v>
      </c>
      <c r="F37" s="2542">
        <v>2159</v>
      </c>
      <c r="G37" s="2542">
        <v>17</v>
      </c>
      <c r="H37" s="2552">
        <v>0</v>
      </c>
      <c r="I37" s="2541">
        <v>6.4000000000000001E-2</v>
      </c>
    </row>
    <row r="38" spans="1:9">
      <c r="A38" s="2546"/>
      <c r="B38" s="2547" t="s">
        <v>701</v>
      </c>
      <c r="C38" s="2548">
        <v>1</v>
      </c>
      <c r="D38" s="2548">
        <v>1</v>
      </c>
      <c r="E38" s="2549">
        <v>403</v>
      </c>
      <c r="F38" s="2549">
        <v>334</v>
      </c>
      <c r="G38" s="2549"/>
      <c r="H38" s="2553"/>
      <c r="I38" s="2549"/>
    </row>
    <row r="39" spans="1:9">
      <c r="A39" s="2316"/>
      <c r="B39" s="2316"/>
      <c r="C39" s="2316"/>
      <c r="D39" s="2316"/>
      <c r="E39" s="2316"/>
      <c r="F39" s="2316"/>
      <c r="G39" s="2316"/>
      <c r="H39" s="2317"/>
      <c r="I39" s="2316"/>
    </row>
    <row r="40" spans="1:9">
      <c r="A40" s="2311"/>
      <c r="B40" s="2311"/>
      <c r="C40" s="2311"/>
      <c r="D40" s="2311"/>
      <c r="E40" s="2311"/>
      <c r="F40" s="2311"/>
      <c r="G40" s="2311"/>
      <c r="H40" s="2312"/>
      <c r="I40" s="2311"/>
    </row>
    <row r="41" spans="1:9">
      <c r="A41" s="2295" t="s">
        <v>590</v>
      </c>
      <c r="B41" s="2295" t="s">
        <v>591</v>
      </c>
      <c r="C41" s="2295" t="s">
        <v>942</v>
      </c>
      <c r="D41" s="2295" t="s">
        <v>593</v>
      </c>
      <c r="E41" s="2771" t="s">
        <v>594</v>
      </c>
      <c r="F41" s="2772"/>
      <c r="G41" s="2295" t="s">
        <v>595</v>
      </c>
      <c r="H41" s="2296" t="s">
        <v>1988</v>
      </c>
      <c r="I41" s="2295" t="s">
        <v>1989</v>
      </c>
    </row>
    <row r="42" spans="1:9">
      <c r="A42" s="2313"/>
      <c r="B42" s="2313"/>
      <c r="C42" s="2313"/>
      <c r="D42" s="2313"/>
      <c r="E42" s="2771" t="s">
        <v>866</v>
      </c>
      <c r="F42" s="2772"/>
      <c r="G42" s="2313"/>
      <c r="H42" s="2314"/>
      <c r="I42" s="2313"/>
    </row>
    <row r="43" spans="1:9" ht="56.25">
      <c r="A43" s="2299" t="s">
        <v>1990</v>
      </c>
      <c r="B43" s="2300" t="s">
        <v>1991</v>
      </c>
      <c r="C43" s="2301" t="s">
        <v>2227</v>
      </c>
      <c r="D43" s="2301" t="s">
        <v>2228</v>
      </c>
      <c r="E43" s="2302">
        <v>2017</v>
      </c>
      <c r="F43" s="2303">
        <v>2018</v>
      </c>
      <c r="G43" s="2301" t="s">
        <v>1992</v>
      </c>
      <c r="H43" s="2301" t="s">
        <v>1993</v>
      </c>
      <c r="I43" s="2304" t="s">
        <v>1994</v>
      </c>
    </row>
    <row r="44" spans="1:9">
      <c r="A44" s="2485" t="s">
        <v>2000</v>
      </c>
      <c r="B44" s="2486" t="s">
        <v>694</v>
      </c>
      <c r="C44" s="2487">
        <v>8.9999999999999998E-4</v>
      </c>
      <c r="D44" s="2487">
        <v>8.0000000000000004E-4</v>
      </c>
      <c r="E44" s="2488">
        <v>12502</v>
      </c>
      <c r="F44" s="2488">
        <v>11800</v>
      </c>
      <c r="G44" s="2488">
        <v>3</v>
      </c>
      <c r="H44" s="2500">
        <v>1E-4</v>
      </c>
      <c r="I44" s="2487">
        <v>4.0000000000000002E-4</v>
      </c>
    </row>
    <row r="45" spans="1:9">
      <c r="A45" s="2494"/>
      <c r="B45" s="2489" t="s">
        <v>695</v>
      </c>
      <c r="C45" s="2490">
        <v>2.2000000000000001E-3</v>
      </c>
      <c r="D45" s="2490">
        <v>2.2000000000000001E-3</v>
      </c>
      <c r="E45" s="2491">
        <v>4442</v>
      </c>
      <c r="F45" s="2491">
        <v>4248</v>
      </c>
      <c r="G45" s="2491">
        <v>2</v>
      </c>
      <c r="H45" s="2501">
        <v>0</v>
      </c>
      <c r="I45" s="2490">
        <v>1.1999999999999999E-3</v>
      </c>
    </row>
    <row r="46" spans="1:9">
      <c r="A46" s="2493"/>
      <c r="B46" s="2489" t="s">
        <v>696</v>
      </c>
      <c r="C46" s="2490">
        <v>4.4000000000000003E-3</v>
      </c>
      <c r="D46" s="2490">
        <v>4.4000000000000003E-3</v>
      </c>
      <c r="E46" s="2491">
        <v>11723</v>
      </c>
      <c r="F46" s="2491">
        <v>12797</v>
      </c>
      <c r="G46" s="2491">
        <v>11</v>
      </c>
      <c r="H46" s="2501">
        <v>0</v>
      </c>
      <c r="I46" s="2490">
        <v>2.7000000000000001E-3</v>
      </c>
    </row>
    <row r="47" spans="1:9">
      <c r="A47" s="2492"/>
      <c r="B47" s="2489" t="s">
        <v>697</v>
      </c>
      <c r="C47" s="2490"/>
      <c r="D47" s="2490"/>
      <c r="E47" s="2491">
        <v>4719</v>
      </c>
      <c r="F47" s="2499">
        <v>0</v>
      </c>
      <c r="G47" s="2491">
        <v>21</v>
      </c>
      <c r="H47" s="2501">
        <v>0</v>
      </c>
      <c r="I47" s="2490">
        <v>4.4000000000000003E-3</v>
      </c>
    </row>
    <row r="48" spans="1:9">
      <c r="A48" s="2492"/>
      <c r="B48" s="2489" t="s">
        <v>698</v>
      </c>
      <c r="C48" s="2490">
        <v>1.12E-2</v>
      </c>
      <c r="D48" s="2490">
        <v>1.2699999999999999E-2</v>
      </c>
      <c r="E48" s="2491">
        <v>5474</v>
      </c>
      <c r="F48" s="2491">
        <v>12383</v>
      </c>
      <c r="G48" s="2491">
        <v>46</v>
      </c>
      <c r="H48" s="2501">
        <v>2.0000000000000001E-4</v>
      </c>
      <c r="I48" s="2490">
        <v>1.24E-2</v>
      </c>
    </row>
    <row r="49" spans="1:10">
      <c r="A49" s="2492"/>
      <c r="B49" s="2489" t="s">
        <v>699</v>
      </c>
      <c r="C49" s="2490">
        <v>3.2599999999999997E-2</v>
      </c>
      <c r="D49" s="2490">
        <v>2.9000000000000001E-2</v>
      </c>
      <c r="E49" s="2491">
        <v>18664</v>
      </c>
      <c r="F49" s="2491">
        <v>9034</v>
      </c>
      <c r="G49" s="2491">
        <v>198</v>
      </c>
      <c r="H49" s="2501">
        <v>5.9999999999999995E-4</v>
      </c>
      <c r="I49" s="2490">
        <v>1.37E-2</v>
      </c>
      <c r="J49" s="2464"/>
    </row>
    <row r="50" spans="1:10">
      <c r="A50" s="2492"/>
      <c r="B50" s="2489" t="s">
        <v>700</v>
      </c>
      <c r="C50" s="2490">
        <v>0.1459</v>
      </c>
      <c r="D50" s="2490">
        <v>0.17530000000000001</v>
      </c>
      <c r="E50" s="2491">
        <v>1039</v>
      </c>
      <c r="F50" s="2491">
        <v>4931</v>
      </c>
      <c r="G50" s="2491">
        <v>78</v>
      </c>
      <c r="H50" s="2501">
        <v>1E-3</v>
      </c>
      <c r="I50" s="2490">
        <v>0.12820000000000001</v>
      </c>
      <c r="J50" s="2464"/>
    </row>
    <row r="51" spans="1:10">
      <c r="A51" s="2495"/>
      <c r="B51" s="2496" t="s">
        <v>701</v>
      </c>
      <c r="C51" s="2497">
        <v>1</v>
      </c>
      <c r="D51" s="2497">
        <v>1</v>
      </c>
      <c r="E51" s="2498">
        <v>1999</v>
      </c>
      <c r="F51" s="2498">
        <v>1662</v>
      </c>
      <c r="G51" s="2498"/>
      <c r="H51" s="2502"/>
      <c r="I51" s="2498"/>
      <c r="J51" s="2464"/>
    </row>
    <row r="52" spans="1:10">
      <c r="A52" s="2306"/>
      <c r="B52" s="2307"/>
      <c r="C52" s="2308"/>
      <c r="D52" s="2308"/>
      <c r="E52" s="2307"/>
      <c r="F52" s="2307"/>
      <c r="G52" s="2307"/>
      <c r="H52" s="2309"/>
      <c r="I52" s="2310"/>
    </row>
    <row r="53" spans="1:10">
      <c r="A53" s="2311"/>
      <c r="B53" s="2311"/>
      <c r="C53" s="2311"/>
      <c r="D53" s="2311"/>
      <c r="E53" s="2311"/>
      <c r="F53" s="2311"/>
      <c r="G53" s="2311"/>
      <c r="H53" s="2312"/>
      <c r="I53" s="2311"/>
    </row>
    <row r="54" spans="1:10">
      <c r="A54" s="2295" t="s">
        <v>590</v>
      </c>
      <c r="B54" s="2295" t="s">
        <v>591</v>
      </c>
      <c r="C54" s="2295" t="s">
        <v>942</v>
      </c>
      <c r="D54" s="2295" t="s">
        <v>593</v>
      </c>
      <c r="E54" s="2771" t="s">
        <v>594</v>
      </c>
      <c r="F54" s="2772"/>
      <c r="G54" s="2295" t="s">
        <v>595</v>
      </c>
      <c r="H54" s="2296" t="s">
        <v>1988</v>
      </c>
      <c r="I54" s="2295" t="s">
        <v>1989</v>
      </c>
    </row>
    <row r="55" spans="1:10">
      <c r="A55" s="2297"/>
      <c r="B55" s="2297"/>
      <c r="C55" s="2297"/>
      <c r="D55" s="2297"/>
      <c r="E55" s="2771" t="s">
        <v>866</v>
      </c>
      <c r="F55" s="2772"/>
      <c r="G55" s="2297"/>
      <c r="H55" s="2298"/>
      <c r="I55" s="2297"/>
    </row>
    <row r="56" spans="1:10" ht="56.25">
      <c r="A56" s="2299" t="s">
        <v>1990</v>
      </c>
      <c r="B56" s="2315" t="s">
        <v>1991</v>
      </c>
      <c r="C56" s="2301" t="s">
        <v>2227</v>
      </c>
      <c r="D56" s="2301" t="s">
        <v>2228</v>
      </c>
      <c r="E56" s="2302">
        <v>2017</v>
      </c>
      <c r="F56" s="2303">
        <v>2018</v>
      </c>
      <c r="G56" s="2301" t="s">
        <v>1992</v>
      </c>
      <c r="H56" s="2304" t="s">
        <v>1993</v>
      </c>
      <c r="I56" s="2304" t="s">
        <v>1994</v>
      </c>
    </row>
    <row r="57" spans="1:10">
      <c r="A57" s="2465" t="s">
        <v>2001</v>
      </c>
      <c r="B57" s="2466" t="s">
        <v>694</v>
      </c>
      <c r="C57" s="2473">
        <v>5.9999999999999995E-4</v>
      </c>
      <c r="D57" s="2473">
        <v>8.0000000000000004E-4</v>
      </c>
      <c r="E57" s="2474">
        <v>656</v>
      </c>
      <c r="F57" s="2474">
        <v>616</v>
      </c>
      <c r="G57" s="2479">
        <v>0</v>
      </c>
      <c r="H57" s="2481">
        <v>0</v>
      </c>
      <c r="I57" s="2473">
        <v>0</v>
      </c>
    </row>
    <row r="58" spans="1:10">
      <c r="A58" s="2471"/>
      <c r="B58" s="2467" t="s">
        <v>695</v>
      </c>
      <c r="C58" s="2469">
        <v>1.6999999999999999E-3</v>
      </c>
      <c r="D58" s="2469">
        <v>1.6999999999999999E-3</v>
      </c>
      <c r="E58" s="2475">
        <v>81</v>
      </c>
      <c r="F58" s="2475">
        <v>84</v>
      </c>
      <c r="G58" s="2480">
        <v>0</v>
      </c>
      <c r="H58" s="2482">
        <v>0</v>
      </c>
      <c r="I58" s="2469">
        <v>0</v>
      </c>
    </row>
    <row r="59" spans="1:10">
      <c r="A59" s="2470"/>
      <c r="B59" s="2467" t="s">
        <v>696</v>
      </c>
      <c r="C59" s="2469">
        <v>3.5000000000000001E-3</v>
      </c>
      <c r="D59" s="2469">
        <v>3.5999999999999999E-3</v>
      </c>
      <c r="E59" s="2475">
        <v>220</v>
      </c>
      <c r="F59" s="2475">
        <v>186</v>
      </c>
      <c r="G59" s="2480">
        <v>0</v>
      </c>
      <c r="H59" s="2482">
        <v>0</v>
      </c>
      <c r="I59" s="2469">
        <v>0</v>
      </c>
    </row>
    <row r="60" spans="1:10">
      <c r="A60" s="2468"/>
      <c r="B60" s="2467" t="s">
        <v>697</v>
      </c>
      <c r="C60" s="2469">
        <v>6.6E-3</v>
      </c>
      <c r="D60" s="2469">
        <v>6.6E-3</v>
      </c>
      <c r="E60" s="2475">
        <v>76</v>
      </c>
      <c r="F60" s="2475">
        <v>77</v>
      </c>
      <c r="G60" s="2480">
        <v>0</v>
      </c>
      <c r="H60" s="2482">
        <v>0</v>
      </c>
      <c r="I60" s="2469">
        <v>0</v>
      </c>
    </row>
    <row r="61" spans="1:10">
      <c r="A61" s="2468"/>
      <c r="B61" s="2467" t="s">
        <v>698</v>
      </c>
      <c r="C61" s="2469">
        <v>1.2E-2</v>
      </c>
      <c r="D61" s="2469">
        <v>1.26E-2</v>
      </c>
      <c r="E61" s="2475">
        <v>129</v>
      </c>
      <c r="F61" s="2475">
        <v>95</v>
      </c>
      <c r="G61" s="2480">
        <v>0</v>
      </c>
      <c r="H61" s="2482">
        <v>0</v>
      </c>
      <c r="I61" s="2469">
        <v>2E-3</v>
      </c>
    </row>
    <row r="62" spans="1:10">
      <c r="A62" s="2468"/>
      <c r="B62" s="2467" t="s">
        <v>699</v>
      </c>
      <c r="C62" s="2469">
        <v>4.4999999999999998E-2</v>
      </c>
      <c r="D62" s="2469">
        <v>4.3900000000000002E-2</v>
      </c>
      <c r="E62" s="2475">
        <v>323</v>
      </c>
      <c r="F62" s="2475">
        <v>318</v>
      </c>
      <c r="G62" s="2480">
        <v>0</v>
      </c>
      <c r="H62" s="2482">
        <v>0</v>
      </c>
      <c r="I62" s="2469">
        <v>4.0000000000000002E-4</v>
      </c>
    </row>
    <row r="63" spans="1:10">
      <c r="A63" s="2468"/>
      <c r="B63" s="2467" t="s">
        <v>700</v>
      </c>
      <c r="C63" s="2469">
        <v>0.1186</v>
      </c>
      <c r="D63" s="2469">
        <v>0.1236</v>
      </c>
      <c r="E63" s="2475">
        <v>11</v>
      </c>
      <c r="F63" s="2475">
        <v>40</v>
      </c>
      <c r="G63" s="2480">
        <v>0</v>
      </c>
      <c r="H63" s="2482">
        <v>0</v>
      </c>
      <c r="I63" s="2469">
        <v>0</v>
      </c>
    </row>
    <row r="64" spans="1:10">
      <c r="A64" s="2472"/>
      <c r="B64" s="2476" t="s">
        <v>701</v>
      </c>
      <c r="C64" s="2477">
        <v>1</v>
      </c>
      <c r="D64" s="2477">
        <v>1</v>
      </c>
      <c r="E64" s="2478">
        <v>1</v>
      </c>
      <c r="F64" s="2484">
        <v>0</v>
      </c>
      <c r="G64" s="2478"/>
      <c r="H64" s="2483"/>
      <c r="I64" s="2478"/>
      <c r="J64" s="1760"/>
    </row>
    <row r="65" spans="1:9" ht="2.85" customHeight="1">
      <c r="A65" s="2448"/>
      <c r="B65" s="2448"/>
      <c r="C65" s="2448"/>
      <c r="D65" s="2448"/>
      <c r="E65" s="2448"/>
      <c r="F65" s="2448"/>
      <c r="G65" s="2448"/>
      <c r="H65" s="2449"/>
      <c r="I65" s="2448"/>
    </row>
    <row r="66" spans="1:9" ht="30" customHeight="1">
      <c r="A66" s="2462" t="s">
        <v>2229</v>
      </c>
      <c r="B66" s="2450"/>
      <c r="C66" s="2450"/>
      <c r="D66" s="2448"/>
      <c r="E66" s="2448"/>
      <c r="F66" s="2448"/>
      <c r="G66" s="2448"/>
      <c r="H66" s="2448"/>
      <c r="I66" s="2448"/>
    </row>
    <row r="67" spans="1:9" ht="3" customHeight="1">
      <c r="A67" s="2450"/>
      <c r="B67" s="2450"/>
      <c r="C67" s="2450"/>
      <c r="D67" s="2448"/>
      <c r="E67" s="2448"/>
      <c r="F67" s="2448"/>
      <c r="G67" s="2448"/>
      <c r="H67" s="2448"/>
      <c r="I67" s="2448"/>
    </row>
    <row r="68" spans="1:9">
      <c r="A68" s="2450"/>
      <c r="B68" s="2450"/>
      <c r="C68" s="2450"/>
      <c r="D68" s="2448"/>
      <c r="E68" s="2448"/>
      <c r="F68" s="2448"/>
      <c r="G68" s="2448"/>
      <c r="H68" s="2448"/>
      <c r="I68" s="2448"/>
    </row>
    <row r="69" spans="1:9">
      <c r="A69" s="2450"/>
      <c r="B69" s="2450"/>
      <c r="C69" s="2450"/>
      <c r="D69" s="2448"/>
      <c r="E69" s="2448"/>
      <c r="F69" s="2448"/>
      <c r="G69" s="2448"/>
      <c r="H69" s="2448"/>
      <c r="I69" s="2448"/>
    </row>
    <row r="70" spans="1:9">
      <c r="A70" s="2448"/>
      <c r="B70" s="2448"/>
      <c r="C70" s="2448"/>
      <c r="D70" s="2448"/>
      <c r="E70" s="2448"/>
      <c r="F70" s="2448"/>
      <c r="G70" s="2448"/>
      <c r="H70" s="2449"/>
      <c r="I70" s="2448"/>
    </row>
    <row r="71" spans="1:9">
      <c r="A71" s="2448"/>
      <c r="B71" s="2448"/>
      <c r="C71" s="2448"/>
      <c r="D71" s="2448"/>
      <c r="E71" s="2448"/>
      <c r="F71" s="2448"/>
      <c r="G71" s="2448"/>
      <c r="H71" s="2449"/>
      <c r="I71" s="2448"/>
    </row>
    <row r="72" spans="1:9">
      <c r="A72" s="2448"/>
      <c r="B72" s="2448"/>
      <c r="C72" s="2448"/>
      <c r="D72" s="2448"/>
      <c r="E72" s="2448"/>
      <c r="F72" s="2448"/>
      <c r="G72" s="2448"/>
      <c r="H72" s="2449"/>
      <c r="I72" s="2448"/>
    </row>
    <row r="73" spans="1:9">
      <c r="A73" s="2448"/>
      <c r="B73" s="2448"/>
      <c r="C73" s="2448"/>
      <c r="D73" s="2448"/>
      <c r="E73" s="2448"/>
      <c r="F73" s="2448"/>
      <c r="G73" s="2448"/>
      <c r="H73" s="2449"/>
      <c r="I73" s="2448"/>
    </row>
    <row r="74" spans="1:9">
      <c r="A74" s="2448"/>
      <c r="B74" s="2448"/>
      <c r="C74" s="2448"/>
      <c r="D74" s="2448"/>
      <c r="E74" s="2448"/>
      <c r="F74" s="2448"/>
      <c r="G74" s="2448"/>
      <c r="H74" s="2449"/>
      <c r="I74" s="2448"/>
    </row>
    <row r="75" spans="1:9">
      <c r="A75" s="2448"/>
      <c r="B75" s="2448"/>
      <c r="C75" s="2448"/>
      <c r="D75" s="2448"/>
      <c r="E75" s="2448"/>
      <c r="F75" s="2448"/>
      <c r="G75" s="2448"/>
      <c r="H75" s="2449"/>
      <c r="I75" s="2448"/>
    </row>
    <row r="76" spans="1:9">
      <c r="A76" s="2316"/>
      <c r="B76" s="2316"/>
      <c r="C76" s="2316"/>
      <c r="D76" s="2316"/>
      <c r="E76" s="2316"/>
      <c r="F76" s="2316"/>
      <c r="G76" s="2316"/>
      <c r="H76" s="2317"/>
      <c r="I76" s="2316"/>
    </row>
    <row r="77" spans="1:9">
      <c r="A77" s="2318"/>
      <c r="B77" s="2318"/>
      <c r="C77" s="2318"/>
      <c r="D77" s="2318"/>
      <c r="E77" s="2318"/>
      <c r="F77" s="2318"/>
      <c r="G77" s="2318"/>
      <c r="H77" s="2319"/>
      <c r="I77" s="2318"/>
    </row>
    <row r="78" spans="1:9">
      <c r="A78" s="2318"/>
      <c r="B78" s="2318"/>
      <c r="C78" s="2318"/>
      <c r="D78" s="2318"/>
      <c r="E78" s="2318"/>
      <c r="F78" s="2318"/>
      <c r="G78" s="2318"/>
      <c r="H78" s="2319"/>
      <c r="I78" s="2318"/>
    </row>
    <row r="79" spans="1:9">
      <c r="A79" s="2318"/>
      <c r="B79" s="2318"/>
      <c r="C79" s="2318"/>
      <c r="D79" s="2318"/>
      <c r="E79" s="2318"/>
      <c r="F79" s="2318"/>
      <c r="G79" s="2318"/>
      <c r="H79" s="2319"/>
      <c r="I79" s="2318"/>
    </row>
    <row r="80" spans="1:9">
      <c r="A80" s="2318"/>
      <c r="B80" s="2318"/>
      <c r="C80" s="2318"/>
      <c r="D80" s="2318"/>
      <c r="E80" s="2318"/>
      <c r="F80" s="2318"/>
      <c r="G80" s="2318"/>
      <c r="H80" s="2319"/>
      <c r="I80" s="2318"/>
    </row>
    <row r="81" spans="1:9">
      <c r="A81" s="2318"/>
      <c r="B81" s="2318"/>
      <c r="C81" s="2318"/>
      <c r="D81" s="2318"/>
      <c r="E81" s="2318"/>
      <c r="F81" s="2318"/>
      <c r="G81" s="2318"/>
      <c r="H81" s="2319"/>
      <c r="I81" s="2318"/>
    </row>
    <row r="82" spans="1:9">
      <c r="A82" s="2318"/>
      <c r="B82" s="2318"/>
      <c r="C82" s="2318"/>
      <c r="D82" s="2318"/>
      <c r="E82" s="2318"/>
      <c r="F82" s="2318"/>
      <c r="G82" s="2318"/>
      <c r="H82" s="2319"/>
      <c r="I82" s="2318"/>
    </row>
    <row r="83" spans="1:9">
      <c r="A83" s="2318"/>
      <c r="B83" s="2318"/>
      <c r="C83" s="2318"/>
      <c r="D83" s="2318"/>
      <c r="E83" s="2318"/>
      <c r="F83" s="2318"/>
      <c r="G83" s="2318"/>
      <c r="H83" s="2319"/>
      <c r="I83" s="2318"/>
    </row>
    <row r="84" spans="1:9">
      <c r="A84" s="2318"/>
      <c r="B84" s="2318"/>
      <c r="C84" s="2318"/>
      <c r="D84" s="2318"/>
      <c r="E84" s="2318"/>
      <c r="F84" s="2318"/>
      <c r="G84" s="2318"/>
      <c r="H84" s="2319"/>
      <c r="I84" s="2318"/>
    </row>
    <row r="85" spans="1:9">
      <c r="A85" s="2318"/>
      <c r="B85" s="2318"/>
      <c r="C85" s="2318"/>
      <c r="D85" s="2318"/>
      <c r="E85" s="2318"/>
      <c r="F85" s="2318"/>
      <c r="G85" s="2318"/>
      <c r="H85" s="2319"/>
      <c r="I85" s="2318"/>
    </row>
    <row r="86" spans="1:9">
      <c r="A86" s="2318"/>
      <c r="B86" s="2318"/>
      <c r="C86" s="2318"/>
      <c r="D86" s="2318"/>
      <c r="E86" s="2318"/>
      <c r="F86" s="2318"/>
      <c r="G86" s="2318"/>
      <c r="H86" s="2319"/>
      <c r="I86" s="2318"/>
    </row>
    <row r="87" spans="1:9">
      <c r="A87" s="2318"/>
      <c r="B87" s="2318"/>
      <c r="C87" s="2318"/>
      <c r="D87" s="2318"/>
      <c r="E87" s="2318"/>
      <c r="F87" s="2318"/>
      <c r="G87" s="2318"/>
      <c r="H87" s="2319"/>
      <c r="I87" s="2318"/>
    </row>
    <row r="88" spans="1:9">
      <c r="A88" s="2318"/>
      <c r="B88" s="2318"/>
      <c r="C88" s="2318"/>
      <c r="D88" s="2318"/>
      <c r="E88" s="2318"/>
      <c r="F88" s="2318"/>
      <c r="G88" s="2318"/>
      <c r="H88" s="2319"/>
      <c r="I88" s="2318"/>
    </row>
    <row r="89" spans="1:9">
      <c r="A89" s="2318"/>
      <c r="B89" s="2318"/>
      <c r="C89" s="2318"/>
      <c r="D89" s="2318"/>
      <c r="E89" s="2318"/>
      <c r="F89" s="2318"/>
      <c r="G89" s="2318"/>
      <c r="H89" s="2319"/>
      <c r="I89" s="2318"/>
    </row>
    <row r="90" spans="1:9">
      <c r="A90" s="2318"/>
      <c r="B90" s="2318"/>
      <c r="C90" s="2318"/>
      <c r="D90" s="2318"/>
      <c r="E90" s="2318"/>
      <c r="F90" s="2318"/>
      <c r="G90" s="2318"/>
      <c r="H90" s="2319"/>
      <c r="I90" s="2318"/>
    </row>
    <row r="91" spans="1:9">
      <c r="A91" s="2318"/>
      <c r="B91" s="2318"/>
      <c r="C91" s="2318"/>
      <c r="D91" s="2318"/>
      <c r="E91" s="2318"/>
      <c r="F91" s="2318"/>
      <c r="G91" s="2318"/>
      <c r="H91" s="2319"/>
      <c r="I91" s="2318"/>
    </row>
    <row r="92" spans="1:9">
      <c r="A92" s="2318"/>
      <c r="B92" s="2318"/>
      <c r="C92" s="2318"/>
      <c r="D92" s="2318"/>
      <c r="E92" s="2318"/>
      <c r="F92" s="2318"/>
      <c r="G92" s="2318"/>
      <c r="H92" s="2319"/>
      <c r="I92" s="2318"/>
    </row>
    <row r="93" spans="1:9">
      <c r="A93" s="2318"/>
      <c r="B93" s="2318"/>
      <c r="C93" s="2318"/>
      <c r="D93" s="2318"/>
      <c r="E93" s="2318"/>
      <c r="F93" s="2318"/>
      <c r="G93" s="2318"/>
      <c r="H93" s="2319"/>
      <c r="I93" s="2318"/>
    </row>
    <row r="94" spans="1:9">
      <c r="A94" s="2318"/>
      <c r="B94" s="2318"/>
      <c r="C94" s="2318"/>
      <c r="D94" s="2318"/>
      <c r="E94" s="2318"/>
      <c r="F94" s="2318"/>
      <c r="G94" s="2318"/>
      <c r="H94" s="2319"/>
      <c r="I94" s="2318"/>
    </row>
    <row r="95" spans="1:9">
      <c r="A95" s="2318"/>
      <c r="B95" s="2318"/>
      <c r="C95" s="2318"/>
      <c r="D95" s="2318"/>
      <c r="E95" s="2318"/>
      <c r="F95" s="2318"/>
      <c r="G95" s="2318"/>
      <c r="H95" s="2319"/>
      <c r="I95" s="2318"/>
    </row>
    <row r="96" spans="1:9">
      <c r="A96" s="2318"/>
      <c r="B96" s="2318"/>
      <c r="C96" s="2318"/>
      <c r="D96" s="2318"/>
      <c r="E96" s="2318"/>
      <c r="F96" s="2318"/>
      <c r="G96" s="2318"/>
      <c r="H96" s="2319"/>
      <c r="I96" s="2318"/>
    </row>
    <row r="97" spans="1:9">
      <c r="A97" s="2318"/>
      <c r="B97" s="2318"/>
      <c r="C97" s="2318"/>
      <c r="D97" s="2318"/>
      <c r="E97" s="2318"/>
      <c r="F97" s="2318"/>
      <c r="G97" s="2318"/>
      <c r="H97" s="2319"/>
      <c r="I97" s="2318"/>
    </row>
    <row r="98" spans="1:9">
      <c r="A98" s="2318"/>
      <c r="B98" s="2318"/>
      <c r="C98" s="2318"/>
      <c r="D98" s="2318"/>
      <c r="E98" s="2318"/>
      <c r="F98" s="2318"/>
      <c r="G98" s="2318"/>
      <c r="H98" s="2319"/>
      <c r="I98" s="2318"/>
    </row>
    <row r="99" spans="1:9">
      <c r="A99" s="2318"/>
      <c r="B99" s="2318"/>
      <c r="C99" s="2318"/>
      <c r="D99" s="2318"/>
      <c r="E99" s="2318"/>
      <c r="F99" s="2318"/>
      <c r="G99" s="2318"/>
      <c r="H99" s="2319"/>
      <c r="I99" s="2318"/>
    </row>
    <row r="100" spans="1:9">
      <c r="A100" s="2318"/>
      <c r="B100" s="2318"/>
      <c r="C100" s="2318"/>
      <c r="D100" s="2318"/>
      <c r="E100" s="2318"/>
      <c r="F100" s="2318"/>
      <c r="G100" s="2318"/>
      <c r="H100" s="2319"/>
      <c r="I100" s="2318"/>
    </row>
    <row r="101" spans="1:9">
      <c r="A101" s="2318"/>
      <c r="B101" s="2318"/>
      <c r="C101" s="2318"/>
      <c r="D101" s="2318"/>
      <c r="E101" s="2318"/>
      <c r="F101" s="2318"/>
      <c r="G101" s="2318"/>
      <c r="H101" s="2319"/>
      <c r="I101" s="2318"/>
    </row>
    <row r="102" spans="1:9">
      <c r="A102" s="2318"/>
      <c r="B102" s="2318"/>
      <c r="C102" s="2318"/>
      <c r="D102" s="2318"/>
      <c r="E102" s="2318"/>
      <c r="F102" s="2318"/>
      <c r="G102" s="2318"/>
      <c r="H102" s="2319"/>
      <c r="I102" s="2318"/>
    </row>
    <row r="103" spans="1:9">
      <c r="A103" s="2318"/>
      <c r="B103" s="2318"/>
      <c r="C103" s="2318"/>
      <c r="D103" s="2318"/>
      <c r="E103" s="2318"/>
      <c r="F103" s="2318"/>
      <c r="G103" s="2318"/>
      <c r="H103" s="2319"/>
      <c r="I103" s="2318"/>
    </row>
    <row r="104" spans="1:9">
      <c r="A104" s="2318"/>
      <c r="B104" s="2318"/>
      <c r="C104" s="2318"/>
      <c r="D104" s="2318"/>
      <c r="E104" s="2318"/>
      <c r="F104" s="2318"/>
      <c r="G104" s="2318"/>
      <c r="H104" s="2319"/>
      <c r="I104" s="2318"/>
    </row>
    <row r="105" spans="1:9">
      <c r="A105" s="2318"/>
      <c r="B105" s="2318"/>
      <c r="C105" s="2318"/>
      <c r="D105" s="2318"/>
      <c r="E105" s="2318"/>
      <c r="F105" s="2318"/>
      <c r="G105" s="2318"/>
      <c r="H105" s="2319"/>
      <c r="I105" s="2318"/>
    </row>
    <row r="106" spans="1:9">
      <c r="A106" s="2318"/>
      <c r="B106" s="2318"/>
      <c r="C106" s="2318"/>
      <c r="D106" s="2318"/>
      <c r="E106" s="2318"/>
      <c r="F106" s="2318"/>
      <c r="G106" s="2318"/>
      <c r="H106" s="2319"/>
      <c r="I106" s="2318"/>
    </row>
    <row r="107" spans="1:9">
      <c r="A107" s="2318"/>
      <c r="B107" s="2318"/>
      <c r="C107" s="2318"/>
      <c r="D107" s="2318"/>
      <c r="E107" s="2318"/>
      <c r="F107" s="2318"/>
      <c r="G107" s="2318"/>
      <c r="H107" s="2319"/>
      <c r="I107" s="2318"/>
    </row>
    <row r="108" spans="1:9">
      <c r="A108" s="2318"/>
      <c r="B108" s="2318"/>
      <c r="C108" s="2318"/>
      <c r="D108" s="2318"/>
      <c r="E108" s="2318"/>
      <c r="F108" s="2318"/>
      <c r="G108" s="2318"/>
      <c r="H108" s="2319"/>
      <c r="I108" s="2318"/>
    </row>
    <row r="109" spans="1:9">
      <c r="A109" s="2318"/>
      <c r="B109" s="2318"/>
      <c r="C109" s="2318"/>
      <c r="D109" s="2318"/>
      <c r="E109" s="2318"/>
      <c r="F109" s="2318"/>
      <c r="G109" s="2318"/>
      <c r="H109" s="2319"/>
      <c r="I109" s="2318"/>
    </row>
    <row r="110" spans="1:9">
      <c r="A110" s="2318"/>
      <c r="B110" s="2318"/>
      <c r="C110" s="2318"/>
      <c r="D110" s="2318"/>
      <c r="E110" s="2318"/>
      <c r="F110" s="2318"/>
      <c r="G110" s="2318"/>
      <c r="H110" s="2319"/>
      <c r="I110" s="2318"/>
    </row>
    <row r="111" spans="1:9">
      <c r="A111" s="2318"/>
      <c r="B111" s="2318"/>
      <c r="C111" s="2318"/>
      <c r="D111" s="2318"/>
      <c r="E111" s="2318"/>
      <c r="F111" s="2318"/>
      <c r="G111" s="2318"/>
      <c r="H111" s="2319"/>
      <c r="I111" s="2318"/>
    </row>
    <row r="112" spans="1:9">
      <c r="A112" s="2318"/>
      <c r="B112" s="2318"/>
      <c r="C112" s="2318"/>
      <c r="D112" s="2318"/>
      <c r="E112" s="2318"/>
      <c r="F112" s="2318"/>
      <c r="G112" s="2318"/>
      <c r="H112" s="2319"/>
      <c r="I112" s="2318"/>
    </row>
    <row r="113" spans="1:9">
      <c r="A113" s="2318"/>
      <c r="B113" s="2318"/>
      <c r="C113" s="2318"/>
      <c r="D113" s="2318"/>
      <c r="E113" s="2318"/>
      <c r="F113" s="2318"/>
      <c r="G113" s="2318"/>
      <c r="H113" s="2319"/>
      <c r="I113" s="2318"/>
    </row>
    <row r="114" spans="1:9">
      <c r="A114" s="2318"/>
      <c r="B114" s="2318"/>
      <c r="C114" s="2318"/>
      <c r="D114" s="2318"/>
      <c r="E114" s="2318"/>
      <c r="F114" s="2318"/>
      <c r="G114" s="2318"/>
      <c r="H114" s="2319"/>
      <c r="I114" s="2318"/>
    </row>
    <row r="115" spans="1:9">
      <c r="A115" s="2318"/>
      <c r="B115" s="2318"/>
      <c r="C115" s="2318"/>
      <c r="D115" s="2318"/>
      <c r="E115" s="2318"/>
      <c r="F115" s="2318"/>
      <c r="G115" s="2318"/>
      <c r="H115" s="2319"/>
      <c r="I115" s="2318"/>
    </row>
    <row r="116" spans="1:9">
      <c r="A116" s="2318"/>
      <c r="B116" s="2318"/>
      <c r="C116" s="2318"/>
      <c r="D116" s="2318"/>
      <c r="E116" s="2318"/>
      <c r="F116" s="2318"/>
      <c r="G116" s="2318"/>
      <c r="H116" s="2319"/>
      <c r="I116" s="2318"/>
    </row>
    <row r="117" spans="1:9">
      <c r="A117" s="2318"/>
      <c r="B117" s="2318"/>
      <c r="C117" s="2318"/>
      <c r="D117" s="2318"/>
      <c r="E117" s="2318"/>
      <c r="F117" s="2318"/>
      <c r="G117" s="2318"/>
      <c r="H117" s="2319"/>
      <c r="I117" s="2318"/>
    </row>
    <row r="118" spans="1:9">
      <c r="A118" s="2318"/>
      <c r="B118" s="2318"/>
      <c r="C118" s="2318"/>
      <c r="D118" s="2318"/>
      <c r="E118" s="2318"/>
      <c r="F118" s="2318"/>
      <c r="G118" s="2318"/>
      <c r="H118" s="2319"/>
      <c r="I118" s="2318"/>
    </row>
    <row r="119" spans="1:9">
      <c r="A119" s="2318"/>
      <c r="B119" s="2318"/>
      <c r="C119" s="2318"/>
      <c r="D119" s="2318"/>
      <c r="E119" s="2318"/>
      <c r="F119" s="2318"/>
      <c r="G119" s="2318"/>
      <c r="H119" s="2319"/>
      <c r="I119" s="2318"/>
    </row>
    <row r="120" spans="1:9">
      <c r="A120" s="2318"/>
      <c r="B120" s="2318"/>
      <c r="C120" s="2318"/>
      <c r="D120" s="2318"/>
      <c r="E120" s="2318"/>
      <c r="F120" s="2318"/>
      <c r="G120" s="2318"/>
      <c r="H120" s="2319"/>
      <c r="I120" s="2318"/>
    </row>
    <row r="121" spans="1:9">
      <c r="A121" s="2318"/>
      <c r="B121" s="2318"/>
      <c r="C121" s="2318"/>
      <c r="D121" s="2318"/>
      <c r="E121" s="2318"/>
      <c r="F121" s="2318"/>
      <c r="G121" s="2318"/>
      <c r="H121" s="2319"/>
      <c r="I121" s="2318"/>
    </row>
    <row r="122" spans="1:9">
      <c r="A122" s="2318"/>
      <c r="B122" s="2318"/>
      <c r="C122" s="2318"/>
      <c r="D122" s="2318"/>
      <c r="E122" s="2318"/>
      <c r="F122" s="2318"/>
      <c r="G122" s="2318"/>
      <c r="H122" s="2319"/>
      <c r="I122" s="2318"/>
    </row>
    <row r="123" spans="1:9">
      <c r="A123" s="2318"/>
      <c r="B123" s="2318"/>
      <c r="C123" s="2318"/>
      <c r="D123" s="2318"/>
      <c r="E123" s="2318"/>
      <c r="F123" s="2318"/>
      <c r="G123" s="2318"/>
      <c r="H123" s="2319"/>
      <c r="I123" s="2318"/>
    </row>
    <row r="124" spans="1:9">
      <c r="A124" s="2318"/>
      <c r="B124" s="2318"/>
      <c r="C124" s="2318"/>
      <c r="D124" s="2318"/>
      <c r="E124" s="2318"/>
      <c r="F124" s="2318"/>
      <c r="G124" s="2318"/>
      <c r="H124" s="2319"/>
      <c r="I124" s="2318"/>
    </row>
    <row r="125" spans="1:9">
      <c r="A125" s="2318"/>
      <c r="B125" s="2318"/>
      <c r="C125" s="2318"/>
      <c r="D125" s="2318"/>
      <c r="E125" s="2318"/>
      <c r="F125" s="2318"/>
      <c r="G125" s="2318"/>
      <c r="H125" s="2319"/>
      <c r="I125" s="2318"/>
    </row>
    <row r="126" spans="1:9">
      <c r="A126" s="2318"/>
      <c r="B126" s="2318"/>
      <c r="C126" s="2318"/>
      <c r="D126" s="2318"/>
      <c r="E126" s="2318"/>
      <c r="F126" s="2318"/>
      <c r="G126" s="2318"/>
      <c r="H126" s="2319"/>
      <c r="I126" s="2318"/>
    </row>
    <row r="127" spans="1:9">
      <c r="A127" s="2318"/>
      <c r="B127" s="2318"/>
      <c r="C127" s="2318"/>
      <c r="D127" s="2318"/>
      <c r="E127" s="2318"/>
      <c r="F127" s="2318"/>
      <c r="G127" s="2318"/>
      <c r="H127" s="2319"/>
      <c r="I127" s="2318"/>
    </row>
    <row r="128" spans="1:9">
      <c r="A128" s="2318"/>
      <c r="B128" s="2318"/>
      <c r="C128" s="2318"/>
      <c r="D128" s="2318"/>
      <c r="E128" s="2318"/>
      <c r="F128" s="2318"/>
      <c r="G128" s="2318"/>
      <c r="H128" s="2319"/>
      <c r="I128" s="2318"/>
    </row>
    <row r="129" spans="1:9">
      <c r="A129" s="2318"/>
      <c r="B129" s="2318"/>
      <c r="C129" s="2318"/>
      <c r="D129" s="2318"/>
      <c r="E129" s="2318"/>
      <c r="F129" s="2318"/>
      <c r="G129" s="2318"/>
      <c r="H129" s="2319"/>
      <c r="I129" s="2318"/>
    </row>
    <row r="130" spans="1:9">
      <c r="A130" s="2318"/>
      <c r="B130" s="2318"/>
      <c r="C130" s="2318"/>
      <c r="D130" s="2318"/>
      <c r="E130" s="2318"/>
      <c r="F130" s="2318"/>
      <c r="G130" s="2318"/>
      <c r="H130" s="2319"/>
      <c r="I130" s="2318"/>
    </row>
    <row r="131" spans="1:9">
      <c r="A131" s="2318"/>
      <c r="B131" s="2318"/>
      <c r="C131" s="2318"/>
      <c r="D131" s="2318"/>
      <c r="E131" s="2318"/>
      <c r="F131" s="2318"/>
      <c r="G131" s="2318"/>
      <c r="H131" s="2319"/>
      <c r="I131" s="2318"/>
    </row>
    <row r="132" spans="1:9">
      <c r="A132" s="2318"/>
      <c r="B132" s="2318"/>
      <c r="C132" s="2318"/>
      <c r="D132" s="2318"/>
      <c r="E132" s="2318"/>
      <c r="F132" s="2318"/>
      <c r="G132" s="2318"/>
      <c r="H132" s="2319"/>
      <c r="I132" s="2318"/>
    </row>
    <row r="133" spans="1:9">
      <c r="A133" s="2318"/>
      <c r="B133" s="2318"/>
      <c r="C133" s="2318"/>
      <c r="D133" s="2318"/>
      <c r="E133" s="2318"/>
      <c r="F133" s="2318"/>
      <c r="G133" s="2318"/>
      <c r="H133" s="2319"/>
      <c r="I133" s="2318"/>
    </row>
    <row r="134" spans="1:9">
      <c r="A134" s="2318"/>
      <c r="B134" s="2318"/>
      <c r="C134" s="2318"/>
      <c r="D134" s="2318"/>
      <c r="E134" s="2318"/>
      <c r="F134" s="2318"/>
      <c r="G134" s="2318"/>
      <c r="H134" s="2319"/>
      <c r="I134" s="2318"/>
    </row>
    <row r="135" spans="1:9">
      <c r="A135" s="2318"/>
      <c r="B135" s="2318"/>
      <c r="C135" s="2318"/>
      <c r="D135" s="2318"/>
      <c r="E135" s="2318"/>
      <c r="F135" s="2318"/>
      <c r="G135" s="2318"/>
      <c r="H135" s="2319"/>
      <c r="I135" s="2318"/>
    </row>
    <row r="136" spans="1:9">
      <c r="A136" s="2318"/>
      <c r="B136" s="2318"/>
      <c r="C136" s="2318"/>
      <c r="D136" s="2318"/>
      <c r="E136" s="2318"/>
      <c r="F136" s="2318"/>
      <c r="G136" s="2318"/>
      <c r="H136" s="2319"/>
      <c r="I136" s="2318"/>
    </row>
    <row r="137" spans="1:9">
      <c r="A137" s="2318"/>
      <c r="B137" s="2318"/>
      <c r="C137" s="2318"/>
      <c r="D137" s="2318"/>
      <c r="E137" s="2318"/>
      <c r="F137" s="2318"/>
      <c r="G137" s="2318"/>
      <c r="H137" s="2319"/>
      <c r="I137" s="2318"/>
    </row>
    <row r="138" spans="1:9">
      <c r="A138" s="2318"/>
      <c r="B138" s="2318"/>
      <c r="C138" s="2318"/>
      <c r="D138" s="2318"/>
      <c r="E138" s="2318"/>
      <c r="F138" s="2318"/>
      <c r="G138" s="2318"/>
      <c r="H138" s="2319"/>
      <c r="I138" s="2318"/>
    </row>
    <row r="139" spans="1:9">
      <c r="A139" s="2318"/>
      <c r="B139" s="2318"/>
      <c r="C139" s="2318"/>
      <c r="D139" s="2318"/>
      <c r="E139" s="2318"/>
      <c r="F139" s="2318"/>
      <c r="G139" s="2318"/>
      <c r="H139" s="2319"/>
      <c r="I139" s="2318"/>
    </row>
    <row r="140" spans="1:9">
      <c r="A140" s="2318"/>
      <c r="B140" s="2318"/>
      <c r="C140" s="2318"/>
      <c r="D140" s="2318"/>
      <c r="E140" s="2318"/>
      <c r="F140" s="2318"/>
      <c r="G140" s="2318"/>
      <c r="H140" s="2319"/>
      <c r="I140" s="2318"/>
    </row>
    <row r="141" spans="1:9">
      <c r="A141" s="2318"/>
      <c r="B141" s="2318"/>
      <c r="C141" s="2318"/>
      <c r="D141" s="2318"/>
      <c r="E141" s="2318"/>
      <c r="F141" s="2318"/>
      <c r="G141" s="2318"/>
      <c r="H141" s="2319"/>
      <c r="I141" s="2318"/>
    </row>
    <row r="142" spans="1:9">
      <c r="A142" s="2318"/>
      <c r="B142" s="2318"/>
      <c r="C142" s="2318"/>
      <c r="D142" s="2318"/>
      <c r="E142" s="2318"/>
      <c r="F142" s="2318"/>
      <c r="G142" s="2318"/>
      <c r="H142" s="2319"/>
      <c r="I142" s="2318"/>
    </row>
    <row r="143" spans="1:9">
      <c r="A143" s="2318"/>
      <c r="B143" s="2318"/>
      <c r="C143" s="2318"/>
      <c r="D143" s="2318"/>
      <c r="E143" s="2318"/>
      <c r="F143" s="2318"/>
      <c r="G143" s="2318"/>
      <c r="H143" s="2319"/>
      <c r="I143" s="2318"/>
    </row>
    <row r="144" spans="1:9">
      <c r="A144" s="2318"/>
      <c r="B144" s="2318"/>
      <c r="C144" s="2318"/>
      <c r="D144" s="2318"/>
      <c r="E144" s="2318"/>
      <c r="F144" s="2318"/>
      <c r="G144" s="2318"/>
      <c r="H144" s="2319"/>
      <c r="I144" s="2318"/>
    </row>
    <row r="145" spans="1:9">
      <c r="A145" s="2318"/>
      <c r="B145" s="2318"/>
      <c r="C145" s="2318"/>
      <c r="D145" s="2318"/>
      <c r="E145" s="2318"/>
      <c r="F145" s="2318"/>
      <c r="G145" s="2318"/>
      <c r="H145" s="2319"/>
      <c r="I145" s="2318"/>
    </row>
    <row r="146" spans="1:9">
      <c r="A146" s="2318"/>
      <c r="B146" s="2318"/>
      <c r="C146" s="2318"/>
      <c r="D146" s="2318"/>
      <c r="E146" s="2318"/>
      <c r="F146" s="2318"/>
      <c r="G146" s="2318"/>
      <c r="H146" s="2319"/>
      <c r="I146" s="2318"/>
    </row>
    <row r="147" spans="1:9">
      <c r="A147" s="2318"/>
      <c r="B147" s="2318"/>
      <c r="C147" s="2318"/>
      <c r="D147" s="2318"/>
      <c r="E147" s="2318"/>
      <c r="F147" s="2318"/>
      <c r="G147" s="2318"/>
      <c r="H147" s="2319"/>
      <c r="I147" s="2318"/>
    </row>
    <row r="148" spans="1:9">
      <c r="A148" s="2318"/>
      <c r="B148" s="2318"/>
      <c r="C148" s="2318"/>
      <c r="D148" s="2318"/>
      <c r="E148" s="2318"/>
      <c r="F148" s="2318"/>
      <c r="G148" s="2318"/>
      <c r="H148" s="2319"/>
      <c r="I148" s="2318"/>
    </row>
    <row r="149" spans="1:9">
      <c r="A149" s="2318"/>
      <c r="B149" s="2318"/>
      <c r="C149" s="2318"/>
      <c r="D149" s="2318"/>
      <c r="E149" s="2318"/>
      <c r="F149" s="2318"/>
      <c r="G149" s="2318"/>
      <c r="H149" s="2319"/>
      <c r="I149" s="2318"/>
    </row>
    <row r="150" spans="1:9">
      <c r="A150" s="2318"/>
      <c r="B150" s="2318"/>
      <c r="C150" s="2318"/>
      <c r="D150" s="2318"/>
      <c r="E150" s="2318"/>
      <c r="F150" s="2318"/>
      <c r="G150" s="2318"/>
      <c r="H150" s="2319"/>
      <c r="I150" s="2318"/>
    </row>
    <row r="151" spans="1:9">
      <c r="A151" s="2318"/>
      <c r="B151" s="2318"/>
      <c r="C151" s="2318"/>
      <c r="D151" s="2318"/>
      <c r="E151" s="2318"/>
      <c r="F151" s="2318"/>
      <c r="G151" s="2318"/>
      <c r="H151" s="2319"/>
      <c r="I151" s="2318"/>
    </row>
    <row r="152" spans="1:9">
      <c r="A152" s="2318"/>
      <c r="B152" s="2318"/>
      <c r="C152" s="2318"/>
      <c r="D152" s="2318"/>
      <c r="E152" s="2318"/>
      <c r="F152" s="2318"/>
      <c r="G152" s="2318"/>
      <c r="H152" s="2319"/>
      <c r="I152" s="2318"/>
    </row>
    <row r="153" spans="1:9">
      <c r="A153" s="2318"/>
      <c r="B153" s="2318"/>
      <c r="C153" s="2318"/>
      <c r="D153" s="2318"/>
      <c r="E153" s="2318"/>
      <c r="F153" s="2318"/>
      <c r="G153" s="2318"/>
      <c r="H153" s="2319"/>
      <c r="I153" s="2318"/>
    </row>
    <row r="154" spans="1:9">
      <c r="A154" s="2318"/>
      <c r="B154" s="2318"/>
      <c r="C154" s="2318"/>
      <c r="D154" s="2318"/>
      <c r="E154" s="2318"/>
      <c r="F154" s="2318"/>
      <c r="G154" s="2318"/>
      <c r="H154" s="2319"/>
      <c r="I154" s="2318"/>
    </row>
    <row r="155" spans="1:9">
      <c r="A155" s="2318"/>
      <c r="B155" s="2318"/>
      <c r="C155" s="2318"/>
      <c r="D155" s="2318"/>
      <c r="E155" s="2318"/>
      <c r="F155" s="2318"/>
      <c r="G155" s="2318"/>
      <c r="H155" s="2319"/>
      <c r="I155" s="2318"/>
    </row>
    <row r="156" spans="1:9">
      <c r="A156" s="2318"/>
      <c r="B156" s="2318"/>
      <c r="C156" s="2318"/>
      <c r="D156" s="2318"/>
      <c r="E156" s="2318"/>
      <c r="F156" s="2318"/>
      <c r="G156" s="2318"/>
      <c r="H156" s="2319"/>
      <c r="I156" s="2318"/>
    </row>
    <row r="157" spans="1:9">
      <c r="A157" s="2318"/>
      <c r="B157" s="2318"/>
      <c r="C157" s="2318"/>
      <c r="D157" s="2318"/>
      <c r="E157" s="2318"/>
      <c r="F157" s="2318"/>
      <c r="G157" s="2318"/>
      <c r="H157" s="2319"/>
      <c r="I157" s="2318"/>
    </row>
    <row r="158" spans="1:9">
      <c r="A158" s="2318"/>
      <c r="B158" s="2318"/>
      <c r="C158" s="2318"/>
      <c r="D158" s="2318"/>
      <c r="E158" s="2318"/>
      <c r="F158" s="2318"/>
      <c r="G158" s="2318"/>
      <c r="H158" s="2319"/>
      <c r="I158" s="2318"/>
    </row>
    <row r="159" spans="1:9">
      <c r="A159" s="2318"/>
      <c r="B159" s="2318"/>
      <c r="C159" s="2318"/>
      <c r="D159" s="2318"/>
      <c r="E159" s="2318"/>
      <c r="F159" s="2318"/>
      <c r="G159" s="2318"/>
      <c r="H159" s="2319"/>
      <c r="I159" s="2318"/>
    </row>
    <row r="160" spans="1:9">
      <c r="A160" s="2318"/>
      <c r="B160" s="2318"/>
      <c r="C160" s="2318"/>
      <c r="D160" s="2318"/>
      <c r="E160" s="2318"/>
      <c r="F160" s="2318"/>
      <c r="G160" s="2318"/>
      <c r="H160" s="2319"/>
      <c r="I160" s="2318"/>
    </row>
    <row r="161" spans="1:9">
      <c r="A161" s="2318"/>
      <c r="B161" s="2318"/>
      <c r="C161" s="2318"/>
      <c r="D161" s="2318"/>
      <c r="E161" s="2318"/>
      <c r="F161" s="2318"/>
      <c r="G161" s="2318"/>
      <c r="H161" s="2319"/>
      <c r="I161" s="2318"/>
    </row>
    <row r="162" spans="1:9">
      <c r="A162" s="2318"/>
      <c r="B162" s="2318"/>
      <c r="C162" s="2318"/>
      <c r="D162" s="2318"/>
      <c r="E162" s="2318"/>
      <c r="F162" s="2318"/>
      <c r="G162" s="2318"/>
      <c r="H162" s="2319"/>
      <c r="I162" s="2318"/>
    </row>
    <row r="163" spans="1:9">
      <c r="A163" s="2318"/>
      <c r="B163" s="2318"/>
      <c r="C163" s="2318"/>
      <c r="D163" s="2318"/>
      <c r="E163" s="2318"/>
      <c r="F163" s="2318"/>
      <c r="G163" s="2318"/>
      <c r="H163" s="2319"/>
      <c r="I163" s="2318"/>
    </row>
    <row r="164" spans="1:9">
      <c r="A164" s="2318"/>
      <c r="B164" s="2318"/>
      <c r="C164" s="2318"/>
      <c r="D164" s="2318"/>
      <c r="E164" s="2318"/>
      <c r="F164" s="2318"/>
      <c r="G164" s="2318"/>
      <c r="H164" s="2319"/>
      <c r="I164" s="2318"/>
    </row>
    <row r="165" spans="1:9">
      <c r="A165" s="2318"/>
      <c r="B165" s="2318"/>
      <c r="C165" s="2318"/>
      <c r="D165" s="2318"/>
      <c r="E165" s="2318"/>
      <c r="F165" s="2318"/>
      <c r="G165" s="2318"/>
      <c r="H165" s="2319"/>
      <c r="I165" s="2318"/>
    </row>
    <row r="166" spans="1:9">
      <c r="A166" s="2318"/>
      <c r="B166" s="2318"/>
      <c r="C166" s="2318"/>
      <c r="D166" s="2318"/>
      <c r="E166" s="2318"/>
      <c r="F166" s="2318"/>
      <c r="G166" s="2318"/>
      <c r="H166" s="2319"/>
      <c r="I166" s="2318"/>
    </row>
    <row r="167" spans="1:9">
      <c r="A167" s="2318"/>
      <c r="B167" s="2318"/>
      <c r="C167" s="2318"/>
      <c r="D167" s="2318"/>
      <c r="E167" s="2318"/>
      <c r="F167" s="2318"/>
      <c r="G167" s="2318"/>
      <c r="H167" s="2319"/>
      <c r="I167" s="2318"/>
    </row>
    <row r="168" spans="1:9">
      <c r="A168" s="2318"/>
      <c r="B168" s="2318"/>
      <c r="C168" s="2318"/>
      <c r="D168" s="2318"/>
      <c r="E168" s="2318"/>
      <c r="F168" s="2318"/>
      <c r="G168" s="2318"/>
      <c r="H168" s="2319"/>
      <c r="I168" s="2318"/>
    </row>
    <row r="169" spans="1:9">
      <c r="A169" s="2318"/>
      <c r="B169" s="2318"/>
      <c r="C169" s="2318"/>
      <c r="D169" s="2318"/>
      <c r="E169" s="2318"/>
      <c r="F169" s="2318"/>
      <c r="G169" s="2318"/>
      <c r="H169" s="2319"/>
      <c r="I169" s="2318"/>
    </row>
    <row r="170" spans="1:9">
      <c r="A170" s="2318"/>
      <c r="B170" s="2318"/>
      <c r="C170" s="2318"/>
      <c r="D170" s="2318"/>
      <c r="E170" s="2318"/>
      <c r="F170" s="2318"/>
      <c r="G170" s="2318"/>
      <c r="H170" s="2319"/>
      <c r="I170" s="2318"/>
    </row>
    <row r="171" spans="1:9">
      <c r="A171" s="2318"/>
      <c r="B171" s="2318"/>
      <c r="C171" s="2318"/>
      <c r="D171" s="2318"/>
      <c r="E171" s="2318"/>
      <c r="F171" s="2318"/>
      <c r="G171" s="2318"/>
      <c r="H171" s="2319"/>
      <c r="I171" s="2318"/>
    </row>
    <row r="172" spans="1:9">
      <c r="A172" s="2318"/>
      <c r="B172" s="2318"/>
      <c r="C172" s="2318"/>
      <c r="D172" s="2318"/>
      <c r="E172" s="2318"/>
      <c r="F172" s="2318"/>
      <c r="G172" s="2318"/>
      <c r="H172" s="2319"/>
      <c r="I172" s="2318"/>
    </row>
    <row r="173" spans="1:9">
      <c r="A173" s="2318"/>
      <c r="B173" s="2318"/>
      <c r="C173" s="2318"/>
      <c r="D173" s="2318"/>
      <c r="E173" s="2318"/>
      <c r="F173" s="2318"/>
      <c r="G173" s="2318"/>
      <c r="H173" s="2319"/>
      <c r="I173" s="2318"/>
    </row>
    <row r="174" spans="1:9">
      <c r="A174" s="2318"/>
      <c r="B174" s="2318"/>
      <c r="C174" s="2318"/>
      <c r="D174" s="2318"/>
      <c r="E174" s="2318"/>
      <c r="F174" s="2318"/>
      <c r="G174" s="2318"/>
      <c r="H174" s="2319"/>
      <c r="I174" s="2318"/>
    </row>
    <row r="175" spans="1:9">
      <c r="A175" s="2318"/>
      <c r="B175" s="2318"/>
      <c r="C175" s="2318"/>
      <c r="D175" s="2318"/>
      <c r="E175" s="2318"/>
      <c r="F175" s="2318"/>
      <c r="G175" s="2318"/>
      <c r="H175" s="2319"/>
      <c r="I175" s="2318"/>
    </row>
    <row r="176" spans="1:9">
      <c r="A176" s="2318"/>
      <c r="B176" s="2318"/>
      <c r="C176" s="2318"/>
      <c r="D176" s="2318"/>
      <c r="E176" s="2318"/>
      <c r="F176" s="2318"/>
      <c r="G176" s="2318"/>
      <c r="H176" s="2319"/>
      <c r="I176" s="2318"/>
    </row>
    <row r="177" spans="1:9">
      <c r="A177" s="2318"/>
      <c r="B177" s="2318"/>
      <c r="C177" s="2318"/>
      <c r="D177" s="2318"/>
      <c r="E177" s="2318"/>
      <c r="F177" s="2318"/>
      <c r="G177" s="2318"/>
      <c r="H177" s="2319"/>
      <c r="I177" s="2318"/>
    </row>
    <row r="178" spans="1:9">
      <c r="A178" s="2318"/>
      <c r="B178" s="2318"/>
      <c r="C178" s="2318"/>
      <c r="D178" s="2318"/>
      <c r="E178" s="2318"/>
      <c r="F178" s="2318"/>
      <c r="G178" s="2318"/>
      <c r="H178" s="2319"/>
      <c r="I178" s="2318"/>
    </row>
    <row r="179" spans="1:9">
      <c r="A179" s="2318"/>
      <c r="B179" s="2318"/>
      <c r="C179" s="2318"/>
      <c r="D179" s="2318"/>
      <c r="E179" s="2318"/>
      <c r="F179" s="2318"/>
      <c r="G179" s="2318"/>
      <c r="H179" s="2319"/>
      <c r="I179" s="2318"/>
    </row>
    <row r="180" spans="1:9">
      <c r="A180" s="2318"/>
      <c r="B180" s="2318"/>
      <c r="C180" s="2318"/>
      <c r="D180" s="2318"/>
      <c r="E180" s="2318"/>
      <c r="F180" s="2318"/>
      <c r="G180" s="2318"/>
      <c r="H180" s="2319"/>
      <c r="I180" s="2318"/>
    </row>
    <row r="181" spans="1:9">
      <c r="A181" s="2318"/>
      <c r="B181" s="2318"/>
      <c r="C181" s="2318"/>
      <c r="D181" s="2318"/>
      <c r="E181" s="2318"/>
      <c r="F181" s="2318"/>
      <c r="G181" s="2318"/>
      <c r="H181" s="2319"/>
      <c r="I181" s="2318"/>
    </row>
    <row r="182" spans="1:9">
      <c r="A182" s="2318"/>
      <c r="B182" s="2318"/>
      <c r="C182" s="2318"/>
      <c r="D182" s="2318"/>
      <c r="E182" s="2318"/>
      <c r="F182" s="2318"/>
      <c r="G182" s="2318"/>
      <c r="H182" s="2319"/>
      <c r="I182" s="2318"/>
    </row>
    <row r="183" spans="1:9">
      <c r="A183" s="2318"/>
      <c r="B183" s="2318"/>
      <c r="C183" s="2318"/>
      <c r="D183" s="2318"/>
      <c r="E183" s="2318"/>
      <c r="F183" s="2318"/>
      <c r="G183" s="2318"/>
      <c r="H183" s="2319"/>
      <c r="I183" s="2318"/>
    </row>
    <row r="184" spans="1:9">
      <c r="A184" s="2318"/>
      <c r="B184" s="2318"/>
      <c r="C184" s="2318"/>
      <c r="D184" s="2318"/>
      <c r="E184" s="2318"/>
      <c r="F184" s="2318"/>
      <c r="G184" s="2318"/>
      <c r="H184" s="2319"/>
      <c r="I184" s="2318"/>
    </row>
    <row r="185" spans="1:9">
      <c r="A185" s="2318"/>
      <c r="B185" s="2318"/>
      <c r="C185" s="2318"/>
      <c r="D185" s="2318"/>
      <c r="E185" s="2318"/>
      <c r="F185" s="2318"/>
      <c r="G185" s="2318"/>
      <c r="H185" s="2319"/>
      <c r="I185" s="2318"/>
    </row>
    <row r="186" spans="1:9">
      <c r="A186" s="2318"/>
      <c r="B186" s="2318"/>
      <c r="C186" s="2318"/>
      <c r="D186" s="2318"/>
      <c r="E186" s="2318"/>
      <c r="F186" s="2318"/>
      <c r="G186" s="2318"/>
      <c r="H186" s="2319"/>
      <c r="I186" s="2318"/>
    </row>
    <row r="187" spans="1:9">
      <c r="A187" s="2318"/>
      <c r="B187" s="2318"/>
      <c r="C187" s="2318"/>
      <c r="D187" s="2318"/>
      <c r="E187" s="2318"/>
      <c r="F187" s="2318"/>
      <c r="G187" s="2318"/>
      <c r="H187" s="2319"/>
      <c r="I187" s="2318"/>
    </row>
    <row r="188" spans="1:9">
      <c r="A188" s="2318"/>
      <c r="B188" s="2318"/>
      <c r="C188" s="2318"/>
      <c r="D188" s="2318"/>
      <c r="E188" s="2318"/>
      <c r="F188" s="2318"/>
      <c r="G188" s="2318"/>
      <c r="H188" s="2319"/>
      <c r="I188" s="2318"/>
    </row>
    <row r="189" spans="1:9">
      <c r="A189" s="2318"/>
      <c r="B189" s="2318"/>
      <c r="C189" s="2318"/>
      <c r="D189" s="2318"/>
      <c r="E189" s="2318"/>
      <c r="F189" s="2318"/>
      <c r="G189" s="2318"/>
      <c r="H189" s="2319"/>
      <c r="I189" s="2318"/>
    </row>
    <row r="190" spans="1:9">
      <c r="A190" s="2318"/>
      <c r="B190" s="2318"/>
      <c r="C190" s="2318"/>
      <c r="D190" s="2318"/>
      <c r="E190" s="2318"/>
      <c r="F190" s="2318"/>
      <c r="G190" s="2318"/>
      <c r="H190" s="2319"/>
      <c r="I190" s="2318"/>
    </row>
    <row r="191" spans="1:9">
      <c r="A191" s="2318"/>
      <c r="B191" s="2318"/>
      <c r="C191" s="2318"/>
      <c r="D191" s="2318"/>
      <c r="E191" s="2318"/>
      <c r="F191" s="2318"/>
      <c r="G191" s="2318"/>
      <c r="H191" s="2319"/>
      <c r="I191" s="2318"/>
    </row>
    <row r="192" spans="1:9">
      <c r="A192" s="2318"/>
      <c r="B192" s="2318"/>
      <c r="C192" s="2318"/>
      <c r="D192" s="2318"/>
      <c r="E192" s="2318"/>
      <c r="F192" s="2318"/>
      <c r="G192" s="2318"/>
      <c r="H192" s="2319"/>
      <c r="I192" s="2318"/>
    </row>
    <row r="193" spans="1:9">
      <c r="A193" s="2318"/>
      <c r="B193" s="2318"/>
      <c r="C193" s="2318"/>
      <c r="D193" s="2318"/>
      <c r="E193" s="2318"/>
      <c r="F193" s="2318"/>
      <c r="G193" s="2318"/>
      <c r="H193" s="2319"/>
      <c r="I193" s="2318"/>
    </row>
    <row r="194" spans="1:9">
      <c r="A194" s="2318"/>
      <c r="B194" s="2318"/>
      <c r="C194" s="2318"/>
      <c r="D194" s="2318"/>
      <c r="E194" s="2318"/>
      <c r="F194" s="2318"/>
      <c r="G194" s="2318"/>
      <c r="H194" s="2319"/>
      <c r="I194" s="2318"/>
    </row>
    <row r="195" spans="1:9">
      <c r="A195" s="2318"/>
      <c r="B195" s="2318"/>
      <c r="C195" s="2318"/>
      <c r="D195" s="2318"/>
      <c r="E195" s="2318"/>
      <c r="F195" s="2318"/>
      <c r="G195" s="2318"/>
      <c r="H195" s="2319"/>
      <c r="I195" s="2318"/>
    </row>
    <row r="196" spans="1:9">
      <c r="A196" s="2318"/>
      <c r="B196" s="2318"/>
      <c r="C196" s="2318"/>
      <c r="D196" s="2318"/>
      <c r="E196" s="2318"/>
      <c r="F196" s="2318"/>
      <c r="G196" s="2318"/>
      <c r="H196" s="2319"/>
      <c r="I196" s="2318"/>
    </row>
    <row r="197" spans="1:9">
      <c r="A197" s="2318"/>
      <c r="B197" s="2318"/>
      <c r="C197" s="2318"/>
      <c r="D197" s="2318"/>
      <c r="E197" s="2318"/>
      <c r="F197" s="2318"/>
      <c r="G197" s="2318"/>
      <c r="H197" s="2319"/>
      <c r="I197" s="2318"/>
    </row>
    <row r="198" spans="1:9">
      <c r="A198" s="2318"/>
      <c r="B198" s="2318"/>
      <c r="C198" s="2318"/>
      <c r="D198" s="2318"/>
      <c r="E198" s="2318"/>
      <c r="F198" s="2318"/>
      <c r="G198" s="2318"/>
      <c r="H198" s="2319"/>
      <c r="I198" s="2318"/>
    </row>
    <row r="199" spans="1:9">
      <c r="A199" s="2318"/>
      <c r="B199" s="2318"/>
      <c r="C199" s="2318"/>
      <c r="D199" s="2318"/>
      <c r="E199" s="2318"/>
      <c r="F199" s="2318"/>
      <c r="G199" s="2318"/>
      <c r="H199" s="2319"/>
      <c r="I199" s="2318"/>
    </row>
    <row r="200" spans="1:9">
      <c r="A200" s="2318"/>
      <c r="B200" s="2318"/>
      <c r="C200" s="2318"/>
      <c r="D200" s="2318"/>
      <c r="E200" s="2318"/>
      <c r="F200" s="2318"/>
      <c r="G200" s="2318"/>
      <c r="H200" s="2319"/>
      <c r="I200" s="2318"/>
    </row>
    <row r="201" spans="1:9">
      <c r="A201" s="2318"/>
      <c r="B201" s="2318"/>
      <c r="C201" s="2318"/>
      <c r="D201" s="2318"/>
      <c r="E201" s="2318"/>
      <c r="F201" s="2318"/>
      <c r="G201" s="2318"/>
      <c r="H201" s="2319"/>
      <c r="I201" s="2318"/>
    </row>
    <row r="202" spans="1:9">
      <c r="A202" s="2318"/>
      <c r="B202" s="2318"/>
      <c r="C202" s="2318"/>
      <c r="D202" s="2318"/>
      <c r="E202" s="2318"/>
      <c r="F202" s="2318"/>
      <c r="G202" s="2318"/>
      <c r="H202" s="2319"/>
      <c r="I202" s="2318"/>
    </row>
    <row r="203" spans="1:9">
      <c r="A203" s="2318"/>
      <c r="B203" s="2318"/>
      <c r="C203" s="2318"/>
      <c r="D203" s="2318"/>
      <c r="E203" s="2318"/>
      <c r="F203" s="2318"/>
      <c r="G203" s="2318"/>
      <c r="H203" s="2319"/>
      <c r="I203" s="2318"/>
    </row>
    <row r="204" spans="1:9">
      <c r="A204" s="2318"/>
      <c r="B204" s="2318"/>
      <c r="C204" s="2318"/>
      <c r="D204" s="2318"/>
      <c r="E204" s="2318"/>
      <c r="F204" s="2318"/>
      <c r="G204" s="2318"/>
      <c r="H204" s="2319"/>
      <c r="I204" s="2318"/>
    </row>
    <row r="205" spans="1:9">
      <c r="A205" s="2318"/>
      <c r="B205" s="2318"/>
      <c r="C205" s="2318"/>
      <c r="D205" s="2318"/>
      <c r="E205" s="2318"/>
      <c r="F205" s="2318"/>
      <c r="G205" s="2318"/>
      <c r="H205" s="2319"/>
      <c r="I205" s="2318"/>
    </row>
    <row r="206" spans="1:9">
      <c r="A206" s="2318"/>
      <c r="B206" s="2318"/>
      <c r="C206" s="2318"/>
      <c r="D206" s="2318"/>
      <c r="E206" s="2318"/>
      <c r="F206" s="2318"/>
      <c r="G206" s="2318"/>
      <c r="H206" s="2319"/>
      <c r="I206" s="2318"/>
    </row>
    <row r="207" spans="1:9">
      <c r="A207" s="2318"/>
      <c r="B207" s="2318"/>
      <c r="C207" s="2318"/>
      <c r="D207" s="2318"/>
      <c r="E207" s="2318"/>
      <c r="F207" s="2318"/>
      <c r="G207" s="2318"/>
      <c r="H207" s="2319"/>
      <c r="I207" s="2318"/>
    </row>
    <row r="208" spans="1:9">
      <c r="A208" s="2318"/>
      <c r="B208" s="2318"/>
      <c r="C208" s="2318"/>
      <c r="D208" s="2318"/>
      <c r="E208" s="2318"/>
      <c r="F208" s="2318"/>
      <c r="G208" s="2318"/>
      <c r="H208" s="2319"/>
      <c r="I208" s="2318"/>
    </row>
    <row r="209" spans="1:9">
      <c r="A209" s="2318"/>
      <c r="B209" s="2318"/>
      <c r="C209" s="2318"/>
      <c r="D209" s="2318"/>
      <c r="E209" s="2318"/>
      <c r="F209" s="2318"/>
      <c r="G209" s="2318"/>
      <c r="H209" s="2319"/>
      <c r="I209" s="2318"/>
    </row>
    <row r="210" spans="1:9">
      <c r="A210" s="2318"/>
      <c r="B210" s="2318"/>
      <c r="C210" s="2318"/>
      <c r="D210" s="2318"/>
      <c r="E210" s="2318"/>
      <c r="F210" s="2318"/>
      <c r="G210" s="2318"/>
      <c r="H210" s="2319"/>
      <c r="I210" s="2318"/>
    </row>
    <row r="211" spans="1:9">
      <c r="A211" s="2318"/>
      <c r="B211" s="2318"/>
      <c r="C211" s="2318"/>
      <c r="D211" s="2318"/>
      <c r="E211" s="2318"/>
      <c r="F211" s="2318"/>
      <c r="G211" s="2318"/>
      <c r="H211" s="2319"/>
      <c r="I211" s="2318"/>
    </row>
    <row r="212" spans="1:9">
      <c r="A212" s="2318"/>
      <c r="B212" s="2318"/>
      <c r="C212" s="2318"/>
      <c r="D212" s="2318"/>
      <c r="E212" s="2318"/>
      <c r="F212" s="2318"/>
      <c r="G212" s="2318"/>
      <c r="H212" s="2319"/>
      <c r="I212" s="2318"/>
    </row>
    <row r="213" spans="1:9">
      <c r="A213" s="2318"/>
      <c r="B213" s="2318"/>
      <c r="C213" s="2318"/>
      <c r="D213" s="2318"/>
      <c r="E213" s="2318"/>
      <c r="F213" s="2318"/>
      <c r="G213" s="2318"/>
      <c r="H213" s="2319"/>
      <c r="I213" s="2318"/>
    </row>
    <row r="214" spans="1:9">
      <c r="A214" s="2318"/>
      <c r="B214" s="2318"/>
      <c r="C214" s="2318"/>
      <c r="D214" s="2318"/>
      <c r="E214" s="2318"/>
      <c r="F214" s="2318"/>
      <c r="G214" s="2318"/>
      <c r="H214" s="2319"/>
      <c r="I214" s="2318"/>
    </row>
    <row r="215" spans="1:9">
      <c r="A215" s="2318"/>
      <c r="B215" s="2318"/>
      <c r="C215" s="2318"/>
      <c r="D215" s="2318"/>
      <c r="E215" s="2318"/>
      <c r="F215" s="2318"/>
      <c r="G215" s="2318"/>
      <c r="H215" s="2319"/>
      <c r="I215" s="2318"/>
    </row>
    <row r="216" spans="1:9">
      <c r="A216" s="2318"/>
      <c r="B216" s="2318"/>
      <c r="C216" s="2318"/>
      <c r="D216" s="2318"/>
      <c r="E216" s="2318"/>
      <c r="F216" s="2318"/>
      <c r="G216" s="2318"/>
      <c r="H216" s="2319"/>
      <c r="I216" s="2318"/>
    </row>
    <row r="217" spans="1:9">
      <c r="A217" s="2318"/>
      <c r="B217" s="2318"/>
      <c r="C217" s="2318"/>
      <c r="D217" s="2318"/>
      <c r="E217" s="2318"/>
      <c r="F217" s="2318"/>
      <c r="G217" s="2318"/>
      <c r="H217" s="2319"/>
      <c r="I217" s="2318"/>
    </row>
    <row r="218" spans="1:9">
      <c r="A218" s="2318"/>
      <c r="B218" s="2318"/>
      <c r="C218" s="2318"/>
      <c r="D218" s="2318"/>
      <c r="E218" s="2318"/>
      <c r="F218" s="2318"/>
      <c r="G218" s="2318"/>
      <c r="H218" s="2319"/>
      <c r="I218" s="2318"/>
    </row>
    <row r="219" spans="1:9">
      <c r="A219" s="2318"/>
      <c r="B219" s="2318"/>
      <c r="C219" s="2318"/>
      <c r="D219" s="2318"/>
      <c r="E219" s="2318"/>
      <c r="F219" s="2318"/>
      <c r="G219" s="2318"/>
      <c r="H219" s="2319"/>
      <c r="I219" s="2318"/>
    </row>
    <row r="220" spans="1:9">
      <c r="A220" s="2318"/>
      <c r="B220" s="2318"/>
      <c r="C220" s="2318"/>
      <c r="D220" s="2318"/>
      <c r="E220" s="2318"/>
      <c r="F220" s="2318"/>
      <c r="G220" s="2318"/>
      <c r="H220" s="2319"/>
      <c r="I220" s="2318"/>
    </row>
    <row r="221" spans="1:9">
      <c r="A221" s="2318"/>
      <c r="B221" s="2318"/>
      <c r="C221" s="2318"/>
      <c r="D221" s="2318"/>
      <c r="E221" s="2318"/>
      <c r="F221" s="2318"/>
      <c r="G221" s="2318"/>
      <c r="H221" s="2319"/>
      <c r="I221" s="2318"/>
    </row>
    <row r="222" spans="1:9">
      <c r="A222" s="2318"/>
      <c r="B222" s="2318"/>
      <c r="C222" s="2318"/>
      <c r="D222" s="2318"/>
      <c r="E222" s="2318"/>
      <c r="F222" s="2318"/>
      <c r="G222" s="2318"/>
      <c r="H222" s="2319"/>
      <c r="I222" s="2318"/>
    </row>
    <row r="223" spans="1:9">
      <c r="A223" s="2318"/>
      <c r="B223" s="2318"/>
      <c r="C223" s="2318"/>
      <c r="D223" s="2318"/>
      <c r="E223" s="2318"/>
      <c r="F223" s="2318"/>
      <c r="G223" s="2318"/>
      <c r="H223" s="2319"/>
      <c r="I223" s="2318"/>
    </row>
    <row r="224" spans="1:9">
      <c r="A224" s="2318"/>
      <c r="B224" s="2318"/>
      <c r="C224" s="2318"/>
      <c r="D224" s="2318"/>
      <c r="E224" s="2318"/>
      <c r="F224" s="2318"/>
      <c r="G224" s="2318"/>
      <c r="H224" s="2319"/>
      <c r="I224" s="2318"/>
    </row>
    <row r="225" spans="1:9">
      <c r="A225" s="2318"/>
      <c r="B225" s="2318"/>
      <c r="C225" s="2318"/>
      <c r="D225" s="2318"/>
      <c r="E225" s="2318"/>
      <c r="F225" s="2318"/>
      <c r="G225" s="2318"/>
      <c r="H225" s="2319"/>
      <c r="I225" s="2318"/>
    </row>
    <row r="226" spans="1:9">
      <c r="A226" s="2318"/>
      <c r="B226" s="2318"/>
      <c r="C226" s="2318"/>
      <c r="D226" s="2318"/>
      <c r="E226" s="2318"/>
      <c r="F226" s="2318"/>
      <c r="G226" s="2318"/>
      <c r="H226" s="2319"/>
      <c r="I226" s="2318"/>
    </row>
    <row r="227" spans="1:9">
      <c r="A227" s="2318"/>
      <c r="B227" s="2318"/>
      <c r="C227" s="2318"/>
      <c r="D227" s="2318"/>
      <c r="E227" s="2318"/>
      <c r="F227" s="2318"/>
      <c r="G227" s="2318"/>
      <c r="H227" s="2319"/>
      <c r="I227" s="2318"/>
    </row>
    <row r="228" spans="1:9">
      <c r="A228" s="2318"/>
      <c r="B228" s="2318"/>
      <c r="C228" s="2318"/>
      <c r="D228" s="2318"/>
      <c r="E228" s="2318"/>
      <c r="F228" s="2318"/>
      <c r="G228" s="2318"/>
      <c r="H228" s="2319"/>
      <c r="I228" s="2318"/>
    </row>
    <row r="229" spans="1:9">
      <c r="A229" s="2318"/>
      <c r="B229" s="2318"/>
      <c r="C229" s="2318"/>
      <c r="D229" s="2318"/>
      <c r="E229" s="2318"/>
      <c r="F229" s="2318"/>
      <c r="G229" s="2318"/>
      <c r="H229" s="2319"/>
      <c r="I229" s="2318"/>
    </row>
    <row r="230" spans="1:9">
      <c r="A230" s="2318"/>
      <c r="B230" s="2318"/>
      <c r="C230" s="2318"/>
      <c r="D230" s="2318"/>
      <c r="E230" s="2318"/>
      <c r="F230" s="2318"/>
      <c r="G230" s="2318"/>
      <c r="H230" s="2319"/>
      <c r="I230" s="2318"/>
    </row>
    <row r="231" spans="1:9">
      <c r="A231" s="2318"/>
      <c r="B231" s="2318"/>
      <c r="C231" s="2318"/>
      <c r="D231" s="2318"/>
      <c r="E231" s="2318"/>
      <c r="F231" s="2318"/>
      <c r="G231" s="2318"/>
      <c r="H231" s="2319"/>
      <c r="I231" s="2318"/>
    </row>
    <row r="232" spans="1:9">
      <c r="A232" s="2318"/>
      <c r="B232" s="2318"/>
      <c r="C232" s="2318"/>
      <c r="D232" s="2318"/>
      <c r="E232" s="2318"/>
      <c r="F232" s="2318"/>
      <c r="G232" s="2318"/>
      <c r="H232" s="2319"/>
      <c r="I232" s="2318"/>
    </row>
    <row r="233" spans="1:9">
      <c r="A233" s="2318"/>
      <c r="B233" s="2318"/>
      <c r="C233" s="2318"/>
      <c r="D233" s="2318"/>
      <c r="E233" s="2318"/>
      <c r="F233" s="2318"/>
      <c r="G233" s="2318"/>
      <c r="H233" s="2319"/>
      <c r="I233" s="2318"/>
    </row>
    <row r="234" spans="1:9">
      <c r="A234" s="2318"/>
      <c r="B234" s="2318"/>
      <c r="C234" s="2318"/>
      <c r="D234" s="2318"/>
      <c r="E234" s="2318"/>
      <c r="F234" s="2318"/>
      <c r="G234" s="2318"/>
      <c r="H234" s="2319"/>
      <c r="I234" s="2318"/>
    </row>
    <row r="235" spans="1:9">
      <c r="A235" s="2318"/>
      <c r="B235" s="2318"/>
      <c r="C235" s="2318"/>
      <c r="D235" s="2318"/>
      <c r="E235" s="2318"/>
      <c r="F235" s="2318"/>
      <c r="G235" s="2318"/>
      <c r="H235" s="2319"/>
      <c r="I235" s="2318"/>
    </row>
    <row r="236" spans="1:9">
      <c r="A236" s="2318"/>
      <c r="B236" s="2318"/>
      <c r="C236" s="2318"/>
      <c r="D236" s="2318"/>
      <c r="E236" s="2318"/>
      <c r="F236" s="2318"/>
      <c r="G236" s="2318"/>
      <c r="H236" s="2319"/>
      <c r="I236" s="2318"/>
    </row>
    <row r="237" spans="1:9">
      <c r="A237" s="2318"/>
      <c r="B237" s="2318"/>
      <c r="C237" s="2318"/>
      <c r="D237" s="2318"/>
      <c r="E237" s="2318"/>
      <c r="F237" s="2318"/>
      <c r="G237" s="2318"/>
      <c r="H237" s="2319"/>
      <c r="I237" s="2318"/>
    </row>
    <row r="238" spans="1:9">
      <c r="A238" s="2318"/>
      <c r="B238" s="2318"/>
      <c r="C238" s="2318"/>
      <c r="D238" s="2318"/>
      <c r="E238" s="2318"/>
      <c r="F238" s="2318"/>
      <c r="G238" s="2318"/>
      <c r="H238" s="2319"/>
      <c r="I238" s="2318"/>
    </row>
    <row r="239" spans="1:9">
      <c r="A239" s="2318"/>
      <c r="B239" s="2318"/>
      <c r="C239" s="2318"/>
      <c r="D239" s="2318"/>
      <c r="E239" s="2318"/>
      <c r="F239" s="2318"/>
      <c r="G239" s="2318"/>
      <c r="H239" s="2319"/>
      <c r="I239" s="2318"/>
    </row>
    <row r="240" spans="1:9">
      <c r="A240" s="2318"/>
      <c r="B240" s="2318"/>
      <c r="C240" s="2318"/>
      <c r="D240" s="2318"/>
      <c r="E240" s="2318"/>
      <c r="F240" s="2318"/>
      <c r="G240" s="2318"/>
      <c r="H240" s="2319"/>
      <c r="I240" s="2318"/>
    </row>
    <row r="241" spans="1:9">
      <c r="A241" s="2318"/>
      <c r="B241" s="2318"/>
      <c r="C241" s="2318"/>
      <c r="D241" s="2318"/>
      <c r="E241" s="2318"/>
      <c r="F241" s="2318"/>
      <c r="G241" s="2318"/>
      <c r="H241" s="2319"/>
      <c r="I241" s="2318"/>
    </row>
    <row r="242" spans="1:9">
      <c r="A242" s="2318"/>
      <c r="B242" s="2318"/>
      <c r="C242" s="2318"/>
      <c r="D242" s="2318"/>
      <c r="E242" s="2318"/>
      <c r="F242" s="2318"/>
      <c r="G242" s="2318"/>
      <c r="H242" s="2319"/>
      <c r="I242" s="2318"/>
    </row>
    <row r="243" spans="1:9">
      <c r="A243" s="2318"/>
      <c r="B243" s="2318"/>
      <c r="C243" s="2318"/>
      <c r="D243" s="2318"/>
      <c r="E243" s="2318"/>
      <c r="F243" s="2318"/>
      <c r="G243" s="2318"/>
      <c r="H243" s="2319"/>
      <c r="I243" s="2318"/>
    </row>
    <row r="244" spans="1:9">
      <c r="A244" s="2318"/>
      <c r="B244" s="2318"/>
      <c r="C244" s="2318"/>
      <c r="D244" s="2318"/>
      <c r="E244" s="2318"/>
      <c r="F244" s="2318"/>
      <c r="G244" s="2318"/>
      <c r="H244" s="2319"/>
      <c r="I244" s="2318"/>
    </row>
    <row r="245" spans="1:9">
      <c r="A245" s="2318"/>
      <c r="B245" s="2318"/>
      <c r="C245" s="2318"/>
      <c r="D245" s="2318"/>
      <c r="E245" s="2318"/>
      <c r="F245" s="2318"/>
      <c r="G245" s="2318"/>
      <c r="H245" s="2319"/>
      <c r="I245" s="2318"/>
    </row>
    <row r="246" spans="1:9">
      <c r="A246" s="2318"/>
      <c r="B246" s="2318"/>
      <c r="C246" s="2318"/>
      <c r="D246" s="2318"/>
      <c r="E246" s="2318"/>
      <c r="F246" s="2318"/>
      <c r="G246" s="2318"/>
      <c r="H246" s="2319"/>
      <c r="I246" s="2318"/>
    </row>
    <row r="247" spans="1:9">
      <c r="A247" s="2318"/>
      <c r="B247" s="2318"/>
      <c r="C247" s="2318"/>
      <c r="D247" s="2318"/>
      <c r="E247" s="2318"/>
      <c r="F247" s="2318"/>
      <c r="G247" s="2318"/>
      <c r="H247" s="2319"/>
      <c r="I247" s="2318"/>
    </row>
    <row r="248" spans="1:9">
      <c r="A248" s="2318"/>
      <c r="B248" s="2318"/>
      <c r="C248" s="2318"/>
      <c r="D248" s="2318"/>
      <c r="E248" s="2318"/>
      <c r="F248" s="2318"/>
      <c r="G248" s="2318"/>
      <c r="H248" s="2319"/>
      <c r="I248" s="2318"/>
    </row>
    <row r="249" spans="1:9">
      <c r="A249" s="2318"/>
      <c r="B249" s="2318"/>
      <c r="C249" s="2318"/>
      <c r="D249" s="2318"/>
      <c r="E249" s="2318"/>
      <c r="F249" s="2318"/>
      <c r="G249" s="2318"/>
      <c r="H249" s="2319"/>
      <c r="I249" s="2318"/>
    </row>
    <row r="250" spans="1:9">
      <c r="A250" s="2318"/>
      <c r="B250" s="2318"/>
      <c r="C250" s="2318"/>
      <c r="D250" s="2318"/>
      <c r="E250" s="2318"/>
      <c r="F250" s="2318"/>
      <c r="G250" s="2318"/>
      <c r="H250" s="2319"/>
      <c r="I250" s="2318"/>
    </row>
    <row r="251" spans="1:9">
      <c r="A251" s="2318"/>
      <c r="B251" s="2318"/>
      <c r="C251" s="2318"/>
      <c r="D251" s="2318"/>
      <c r="E251" s="2318"/>
      <c r="F251" s="2318"/>
      <c r="G251" s="2318"/>
      <c r="H251" s="2319"/>
      <c r="I251" s="2318"/>
    </row>
    <row r="252" spans="1:9">
      <c r="A252" s="2318"/>
      <c r="B252" s="2318"/>
      <c r="C252" s="2318"/>
      <c r="D252" s="2318"/>
      <c r="E252" s="2318"/>
      <c r="F252" s="2318"/>
      <c r="G252" s="2318"/>
      <c r="H252" s="2319"/>
      <c r="I252" s="2318"/>
    </row>
    <row r="253" spans="1:9">
      <c r="A253" s="2318"/>
      <c r="B253" s="2318"/>
      <c r="C253" s="2318"/>
      <c r="D253" s="2318"/>
      <c r="E253" s="2318"/>
      <c r="F253" s="2318"/>
      <c r="G253" s="2318"/>
      <c r="H253" s="2319"/>
      <c r="I253" s="2318"/>
    </row>
    <row r="254" spans="1:9">
      <c r="A254" s="2318"/>
      <c r="B254" s="2318"/>
      <c r="C254" s="2318"/>
      <c r="D254" s="2318"/>
      <c r="E254" s="2318"/>
      <c r="F254" s="2318"/>
      <c r="G254" s="2318"/>
      <c r="H254" s="2319"/>
      <c r="I254" s="2318"/>
    </row>
    <row r="255" spans="1:9">
      <c r="A255" s="2318"/>
      <c r="B255" s="2318"/>
      <c r="C255" s="2318"/>
      <c r="D255" s="2318"/>
      <c r="E255" s="2318"/>
      <c r="F255" s="2318"/>
      <c r="G255" s="2318"/>
      <c r="H255" s="2319"/>
      <c r="I255" s="2318"/>
    </row>
    <row r="256" spans="1:9">
      <c r="A256" s="2318"/>
      <c r="B256" s="2318"/>
      <c r="C256" s="2318"/>
      <c r="D256" s="2318"/>
      <c r="E256" s="2318"/>
      <c r="F256" s="2318"/>
      <c r="G256" s="2318"/>
      <c r="H256" s="2319"/>
      <c r="I256" s="2318"/>
    </row>
    <row r="257" spans="1:9">
      <c r="A257" s="2318"/>
      <c r="B257" s="2318"/>
      <c r="C257" s="2318"/>
      <c r="D257" s="2318"/>
      <c r="E257" s="2318"/>
      <c r="F257" s="2318"/>
      <c r="G257" s="2318"/>
      <c r="H257" s="2319"/>
      <c r="I257" s="2318"/>
    </row>
    <row r="258" spans="1:9">
      <c r="A258" s="2318"/>
      <c r="B258" s="2318"/>
      <c r="C258" s="2318"/>
      <c r="D258" s="2318"/>
      <c r="E258" s="2318"/>
      <c r="F258" s="2318"/>
      <c r="G258" s="2318"/>
      <c r="H258" s="2319"/>
      <c r="I258" s="2318"/>
    </row>
    <row r="259" spans="1:9">
      <c r="A259" s="2318"/>
      <c r="B259" s="2318"/>
      <c r="C259" s="2318"/>
      <c r="D259" s="2318"/>
      <c r="E259" s="2318"/>
      <c r="F259" s="2318"/>
      <c r="G259" s="2318"/>
      <c r="H259" s="2319"/>
      <c r="I259" s="2318"/>
    </row>
    <row r="260" spans="1:9">
      <c r="A260" s="2318"/>
      <c r="B260" s="2318"/>
      <c r="C260" s="2318"/>
      <c r="D260" s="2318"/>
      <c r="E260" s="2318"/>
      <c r="F260" s="2318"/>
      <c r="G260" s="2318"/>
      <c r="H260" s="2319"/>
      <c r="I260" s="2318"/>
    </row>
    <row r="261" spans="1:9">
      <c r="A261" s="2318"/>
      <c r="B261" s="2318"/>
      <c r="C261" s="2318"/>
      <c r="D261" s="2318"/>
      <c r="E261" s="2318"/>
      <c r="F261" s="2318"/>
      <c r="G261" s="2318"/>
      <c r="H261" s="2319"/>
      <c r="I261" s="2318"/>
    </row>
    <row r="262" spans="1:9">
      <c r="A262" s="2318"/>
      <c r="B262" s="2318"/>
      <c r="C262" s="2318"/>
      <c r="D262" s="2318"/>
      <c r="E262" s="2318"/>
      <c r="F262" s="2318"/>
      <c r="G262" s="2318"/>
      <c r="H262" s="2319"/>
      <c r="I262" s="2318"/>
    </row>
    <row r="263" spans="1:9">
      <c r="A263" s="2318"/>
      <c r="B263" s="2318"/>
      <c r="C263" s="2318"/>
      <c r="D263" s="2318"/>
      <c r="E263" s="2318"/>
      <c r="F263" s="2318"/>
      <c r="G263" s="2318"/>
      <c r="H263" s="2319"/>
      <c r="I263" s="2318"/>
    </row>
    <row r="264" spans="1:9">
      <c r="A264" s="2318"/>
      <c r="B264" s="2318"/>
      <c r="C264" s="2318"/>
      <c r="D264" s="2318"/>
      <c r="E264" s="2318"/>
      <c r="F264" s="2318"/>
      <c r="G264" s="2318"/>
      <c r="H264" s="2319"/>
      <c r="I264" s="2318"/>
    </row>
    <row r="265" spans="1:9">
      <c r="A265" s="2318"/>
      <c r="B265" s="2318"/>
      <c r="C265" s="2318"/>
      <c r="D265" s="2318"/>
      <c r="E265" s="2318"/>
      <c r="F265" s="2318"/>
      <c r="G265" s="2318"/>
      <c r="H265" s="2319"/>
      <c r="I265" s="2318"/>
    </row>
    <row r="266" spans="1:9">
      <c r="A266" s="2318"/>
      <c r="B266" s="2318"/>
      <c r="C266" s="2318"/>
      <c r="D266" s="2318"/>
      <c r="E266" s="2318"/>
      <c r="F266" s="2318"/>
      <c r="G266" s="2318"/>
      <c r="H266" s="2319"/>
      <c r="I266" s="2318"/>
    </row>
    <row r="267" spans="1:9">
      <c r="A267" s="2318"/>
      <c r="B267" s="2318"/>
      <c r="C267" s="2318"/>
      <c r="D267" s="2318"/>
      <c r="E267" s="2318"/>
      <c r="F267" s="2318"/>
      <c r="G267" s="2318"/>
      <c r="H267" s="2319"/>
      <c r="I267" s="2318"/>
    </row>
    <row r="268" spans="1:9">
      <c r="A268" s="2318"/>
      <c r="B268" s="2318"/>
      <c r="C268" s="2318"/>
      <c r="D268" s="2318"/>
      <c r="E268" s="2318"/>
      <c r="F268" s="2318"/>
      <c r="G268" s="2318"/>
      <c r="H268" s="2319"/>
      <c r="I268" s="2318"/>
    </row>
    <row r="269" spans="1:9">
      <c r="A269" s="2318"/>
      <c r="B269" s="2318"/>
      <c r="C269" s="2318"/>
      <c r="D269" s="2318"/>
      <c r="E269" s="2318"/>
      <c r="F269" s="2318"/>
      <c r="G269" s="2318"/>
      <c r="H269" s="2319"/>
      <c r="I269" s="2318"/>
    </row>
    <row r="270" spans="1:9">
      <c r="A270" s="2318"/>
      <c r="B270" s="2318"/>
      <c r="C270" s="2318"/>
      <c r="D270" s="2318"/>
      <c r="E270" s="2318"/>
      <c r="F270" s="2318"/>
      <c r="G270" s="2318"/>
      <c r="H270" s="2319"/>
      <c r="I270" s="2318"/>
    </row>
    <row r="271" spans="1:9">
      <c r="A271" s="2318"/>
      <c r="B271" s="2318"/>
      <c r="C271" s="2318"/>
      <c r="D271" s="2318"/>
      <c r="E271" s="2318"/>
      <c r="F271" s="2318"/>
      <c r="G271" s="2318"/>
      <c r="H271" s="2319"/>
      <c r="I271" s="2318"/>
    </row>
    <row r="272" spans="1:9">
      <c r="A272" s="2318"/>
      <c r="B272" s="2318"/>
      <c r="C272" s="2318"/>
      <c r="D272" s="2318"/>
      <c r="E272" s="2318"/>
      <c r="F272" s="2318"/>
      <c r="G272" s="2318"/>
      <c r="H272" s="2319"/>
      <c r="I272" s="2318"/>
    </row>
    <row r="273" spans="1:9">
      <c r="A273" s="2318"/>
      <c r="B273" s="2318"/>
      <c r="C273" s="2318"/>
      <c r="D273" s="2318"/>
      <c r="E273" s="2318"/>
      <c r="F273" s="2318"/>
      <c r="G273" s="2318"/>
      <c r="H273" s="2319"/>
      <c r="I273" s="2318"/>
    </row>
    <row r="274" spans="1:9">
      <c r="A274" s="2318"/>
      <c r="B274" s="2318"/>
      <c r="C274" s="2318"/>
      <c r="D274" s="2318"/>
      <c r="E274" s="2318"/>
      <c r="F274" s="2318"/>
      <c r="G274" s="2318"/>
      <c r="H274" s="2319"/>
      <c r="I274" s="2318"/>
    </row>
    <row r="275" spans="1:9">
      <c r="A275" s="2318"/>
      <c r="B275" s="2318"/>
      <c r="C275" s="2318"/>
      <c r="D275" s="2318"/>
      <c r="E275" s="2318"/>
      <c r="F275" s="2318"/>
      <c r="G275" s="2318"/>
      <c r="H275" s="2319"/>
      <c r="I275" s="2318"/>
    </row>
    <row r="276" spans="1:9">
      <c r="A276" s="2318"/>
      <c r="B276" s="2318"/>
      <c r="C276" s="2318"/>
      <c r="D276" s="2318"/>
      <c r="E276" s="2318"/>
      <c r="F276" s="2318"/>
      <c r="G276" s="2318"/>
      <c r="H276" s="2319"/>
      <c r="I276" s="2318"/>
    </row>
    <row r="277" spans="1:9">
      <c r="A277" s="2318"/>
      <c r="B277" s="2318"/>
      <c r="C277" s="2318"/>
      <c r="D277" s="2318"/>
      <c r="E277" s="2318"/>
      <c r="F277" s="2318"/>
      <c r="G277" s="2318"/>
      <c r="H277" s="2319"/>
      <c r="I277" s="2318"/>
    </row>
    <row r="278" spans="1:9">
      <c r="A278" s="2318"/>
      <c r="B278" s="2318"/>
      <c r="C278" s="2318"/>
      <c r="D278" s="2318"/>
      <c r="E278" s="2318"/>
      <c r="F278" s="2318"/>
      <c r="G278" s="2318"/>
      <c r="H278" s="2319"/>
      <c r="I278" s="2318"/>
    </row>
    <row r="279" spans="1:9">
      <c r="A279" s="2318"/>
      <c r="B279" s="2318"/>
      <c r="C279" s="2318"/>
      <c r="D279" s="2318"/>
      <c r="E279" s="2318"/>
      <c r="F279" s="2318"/>
      <c r="G279" s="2318"/>
      <c r="H279" s="2319"/>
      <c r="I279" s="2318"/>
    </row>
    <row r="280" spans="1:9">
      <c r="A280" s="2318"/>
      <c r="B280" s="2318"/>
      <c r="C280" s="2318"/>
      <c r="D280" s="2318"/>
      <c r="E280" s="2318"/>
      <c r="F280" s="2318"/>
      <c r="G280" s="2318"/>
      <c r="H280" s="2319"/>
      <c r="I280" s="2318"/>
    </row>
    <row r="281" spans="1:9">
      <c r="A281" s="2318"/>
      <c r="B281" s="2318"/>
      <c r="C281" s="2318"/>
      <c r="D281" s="2318"/>
      <c r="E281" s="2318"/>
      <c r="F281" s="2318"/>
      <c r="G281" s="2318"/>
      <c r="H281" s="2319"/>
      <c r="I281" s="2318"/>
    </row>
    <row r="282" spans="1:9">
      <c r="A282" s="2318"/>
      <c r="B282" s="2318"/>
      <c r="C282" s="2318"/>
      <c r="D282" s="2318"/>
      <c r="E282" s="2318"/>
      <c r="F282" s="2318"/>
      <c r="G282" s="2318"/>
      <c r="H282" s="2319"/>
      <c r="I282" s="2318"/>
    </row>
    <row r="283" spans="1:9">
      <c r="A283" s="2318"/>
      <c r="B283" s="2318"/>
      <c r="C283" s="2318"/>
      <c r="D283" s="2318"/>
      <c r="E283" s="2318"/>
      <c r="F283" s="2318"/>
      <c r="G283" s="2318"/>
      <c r="H283" s="2319"/>
      <c r="I283" s="2318"/>
    </row>
    <row r="284" spans="1:9">
      <c r="A284" s="2318"/>
      <c r="B284" s="2318"/>
      <c r="C284" s="2318"/>
      <c r="D284" s="2318"/>
      <c r="E284" s="2318"/>
      <c r="F284" s="2318"/>
      <c r="G284" s="2318"/>
      <c r="H284" s="2319"/>
      <c r="I284" s="2318"/>
    </row>
    <row r="285" spans="1:9">
      <c r="A285" s="2318"/>
      <c r="B285" s="2318"/>
      <c r="C285" s="2318"/>
      <c r="D285" s="2318"/>
      <c r="E285" s="2318"/>
      <c r="F285" s="2318"/>
      <c r="G285" s="2318"/>
      <c r="H285" s="2319"/>
      <c r="I285" s="2318"/>
    </row>
    <row r="286" spans="1:9">
      <c r="A286" s="2318"/>
      <c r="B286" s="2318"/>
      <c r="C286" s="2318"/>
      <c r="D286" s="2318"/>
      <c r="E286" s="2318"/>
      <c r="F286" s="2318"/>
      <c r="G286" s="2318"/>
      <c r="H286" s="2319"/>
      <c r="I286" s="2318"/>
    </row>
    <row r="287" spans="1:9">
      <c r="A287" s="2318"/>
      <c r="B287" s="2318"/>
      <c r="C287" s="2318"/>
      <c r="D287" s="2318"/>
      <c r="E287" s="2318"/>
      <c r="F287" s="2318"/>
      <c r="G287" s="2318"/>
      <c r="H287" s="2319"/>
      <c r="I287" s="2318"/>
    </row>
    <row r="288" spans="1:9">
      <c r="A288" s="2318"/>
      <c r="B288" s="2318"/>
      <c r="C288" s="2318"/>
      <c r="D288" s="2318"/>
      <c r="E288" s="2318"/>
      <c r="F288" s="2318"/>
      <c r="G288" s="2318"/>
      <c r="H288" s="2319"/>
      <c r="I288" s="2318"/>
    </row>
    <row r="289" spans="1:9">
      <c r="A289" s="2318"/>
      <c r="B289" s="2318"/>
      <c r="C289" s="2318"/>
      <c r="D289" s="2318"/>
      <c r="E289" s="2318"/>
      <c r="F289" s="2318"/>
      <c r="G289" s="2318"/>
      <c r="H289" s="2319"/>
      <c r="I289" s="2318"/>
    </row>
    <row r="290" spans="1:9">
      <c r="A290" s="2318"/>
      <c r="B290" s="2318"/>
      <c r="C290" s="2318"/>
      <c r="D290" s="2318"/>
      <c r="E290" s="2318"/>
      <c r="F290" s="2318"/>
      <c r="G290" s="2318"/>
      <c r="H290" s="2319"/>
      <c r="I290" s="2318"/>
    </row>
    <row r="291" spans="1:9">
      <c r="A291" s="2318"/>
      <c r="B291" s="2318"/>
      <c r="C291" s="2318"/>
      <c r="D291" s="2318"/>
      <c r="E291" s="2318"/>
      <c r="F291" s="2318"/>
      <c r="G291" s="2318"/>
      <c r="H291" s="2319"/>
      <c r="I291" s="2318"/>
    </row>
    <row r="292" spans="1:9">
      <c r="A292" s="2318"/>
      <c r="B292" s="2318"/>
      <c r="C292" s="2318"/>
      <c r="D292" s="2318"/>
      <c r="E292" s="2318"/>
      <c r="F292" s="2318"/>
      <c r="G292" s="2318"/>
      <c r="H292" s="2319"/>
      <c r="I292" s="2318"/>
    </row>
    <row r="293" spans="1:9">
      <c r="A293" s="2318"/>
      <c r="B293" s="2318"/>
      <c r="C293" s="2318"/>
      <c r="D293" s="2318"/>
      <c r="E293" s="2318"/>
      <c r="F293" s="2318"/>
      <c r="G293" s="2318"/>
      <c r="H293" s="2319"/>
      <c r="I293" s="2318"/>
    </row>
    <row r="294" spans="1:9">
      <c r="A294" s="2318"/>
      <c r="B294" s="2318"/>
      <c r="C294" s="2318"/>
      <c r="D294" s="2318"/>
      <c r="E294" s="2318"/>
      <c r="F294" s="2318"/>
      <c r="G294" s="2318"/>
      <c r="H294" s="2319"/>
      <c r="I294" s="2318"/>
    </row>
    <row r="295" spans="1:9">
      <c r="A295" s="2318"/>
      <c r="B295" s="2318"/>
      <c r="C295" s="2318"/>
      <c r="D295" s="2318"/>
      <c r="E295" s="2318"/>
      <c r="F295" s="2318"/>
      <c r="G295" s="2318"/>
      <c r="H295" s="2319"/>
      <c r="I295" s="2318"/>
    </row>
    <row r="296" spans="1:9">
      <c r="A296" s="2318"/>
      <c r="B296" s="2318"/>
      <c r="C296" s="2318"/>
      <c r="D296" s="2318"/>
      <c r="E296" s="2318"/>
      <c r="F296" s="2318"/>
      <c r="G296" s="2318"/>
      <c r="H296" s="2319"/>
      <c r="I296" s="2318"/>
    </row>
    <row r="297" spans="1:9">
      <c r="A297" s="2318"/>
      <c r="B297" s="2318"/>
      <c r="C297" s="2318"/>
      <c r="D297" s="2318"/>
      <c r="E297" s="2318"/>
      <c r="F297" s="2318"/>
      <c r="G297" s="2318"/>
      <c r="H297" s="2319"/>
      <c r="I297" s="2318"/>
    </row>
    <row r="298" spans="1:9">
      <c r="A298" s="2318"/>
      <c r="B298" s="2318"/>
      <c r="C298" s="2318"/>
      <c r="D298" s="2318"/>
      <c r="E298" s="2318"/>
      <c r="F298" s="2318"/>
      <c r="G298" s="2318"/>
      <c r="H298" s="2319"/>
      <c r="I298" s="2318"/>
    </row>
    <row r="299" spans="1:9">
      <c r="A299" s="2318"/>
      <c r="B299" s="2318"/>
      <c r="C299" s="2318"/>
      <c r="D299" s="2318"/>
      <c r="E299" s="2318"/>
      <c r="F299" s="2318"/>
      <c r="G299" s="2318"/>
      <c r="H299" s="2319"/>
      <c r="I299" s="2318"/>
    </row>
    <row r="300" spans="1:9">
      <c r="A300" s="2318"/>
      <c r="B300" s="2318"/>
      <c r="C300" s="2318"/>
      <c r="D300" s="2318"/>
      <c r="E300" s="2318"/>
      <c r="F300" s="2318"/>
      <c r="G300" s="2318"/>
      <c r="H300" s="2319"/>
      <c r="I300" s="2318"/>
    </row>
    <row r="301" spans="1:9">
      <c r="A301" s="2318"/>
      <c r="B301" s="2318"/>
      <c r="C301" s="2318"/>
      <c r="D301" s="2318"/>
      <c r="E301" s="2318"/>
      <c r="F301" s="2318"/>
      <c r="G301" s="2318"/>
      <c r="H301" s="2319"/>
      <c r="I301" s="2318"/>
    </row>
    <row r="302" spans="1:9">
      <c r="A302" s="2318"/>
      <c r="B302" s="2318"/>
      <c r="C302" s="2318"/>
      <c r="D302" s="2318"/>
      <c r="E302" s="2318"/>
      <c r="F302" s="2318"/>
      <c r="G302" s="2318"/>
      <c r="H302" s="2319"/>
      <c r="I302" s="2318"/>
    </row>
    <row r="303" spans="1:9">
      <c r="A303" s="2318"/>
      <c r="B303" s="2318"/>
      <c r="C303" s="2318"/>
      <c r="D303" s="2318"/>
      <c r="E303" s="2318"/>
      <c r="F303" s="2318"/>
      <c r="G303" s="2318"/>
      <c r="H303" s="2319"/>
      <c r="I303" s="2318"/>
    </row>
    <row r="304" spans="1:9">
      <c r="A304" s="2318"/>
      <c r="B304" s="2318"/>
      <c r="C304" s="2318"/>
      <c r="D304" s="2318"/>
      <c r="E304" s="2318"/>
      <c r="F304" s="2318"/>
      <c r="G304" s="2318"/>
      <c r="H304" s="2319"/>
      <c r="I304" s="2318"/>
    </row>
    <row r="305" spans="1:9">
      <c r="A305" s="2318"/>
      <c r="B305" s="2318"/>
      <c r="C305" s="2318"/>
      <c r="D305" s="2318"/>
      <c r="E305" s="2318"/>
      <c r="F305" s="2318"/>
      <c r="G305" s="2318"/>
      <c r="H305" s="2319"/>
      <c r="I305" s="2318"/>
    </row>
    <row r="306" spans="1:9">
      <c r="A306" s="2318"/>
      <c r="B306" s="2318"/>
      <c r="C306" s="2318"/>
      <c r="D306" s="2318"/>
      <c r="E306" s="2318"/>
      <c r="F306" s="2318"/>
      <c r="G306" s="2318"/>
      <c r="H306" s="2319"/>
      <c r="I306" s="2318"/>
    </row>
    <row r="307" spans="1:9">
      <c r="A307" s="2318"/>
      <c r="B307" s="2318"/>
      <c r="C307" s="2318"/>
      <c r="D307" s="2318"/>
      <c r="E307" s="2318"/>
      <c r="F307" s="2318"/>
      <c r="G307" s="2318"/>
      <c r="H307" s="2319"/>
      <c r="I307" s="2318"/>
    </row>
    <row r="308" spans="1:9">
      <c r="A308" s="2318"/>
      <c r="B308" s="2318"/>
      <c r="C308" s="2318"/>
      <c r="D308" s="2318"/>
      <c r="E308" s="2318"/>
      <c r="F308" s="2318"/>
      <c r="G308" s="2318"/>
      <c r="H308" s="2319"/>
      <c r="I308" s="2318"/>
    </row>
    <row r="309" spans="1:9">
      <c r="A309" s="2318"/>
      <c r="B309" s="2318"/>
      <c r="C309" s="2318"/>
      <c r="D309" s="2318"/>
      <c r="E309" s="2318"/>
      <c r="F309" s="2318"/>
      <c r="G309" s="2318"/>
      <c r="H309" s="2319"/>
      <c r="I309" s="2318"/>
    </row>
    <row r="310" spans="1:9">
      <c r="A310" s="2318"/>
      <c r="B310" s="2318"/>
      <c r="C310" s="2318"/>
      <c r="D310" s="2318"/>
      <c r="E310" s="2318"/>
      <c r="F310" s="2318"/>
      <c r="G310" s="2318"/>
      <c r="H310" s="2319"/>
      <c r="I310" s="2318"/>
    </row>
    <row r="311" spans="1:9">
      <c r="A311" s="2318"/>
      <c r="B311" s="2318"/>
      <c r="C311" s="2318"/>
      <c r="D311" s="2318"/>
      <c r="E311" s="2318"/>
      <c r="F311" s="2318"/>
      <c r="G311" s="2318"/>
      <c r="H311" s="2319"/>
      <c r="I311" s="2318"/>
    </row>
    <row r="312" spans="1:9">
      <c r="A312" s="2318"/>
      <c r="B312" s="2318"/>
      <c r="C312" s="2318"/>
      <c r="D312" s="2318"/>
      <c r="E312" s="2318"/>
      <c r="F312" s="2318"/>
      <c r="G312" s="2318"/>
      <c r="H312" s="2319"/>
      <c r="I312" s="2318"/>
    </row>
    <row r="313" spans="1:9">
      <c r="A313" s="2318"/>
      <c r="B313" s="2318"/>
      <c r="C313" s="2318"/>
      <c r="D313" s="2318"/>
      <c r="E313" s="2318"/>
      <c r="F313" s="2318"/>
      <c r="G313" s="2318"/>
      <c r="H313" s="2319"/>
      <c r="I313" s="2318"/>
    </row>
    <row r="314" spans="1:9">
      <c r="A314" s="2318"/>
      <c r="B314" s="2318"/>
      <c r="C314" s="2318"/>
      <c r="D314" s="2318"/>
      <c r="E314" s="2318"/>
      <c r="F314" s="2318"/>
      <c r="G314" s="2318"/>
      <c r="H314" s="2319"/>
      <c r="I314" s="2318"/>
    </row>
    <row r="315" spans="1:9">
      <c r="A315" s="2318"/>
      <c r="B315" s="2318"/>
      <c r="C315" s="2318"/>
      <c r="D315" s="2318"/>
      <c r="E315" s="2318"/>
      <c r="F315" s="2318"/>
      <c r="G315" s="2318"/>
      <c r="H315" s="2319"/>
      <c r="I315" s="2318"/>
    </row>
    <row r="316" spans="1:9">
      <c r="A316" s="2318"/>
      <c r="B316" s="2318"/>
      <c r="C316" s="2318"/>
      <c r="D316" s="2318"/>
      <c r="E316" s="2318"/>
      <c r="F316" s="2318"/>
      <c r="G316" s="2318"/>
      <c r="H316" s="2319"/>
      <c r="I316" s="2318"/>
    </row>
    <row r="317" spans="1:9">
      <c r="A317" s="2318"/>
      <c r="B317" s="2318"/>
      <c r="C317" s="2318"/>
      <c r="D317" s="2318"/>
      <c r="E317" s="2318"/>
      <c r="F317" s="2318"/>
      <c r="G317" s="2318"/>
      <c r="H317" s="2319"/>
      <c r="I317" s="2318"/>
    </row>
    <row r="318" spans="1:9">
      <c r="A318" s="2318"/>
      <c r="B318" s="2318"/>
      <c r="C318" s="2318"/>
      <c r="D318" s="2318"/>
      <c r="E318" s="2318"/>
      <c r="F318" s="2318"/>
      <c r="G318" s="2318"/>
      <c r="H318" s="2319"/>
      <c r="I318" s="2318"/>
    </row>
    <row r="319" spans="1:9">
      <c r="A319" s="2318"/>
      <c r="B319" s="2318"/>
      <c r="C319" s="2318"/>
      <c r="D319" s="2318"/>
      <c r="E319" s="2318"/>
      <c r="F319" s="2318"/>
      <c r="G319" s="2318"/>
      <c r="H319" s="2319"/>
      <c r="I319" s="2318"/>
    </row>
    <row r="320" spans="1:9">
      <c r="A320" s="2318"/>
      <c r="B320" s="2318"/>
      <c r="C320" s="2318"/>
      <c r="D320" s="2318"/>
      <c r="E320" s="2318"/>
      <c r="F320" s="2318"/>
      <c r="G320" s="2318"/>
      <c r="H320" s="2319"/>
      <c r="I320" s="2318"/>
    </row>
    <row r="321" spans="1:9">
      <c r="A321" s="2318"/>
      <c r="B321" s="2318"/>
      <c r="C321" s="2318"/>
      <c r="D321" s="2318"/>
      <c r="E321" s="2318"/>
      <c r="F321" s="2318"/>
      <c r="G321" s="2318"/>
      <c r="H321" s="2319"/>
      <c r="I321" s="2318"/>
    </row>
    <row r="322" spans="1:9">
      <c r="A322" s="2318"/>
      <c r="B322" s="2318"/>
      <c r="C322" s="2318"/>
      <c r="D322" s="2318"/>
      <c r="E322" s="2318"/>
      <c r="F322" s="2318"/>
      <c r="G322" s="2318"/>
      <c r="H322" s="2319"/>
      <c r="I322" s="2318"/>
    </row>
    <row r="323" spans="1:9">
      <c r="A323" s="2318"/>
      <c r="B323" s="2318"/>
      <c r="C323" s="2318"/>
      <c r="D323" s="2318"/>
      <c r="E323" s="2318"/>
      <c r="F323" s="2318"/>
      <c r="G323" s="2318"/>
      <c r="H323" s="2319"/>
      <c r="I323" s="2318"/>
    </row>
    <row r="324" spans="1:9">
      <c r="A324" s="2318"/>
      <c r="B324" s="2318"/>
      <c r="C324" s="2318"/>
      <c r="D324" s="2318"/>
      <c r="E324" s="2318"/>
      <c r="F324" s="2318"/>
      <c r="G324" s="2318"/>
      <c r="H324" s="2319"/>
      <c r="I324" s="2318"/>
    </row>
    <row r="325" spans="1:9">
      <c r="A325" s="2318"/>
      <c r="B325" s="2318"/>
      <c r="C325" s="2318"/>
      <c r="D325" s="2318"/>
      <c r="E325" s="2318"/>
      <c r="F325" s="2318"/>
      <c r="G325" s="2318"/>
      <c r="H325" s="2319"/>
      <c r="I325" s="2318"/>
    </row>
    <row r="326" spans="1:9">
      <c r="A326" s="2318"/>
      <c r="B326" s="2318"/>
      <c r="C326" s="2318"/>
      <c r="D326" s="2318"/>
      <c r="E326" s="2318"/>
      <c r="F326" s="2318"/>
      <c r="G326" s="2318"/>
      <c r="H326" s="2319"/>
      <c r="I326" s="2318"/>
    </row>
    <row r="327" spans="1:9">
      <c r="A327" s="2318"/>
      <c r="B327" s="2318"/>
      <c r="C327" s="2318"/>
      <c r="D327" s="2318"/>
      <c r="E327" s="2318"/>
      <c r="F327" s="2318"/>
      <c r="G327" s="2318"/>
      <c r="H327" s="2319"/>
      <c r="I327" s="2318"/>
    </row>
    <row r="328" spans="1:9">
      <c r="A328" s="2318"/>
      <c r="B328" s="2318"/>
      <c r="C328" s="2318"/>
      <c r="D328" s="2318"/>
      <c r="E328" s="2318"/>
      <c r="F328" s="2318"/>
      <c r="G328" s="2318"/>
      <c r="H328" s="2319"/>
      <c r="I328" s="2318"/>
    </row>
    <row r="329" spans="1:9">
      <c r="A329" s="1761"/>
      <c r="B329" s="1761"/>
      <c r="C329" s="1761"/>
      <c r="D329" s="1761"/>
      <c r="E329" s="1761"/>
      <c r="F329" s="1761"/>
      <c r="G329" s="1761"/>
      <c r="H329" s="1762"/>
      <c r="I329" s="1761"/>
    </row>
    <row r="330" spans="1:9">
      <c r="A330" s="1761"/>
      <c r="B330" s="1761"/>
      <c r="C330" s="1761"/>
      <c r="D330" s="1761"/>
      <c r="E330" s="1761"/>
      <c r="F330" s="1761"/>
      <c r="G330" s="1761"/>
      <c r="H330" s="1762"/>
      <c r="I330" s="1761"/>
    </row>
    <row r="331" spans="1:9">
      <c r="A331" s="1761"/>
      <c r="B331" s="1761"/>
      <c r="C331" s="1761"/>
      <c r="D331" s="1761"/>
      <c r="E331" s="1761"/>
      <c r="F331" s="1761"/>
      <c r="G331" s="1761"/>
      <c r="H331" s="1762"/>
      <c r="I331" s="1761"/>
    </row>
    <row r="332" spans="1:9">
      <c r="A332" s="1761"/>
      <c r="B332" s="1761"/>
      <c r="C332" s="1761"/>
      <c r="D332" s="1761"/>
      <c r="E332" s="1761"/>
      <c r="F332" s="1761"/>
      <c r="G332" s="1761"/>
      <c r="H332" s="1762"/>
      <c r="I332" s="1761"/>
    </row>
    <row r="333" spans="1:9">
      <c r="A333" s="1761"/>
      <c r="B333" s="1761"/>
      <c r="C333" s="1761"/>
      <c r="D333" s="1761"/>
      <c r="E333" s="1761"/>
      <c r="F333" s="1761"/>
      <c r="G333" s="1761"/>
      <c r="H333" s="1762"/>
      <c r="I333" s="1761"/>
    </row>
    <row r="334" spans="1:9">
      <c r="A334" s="1761"/>
      <c r="B334" s="1761"/>
      <c r="C334" s="1761"/>
      <c r="D334" s="1761"/>
      <c r="E334" s="1761"/>
      <c r="F334" s="1761"/>
      <c r="G334" s="1761"/>
      <c r="H334" s="1762"/>
      <c r="I334" s="1761"/>
    </row>
    <row r="335" spans="1:9">
      <c r="A335" s="1761"/>
      <c r="B335" s="1761"/>
      <c r="C335" s="1761"/>
      <c r="D335" s="1761"/>
      <c r="E335" s="1761"/>
      <c r="F335" s="1761"/>
      <c r="G335" s="1761"/>
      <c r="H335" s="1762"/>
      <c r="I335" s="1761"/>
    </row>
    <row r="336" spans="1:9">
      <c r="A336" s="1761"/>
      <c r="B336" s="1761"/>
      <c r="C336" s="1761"/>
      <c r="D336" s="1761"/>
      <c r="E336" s="1761"/>
      <c r="F336" s="1761"/>
      <c r="G336" s="1761"/>
      <c r="H336" s="1762"/>
      <c r="I336" s="1761"/>
    </row>
    <row r="337" spans="1:9">
      <c r="A337" s="1761"/>
      <c r="B337" s="1761"/>
      <c r="C337" s="1761"/>
      <c r="D337" s="1761"/>
      <c r="E337" s="1761"/>
      <c r="F337" s="1761"/>
      <c r="G337" s="1761"/>
      <c r="H337" s="1762"/>
      <c r="I337" s="1761"/>
    </row>
    <row r="338" spans="1:9">
      <c r="A338" s="1761"/>
      <c r="B338" s="1761"/>
      <c r="C338" s="1761"/>
      <c r="D338" s="1761"/>
      <c r="E338" s="1761"/>
      <c r="F338" s="1761"/>
      <c r="G338" s="1761"/>
      <c r="H338" s="1762"/>
      <c r="I338" s="1761"/>
    </row>
    <row r="339" spans="1:9">
      <c r="A339" s="1761"/>
      <c r="B339" s="1761"/>
      <c r="C339" s="1761"/>
      <c r="D339" s="1761"/>
      <c r="E339" s="1761"/>
      <c r="F339" s="1761"/>
      <c r="G339" s="1761"/>
      <c r="H339" s="1762"/>
      <c r="I339" s="1761"/>
    </row>
    <row r="340" spans="1:9">
      <c r="A340" s="1761"/>
      <c r="B340" s="1761"/>
      <c r="C340" s="1761"/>
      <c r="D340" s="1761"/>
      <c r="E340" s="1761"/>
      <c r="F340" s="1761"/>
      <c r="G340" s="1761"/>
      <c r="H340" s="1762"/>
      <c r="I340" s="1761"/>
    </row>
    <row r="341" spans="1:9">
      <c r="A341" s="1761"/>
      <c r="B341" s="1761"/>
      <c r="C341" s="1761"/>
      <c r="D341" s="1761"/>
      <c r="E341" s="1761"/>
      <c r="F341" s="1761"/>
      <c r="G341" s="1761"/>
      <c r="H341" s="1762"/>
      <c r="I341" s="1761"/>
    </row>
    <row r="342" spans="1:9">
      <c r="A342" s="1761"/>
      <c r="B342" s="1761"/>
      <c r="C342" s="1761"/>
      <c r="D342" s="1761"/>
      <c r="E342" s="1761"/>
      <c r="F342" s="1761"/>
      <c r="G342" s="1761"/>
      <c r="H342" s="1762"/>
      <c r="I342" s="1761"/>
    </row>
    <row r="343" spans="1:9">
      <c r="A343" s="1761"/>
      <c r="B343" s="1761"/>
      <c r="C343" s="1761"/>
      <c r="D343" s="1761"/>
      <c r="E343" s="1761"/>
      <c r="F343" s="1761"/>
      <c r="G343" s="1761"/>
      <c r="H343" s="1762"/>
      <c r="I343" s="1761"/>
    </row>
    <row r="344" spans="1:9">
      <c r="A344" s="1761"/>
      <c r="B344" s="1761"/>
      <c r="C344" s="1761"/>
      <c r="D344" s="1761"/>
      <c r="E344" s="1761"/>
      <c r="F344" s="1761"/>
      <c r="G344" s="1761"/>
      <c r="H344" s="1762"/>
      <c r="I344" s="1761"/>
    </row>
    <row r="345" spans="1:9">
      <c r="A345" s="1761"/>
      <c r="B345" s="1761"/>
      <c r="C345" s="1761"/>
      <c r="D345" s="1761"/>
      <c r="E345" s="1761"/>
      <c r="F345" s="1761"/>
      <c r="G345" s="1761"/>
      <c r="H345" s="1762"/>
      <c r="I345" s="1761"/>
    </row>
    <row r="346" spans="1:9">
      <c r="A346" s="1761"/>
      <c r="B346" s="1761"/>
      <c r="C346" s="1761"/>
      <c r="D346" s="1761"/>
      <c r="E346" s="1761"/>
      <c r="F346" s="1761"/>
      <c r="G346" s="1761"/>
      <c r="H346" s="1762"/>
      <c r="I346" s="1761"/>
    </row>
    <row r="347" spans="1:9">
      <c r="A347" s="1761"/>
      <c r="B347" s="1761"/>
      <c r="C347" s="1761"/>
      <c r="D347" s="1761"/>
      <c r="E347" s="1761"/>
      <c r="F347" s="1761"/>
      <c r="G347" s="1761"/>
      <c r="H347" s="1762"/>
      <c r="I347" s="1761"/>
    </row>
    <row r="348" spans="1:9">
      <c r="A348" s="1761"/>
      <c r="B348" s="1761"/>
      <c r="C348" s="1761"/>
      <c r="D348" s="1761"/>
      <c r="E348" s="1761"/>
      <c r="F348" s="1761"/>
      <c r="G348" s="1761"/>
      <c r="H348" s="1762"/>
      <c r="I348" s="1761"/>
    </row>
  </sheetData>
  <mergeCells count="11">
    <mergeCell ref="A1:I1"/>
    <mergeCell ref="E2:F2"/>
    <mergeCell ref="E3:F3"/>
    <mergeCell ref="E15:F15"/>
    <mergeCell ref="E16:F16"/>
    <mergeCell ref="E55:F55"/>
    <mergeCell ref="E28:F28"/>
    <mergeCell ref="E29:F29"/>
    <mergeCell ref="E41:F41"/>
    <mergeCell ref="E42:F42"/>
    <mergeCell ref="E54:F54"/>
  </mergeCells>
  <pageMargins left="0.43307086614173229" right="0.23622047244094491" top="0.74803149606299213" bottom="0.74803149606299213" header="0.31496062992125984" footer="0.31496062992125984"/>
  <pageSetup paperSize="9" orientation="portrait" r:id="rId1"/>
  <rowBreaks count="1" manualBreakCount="1">
    <brk id="26" max="8" man="1"/>
  </rowBreaks>
  <colBreaks count="1" manualBreakCount="1">
    <brk id="9" max="1048575" man="1"/>
  </colBreaks>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ED2C-26FE-414E-86E1-BEA45F726C17}">
  <sheetPr>
    <tabColor theme="2"/>
  </sheetPr>
  <dimension ref="A1:Z112"/>
  <sheetViews>
    <sheetView showGridLines="0" showWhiteSpace="0" view="pageLayout" zoomScaleNormal="100" zoomScaleSheetLayoutView="130" workbookViewId="0">
      <selection activeCell="A66" sqref="A66"/>
    </sheetView>
  </sheetViews>
  <sheetFormatPr defaultColWidth="0" defaultRowHeight="12"/>
  <cols>
    <col min="1" max="1" width="36.5703125" style="932" customWidth="1"/>
    <col min="2" max="6" width="12" style="932" customWidth="1"/>
    <col min="7" max="8" width="17.85546875" style="932" hidden="1" customWidth="1"/>
    <col min="9" max="9" width="17.85546875" style="933" hidden="1" customWidth="1"/>
    <col min="10" max="23" width="8.140625" style="933" hidden="1" customWidth="1"/>
    <col min="24" max="26" width="17.85546875" style="932" hidden="1" customWidth="1"/>
    <col min="27" max="16384" width="9.140625" style="932" hidden="1"/>
  </cols>
  <sheetData>
    <row r="1" spans="1:9" ht="78" customHeight="1">
      <c r="A1" s="2777" t="s">
        <v>2289</v>
      </c>
      <c r="B1" s="2778"/>
      <c r="C1" s="2778"/>
      <c r="D1" s="2778"/>
      <c r="E1" s="2778"/>
      <c r="F1" s="2778"/>
    </row>
    <row r="2" spans="1:9" ht="16.5" customHeight="1">
      <c r="A2" s="253" t="s">
        <v>632</v>
      </c>
      <c r="B2" s="253"/>
      <c r="C2" s="253"/>
      <c r="D2" s="253"/>
      <c r="E2" s="934"/>
      <c r="F2" s="253"/>
    </row>
    <row r="3" spans="1:9" ht="27.75" customHeight="1">
      <c r="A3" s="935" t="s">
        <v>120</v>
      </c>
      <c r="B3" s="936" t="s">
        <v>224</v>
      </c>
      <c r="C3" s="936" t="s">
        <v>416</v>
      </c>
      <c r="D3" s="936" t="s">
        <v>737</v>
      </c>
      <c r="E3" s="936" t="s">
        <v>222</v>
      </c>
      <c r="F3" s="936" t="s">
        <v>287</v>
      </c>
    </row>
    <row r="4" spans="1:9">
      <c r="A4" s="937" t="s">
        <v>738</v>
      </c>
      <c r="B4" s="938"/>
      <c r="C4" s="938"/>
      <c r="D4" s="938"/>
      <c r="E4" s="938"/>
      <c r="F4" s="938"/>
      <c r="H4" s="932" t="s">
        <v>739</v>
      </c>
      <c r="I4" s="933">
        <f>E13</f>
        <v>2186.6331575100003</v>
      </c>
    </row>
    <row r="5" spans="1:9">
      <c r="A5" s="939" t="s">
        <v>740</v>
      </c>
      <c r="B5" s="940">
        <v>0</v>
      </c>
      <c r="C5" s="940">
        <v>0</v>
      </c>
      <c r="D5" s="941">
        <v>0</v>
      </c>
      <c r="E5" s="940">
        <v>0</v>
      </c>
      <c r="F5" s="940">
        <v>0</v>
      </c>
      <c r="H5" s="932" t="s">
        <v>741</v>
      </c>
      <c r="I5" s="933">
        <v>97435.313717340003</v>
      </c>
    </row>
    <row r="6" spans="1:9">
      <c r="A6" s="939" t="s">
        <v>742</v>
      </c>
      <c r="B6" s="940">
        <v>42821.651287419998</v>
      </c>
      <c r="C6" s="940">
        <v>41309.387299220005</v>
      </c>
      <c r="D6" s="941">
        <v>0.14409841738762355</v>
      </c>
      <c r="E6" s="940">
        <v>5952.6173330699994</v>
      </c>
      <c r="F6" s="940">
        <v>476.20938660000002</v>
      </c>
      <c r="H6" s="942" t="s">
        <v>743</v>
      </c>
      <c r="I6" s="943">
        <v>6375.4803036499998</v>
      </c>
    </row>
    <row r="7" spans="1:9">
      <c r="A7" s="939" t="s">
        <v>675</v>
      </c>
      <c r="B7" s="940">
        <v>172478.68022183998</v>
      </c>
      <c r="C7" s="940">
        <v>140365.20485707</v>
      </c>
      <c r="D7" s="941">
        <v>0.51201061430382044</v>
      </c>
      <c r="E7" s="940">
        <v>71868.474765750012</v>
      </c>
      <c r="F7" s="940">
        <v>5749.4779816600003</v>
      </c>
      <c r="H7" s="944" t="s">
        <v>744</v>
      </c>
      <c r="I7" s="945">
        <f>E14</f>
        <v>105986.80825437</v>
      </c>
    </row>
    <row r="8" spans="1:9">
      <c r="A8" s="939" t="s">
        <v>745</v>
      </c>
      <c r="B8" s="940">
        <v>149968.12759182</v>
      </c>
      <c r="C8" s="940">
        <v>121182.85650146</v>
      </c>
      <c r="D8" s="941">
        <v>0.50029106577092097</v>
      </c>
      <c r="E8" s="940">
        <v>60626.700432280006</v>
      </c>
      <c r="F8" s="940">
        <v>4850.1360350000004</v>
      </c>
    </row>
    <row r="9" spans="1:9">
      <c r="A9" s="939" t="s">
        <v>609</v>
      </c>
      <c r="B9" s="940">
        <v>187753.03168527002</v>
      </c>
      <c r="C9" s="940">
        <v>177452.08768318</v>
      </c>
      <c r="D9" s="941">
        <v>0.14640054866202881</v>
      </c>
      <c r="E9" s="940">
        <v>25979.082998039998</v>
      </c>
      <c r="F9" s="940">
        <v>2078.3266399700001</v>
      </c>
    </row>
    <row r="10" spans="1:9">
      <c r="A10" s="939" t="s">
        <v>746</v>
      </c>
      <c r="B10" s="940">
        <v>149220.4900433</v>
      </c>
      <c r="C10" s="940">
        <v>145827.04888582</v>
      </c>
      <c r="D10" s="941">
        <v>0.11738560929442582</v>
      </c>
      <c r="E10" s="940">
        <v>17117.99698507</v>
      </c>
      <c r="F10" s="940">
        <v>1369.4397587599999</v>
      </c>
    </row>
    <row r="11" spans="1:9">
      <c r="A11" s="939" t="s">
        <v>747</v>
      </c>
      <c r="B11" s="940">
        <v>38532.541641969998</v>
      </c>
      <c r="C11" s="940">
        <v>31625.038797360001</v>
      </c>
      <c r="D11" s="941">
        <v>0.28019209935988154</v>
      </c>
      <c r="E11" s="940">
        <v>8861.0860129700013</v>
      </c>
      <c r="F11" s="940">
        <v>708.88688121000007</v>
      </c>
    </row>
    <row r="12" spans="1:9">
      <c r="A12" s="939" t="s">
        <v>748</v>
      </c>
      <c r="B12" s="940">
        <v>3280.9707496999999</v>
      </c>
      <c r="C12" s="940">
        <v>2834.8801986899998</v>
      </c>
      <c r="D12" s="941">
        <v>0.3750499618612862</v>
      </c>
      <c r="E12" s="940">
        <v>1063.2217103999999</v>
      </c>
      <c r="F12" s="940">
        <v>85.057736890000001</v>
      </c>
      <c r="H12" s="942"/>
      <c r="I12" s="943"/>
    </row>
    <row r="13" spans="1:9">
      <c r="A13" s="939" t="s">
        <v>613</v>
      </c>
      <c r="B13" s="940">
        <v>2673.7728580300004</v>
      </c>
      <c r="C13" s="940">
        <v>2508.9099250300001</v>
      </c>
      <c r="D13" s="941">
        <v>0.87154709529233254</v>
      </c>
      <c r="E13" s="940">
        <v>2186.6331575100003</v>
      </c>
      <c r="F13" s="940">
        <v>174.93065263999998</v>
      </c>
      <c r="H13" s="944" t="s">
        <v>749</v>
      </c>
      <c r="I13" s="945">
        <f>E24</f>
        <v>13334.32773606</v>
      </c>
    </row>
    <row r="14" spans="1:9">
      <c r="A14" s="946" t="s">
        <v>614</v>
      </c>
      <c r="B14" s="947">
        <v>405727.13605256</v>
      </c>
      <c r="C14" s="947">
        <v>361635.58976450004</v>
      </c>
      <c r="D14" s="948">
        <v>0.2930762658713692</v>
      </c>
      <c r="E14" s="947">
        <v>105986.80825437</v>
      </c>
      <c r="F14" s="947">
        <v>8478.94466087</v>
      </c>
    </row>
    <row r="15" spans="1:9">
      <c r="A15" s="949"/>
      <c r="B15" s="950"/>
      <c r="C15" s="951"/>
      <c r="D15" s="952"/>
      <c r="E15" s="953"/>
      <c r="F15" s="951"/>
    </row>
    <row r="16" spans="1:9">
      <c r="A16" s="954" t="s">
        <v>750</v>
      </c>
      <c r="B16" s="950"/>
      <c r="C16" s="951"/>
      <c r="D16" s="952"/>
      <c r="E16" s="951"/>
      <c r="F16" s="951"/>
    </row>
    <row r="17" spans="1:8">
      <c r="A17" s="939" t="s">
        <v>751</v>
      </c>
      <c r="B17" s="950">
        <v>77892.982163430017</v>
      </c>
      <c r="C17" s="950">
        <v>80772.30622553399</v>
      </c>
      <c r="D17" s="955">
        <v>7.4374632227610206E-3</v>
      </c>
      <c r="E17" s="950">
        <v>600.74105697000005</v>
      </c>
      <c r="F17" s="950">
        <v>48.059284570000003</v>
      </c>
    </row>
    <row r="18" spans="1:8">
      <c r="A18" s="1838" t="s">
        <v>752</v>
      </c>
      <c r="B18" s="950">
        <v>9763.4958493300001</v>
      </c>
      <c r="C18" s="950">
        <v>6114.5004702359993</v>
      </c>
      <c r="D18" s="955">
        <v>1.4012749263341378E-2</v>
      </c>
      <c r="E18" s="950">
        <v>85.680961960000005</v>
      </c>
      <c r="F18" s="950">
        <v>6.8544767599999998</v>
      </c>
    </row>
    <row r="19" spans="1:8">
      <c r="A19" s="939" t="s">
        <v>742</v>
      </c>
      <c r="B19" s="950">
        <v>2583.3013865200001</v>
      </c>
      <c r="C19" s="950">
        <v>2568.16153218</v>
      </c>
      <c r="D19" s="955">
        <v>9.6472568682114707E-2</v>
      </c>
      <c r="E19" s="950">
        <v>247.7571398</v>
      </c>
      <c r="F19" s="950">
        <v>19.824048899999998</v>
      </c>
    </row>
    <row r="20" spans="1:8">
      <c r="A20" s="939" t="s">
        <v>675</v>
      </c>
      <c r="B20" s="950">
        <v>5270.66207123</v>
      </c>
      <c r="C20" s="950">
        <v>3974.2139344380003</v>
      </c>
      <c r="D20" s="955">
        <v>0.98232202027696447</v>
      </c>
      <c r="E20" s="950">
        <v>3903.9578610899998</v>
      </c>
      <c r="F20" s="950">
        <v>312.31662883999996</v>
      </c>
    </row>
    <row r="21" spans="1:8">
      <c r="A21" s="939" t="s">
        <v>609</v>
      </c>
      <c r="B21" s="950">
        <v>6175.0877795799997</v>
      </c>
      <c r="C21" s="950">
        <v>4559.3200246489996</v>
      </c>
      <c r="D21" s="955">
        <v>0.71132051828488907</v>
      </c>
      <c r="E21" s="950">
        <v>3243.1378829599998</v>
      </c>
      <c r="F21" s="950">
        <v>259.45097719</v>
      </c>
    </row>
    <row r="22" spans="1:8">
      <c r="A22" s="939" t="s">
        <v>753</v>
      </c>
      <c r="B22" s="950">
        <v>2810.09884117</v>
      </c>
      <c r="C22" s="950">
        <v>2791.1651657050002</v>
      </c>
      <c r="D22" s="955">
        <v>0.35256039279977364</v>
      </c>
      <c r="E22" s="950">
        <v>984.05428719000008</v>
      </c>
      <c r="F22" s="950">
        <v>78.724342919999998</v>
      </c>
    </row>
    <row r="23" spans="1:8">
      <c r="A23" s="956" t="s">
        <v>754</v>
      </c>
      <c r="B23" s="957">
        <v>5642.1038064800005</v>
      </c>
      <c r="C23" s="957">
        <v>5468.4267795000014</v>
      </c>
      <c r="D23" s="958">
        <v>0.78066301666387705</v>
      </c>
      <c r="E23" s="957">
        <v>4268.9985460900007</v>
      </c>
      <c r="F23" s="957">
        <v>341.51988351</v>
      </c>
    </row>
    <row r="24" spans="1:8">
      <c r="A24" s="946" t="s">
        <v>628</v>
      </c>
      <c r="B24" s="959">
        <v>110137.73189774003</v>
      </c>
      <c r="C24" s="959">
        <v>106248.094132242</v>
      </c>
      <c r="D24" s="960">
        <v>0.12550180636147121</v>
      </c>
      <c r="E24" s="959">
        <v>13334.32773606</v>
      </c>
      <c r="F24" s="959">
        <v>1066.74964269</v>
      </c>
    </row>
    <row r="25" spans="1:8">
      <c r="A25" s="961" t="s">
        <v>188</v>
      </c>
      <c r="B25" s="962">
        <f>B14+B24</f>
        <v>515864.86795030005</v>
      </c>
      <c r="C25" s="962">
        <f>C14+C24</f>
        <v>467883.68389674206</v>
      </c>
      <c r="D25" s="963">
        <f>C14/C25*D14+C24/C25*D24</f>
        <v>0.2550230753863244</v>
      </c>
      <c r="E25" s="962">
        <f>E14+E24</f>
        <v>119321.13599043</v>
      </c>
      <c r="F25" s="962">
        <f>F14+F24</f>
        <v>9545.6943035599998</v>
      </c>
    </row>
    <row r="26" spans="1:8">
      <c r="A26" s="2779" t="s">
        <v>755</v>
      </c>
      <c r="B26" s="2779"/>
      <c r="C26" s="2779"/>
      <c r="D26" s="2779"/>
      <c r="E26" s="2779"/>
      <c r="F26" s="2779"/>
    </row>
    <row r="27" spans="1:8">
      <c r="A27" s="2779"/>
      <c r="B27" s="2779"/>
      <c r="C27" s="2779"/>
      <c r="D27" s="2779"/>
      <c r="E27" s="2779"/>
      <c r="F27" s="2779"/>
    </row>
    <row r="28" spans="1:8">
      <c r="A28" s="2779"/>
      <c r="B28" s="2779"/>
      <c r="C28" s="2779"/>
      <c r="D28" s="2779"/>
      <c r="E28" s="2779"/>
      <c r="F28" s="2779"/>
    </row>
    <row r="30" spans="1:8">
      <c r="A30" s="277" t="s">
        <v>756</v>
      </c>
      <c r="B30" s="277"/>
      <c r="C30" s="277"/>
      <c r="D30" s="277"/>
      <c r="E30" s="964"/>
      <c r="F30" s="277"/>
    </row>
    <row r="31" spans="1:8" ht="24">
      <c r="A31" s="965" t="s">
        <v>120</v>
      </c>
      <c r="B31" s="966" t="s">
        <v>224</v>
      </c>
      <c r="C31" s="966" t="s">
        <v>416</v>
      </c>
      <c r="D31" s="966" t="s">
        <v>737</v>
      </c>
      <c r="E31" s="966" t="s">
        <v>222</v>
      </c>
      <c r="F31" s="966" t="s">
        <v>287</v>
      </c>
    </row>
    <row r="32" spans="1:8">
      <c r="A32" s="967" t="s">
        <v>738</v>
      </c>
      <c r="B32" s="968"/>
      <c r="C32" s="968"/>
      <c r="D32" s="968"/>
      <c r="E32" s="968"/>
      <c r="F32" s="968"/>
      <c r="G32" s="88"/>
      <c r="H32" s="88"/>
    </row>
    <row r="33" spans="1:8">
      <c r="A33" s="969" t="s">
        <v>740</v>
      </c>
      <c r="B33" s="970">
        <v>87440.146734659997</v>
      </c>
      <c r="C33" s="970">
        <v>85088.93448406001</v>
      </c>
      <c r="D33" s="971">
        <v>2.4340098113203913E-2</v>
      </c>
      <c r="E33" s="970">
        <v>2071.0730136900002</v>
      </c>
      <c r="F33" s="970">
        <v>165.68584109</v>
      </c>
      <c r="G33" s="88"/>
      <c r="H33" s="88"/>
    </row>
    <row r="34" spans="1:8">
      <c r="A34" s="969" t="s">
        <v>742</v>
      </c>
      <c r="B34" s="970">
        <v>45719.44134048</v>
      </c>
      <c r="C34" s="970">
        <v>44237.741599649999</v>
      </c>
      <c r="D34" s="971">
        <v>0.13871930638833863</v>
      </c>
      <c r="E34" s="970">
        <v>6136.6288308900012</v>
      </c>
      <c r="F34" s="970">
        <v>490.93030645000005</v>
      </c>
      <c r="G34" s="88"/>
      <c r="H34" s="88"/>
    </row>
    <row r="35" spans="1:8">
      <c r="A35" s="969" t="s">
        <v>675</v>
      </c>
      <c r="B35" s="970">
        <v>175550.66274949998</v>
      </c>
      <c r="C35" s="970">
        <v>142923.88695182002</v>
      </c>
      <c r="D35" s="971">
        <v>0.37510996862807683</v>
      </c>
      <c r="E35" s="970">
        <v>53612.174750700004</v>
      </c>
      <c r="F35" s="970">
        <v>4288.9739800799998</v>
      </c>
      <c r="G35" s="88"/>
      <c r="H35" s="88"/>
    </row>
    <row r="36" spans="1:8">
      <c r="A36" s="969" t="s">
        <v>745</v>
      </c>
      <c r="B36" s="970">
        <v>152654.96067882</v>
      </c>
      <c r="C36" s="970">
        <v>123166.88875727</v>
      </c>
      <c r="D36" s="971">
        <v>0.36010255554638304</v>
      </c>
      <c r="E36" s="970">
        <v>44352.711400190004</v>
      </c>
      <c r="F36" s="970">
        <v>3548.21691199</v>
      </c>
      <c r="G36" s="88"/>
      <c r="H36" s="88"/>
    </row>
    <row r="37" spans="1:8">
      <c r="A37" s="969" t="s">
        <v>609</v>
      </c>
      <c r="B37" s="970">
        <v>190377.07375749998</v>
      </c>
      <c r="C37" s="970">
        <v>181024.26640681</v>
      </c>
      <c r="D37" s="971">
        <v>0.1207098625970621</v>
      </c>
      <c r="E37" s="970">
        <v>21851.414324699999</v>
      </c>
      <c r="F37" s="970">
        <v>1748.1131458100001</v>
      </c>
      <c r="G37" s="88"/>
      <c r="H37" s="88"/>
    </row>
    <row r="38" spans="1:8">
      <c r="A38" s="969" t="s">
        <v>746</v>
      </c>
      <c r="B38" s="970">
        <v>149723.11197728</v>
      </c>
      <c r="C38" s="970">
        <v>146019.53981618999</v>
      </c>
      <c r="D38" s="971">
        <v>8.3256381739549065E-2</v>
      </c>
      <c r="E38" s="970">
        <v>12157.05854837</v>
      </c>
      <c r="F38" s="970">
        <v>972.56468390999999</v>
      </c>
      <c r="G38" s="88"/>
      <c r="H38" s="88"/>
    </row>
    <row r="39" spans="1:8">
      <c r="A39" s="969" t="s">
        <v>747</v>
      </c>
      <c r="B39" s="970">
        <v>37348.51058817</v>
      </c>
      <c r="C39" s="970">
        <v>32058.36094554</v>
      </c>
      <c r="D39" s="971">
        <v>0.2665132528922583</v>
      </c>
      <c r="E39" s="970">
        <v>8543.9780579899998</v>
      </c>
      <c r="F39" s="970">
        <v>683.51824445</v>
      </c>
      <c r="G39" s="88"/>
      <c r="H39" s="88"/>
    </row>
    <row r="40" spans="1:8">
      <c r="A40" s="969" t="s">
        <v>748</v>
      </c>
      <c r="B40" s="970">
        <v>3305.4511920499999</v>
      </c>
      <c r="C40" s="970">
        <v>2946.3656450800004</v>
      </c>
      <c r="D40" s="971">
        <v>0.39043956416643766</v>
      </c>
      <c r="E40" s="970">
        <v>1150.3777183400002</v>
      </c>
      <c r="F40" s="970">
        <v>92.030217449999995</v>
      </c>
      <c r="G40" s="88"/>
      <c r="H40" s="88"/>
    </row>
    <row r="41" spans="1:8">
      <c r="A41" s="969" t="s">
        <v>613</v>
      </c>
      <c r="B41" s="970">
        <v>2967.7849994999992</v>
      </c>
      <c r="C41" s="970">
        <v>2733.4011900099999</v>
      </c>
      <c r="D41" s="971">
        <v>0.86880219854272911</v>
      </c>
      <c r="E41" s="970">
        <v>2374.7849633800001</v>
      </c>
      <c r="F41" s="970">
        <v>189.9827971</v>
      </c>
      <c r="G41" s="88"/>
      <c r="H41" s="88"/>
    </row>
    <row r="42" spans="1:8">
      <c r="A42" s="972" t="s">
        <v>614</v>
      </c>
      <c r="B42" s="973">
        <v>502055.10958163999</v>
      </c>
      <c r="C42" s="973">
        <v>456008.23063235008</v>
      </c>
      <c r="D42" s="974">
        <v>0.18869412897227589</v>
      </c>
      <c r="E42" s="973">
        <v>86046.075883359998</v>
      </c>
      <c r="F42" s="973">
        <v>6883.6860705300005</v>
      </c>
      <c r="G42" s="88"/>
      <c r="H42" s="88"/>
    </row>
    <row r="43" spans="1:8">
      <c r="A43" s="969"/>
      <c r="B43" s="970"/>
      <c r="C43" s="975"/>
      <c r="D43" s="976"/>
      <c r="E43" s="977"/>
      <c r="F43" s="975"/>
      <c r="G43" s="88"/>
      <c r="H43" s="88"/>
    </row>
    <row r="44" spans="1:8">
      <c r="A44" s="969" t="s">
        <v>750</v>
      </c>
      <c r="B44" s="970"/>
      <c r="C44" s="975"/>
      <c r="D44" s="976"/>
      <c r="E44" s="975"/>
      <c r="F44" s="975"/>
      <c r="G44" s="88"/>
      <c r="H44" s="88"/>
    </row>
    <row r="45" spans="1:8">
      <c r="A45" s="969" t="s">
        <v>751</v>
      </c>
      <c r="B45" s="970">
        <v>2178.102714027907</v>
      </c>
      <c r="C45" s="970">
        <v>2201.5239714661161</v>
      </c>
      <c r="D45" s="971">
        <v>5.5317414043320752E-2</v>
      </c>
      <c r="E45" s="970">
        <v>121.78261305588701</v>
      </c>
      <c r="F45" s="970">
        <v>9.7426090504709606</v>
      </c>
      <c r="G45" s="88"/>
      <c r="H45" s="88"/>
    </row>
    <row r="46" spans="1:8">
      <c r="A46" s="969" t="s">
        <v>752</v>
      </c>
      <c r="B46" s="970">
        <v>116.47419291419102</v>
      </c>
      <c r="C46" s="970">
        <v>114.11315931689809</v>
      </c>
      <c r="D46" s="971">
        <v>6.6218343459412368E-2</v>
      </c>
      <c r="E46" s="970">
        <v>7.5563843768850001</v>
      </c>
      <c r="F46" s="970">
        <v>0.60451075015080014</v>
      </c>
      <c r="G46" s="88"/>
      <c r="H46" s="88"/>
    </row>
    <row r="47" spans="1:8">
      <c r="A47" s="969" t="s">
        <v>742</v>
      </c>
      <c r="B47" s="970">
        <v>3455.914123270933</v>
      </c>
      <c r="C47" s="970">
        <v>3437.1801198239355</v>
      </c>
      <c r="D47" s="971">
        <v>6.0364217654334709E-2</v>
      </c>
      <c r="E47" s="970">
        <v>207.4826888702043</v>
      </c>
      <c r="F47" s="970">
        <v>16.598615086416345</v>
      </c>
    </row>
    <row r="48" spans="1:8">
      <c r="A48" s="969" t="s">
        <v>675</v>
      </c>
      <c r="B48" s="970">
        <v>5613.8247147793281</v>
      </c>
      <c r="C48" s="970">
        <v>3189.3297564104773</v>
      </c>
      <c r="D48" s="971">
        <v>0.98380258232891571</v>
      </c>
      <c r="E48" s="970">
        <v>3137.6708502550791</v>
      </c>
      <c r="F48" s="970">
        <v>251.03348303160635</v>
      </c>
    </row>
    <row r="49" spans="1:6">
      <c r="A49" s="969" t="s">
        <v>609</v>
      </c>
      <c r="B49" s="970">
        <v>6956.4662769249608</v>
      </c>
      <c r="C49" s="970">
        <v>4623.7394386852229</v>
      </c>
      <c r="D49" s="971">
        <v>0.71169265394206926</v>
      </c>
      <c r="E49" s="970">
        <v>3290.6813922544998</v>
      </c>
      <c r="F49" s="970">
        <v>263.25445852316</v>
      </c>
    </row>
    <row r="50" spans="1:6">
      <c r="A50" s="969" t="s">
        <v>753</v>
      </c>
      <c r="B50" s="970">
        <v>3131.9706674878003</v>
      </c>
      <c r="C50" s="970">
        <v>3005.8396014277587</v>
      </c>
      <c r="D50" s="971">
        <v>0.34960811009261245</v>
      </c>
      <c r="E50" s="970">
        <v>1050.8659022966901</v>
      </c>
      <c r="F50" s="970">
        <v>84.070414356135203</v>
      </c>
    </row>
    <row r="51" spans="1:6">
      <c r="A51" s="956" t="s">
        <v>754</v>
      </c>
      <c r="B51" s="978">
        <v>3077.0138063583945</v>
      </c>
      <c r="C51" s="978">
        <v>2931.2380065899965</v>
      </c>
      <c r="D51" s="979">
        <v>1.4800324251454426</v>
      </c>
      <c r="E51" s="978">
        <v>4338.3272955718858</v>
      </c>
      <c r="F51" s="978">
        <v>346.98112872535091</v>
      </c>
    </row>
    <row r="52" spans="1:6">
      <c r="A52" s="972" t="s">
        <v>628</v>
      </c>
      <c r="B52" s="973">
        <v>24529.766495763517</v>
      </c>
      <c r="C52" s="973">
        <v>19502.964053720407</v>
      </c>
      <c r="D52" s="974">
        <v>0.62320614923978968</v>
      </c>
      <c r="E52" s="973">
        <v>12154.367126681133</v>
      </c>
      <c r="F52" s="973">
        <v>972.28521952329049</v>
      </c>
    </row>
    <row r="53" spans="1:6">
      <c r="A53" s="980" t="s">
        <v>188</v>
      </c>
      <c r="B53" s="981">
        <v>526584.87607740355</v>
      </c>
      <c r="C53" s="981">
        <v>475511.19468607049</v>
      </c>
      <c r="D53" s="982">
        <v>0.20651552288873545</v>
      </c>
      <c r="E53" s="981">
        <v>98200.443010041126</v>
      </c>
      <c r="F53" s="981">
        <v>7855.9712900532913</v>
      </c>
    </row>
    <row r="54" spans="1:6">
      <c r="A54" s="2780" t="s">
        <v>757</v>
      </c>
      <c r="B54" s="2780"/>
      <c r="C54" s="2780"/>
      <c r="D54" s="2780"/>
      <c r="E54" s="2780"/>
      <c r="F54" s="2780"/>
    </row>
    <row r="55" spans="1:6">
      <c r="A55" s="2780"/>
      <c r="B55" s="2780"/>
      <c r="C55" s="2780"/>
      <c r="D55" s="2780"/>
      <c r="E55" s="2780"/>
      <c r="F55" s="2780"/>
    </row>
    <row r="112" spans="7:7" ht="15">
      <c r="G112" s="983"/>
    </row>
  </sheetData>
  <mergeCells count="3">
    <mergeCell ref="A1:F1"/>
    <mergeCell ref="A26:F28"/>
    <mergeCell ref="A54:F55"/>
  </mergeCells>
  <pageMargins left="0.43307086614173229" right="0.23622047244094491" top="0.74803149606299213" bottom="0.74803149606299213" header="0.31496062992125984" footer="0.31496062992125984"/>
  <pageSetup paperSize="9" orientation="portrait" r:id="rId1"/>
  <rowBreaks count="1" manualBreakCount="1">
    <brk id="28" max="16383" man="1"/>
  </rowBreaks>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B4E6E-3FB8-4F42-84C2-6AD20B3B79EA}">
  <sheetPr>
    <tabColor theme="2"/>
  </sheetPr>
  <dimension ref="A1:U113"/>
  <sheetViews>
    <sheetView showGridLines="0" showWhiteSpace="0" view="pageLayout" zoomScaleNormal="100" workbookViewId="0">
      <selection activeCell="A62" sqref="A62"/>
    </sheetView>
  </sheetViews>
  <sheetFormatPr defaultColWidth="0" defaultRowHeight="12"/>
  <cols>
    <col min="1" max="1" width="39.7109375" style="88" customWidth="1"/>
    <col min="2" max="3" width="10.7109375" style="88" customWidth="1"/>
    <col min="4" max="4" width="11.7109375" style="88" customWidth="1"/>
    <col min="5" max="5" width="12.28515625" style="88" customWidth="1"/>
    <col min="6" max="6" width="10.7109375" style="88" customWidth="1"/>
    <col min="7" max="21" width="17.85546875" style="88" hidden="1" customWidth="1"/>
    <col min="22" max="16384" width="9.140625" style="88" hidden="1"/>
  </cols>
  <sheetData>
    <row r="1" spans="1:10" ht="84.75" customHeight="1">
      <c r="A1" s="2781" t="s">
        <v>2110</v>
      </c>
      <c r="B1" s="2782"/>
      <c r="C1" s="2782"/>
      <c r="D1" s="2782"/>
      <c r="E1" s="2782"/>
      <c r="F1" s="2782"/>
    </row>
    <row r="2" spans="1:10" ht="59.25" customHeight="1">
      <c r="A2" s="984" t="s">
        <v>240</v>
      </c>
      <c r="B2" s="985" t="s">
        <v>758</v>
      </c>
      <c r="C2" s="985" t="s">
        <v>470</v>
      </c>
      <c r="D2" s="985" t="s">
        <v>2070</v>
      </c>
      <c r="E2" s="985" t="s">
        <v>246</v>
      </c>
      <c r="F2" s="985" t="s">
        <v>188</v>
      </c>
    </row>
    <row r="3" spans="1:10">
      <c r="A3" s="986" t="s">
        <v>738</v>
      </c>
      <c r="B3" s="986"/>
      <c r="C3" s="986"/>
      <c r="D3" s="986"/>
      <c r="E3" s="986"/>
      <c r="F3" s="986"/>
    </row>
    <row r="4" spans="1:10">
      <c r="A4" s="987" t="s">
        <v>740</v>
      </c>
      <c r="B4" s="988"/>
      <c r="C4" s="988"/>
      <c r="D4" s="988"/>
      <c r="E4" s="988"/>
      <c r="F4" s="988"/>
      <c r="G4" s="662"/>
    </row>
    <row r="5" spans="1:10">
      <c r="A5" s="987" t="s">
        <v>742</v>
      </c>
      <c r="B5" s="988">
        <v>35712.029930340002</v>
      </c>
      <c r="C5" s="988">
        <v>2209.4766337199999</v>
      </c>
      <c r="D5" s="988">
        <v>1410.0152991100001</v>
      </c>
      <c r="E5" s="988">
        <v>3490.1294242500003</v>
      </c>
      <c r="F5" s="988">
        <v>42821.651287419998</v>
      </c>
      <c r="G5" s="662"/>
    </row>
    <row r="6" spans="1:10">
      <c r="A6" s="987" t="s">
        <v>675</v>
      </c>
      <c r="B6" s="988">
        <v>108494.83413303</v>
      </c>
      <c r="C6" s="988">
        <v>55705.983334250006</v>
      </c>
      <c r="D6" s="988">
        <v>1133.8767573099999</v>
      </c>
      <c r="E6" s="988">
        <v>7143.9859972499999</v>
      </c>
      <c r="F6" s="988">
        <v>172478.68022184004</v>
      </c>
      <c r="G6" s="662"/>
    </row>
    <row r="7" spans="1:10">
      <c r="A7" s="987" t="s">
        <v>745</v>
      </c>
      <c r="B7" s="988">
        <v>97891.188057110005</v>
      </c>
      <c r="C7" s="940">
        <v>52076.939534710007</v>
      </c>
      <c r="D7" s="988">
        <v>0</v>
      </c>
      <c r="E7" s="988">
        <v>0</v>
      </c>
      <c r="F7" s="988">
        <v>149968.12759182003</v>
      </c>
      <c r="G7" s="662"/>
    </row>
    <row r="8" spans="1:10">
      <c r="A8" s="987" t="s">
        <v>609</v>
      </c>
      <c r="B8" s="988">
        <v>161901.22762843998</v>
      </c>
      <c r="C8" s="988">
        <v>25780.723389800001</v>
      </c>
      <c r="D8" s="988">
        <v>4.5607E-3</v>
      </c>
      <c r="E8" s="988">
        <v>71.076106330000016</v>
      </c>
      <c r="F8" s="988">
        <v>187753.03168526999</v>
      </c>
      <c r="G8" s="662"/>
      <c r="H8" s="662"/>
    </row>
    <row r="9" spans="1:10">
      <c r="A9" s="987" t="s">
        <v>746</v>
      </c>
      <c r="B9" s="988">
        <v>137682.88539553003</v>
      </c>
      <c r="C9" s="988">
        <v>11537.60464777</v>
      </c>
      <c r="D9" s="988">
        <v>0</v>
      </c>
      <c r="E9" s="988">
        <v>0</v>
      </c>
      <c r="F9" s="988">
        <v>149220.49004330003</v>
      </c>
      <c r="G9" s="662"/>
      <c r="H9" s="662"/>
    </row>
    <row r="10" spans="1:10">
      <c r="A10" s="987" t="s">
        <v>747</v>
      </c>
      <c r="B10" s="988">
        <v>24218.342232909999</v>
      </c>
      <c r="C10" s="988">
        <v>14243.118742030001</v>
      </c>
      <c r="D10" s="988">
        <v>4.5607E-3</v>
      </c>
      <c r="E10" s="988">
        <v>71.076106330000016</v>
      </c>
      <c r="F10" s="988">
        <v>38532.541641969998</v>
      </c>
      <c r="G10" s="662"/>
    </row>
    <row r="11" spans="1:10">
      <c r="A11" s="987" t="s">
        <v>748</v>
      </c>
      <c r="B11" s="988">
        <v>2292.1143346600002</v>
      </c>
      <c r="C11" s="988">
        <v>962.62657555999988</v>
      </c>
      <c r="D11" s="988">
        <v>5.6070000000000002E-4</v>
      </c>
      <c r="E11" s="988">
        <v>26.229278780000001</v>
      </c>
      <c r="F11" s="988">
        <v>3280.9707496999999</v>
      </c>
      <c r="G11" s="662"/>
    </row>
    <row r="12" spans="1:10">
      <c r="A12" s="989" t="s">
        <v>613</v>
      </c>
      <c r="B12" s="990">
        <v>2673.7728580300004</v>
      </c>
      <c r="C12" s="990">
        <v>0</v>
      </c>
      <c r="D12" s="990">
        <v>0</v>
      </c>
      <c r="E12" s="990">
        <v>0</v>
      </c>
      <c r="F12" s="990">
        <v>2673.7728580300004</v>
      </c>
      <c r="G12" s="662"/>
    </row>
    <row r="13" spans="1:10">
      <c r="A13" s="991" t="s">
        <v>614</v>
      </c>
      <c r="B13" s="992">
        <v>308781.86454983999</v>
      </c>
      <c r="C13" s="992">
        <v>83696.183357770002</v>
      </c>
      <c r="D13" s="992">
        <v>2543.89661712</v>
      </c>
      <c r="E13" s="992">
        <v>10705.19152783</v>
      </c>
      <c r="F13" s="992">
        <v>405727.13605256006</v>
      </c>
      <c r="G13" s="993"/>
      <c r="H13" s="994"/>
      <c r="I13" s="994"/>
      <c r="J13" s="994"/>
    </row>
    <row r="14" spans="1:10">
      <c r="A14" s="989"/>
      <c r="B14" s="990"/>
      <c r="C14" s="990"/>
      <c r="D14" s="990"/>
      <c r="E14" s="990"/>
      <c r="F14" s="995"/>
    </row>
    <row r="15" spans="1:10">
      <c r="A15" s="996" t="s">
        <v>750</v>
      </c>
      <c r="B15" s="990"/>
      <c r="C15" s="990"/>
      <c r="D15" s="990"/>
      <c r="E15" s="990"/>
      <c r="F15" s="990"/>
      <c r="H15" s="662"/>
    </row>
    <row r="16" spans="1:10">
      <c r="A16" s="989" t="s">
        <v>751</v>
      </c>
      <c r="B16" s="990">
        <v>75068.753540599995</v>
      </c>
      <c r="C16" s="990">
        <v>557.97058475000006</v>
      </c>
      <c r="D16" s="990">
        <v>655.51787960999991</v>
      </c>
      <c r="E16" s="990">
        <v>1610.7401584699999</v>
      </c>
      <c r="F16" s="990">
        <v>77892.982163429988</v>
      </c>
    </row>
    <row r="17" spans="1:6">
      <c r="A17" s="989" t="s">
        <v>752</v>
      </c>
      <c r="B17" s="990">
        <v>3366.5099681099996</v>
      </c>
      <c r="C17" s="990">
        <v>5125.2762525899998</v>
      </c>
      <c r="D17" s="990">
        <v>0.37779425999999999</v>
      </c>
      <c r="E17" s="990">
        <v>1271.33183437</v>
      </c>
      <c r="F17" s="990">
        <v>9763.4958493300001</v>
      </c>
    </row>
    <row r="18" spans="1:6">
      <c r="A18" s="989" t="s">
        <v>759</v>
      </c>
      <c r="B18" s="990">
        <v>393.03621730000003</v>
      </c>
      <c r="C18" s="990">
        <v>9.9519475100000001</v>
      </c>
      <c r="D18" s="990">
        <v>1226.3012320999999</v>
      </c>
      <c r="E18" s="990">
        <v>954.01198961</v>
      </c>
      <c r="F18" s="990">
        <v>2583.3013865200001</v>
      </c>
    </row>
    <row r="19" spans="1:6">
      <c r="A19" s="989" t="s">
        <v>675</v>
      </c>
      <c r="B19" s="990">
        <v>3638.0492755099999</v>
      </c>
      <c r="C19" s="990">
        <v>1613.4104626999999</v>
      </c>
      <c r="D19" s="990">
        <v>0</v>
      </c>
      <c r="E19" s="990">
        <v>19.202333019999998</v>
      </c>
      <c r="F19" s="990">
        <v>5270.66207123</v>
      </c>
    </row>
    <row r="20" spans="1:6">
      <c r="A20" s="989" t="s">
        <v>609</v>
      </c>
      <c r="B20" s="990">
        <v>4507.6923805299994</v>
      </c>
      <c r="C20" s="990">
        <v>1666.3345406400001</v>
      </c>
      <c r="D20" s="990">
        <v>0</v>
      </c>
      <c r="E20" s="990">
        <v>1.06085841</v>
      </c>
      <c r="F20" s="990">
        <v>6175.0877795799997</v>
      </c>
    </row>
    <row r="21" spans="1:6">
      <c r="A21" s="989" t="s">
        <v>760</v>
      </c>
      <c r="B21" s="990">
        <v>2804.7958454599998</v>
      </c>
      <c r="C21" s="990">
        <v>5.3029957100000003</v>
      </c>
      <c r="D21" s="990">
        <v>0</v>
      </c>
      <c r="E21" s="990">
        <v>0</v>
      </c>
      <c r="F21" s="990">
        <v>2810.0988411699996</v>
      </c>
    </row>
    <row r="22" spans="1:6">
      <c r="A22" s="989" t="s">
        <v>754</v>
      </c>
      <c r="B22" s="990">
        <v>4790.1694807900003</v>
      </c>
      <c r="C22" s="990">
        <v>118.78802503999999</v>
      </c>
      <c r="D22" s="990">
        <v>428.56060164000002</v>
      </c>
      <c r="E22" s="990">
        <v>304.58569901000004</v>
      </c>
      <c r="F22" s="990">
        <v>5642.1038064800005</v>
      </c>
    </row>
    <row r="23" spans="1:6">
      <c r="A23" s="991" t="s">
        <v>628</v>
      </c>
      <c r="B23" s="992">
        <v>94569.006708300003</v>
      </c>
      <c r="C23" s="992">
        <v>9097.0348089399995</v>
      </c>
      <c r="D23" s="992">
        <v>2310.7575076099997</v>
      </c>
      <c r="E23" s="992">
        <v>4160.93287289</v>
      </c>
      <c r="F23" s="992">
        <v>110137.73189774</v>
      </c>
    </row>
    <row r="24" spans="1:6" ht="14.25" customHeight="1">
      <c r="A24" s="997" t="s">
        <v>188</v>
      </c>
      <c r="B24" s="998">
        <f>B13+B23</f>
        <v>403350.87125813996</v>
      </c>
      <c r="C24" s="998">
        <f>C13+C23</f>
        <v>92793.218166709994</v>
      </c>
      <c r="D24" s="998">
        <f>D13+D23</f>
        <v>4854.6541247299992</v>
      </c>
      <c r="E24" s="998">
        <f>E13+E23</f>
        <v>14866.12440072</v>
      </c>
      <c r="F24" s="998">
        <f>F13+F23</f>
        <v>515864.86795030005</v>
      </c>
    </row>
    <row r="25" spans="1:6" s="1001" customFormat="1" ht="14.25" customHeight="1">
      <c r="A25" s="999"/>
      <c r="B25" s="1000"/>
      <c r="C25" s="1000"/>
      <c r="D25" s="1000"/>
      <c r="E25" s="1000"/>
      <c r="F25" s="1000"/>
    </row>
    <row r="26" spans="1:6">
      <c r="A26" s="2779" t="s">
        <v>755</v>
      </c>
      <c r="B26" s="2779"/>
      <c r="C26" s="2779"/>
      <c r="D26" s="2779"/>
      <c r="E26" s="2779"/>
      <c r="F26" s="2779"/>
    </row>
    <row r="27" spans="1:6">
      <c r="A27" s="2779"/>
      <c r="B27" s="2779"/>
      <c r="C27" s="2779"/>
      <c r="D27" s="2779"/>
      <c r="E27" s="2779"/>
      <c r="F27" s="2779"/>
    </row>
    <row r="28" spans="1:6" ht="13.5" customHeight="1">
      <c r="A28" s="1002"/>
      <c r="B28" s="1003"/>
      <c r="C28" s="1003"/>
      <c r="D28" s="1003"/>
      <c r="E28" s="1003"/>
      <c r="F28" s="1003"/>
    </row>
    <row r="29" spans="1:6" ht="2.25" customHeight="1">
      <c r="A29" s="1003"/>
      <c r="B29" s="1003"/>
      <c r="C29" s="1003"/>
      <c r="D29" s="1003"/>
      <c r="E29" s="1003"/>
      <c r="F29" s="1003"/>
    </row>
    <row r="30" spans="1:6" ht="9.75" customHeight="1">
      <c r="A30" s="1003"/>
      <c r="B30" s="1003"/>
      <c r="C30" s="1003"/>
      <c r="D30" s="1003"/>
      <c r="E30" s="1003"/>
      <c r="F30" s="1003"/>
    </row>
    <row r="31" spans="1:6">
      <c r="A31" s="1004"/>
      <c r="B31" s="1004"/>
      <c r="C31" s="1004"/>
      <c r="D31" s="1004"/>
      <c r="E31" s="1004"/>
      <c r="F31" s="1004"/>
    </row>
    <row r="32" spans="1:6" ht="36">
      <c r="A32" s="1005" t="s">
        <v>291</v>
      </c>
      <c r="B32" s="1006" t="s">
        <v>758</v>
      </c>
      <c r="C32" s="1006" t="s">
        <v>470</v>
      </c>
      <c r="D32" s="1006" t="s">
        <v>2070</v>
      </c>
      <c r="E32" s="1006" t="s">
        <v>246</v>
      </c>
      <c r="F32" s="1006" t="s">
        <v>188</v>
      </c>
    </row>
    <row r="33" spans="1:7">
      <c r="A33" s="1007" t="s">
        <v>738</v>
      </c>
      <c r="B33" s="1007"/>
      <c r="C33" s="1007"/>
      <c r="D33" s="1007"/>
      <c r="E33" s="1007"/>
      <c r="F33" s="1007"/>
    </row>
    <row r="34" spans="1:7">
      <c r="A34" s="987" t="s">
        <v>740</v>
      </c>
      <c r="B34" s="988">
        <v>72676.141945929994</v>
      </c>
      <c r="C34" s="988">
        <v>5659.1144459899997</v>
      </c>
      <c r="D34" s="988">
        <v>1662.0716409700001</v>
      </c>
      <c r="E34" s="988">
        <v>3969.3204982100001</v>
      </c>
      <c r="F34" s="988">
        <v>83966.648531099985</v>
      </c>
    </row>
    <row r="35" spans="1:7">
      <c r="A35" s="987" t="s">
        <v>742</v>
      </c>
      <c r="B35" s="988">
        <v>33451.561270350001</v>
      </c>
      <c r="C35" s="988">
        <v>3377.8901872300003</v>
      </c>
      <c r="D35" s="988">
        <v>1339.3299022899998</v>
      </c>
      <c r="E35" s="988">
        <v>4502.3466740200001</v>
      </c>
      <c r="F35" s="988">
        <v>42671.128033890003</v>
      </c>
    </row>
    <row r="36" spans="1:7">
      <c r="A36" s="987" t="s">
        <v>675</v>
      </c>
      <c r="B36" s="988">
        <v>109910.47478565</v>
      </c>
      <c r="C36" s="988">
        <v>59301.022550310001</v>
      </c>
      <c r="D36" s="988">
        <v>1168.1455104400002</v>
      </c>
      <c r="E36" s="988">
        <v>7861.4905734799995</v>
      </c>
      <c r="F36" s="988">
        <v>178241.13341988</v>
      </c>
    </row>
    <row r="37" spans="1:7">
      <c r="A37" s="987" t="s">
        <v>745</v>
      </c>
      <c r="B37" s="988">
        <v>98646.157129290004</v>
      </c>
      <c r="C37" s="988">
        <v>55844.708436580004</v>
      </c>
      <c r="D37" s="988" t="s">
        <v>423</v>
      </c>
      <c r="E37" s="988" t="s">
        <v>423</v>
      </c>
      <c r="F37" s="988">
        <v>154490.86556587002</v>
      </c>
    </row>
    <row r="38" spans="1:7">
      <c r="A38" s="987" t="s">
        <v>609</v>
      </c>
      <c r="B38" s="988">
        <v>163016.75869652</v>
      </c>
      <c r="C38" s="988">
        <v>22304.357247299999</v>
      </c>
      <c r="D38" s="988">
        <v>1.59499393</v>
      </c>
      <c r="E38" s="988">
        <v>77.561645170000006</v>
      </c>
      <c r="F38" s="988">
        <v>185400.27258292001</v>
      </c>
    </row>
    <row r="39" spans="1:7">
      <c r="A39" s="987" t="s">
        <v>746</v>
      </c>
      <c r="B39" s="988">
        <v>137187.39784426999</v>
      </c>
      <c r="C39" s="988">
        <v>9433.3029397600003</v>
      </c>
      <c r="D39" s="988" t="s">
        <v>423</v>
      </c>
      <c r="E39" s="988" t="s">
        <v>423</v>
      </c>
      <c r="F39" s="988">
        <v>146620.70078402999</v>
      </c>
    </row>
    <row r="40" spans="1:7">
      <c r="A40" s="987" t="s">
        <v>747</v>
      </c>
      <c r="B40" s="988">
        <v>23517.037521859998</v>
      </c>
      <c r="C40" s="988">
        <v>11918.34899061</v>
      </c>
      <c r="D40" s="988">
        <v>1.51309132</v>
      </c>
      <c r="E40" s="988">
        <v>45.171881829999997</v>
      </c>
      <c r="F40" s="988">
        <v>35482.071485619992</v>
      </c>
    </row>
    <row r="41" spans="1:7">
      <c r="A41" s="987" t="s">
        <v>748</v>
      </c>
      <c r="B41" s="988">
        <v>2312.3233303899997</v>
      </c>
      <c r="C41" s="988">
        <v>952.70531692999998</v>
      </c>
      <c r="D41" s="988" t="s">
        <v>212</v>
      </c>
      <c r="E41" s="988">
        <v>32.389763340000002</v>
      </c>
      <c r="F41" s="988">
        <v>3297.5003132699994</v>
      </c>
    </row>
    <row r="42" spans="1:7">
      <c r="A42" s="989" t="s">
        <v>613</v>
      </c>
      <c r="B42" s="990">
        <v>2760.6682803399995</v>
      </c>
      <c r="C42" s="990">
        <v>59.763425550000001</v>
      </c>
      <c r="D42" s="990">
        <v>3.0010447600000001</v>
      </c>
      <c r="E42" s="990">
        <v>11.96628913</v>
      </c>
      <c r="F42" s="990">
        <v>2835.3990397799994</v>
      </c>
    </row>
    <row r="43" spans="1:7">
      <c r="A43" s="1008" t="s">
        <v>614</v>
      </c>
      <c r="B43" s="1009">
        <v>381815.60497879004</v>
      </c>
      <c r="C43" s="1009">
        <v>90702.147856380005</v>
      </c>
      <c r="D43" s="1009">
        <v>4174.1430923899998</v>
      </c>
      <c r="E43" s="1009">
        <v>16422.685680009999</v>
      </c>
      <c r="F43" s="1009">
        <v>493114.58160756994</v>
      </c>
    </row>
    <row r="44" spans="1:7">
      <c r="A44" s="989"/>
      <c r="B44" s="990"/>
      <c r="C44" s="990"/>
      <c r="D44" s="990"/>
      <c r="E44" s="990"/>
      <c r="F44" s="995"/>
    </row>
    <row r="45" spans="1:7">
      <c r="A45" s="1010" t="s">
        <v>750</v>
      </c>
      <c r="B45" s="990"/>
      <c r="C45" s="990"/>
      <c r="D45" s="990"/>
      <c r="E45" s="990"/>
      <c r="F45" s="990"/>
    </row>
    <row r="46" spans="1:7">
      <c r="A46" s="989" t="s">
        <v>751</v>
      </c>
      <c r="B46" s="990">
        <v>2420.1392540280003</v>
      </c>
      <c r="C46" s="990">
        <v>59.583916648000006</v>
      </c>
      <c r="D46" s="990" t="s">
        <v>423</v>
      </c>
      <c r="E46" s="990">
        <v>6.7683997920000003</v>
      </c>
      <c r="F46" s="990">
        <v>2486.4915704680002</v>
      </c>
      <c r="G46" s="553"/>
    </row>
    <row r="47" spans="1:7">
      <c r="A47" s="989" t="s">
        <v>752</v>
      </c>
      <c r="B47" s="990">
        <v>124.83144691260001</v>
      </c>
      <c r="C47" s="990">
        <v>10.113838947020001</v>
      </c>
      <c r="D47" s="990" t="s">
        <v>423</v>
      </c>
      <c r="E47" s="990" t="s">
        <v>423</v>
      </c>
      <c r="F47" s="990">
        <v>134.94528593268001</v>
      </c>
      <c r="G47" s="553"/>
    </row>
    <row r="48" spans="1:7">
      <c r="A48" s="989" t="s">
        <v>759</v>
      </c>
      <c r="B48" s="990">
        <v>260.45692148604002</v>
      </c>
      <c r="C48" s="990">
        <v>24.4959934504</v>
      </c>
      <c r="D48" s="990">
        <v>1217.1756292962002</v>
      </c>
      <c r="E48" s="990">
        <v>920.64601611692012</v>
      </c>
      <c r="F48" s="990">
        <v>2422.77456037204</v>
      </c>
      <c r="G48" s="553"/>
    </row>
    <row r="49" spans="1:7">
      <c r="A49" s="989" t="s">
        <v>675</v>
      </c>
      <c r="B49" s="990">
        <v>3301.0856905720002</v>
      </c>
      <c r="C49" s="990">
        <v>2279.9372250120005</v>
      </c>
      <c r="D49" s="990" t="s">
        <v>423</v>
      </c>
      <c r="E49" s="990">
        <v>247.91599618907799</v>
      </c>
      <c r="F49" s="990">
        <v>5828.9389110880011</v>
      </c>
      <c r="G49" s="553"/>
    </row>
    <row r="50" spans="1:7">
      <c r="A50" s="989" t="s">
        <v>609</v>
      </c>
      <c r="B50" s="990">
        <v>4550.1597681900002</v>
      </c>
      <c r="C50" s="990">
        <v>2438.7862381375999</v>
      </c>
      <c r="D50" s="990" t="s">
        <v>423</v>
      </c>
      <c r="E50" s="990">
        <v>7.0208551187539996</v>
      </c>
      <c r="F50" s="990">
        <v>6995.9668612119995</v>
      </c>
      <c r="G50" s="553"/>
    </row>
    <row r="51" spans="1:7">
      <c r="A51" s="989" t="s">
        <v>760</v>
      </c>
      <c r="B51" s="990">
        <v>3040.6532888820002</v>
      </c>
      <c r="C51" s="990">
        <v>1464.4602145322719</v>
      </c>
      <c r="D51" s="990" t="s">
        <v>423</v>
      </c>
      <c r="E51" s="990" t="s">
        <v>423</v>
      </c>
      <c r="F51" s="990">
        <v>4505.1135031579997</v>
      </c>
      <c r="G51" s="553"/>
    </row>
    <row r="52" spans="1:7">
      <c r="A52" s="989" t="s">
        <v>754</v>
      </c>
      <c r="B52" s="990">
        <v>3126.0702650448998</v>
      </c>
      <c r="C52" s="990">
        <v>66.734154721699994</v>
      </c>
      <c r="D52" s="990" t="s">
        <v>423</v>
      </c>
      <c r="E52" s="990" t="s">
        <v>212</v>
      </c>
      <c r="F52" s="990">
        <v>3193.0263359113696</v>
      </c>
      <c r="G52" s="553"/>
    </row>
    <row r="53" spans="1:7">
      <c r="A53" s="1008" t="s">
        <v>628</v>
      </c>
      <c r="B53" s="1009">
        <v>16823.39663469404</v>
      </c>
      <c r="C53" s="1009">
        <v>6344.11158144</v>
      </c>
      <c r="D53" s="1009">
        <v>1217.1756292962002</v>
      </c>
      <c r="E53" s="1009">
        <v>1182.5731839566802</v>
      </c>
      <c r="F53" s="1009">
        <v>25567.257027734646</v>
      </c>
      <c r="G53" s="553"/>
    </row>
    <row r="54" spans="1:7">
      <c r="A54" s="1011" t="s">
        <v>188</v>
      </c>
      <c r="B54" s="1012">
        <v>398639.00161348411</v>
      </c>
      <c r="C54" s="1012">
        <v>97046.259437820001</v>
      </c>
      <c r="D54" s="1012">
        <v>5391.3187216861998</v>
      </c>
      <c r="E54" s="1012">
        <v>17605.258863966683</v>
      </c>
      <c r="F54" s="1012">
        <v>518681.83863530459</v>
      </c>
      <c r="G54" s="553"/>
    </row>
    <row r="55" spans="1:7">
      <c r="A55" s="999"/>
      <c r="B55" s="1000"/>
      <c r="C55" s="1000"/>
      <c r="D55" s="1000"/>
      <c r="E55" s="1000"/>
      <c r="F55" s="1000"/>
      <c r="G55" s="553"/>
    </row>
    <row r="56" spans="1:7">
      <c r="A56" s="2783" t="s">
        <v>757</v>
      </c>
      <c r="B56" s="2783"/>
      <c r="C56" s="2783"/>
      <c r="D56" s="2783"/>
      <c r="E56" s="2783"/>
      <c r="F56" s="2783"/>
      <c r="G56" s="553"/>
    </row>
    <row r="57" spans="1:7">
      <c r="G57" s="553"/>
    </row>
    <row r="58" spans="1:7">
      <c r="G58" s="553"/>
    </row>
    <row r="59" spans="1:7" ht="14.25" customHeight="1"/>
    <row r="113" spans="6:6" ht="15">
      <c r="F113" s="673"/>
    </row>
  </sheetData>
  <mergeCells count="3">
    <mergeCell ref="A1:F1"/>
    <mergeCell ref="A26:F27"/>
    <mergeCell ref="A56:F56"/>
  </mergeCells>
  <pageMargins left="0.43307086614173229" right="0.23622047244094491" top="0.74803149606299213" bottom="0.74803149606299213" header="0.31496062992125984" footer="0.31496062992125984"/>
  <pageSetup paperSize="9" orientation="portrait" r:id="rId1"/>
  <rowBreaks count="1" manualBreakCount="1">
    <brk id="27" max="16383" man="1"/>
  </rowBreaks>
  <customProperties>
    <customPr name="_pios_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0E7A1-CB61-4A5D-BC11-F68859A64A05}">
  <sheetPr>
    <tabColor theme="2"/>
  </sheetPr>
  <dimension ref="A1:U112"/>
  <sheetViews>
    <sheetView showGridLines="0" showWhiteSpace="0" view="pageLayout" zoomScaleNormal="100" workbookViewId="0">
      <selection activeCell="A69" sqref="A69"/>
    </sheetView>
  </sheetViews>
  <sheetFormatPr defaultColWidth="0" defaultRowHeight="12"/>
  <cols>
    <col min="1" max="1" width="35.5703125" style="683" customWidth="1"/>
    <col min="2" max="2" width="12.140625" style="683" customWidth="1"/>
    <col min="3" max="5" width="12.5703125" style="683" customWidth="1"/>
    <col min="6" max="6" width="7.85546875" style="683" customWidth="1"/>
    <col min="7" max="7" width="23.42578125" style="683" hidden="1" customWidth="1"/>
    <col min="8" max="8" width="13.140625" style="683" hidden="1" customWidth="1"/>
    <col min="9" max="20" width="9.140625" style="683" hidden="1" customWidth="1"/>
    <col min="21" max="21" width="0" style="683" hidden="1" customWidth="1"/>
    <col min="22" max="16384" width="9.140625" style="683" hidden="1"/>
  </cols>
  <sheetData>
    <row r="1" spans="1:21" ht="77.25" customHeight="1">
      <c r="A1" s="2784" t="s">
        <v>2111</v>
      </c>
      <c r="B1" s="2785"/>
      <c r="C1" s="2785"/>
      <c r="D1" s="2785"/>
      <c r="E1" s="2785"/>
      <c r="F1" s="2785"/>
    </row>
    <row r="2" spans="1:21" ht="34.5" customHeight="1">
      <c r="A2" s="1013" t="s">
        <v>240</v>
      </c>
      <c r="B2" s="1014" t="s">
        <v>761</v>
      </c>
      <c r="C2" s="1014" t="s">
        <v>762</v>
      </c>
      <c r="D2" s="1014" t="s">
        <v>2070</v>
      </c>
      <c r="E2" s="1014" t="s">
        <v>246</v>
      </c>
      <c r="F2" s="1014" t="s">
        <v>188</v>
      </c>
      <c r="H2" s="700" t="s">
        <v>763</v>
      </c>
    </row>
    <row r="3" spans="1:21">
      <c r="A3" s="1015" t="s">
        <v>738</v>
      </c>
      <c r="B3" s="1016"/>
      <c r="C3" s="1016"/>
      <c r="D3" s="1016"/>
      <c r="E3" s="1016"/>
      <c r="F3" s="1016"/>
    </row>
    <row r="4" spans="1:21">
      <c r="A4" s="683" t="s">
        <v>740</v>
      </c>
      <c r="B4" s="2576">
        <v>52008.405197317494</v>
      </c>
      <c r="C4" s="2574">
        <v>4327.2985847999989</v>
      </c>
      <c r="D4" s="2576">
        <v>1173.3696847925</v>
      </c>
      <c r="E4" s="2574">
        <v>2762.402068935</v>
      </c>
      <c r="F4" s="2575">
        <v>60271.475535844991</v>
      </c>
      <c r="H4" s="1018">
        <v>0</v>
      </c>
      <c r="I4" s="1018">
        <v>0</v>
      </c>
      <c r="J4" s="1018">
        <v>0</v>
      </c>
      <c r="K4" s="1018">
        <v>0</v>
      </c>
      <c r="L4" s="1018">
        <v>0</v>
      </c>
      <c r="N4" s="1019">
        <f t="shared" ref="N4:R13" si="0">H4-B4</f>
        <v>-52008.405197317494</v>
      </c>
      <c r="O4" s="1019">
        <f t="shared" si="0"/>
        <v>-4327.2985847999989</v>
      </c>
      <c r="P4" s="1019">
        <f t="shared" si="0"/>
        <v>-1173.3696847925</v>
      </c>
      <c r="Q4" s="1019">
        <f t="shared" si="0"/>
        <v>-2762.402068935</v>
      </c>
      <c r="R4" s="1020">
        <f t="shared" si="0"/>
        <v>-60271.475535844991</v>
      </c>
    </row>
    <row r="5" spans="1:21">
      <c r="A5" s="683" t="s">
        <v>742</v>
      </c>
      <c r="B5" s="2575">
        <v>37097.514692987497</v>
      </c>
      <c r="C5" s="2575">
        <v>2155.9201171374998</v>
      </c>
      <c r="D5" s="2575">
        <v>2019.96614054</v>
      </c>
      <c r="E5" s="2575">
        <v>3947.5104912049997</v>
      </c>
      <c r="F5" s="2575">
        <v>45220.911441869997</v>
      </c>
      <c r="H5" s="1018">
        <v>35712.029930340002</v>
      </c>
      <c r="I5" s="1018">
        <v>2209.4766337199999</v>
      </c>
      <c r="J5" s="1018">
        <v>1410.0152991100001</v>
      </c>
      <c r="K5" s="1018">
        <v>3490.1294242500003</v>
      </c>
      <c r="L5" s="1018">
        <v>42821.651287419998</v>
      </c>
      <c r="N5" s="1021">
        <f t="shared" si="0"/>
        <v>-1385.4847626474948</v>
      </c>
      <c r="O5" s="1021">
        <f t="shared" si="0"/>
        <v>53.55651658250008</v>
      </c>
      <c r="P5" s="1021">
        <f t="shared" si="0"/>
        <v>-609.95084142999985</v>
      </c>
      <c r="Q5" s="1021">
        <f t="shared" si="0"/>
        <v>-457.38106695499937</v>
      </c>
      <c r="R5" s="1022">
        <f t="shared" si="0"/>
        <v>-2399.2601544499994</v>
      </c>
    </row>
    <row r="6" spans="1:21">
      <c r="A6" s="683" t="s">
        <v>675</v>
      </c>
      <c r="B6" s="2577">
        <v>109571.47793742</v>
      </c>
      <c r="C6" s="2577">
        <v>56288.625831739992</v>
      </c>
      <c r="D6" s="2577">
        <v>1389.6899287900001</v>
      </c>
      <c r="E6" s="2577">
        <v>7568.6144484599999</v>
      </c>
      <c r="F6" s="2577">
        <v>174818.40814640999</v>
      </c>
      <c r="H6" s="1018">
        <v>108494.83413303</v>
      </c>
      <c r="I6" s="1018">
        <v>55705.983334250006</v>
      </c>
      <c r="J6" s="1018">
        <v>1133.8767573099999</v>
      </c>
      <c r="K6" s="1018">
        <v>7143.9859972499999</v>
      </c>
      <c r="L6" s="1018">
        <v>172478.68022184004</v>
      </c>
      <c r="N6" s="1021">
        <f t="shared" si="0"/>
        <v>-1076.643804389998</v>
      </c>
      <c r="O6" s="1021">
        <f t="shared" si="0"/>
        <v>-582.64249748998554</v>
      </c>
      <c r="P6" s="1021">
        <f t="shared" si="0"/>
        <v>-255.81317148000016</v>
      </c>
      <c r="Q6" s="1021">
        <f t="shared" si="0"/>
        <v>-424.62845121000009</v>
      </c>
      <c r="R6" s="1022">
        <f t="shared" si="0"/>
        <v>-2339.7279245699465</v>
      </c>
      <c r="T6" s="1023">
        <f>R4/R13</f>
        <v>0.91745275707378349</v>
      </c>
    </row>
    <row r="7" spans="1:21">
      <c r="A7" s="683" t="s">
        <v>764</v>
      </c>
      <c r="B7" s="2577">
        <v>98811.304522622493</v>
      </c>
      <c r="C7" s="2577">
        <v>52860.495856017493</v>
      </c>
      <c r="D7" s="2577">
        <v>0</v>
      </c>
      <c r="E7" s="2577">
        <v>0</v>
      </c>
      <c r="F7" s="2577">
        <v>151671.80037863998</v>
      </c>
      <c r="H7" s="1018">
        <v>97891.188057110005</v>
      </c>
      <c r="I7" s="1024">
        <v>52076.939534710007</v>
      </c>
      <c r="J7" s="1018">
        <v>0</v>
      </c>
      <c r="K7" s="1018">
        <v>0</v>
      </c>
      <c r="L7" s="1018">
        <v>149968.12759182003</v>
      </c>
      <c r="N7" s="1021">
        <f t="shared" si="0"/>
        <v>-920.1164655124885</v>
      </c>
      <c r="O7" s="1025">
        <f t="shared" si="0"/>
        <v>-783.55632130748563</v>
      </c>
      <c r="P7" s="1021">
        <f t="shared" si="0"/>
        <v>0</v>
      </c>
      <c r="Q7" s="1021">
        <f t="shared" si="0"/>
        <v>0</v>
      </c>
      <c r="R7" s="1022">
        <f t="shared" si="0"/>
        <v>-1703.6727868199523</v>
      </c>
      <c r="T7" s="1023">
        <f>(R16+R17)/R23</f>
        <v>0.99824783969588227</v>
      </c>
    </row>
    <row r="8" spans="1:21">
      <c r="A8" s="683" t="s">
        <v>609</v>
      </c>
      <c r="B8" s="2577">
        <v>162040.98256786502</v>
      </c>
      <c r="C8" s="2577">
        <v>25944.0362095975</v>
      </c>
      <c r="D8" s="2577">
        <v>5.0201989774999998</v>
      </c>
      <c r="E8" s="2577">
        <v>73.158249892499995</v>
      </c>
      <c r="F8" s="2577">
        <v>188063.19722633253</v>
      </c>
      <c r="H8" s="1018">
        <v>161901.22762843998</v>
      </c>
      <c r="I8" s="1018">
        <v>25780.723389800001</v>
      </c>
      <c r="J8" s="1018">
        <v>4.5607E-3</v>
      </c>
      <c r="K8" s="1018">
        <v>71.076106330000016</v>
      </c>
      <c r="L8" s="1018">
        <v>187753.03168526999</v>
      </c>
      <c r="N8" s="1021">
        <f t="shared" si="0"/>
        <v>-139.75493942503817</v>
      </c>
      <c r="O8" s="1021">
        <f t="shared" si="0"/>
        <v>-163.31281979749838</v>
      </c>
      <c r="P8" s="1021">
        <f t="shared" si="0"/>
        <v>-5.0156382774999999</v>
      </c>
      <c r="Q8" s="1021">
        <f t="shared" si="0"/>
        <v>-2.0821435624999793</v>
      </c>
      <c r="R8" s="1022">
        <f t="shared" si="0"/>
        <v>-310.16554106253898</v>
      </c>
    </row>
    <row r="9" spans="1:21">
      <c r="A9" s="1026" t="s">
        <v>746</v>
      </c>
      <c r="B9" s="2578">
        <v>137493.80591964</v>
      </c>
      <c r="C9" s="2578">
        <v>11641.095573915001</v>
      </c>
      <c r="D9" s="2578">
        <v>0</v>
      </c>
      <c r="E9" s="2578">
        <v>0</v>
      </c>
      <c r="F9" s="2578">
        <v>149134.90149355499</v>
      </c>
      <c r="H9" s="1018">
        <v>137682.88539553003</v>
      </c>
      <c r="I9" s="1018">
        <v>11537.60464777</v>
      </c>
      <c r="J9" s="1018">
        <v>0</v>
      </c>
      <c r="K9" s="1018">
        <v>0</v>
      </c>
      <c r="L9" s="1018">
        <v>149220.49004330003</v>
      </c>
      <c r="N9" s="1021">
        <f t="shared" si="0"/>
        <v>189.07947589003015</v>
      </c>
      <c r="O9" s="1021">
        <f t="shared" si="0"/>
        <v>-103.49092614500114</v>
      </c>
      <c r="P9" s="1021">
        <f t="shared" si="0"/>
        <v>0</v>
      </c>
      <c r="Q9" s="1021">
        <f t="shared" si="0"/>
        <v>0</v>
      </c>
      <c r="R9" s="1022">
        <f t="shared" si="0"/>
        <v>85.588549745036289</v>
      </c>
    </row>
    <row r="10" spans="1:21">
      <c r="A10" s="1026" t="s">
        <v>747</v>
      </c>
      <c r="B10" s="2578">
        <v>24547.176648225002</v>
      </c>
      <c r="C10" s="2578">
        <v>14302.940635682498</v>
      </c>
      <c r="D10" s="2578">
        <v>5.0201989774999998</v>
      </c>
      <c r="E10" s="2578">
        <v>73.158249892499995</v>
      </c>
      <c r="F10" s="2578">
        <v>38928.2957327775</v>
      </c>
      <c r="H10" s="1018">
        <v>24218.342232909999</v>
      </c>
      <c r="I10" s="1018">
        <v>14243.118742030001</v>
      </c>
      <c r="J10" s="1018">
        <v>4.5607E-3</v>
      </c>
      <c r="K10" s="1018">
        <v>71.076106330000016</v>
      </c>
      <c r="L10" s="1018">
        <v>38532.541641969998</v>
      </c>
      <c r="N10" s="1021">
        <f t="shared" si="0"/>
        <v>-328.83441531500284</v>
      </c>
      <c r="O10" s="1021">
        <f t="shared" si="0"/>
        <v>-59.821893652497238</v>
      </c>
      <c r="P10" s="1021">
        <f t="shared" si="0"/>
        <v>-5.0156382774999999</v>
      </c>
      <c r="Q10" s="1021">
        <f t="shared" si="0"/>
        <v>-2.0821435624999793</v>
      </c>
      <c r="R10" s="1022">
        <f t="shared" si="0"/>
        <v>-395.75409080750251</v>
      </c>
    </row>
    <row r="11" spans="1:21">
      <c r="A11" s="1026" t="s">
        <v>748</v>
      </c>
      <c r="B11" s="2578">
        <v>2323.0124377675002</v>
      </c>
      <c r="C11" s="2578">
        <v>947.41815562999989</v>
      </c>
      <c r="D11" s="2578">
        <v>0.10324659</v>
      </c>
      <c r="E11" s="2578">
        <v>28.007294187500001</v>
      </c>
      <c r="F11" s="2578">
        <v>3298.541134175</v>
      </c>
      <c r="H11" s="1018">
        <v>2292.1143346600002</v>
      </c>
      <c r="I11" s="1018">
        <v>962.62657555999988</v>
      </c>
      <c r="J11" s="1018">
        <v>5.6070000000000002E-4</v>
      </c>
      <c r="K11" s="1018">
        <v>26.229278780000001</v>
      </c>
      <c r="L11" s="1018">
        <v>3280.9707496999999</v>
      </c>
      <c r="N11" s="1021">
        <f t="shared" si="0"/>
        <v>-30.898103107499992</v>
      </c>
      <c r="O11" s="1021">
        <f t="shared" si="0"/>
        <v>15.208419929999991</v>
      </c>
      <c r="P11" s="1021">
        <f t="shared" si="0"/>
        <v>-0.10268589</v>
      </c>
      <c r="Q11" s="1021">
        <f t="shared" si="0"/>
        <v>-1.7780154074999999</v>
      </c>
      <c r="R11" s="1022">
        <f t="shared" si="0"/>
        <v>-17.570384475000083</v>
      </c>
    </row>
    <row r="12" spans="1:21">
      <c r="A12" s="1026" t="s">
        <v>613</v>
      </c>
      <c r="B12" s="2578">
        <v>3014.9413075275002</v>
      </c>
      <c r="C12" s="2578">
        <v>29.136465107500001</v>
      </c>
      <c r="D12" s="2578">
        <v>0</v>
      </c>
      <c r="E12" s="2578">
        <v>3.4301036850000002</v>
      </c>
      <c r="F12" s="2578">
        <v>3047.5078763200004</v>
      </c>
      <c r="H12" s="1018">
        <v>2673.7728580300004</v>
      </c>
      <c r="I12" s="1018">
        <v>0</v>
      </c>
      <c r="J12" s="1018">
        <v>0</v>
      </c>
      <c r="K12" s="1018">
        <v>0</v>
      </c>
      <c r="L12" s="1018">
        <v>2673.7728580300004</v>
      </c>
      <c r="N12" s="1021">
        <f t="shared" si="0"/>
        <v>-341.16844949749975</v>
      </c>
      <c r="O12" s="1021">
        <f t="shared" si="0"/>
        <v>-29.136465107500001</v>
      </c>
      <c r="P12" s="1021">
        <f t="shared" si="0"/>
        <v>0</v>
      </c>
      <c r="Q12" s="1021">
        <f t="shared" si="0"/>
        <v>-3.4301036850000002</v>
      </c>
      <c r="R12" s="1022">
        <f t="shared" si="0"/>
        <v>-373.73501828999997</v>
      </c>
      <c r="U12" s="1027"/>
    </row>
    <row r="13" spans="1:21">
      <c r="A13" s="1028" t="s">
        <v>614</v>
      </c>
      <c r="B13" s="2579">
        <v>363733.32170311752</v>
      </c>
      <c r="C13" s="2579">
        <v>88745.017208382487</v>
      </c>
      <c r="D13" s="2579">
        <v>4588.0459530999997</v>
      </c>
      <c r="E13" s="2579">
        <v>14355.115362177497</v>
      </c>
      <c r="F13" s="2579">
        <v>471421.50022677751</v>
      </c>
      <c r="H13" s="1029">
        <v>308781.86454983999</v>
      </c>
      <c r="I13" s="1029">
        <v>83696.183357770002</v>
      </c>
      <c r="J13" s="1029">
        <v>2543.89661712</v>
      </c>
      <c r="K13" s="1029">
        <v>10705.19152783</v>
      </c>
      <c r="L13" s="1029">
        <v>405727.13605256006</v>
      </c>
      <c r="N13" s="1030">
        <f t="shared" si="0"/>
        <v>-54951.45715327753</v>
      </c>
      <c r="O13" s="1030">
        <f t="shared" si="0"/>
        <v>-5048.8338506124855</v>
      </c>
      <c r="P13" s="1030">
        <f t="shared" si="0"/>
        <v>-2044.1493359799997</v>
      </c>
      <c r="Q13" s="1030">
        <f t="shared" si="0"/>
        <v>-3649.9238343474972</v>
      </c>
      <c r="R13" s="1022">
        <f t="shared" si="0"/>
        <v>-65694.364174217451</v>
      </c>
      <c r="U13" s="1027"/>
    </row>
    <row r="14" spans="1:21">
      <c r="A14" s="1026"/>
      <c r="B14" s="2578"/>
      <c r="C14" s="2578"/>
      <c r="D14" s="2578"/>
      <c r="E14" s="2578"/>
      <c r="F14" s="2578"/>
      <c r="H14" s="24"/>
      <c r="I14" s="24"/>
      <c r="J14" s="24"/>
      <c r="K14" s="24"/>
      <c r="L14" s="24"/>
      <c r="N14" s="1031"/>
      <c r="O14" s="1031"/>
      <c r="P14" s="1031"/>
      <c r="Q14" s="1031"/>
      <c r="R14" s="1032"/>
      <c r="S14" s="1033"/>
    </row>
    <row r="15" spans="1:21">
      <c r="A15" s="1034" t="s">
        <v>750</v>
      </c>
      <c r="B15" s="2578"/>
      <c r="C15" s="2578"/>
      <c r="D15" s="2578"/>
      <c r="E15" s="2578"/>
      <c r="F15" s="2578"/>
      <c r="H15" s="24"/>
      <c r="I15" s="24"/>
      <c r="J15" s="24"/>
      <c r="K15" s="24"/>
      <c r="L15" s="24"/>
      <c r="N15" s="1031"/>
      <c r="O15" s="1031"/>
      <c r="P15" s="1031"/>
      <c r="Q15" s="1031"/>
      <c r="R15" s="1032"/>
      <c r="S15" s="1033"/>
    </row>
    <row r="16" spans="1:21">
      <c r="A16" s="1035" t="s">
        <v>751</v>
      </c>
      <c r="B16" s="2573">
        <v>20402.04073638</v>
      </c>
      <c r="C16" s="2573">
        <v>153.58030347750002</v>
      </c>
      <c r="D16" s="2573">
        <v>163.87946990249998</v>
      </c>
      <c r="E16" s="2573">
        <v>407.50476708999997</v>
      </c>
      <c r="F16" s="2573">
        <v>21127.005276849999</v>
      </c>
      <c r="H16" s="1018">
        <v>75068.753540599995</v>
      </c>
      <c r="I16" s="1018">
        <v>557.97058475000006</v>
      </c>
      <c r="J16" s="1018">
        <v>655.51787960999991</v>
      </c>
      <c r="K16" s="1018">
        <v>1610.7401584699999</v>
      </c>
      <c r="L16" s="1018">
        <v>77892.982163429988</v>
      </c>
      <c r="N16" s="1021">
        <f t="shared" ref="N16:R24" si="1">H16-B16</f>
        <v>54666.712804219991</v>
      </c>
      <c r="O16" s="1021">
        <f t="shared" si="1"/>
        <v>404.39028127250003</v>
      </c>
      <c r="P16" s="1021">
        <f t="shared" si="1"/>
        <v>491.63840970749993</v>
      </c>
      <c r="Q16" s="1021">
        <f t="shared" si="1"/>
        <v>1203.2353913799998</v>
      </c>
      <c r="R16" s="1022">
        <f t="shared" si="1"/>
        <v>56765.976886579985</v>
      </c>
    </row>
    <row r="17" spans="1:18">
      <c r="A17" s="1836" t="s">
        <v>752</v>
      </c>
      <c r="B17" s="2573">
        <v>926.3841291425</v>
      </c>
      <c r="C17" s="2573">
        <v>1286.915833665</v>
      </c>
      <c r="D17" s="2573">
        <v>9.4448564999999998E-2</v>
      </c>
      <c r="E17" s="2573">
        <v>317.83295859250001</v>
      </c>
      <c r="F17" s="2573">
        <v>2531.227369965</v>
      </c>
      <c r="H17" s="1018">
        <v>3366.5099681099996</v>
      </c>
      <c r="I17" s="1018">
        <v>5125.2762525899998</v>
      </c>
      <c r="J17" s="1018">
        <v>0.37779425999999999</v>
      </c>
      <c r="K17" s="1018">
        <v>1271.33183437</v>
      </c>
      <c r="L17" s="1018">
        <v>9763.4958493300001</v>
      </c>
      <c r="N17" s="1019">
        <f t="shared" si="1"/>
        <v>2440.1258389674995</v>
      </c>
      <c r="O17" s="1019">
        <f t="shared" si="1"/>
        <v>3838.360418925</v>
      </c>
      <c r="P17" s="1019">
        <f t="shared" si="1"/>
        <v>0.28334569500000001</v>
      </c>
      <c r="Q17" s="1019">
        <f t="shared" si="1"/>
        <v>953.49887577749996</v>
      </c>
      <c r="R17" s="1020">
        <f t="shared" si="1"/>
        <v>7232.2684793650005</v>
      </c>
    </row>
    <row r="18" spans="1:18">
      <c r="A18" s="1026" t="s">
        <v>742</v>
      </c>
      <c r="B18" s="2573">
        <v>224.05807056</v>
      </c>
      <c r="C18" s="2573">
        <v>14.8298027425</v>
      </c>
      <c r="D18" s="2573">
        <v>1837.0144841174999</v>
      </c>
      <c r="E18" s="2573">
        <v>937.00445261749996</v>
      </c>
      <c r="F18" s="2573">
        <v>3012.9068100374998</v>
      </c>
      <c r="H18" s="1018">
        <v>393.03621730000003</v>
      </c>
      <c r="I18" s="1018">
        <v>9.9519475100000001</v>
      </c>
      <c r="J18" s="1018">
        <v>1226.3012320999999</v>
      </c>
      <c r="K18" s="1018">
        <v>954.01198961</v>
      </c>
      <c r="L18" s="1018">
        <v>2583.3013865200001</v>
      </c>
      <c r="N18" s="1021">
        <f t="shared" si="1"/>
        <v>168.97814674000003</v>
      </c>
      <c r="O18" s="1021">
        <f t="shared" si="1"/>
        <v>-4.8778552325</v>
      </c>
      <c r="P18" s="1021">
        <f t="shared" si="1"/>
        <v>-610.71325201750005</v>
      </c>
      <c r="Q18" s="1021">
        <f t="shared" si="1"/>
        <v>17.007536992500036</v>
      </c>
      <c r="R18" s="1022">
        <f t="shared" si="1"/>
        <v>-429.60542351749973</v>
      </c>
    </row>
    <row r="19" spans="1:18">
      <c r="A19" s="1026" t="s">
        <v>675</v>
      </c>
      <c r="B19" s="2573">
        <v>3481.839970425</v>
      </c>
      <c r="C19" s="2573">
        <v>1932.22554169</v>
      </c>
      <c r="D19" s="2573">
        <v>0</v>
      </c>
      <c r="E19" s="2573">
        <v>76.042241425</v>
      </c>
      <c r="F19" s="2573">
        <v>5490.10775354</v>
      </c>
      <c r="H19" s="1018">
        <v>3638.0492755099999</v>
      </c>
      <c r="I19" s="1018">
        <v>1613.4104626999999</v>
      </c>
      <c r="J19" s="1018">
        <v>0</v>
      </c>
      <c r="K19" s="1018">
        <v>19.202333019999998</v>
      </c>
      <c r="L19" s="1018">
        <v>5270.66207123</v>
      </c>
      <c r="N19" s="1021">
        <f t="shared" si="1"/>
        <v>156.20930508499987</v>
      </c>
      <c r="O19" s="1021">
        <f t="shared" si="1"/>
        <v>-318.81507899000007</v>
      </c>
      <c r="P19" s="1021">
        <f t="shared" si="1"/>
        <v>0</v>
      </c>
      <c r="Q19" s="1021">
        <f t="shared" si="1"/>
        <v>-56.839908405000003</v>
      </c>
      <c r="R19" s="1022">
        <f t="shared" si="1"/>
        <v>-219.44568230999994</v>
      </c>
    </row>
    <row r="20" spans="1:18">
      <c r="A20" s="1026" t="s">
        <v>609</v>
      </c>
      <c r="B20" s="2578">
        <v>4579.325336975</v>
      </c>
      <c r="C20" s="2578">
        <v>2166.7378325250002</v>
      </c>
      <c r="D20" s="2578">
        <v>0</v>
      </c>
      <c r="E20" s="2578">
        <v>8.5933259300000007</v>
      </c>
      <c r="F20" s="2578">
        <v>6754.6564954300002</v>
      </c>
      <c r="H20" s="1018">
        <v>4507.6923805299994</v>
      </c>
      <c r="I20" s="1018">
        <v>1666.3345406400001</v>
      </c>
      <c r="J20" s="1018">
        <v>0</v>
      </c>
      <c r="K20" s="1018">
        <v>1.06085841</v>
      </c>
      <c r="L20" s="1018">
        <v>6175.0877795799997</v>
      </c>
      <c r="N20" s="1021">
        <f t="shared" si="1"/>
        <v>-71.632956445000673</v>
      </c>
      <c r="O20" s="1021">
        <f t="shared" si="1"/>
        <v>-500.40329188500004</v>
      </c>
      <c r="P20" s="1021">
        <f t="shared" si="1"/>
        <v>0</v>
      </c>
      <c r="Q20" s="1021">
        <f t="shared" si="1"/>
        <v>-7.5324675200000009</v>
      </c>
      <c r="R20" s="1022">
        <f t="shared" si="1"/>
        <v>-579.56871585000044</v>
      </c>
    </row>
    <row r="21" spans="1:18">
      <c r="A21" s="1026" t="s">
        <v>760</v>
      </c>
      <c r="B21" s="2578">
        <v>3002.7787610025002</v>
      </c>
      <c r="C21" s="2578">
        <v>382.22572538750001</v>
      </c>
      <c r="D21" s="2578">
        <v>0</v>
      </c>
      <c r="E21" s="2578">
        <v>0</v>
      </c>
      <c r="F21" s="2578">
        <v>3385.0044863900002</v>
      </c>
      <c r="H21" s="1018">
        <v>2804.7958454599998</v>
      </c>
      <c r="I21" s="1018">
        <v>5.3029957100000003</v>
      </c>
      <c r="J21" s="1018">
        <v>0</v>
      </c>
      <c r="K21" s="1018">
        <v>0</v>
      </c>
      <c r="L21" s="1018">
        <v>2810.0988411699996</v>
      </c>
      <c r="N21" s="1021">
        <f t="shared" si="1"/>
        <v>-197.98291554250045</v>
      </c>
      <c r="O21" s="1021">
        <f t="shared" si="1"/>
        <v>-376.9227296775</v>
      </c>
      <c r="P21" s="1021">
        <f t="shared" si="1"/>
        <v>0</v>
      </c>
      <c r="Q21" s="1021">
        <f t="shared" si="1"/>
        <v>0</v>
      </c>
      <c r="R21" s="1022">
        <f t="shared" si="1"/>
        <v>-574.90564522000068</v>
      </c>
    </row>
    <row r="22" spans="1:18">
      <c r="A22" s="1026" t="s">
        <v>754</v>
      </c>
      <c r="B22" s="2578">
        <v>3501.6751820975001</v>
      </c>
      <c r="C22" s="2578">
        <v>41.254936697499993</v>
      </c>
      <c r="D22" s="2578">
        <v>107.14015041</v>
      </c>
      <c r="E22" s="2578">
        <v>76.176061627500005</v>
      </c>
      <c r="F22" s="2578">
        <v>3726.2463308325</v>
      </c>
      <c r="H22" s="1018">
        <v>4790.1694807900003</v>
      </c>
      <c r="I22" s="1018">
        <v>118.78802503999999</v>
      </c>
      <c r="J22" s="1018">
        <v>428.56060164000002</v>
      </c>
      <c r="K22" s="1018">
        <v>304.58569901000004</v>
      </c>
      <c r="L22" s="1018">
        <v>5642.1038064800005</v>
      </c>
      <c r="N22" s="1021">
        <f t="shared" si="1"/>
        <v>1288.4942986925003</v>
      </c>
      <c r="O22" s="1021">
        <f t="shared" si="1"/>
        <v>77.533088342500008</v>
      </c>
      <c r="P22" s="1021">
        <f t="shared" si="1"/>
        <v>321.42045123000003</v>
      </c>
      <c r="Q22" s="1021">
        <f t="shared" si="1"/>
        <v>228.40963738250002</v>
      </c>
      <c r="R22" s="1022">
        <f t="shared" si="1"/>
        <v>1915.8574756475005</v>
      </c>
    </row>
    <row r="23" spans="1:18">
      <c r="A23" s="1028" t="s">
        <v>628</v>
      </c>
      <c r="B23" s="2579">
        <v>36118.102186582502</v>
      </c>
      <c r="C23" s="2579">
        <v>5977.7699761849999</v>
      </c>
      <c r="D23" s="2579">
        <v>2108.1285529950001</v>
      </c>
      <c r="E23" s="2579">
        <v>1823.1538072824999</v>
      </c>
      <c r="F23" s="2579">
        <v>46027.154523045006</v>
      </c>
      <c r="H23" s="1029">
        <v>94569.006708300003</v>
      </c>
      <c r="I23" s="1029">
        <v>9097.0348089399995</v>
      </c>
      <c r="J23" s="1029">
        <v>2310.7575076099997</v>
      </c>
      <c r="K23" s="1029">
        <v>4160.93287289</v>
      </c>
      <c r="L23" s="1029">
        <v>110137.73189774</v>
      </c>
      <c r="N23" s="1030">
        <f t="shared" si="1"/>
        <v>58450.904521717501</v>
      </c>
      <c r="O23" s="1030">
        <f t="shared" si="1"/>
        <v>3119.2648327549996</v>
      </c>
      <c r="P23" s="1030">
        <f t="shared" si="1"/>
        <v>202.62895461499966</v>
      </c>
      <c r="Q23" s="1030">
        <f t="shared" si="1"/>
        <v>2337.7790656075003</v>
      </c>
      <c r="R23" s="1022">
        <f t="shared" si="1"/>
        <v>64110.577374694993</v>
      </c>
    </row>
    <row r="24" spans="1:18">
      <c r="A24" s="1036" t="s">
        <v>188</v>
      </c>
      <c r="B24" s="2580">
        <v>399851.42388970003</v>
      </c>
      <c r="C24" s="2580">
        <v>94722.787184567482</v>
      </c>
      <c r="D24" s="2580">
        <v>6696.1745060949997</v>
      </c>
      <c r="E24" s="2580">
        <v>16178.269169459998</v>
      </c>
      <c r="F24" s="2580">
        <v>517448.65474982251</v>
      </c>
      <c r="H24" s="1037">
        <f>H13+H23</f>
        <v>403350.87125813996</v>
      </c>
      <c r="I24" s="1037">
        <f>I13+I23</f>
        <v>92793.218166709994</v>
      </c>
      <c r="J24" s="1037">
        <f>J13+J23</f>
        <v>4854.6541247299992</v>
      </c>
      <c r="K24" s="1037">
        <f>K13+K23</f>
        <v>14866.12440072</v>
      </c>
      <c r="L24" s="1037">
        <f>L13+L23</f>
        <v>515864.86795030005</v>
      </c>
      <c r="N24" s="1038">
        <f t="shared" si="1"/>
        <v>3499.4473684399272</v>
      </c>
      <c r="O24" s="1038">
        <f t="shared" si="1"/>
        <v>-1929.5690178574878</v>
      </c>
      <c r="P24" s="1038">
        <f t="shared" si="1"/>
        <v>-1841.5203813650005</v>
      </c>
      <c r="Q24" s="1038">
        <f t="shared" si="1"/>
        <v>-1312.1447687399977</v>
      </c>
      <c r="R24" s="1039">
        <f t="shared" si="1"/>
        <v>-1583.786799522466</v>
      </c>
    </row>
    <row r="25" spans="1:18" s="1033" customFormat="1">
      <c r="A25" s="1040"/>
      <c r="B25" s="1041"/>
      <c r="C25" s="1041"/>
      <c r="D25" s="1041"/>
      <c r="E25" s="1041"/>
      <c r="F25" s="1041"/>
    </row>
    <row r="26" spans="1:18">
      <c r="A26" s="2786" t="s">
        <v>765</v>
      </c>
      <c r="B26" s="2786"/>
      <c r="C26" s="2786"/>
      <c r="D26" s="2786"/>
      <c r="E26" s="2786"/>
      <c r="F26" s="2786"/>
    </row>
    <row r="27" spans="1:18">
      <c r="A27" s="2786"/>
      <c r="B27" s="2786"/>
      <c r="C27" s="2786"/>
      <c r="D27" s="2786"/>
      <c r="E27" s="2786"/>
      <c r="F27" s="2786"/>
    </row>
    <row r="28" spans="1:18" ht="15" customHeight="1">
      <c r="A28" s="2786"/>
      <c r="B28" s="2786"/>
      <c r="C28" s="2786"/>
      <c r="D28" s="2786"/>
      <c r="E28" s="2786"/>
      <c r="F28" s="2786"/>
    </row>
    <row r="32" spans="1:18" ht="36">
      <c r="A32" s="1042" t="s">
        <v>291</v>
      </c>
      <c r="B32" s="1043" t="s">
        <v>761</v>
      </c>
      <c r="C32" s="1043" t="s">
        <v>762</v>
      </c>
      <c r="D32" s="1043" t="s">
        <v>2070</v>
      </c>
      <c r="E32" s="1043" t="s">
        <v>246</v>
      </c>
      <c r="F32" s="1043" t="s">
        <v>188</v>
      </c>
    </row>
    <row r="33" spans="1:8">
      <c r="A33" s="1044" t="s">
        <v>738</v>
      </c>
      <c r="B33" s="1045"/>
      <c r="C33" s="1045"/>
      <c r="D33" s="1045"/>
      <c r="E33" s="1045"/>
      <c r="F33" s="1045"/>
    </row>
    <row r="34" spans="1:8">
      <c r="A34" s="1044" t="s">
        <v>740</v>
      </c>
      <c r="B34" s="1017">
        <v>62913.26475545</v>
      </c>
      <c r="C34" s="1017">
        <v>4480.8574723700003</v>
      </c>
      <c r="D34" s="1017">
        <v>1557.8971056</v>
      </c>
      <c r="E34" s="1017">
        <v>3137.9427410950002</v>
      </c>
      <c r="F34" s="1017">
        <v>72089.962074515002</v>
      </c>
    </row>
    <row r="35" spans="1:8">
      <c r="A35" s="1044" t="s">
        <v>742</v>
      </c>
      <c r="B35" s="1017">
        <v>35966.791444960007</v>
      </c>
      <c r="C35" s="1017">
        <v>3256.4627037825003</v>
      </c>
      <c r="D35" s="1017">
        <v>2074.8917243599999</v>
      </c>
      <c r="E35" s="1017">
        <v>4770.7384702475001</v>
      </c>
      <c r="F35" s="1017">
        <v>46068.884343350001</v>
      </c>
      <c r="H35" s="341"/>
    </row>
    <row r="36" spans="1:8">
      <c r="A36" s="1044" t="s">
        <v>675</v>
      </c>
      <c r="B36" s="1017">
        <v>114499.4313515875</v>
      </c>
      <c r="C36" s="1017">
        <v>61272.551031750001</v>
      </c>
      <c r="D36" s="1017">
        <v>1805.1782709025001</v>
      </c>
      <c r="E36" s="1017">
        <v>9133.0475681475</v>
      </c>
      <c r="F36" s="1017">
        <v>186710.2082223875</v>
      </c>
      <c r="H36" s="341"/>
    </row>
    <row r="37" spans="1:8">
      <c r="A37" s="1044" t="s">
        <v>764</v>
      </c>
      <c r="B37" s="1017">
        <v>101127.578410535</v>
      </c>
      <c r="C37" s="1017">
        <v>57121.996351307505</v>
      </c>
      <c r="D37" s="1017" t="s">
        <v>212</v>
      </c>
      <c r="E37" s="1017" t="s">
        <v>212</v>
      </c>
      <c r="F37" s="1017">
        <v>158249.57476184249</v>
      </c>
      <c r="H37" s="341"/>
    </row>
    <row r="38" spans="1:8">
      <c r="A38" s="1044" t="s">
        <v>609</v>
      </c>
      <c r="B38" s="1017">
        <v>164530.686118285</v>
      </c>
      <c r="C38" s="1017">
        <v>22653.306730962504</v>
      </c>
      <c r="D38" s="1017">
        <v>14.832349405</v>
      </c>
      <c r="E38" s="1017">
        <v>80.559466220000004</v>
      </c>
      <c r="F38" s="1017">
        <v>187279.38466487249</v>
      </c>
      <c r="H38" s="341"/>
    </row>
    <row r="39" spans="1:8">
      <c r="A39" s="1046" t="s">
        <v>746</v>
      </c>
      <c r="B39" s="1047">
        <v>138751.64118484</v>
      </c>
      <c r="C39" s="1047">
        <v>9658.9544573150015</v>
      </c>
      <c r="D39" s="1047" t="s">
        <v>212</v>
      </c>
      <c r="E39" s="1047" t="s">
        <v>212</v>
      </c>
      <c r="F39" s="1047">
        <v>148410.59564215501</v>
      </c>
      <c r="H39" s="341"/>
    </row>
    <row r="40" spans="1:8">
      <c r="A40" s="1046" t="s">
        <v>747</v>
      </c>
      <c r="B40" s="1047">
        <v>23451.998875754995</v>
      </c>
      <c r="C40" s="1047">
        <v>12034.435788575</v>
      </c>
      <c r="D40" s="1047">
        <v>14.635973659999999</v>
      </c>
      <c r="E40" s="1047">
        <v>52.423780545</v>
      </c>
      <c r="F40" s="1047">
        <v>35553.494418534996</v>
      </c>
      <c r="H40" s="341"/>
    </row>
    <row r="41" spans="1:8">
      <c r="A41" s="1046" t="s">
        <v>748</v>
      </c>
      <c r="B41" s="1047">
        <v>2327.04605769</v>
      </c>
      <c r="C41" s="1047">
        <v>959.9164850725</v>
      </c>
      <c r="D41" s="1047" t="s">
        <v>212</v>
      </c>
      <c r="E41" s="1047">
        <v>28.135685675000005</v>
      </c>
      <c r="F41" s="1047">
        <v>3315.2946041824998</v>
      </c>
      <c r="H41" s="341"/>
    </row>
    <row r="42" spans="1:8">
      <c r="A42" s="1046" t="s">
        <v>613</v>
      </c>
      <c r="B42" s="1047">
        <v>3119.6103025524994</v>
      </c>
      <c r="C42" s="1047">
        <v>44.657521179999996</v>
      </c>
      <c r="D42" s="1047">
        <v>1.290360545</v>
      </c>
      <c r="E42" s="1047">
        <v>3.4844136425000003</v>
      </c>
      <c r="F42" s="1047">
        <v>3169.0425979199999</v>
      </c>
      <c r="H42" s="341"/>
    </row>
    <row r="43" spans="1:8">
      <c r="A43" s="1048" t="s">
        <v>614</v>
      </c>
      <c r="B43" s="1049">
        <v>381029.78397283499</v>
      </c>
      <c r="C43" s="1049">
        <v>91707.835460044997</v>
      </c>
      <c r="D43" s="1049">
        <v>5454.0898108125002</v>
      </c>
      <c r="E43" s="1049">
        <v>17125.7726593525</v>
      </c>
      <c r="F43" s="1049">
        <v>495317.48190304497</v>
      </c>
      <c r="H43" s="341"/>
    </row>
    <row r="44" spans="1:8">
      <c r="A44" s="1046"/>
      <c r="B44" s="1047"/>
      <c r="C44" s="1047"/>
      <c r="D44" s="1047"/>
      <c r="E44" s="1047"/>
      <c r="F44" s="1047"/>
      <c r="H44" s="341"/>
    </row>
    <row r="45" spans="1:8">
      <c r="A45" s="1046" t="s">
        <v>750</v>
      </c>
      <c r="B45" s="1047"/>
      <c r="C45" s="1047"/>
      <c r="D45" s="1047"/>
      <c r="E45" s="1047"/>
      <c r="F45" s="1047"/>
      <c r="H45" s="341"/>
    </row>
    <row r="46" spans="1:8">
      <c r="A46" s="1046" t="s">
        <v>751</v>
      </c>
      <c r="B46" s="1047">
        <v>23378.495254461999</v>
      </c>
      <c r="C46" s="1047">
        <v>236.0792059945</v>
      </c>
      <c r="D46" s="1047">
        <v>596.83870232499999</v>
      </c>
      <c r="E46" s="1047">
        <v>547.5757762705</v>
      </c>
      <c r="F46" s="1047">
        <v>24758.988939052</v>
      </c>
      <c r="H46" s="341"/>
    </row>
    <row r="47" spans="1:8">
      <c r="A47" s="1046" t="s">
        <v>752</v>
      </c>
      <c r="B47" s="1047">
        <v>797.9844737556499</v>
      </c>
      <c r="C47" s="1047">
        <v>1363.322591946755</v>
      </c>
      <c r="D47" s="1047" t="s">
        <v>212</v>
      </c>
      <c r="E47" s="1047">
        <v>475.31731822750004</v>
      </c>
      <c r="F47" s="1047">
        <v>2636.83243604567</v>
      </c>
      <c r="H47" s="341"/>
    </row>
    <row r="48" spans="1:8">
      <c r="A48" s="1046" t="s">
        <v>742</v>
      </c>
      <c r="B48" s="1047">
        <v>151.01619411900998</v>
      </c>
      <c r="C48" s="1047">
        <v>7.3572963251000001</v>
      </c>
      <c r="D48" s="1047">
        <v>1957.8592542115503</v>
      </c>
      <c r="E48" s="1047">
        <v>1867.7607984942299</v>
      </c>
      <c r="F48" s="1047">
        <v>3983.9935431555105</v>
      </c>
      <c r="H48" s="341"/>
    </row>
    <row r="49" spans="1:8">
      <c r="A49" s="1046" t="s">
        <v>675</v>
      </c>
      <c r="B49" s="1047">
        <v>2602.937440573</v>
      </c>
      <c r="C49" s="1047">
        <v>1745.4659760880002</v>
      </c>
      <c r="D49" s="1047" t="s">
        <v>423</v>
      </c>
      <c r="E49" s="1047">
        <v>230.6460997197695</v>
      </c>
      <c r="F49" s="1047">
        <v>4579.0495162095003</v>
      </c>
      <c r="H49" s="341"/>
    </row>
    <row r="50" spans="1:8">
      <c r="A50" s="1046" t="s">
        <v>609</v>
      </c>
      <c r="B50" s="1047">
        <v>4399.7969361825008</v>
      </c>
      <c r="C50" s="1047">
        <v>2439.5046002643999</v>
      </c>
      <c r="D50" s="1047" t="s">
        <v>423</v>
      </c>
      <c r="E50" s="1047">
        <v>13.2424489146885</v>
      </c>
      <c r="F50" s="1047">
        <v>6852.5439853030002</v>
      </c>
      <c r="H50" s="341"/>
    </row>
    <row r="51" spans="1:8">
      <c r="A51" s="1046" t="s">
        <v>760</v>
      </c>
      <c r="B51" s="1047">
        <v>3069.2470521705</v>
      </c>
      <c r="C51" s="1047">
        <v>1601.212826403068</v>
      </c>
      <c r="D51" s="1047" t="s">
        <v>423</v>
      </c>
      <c r="E51" s="1047" t="s">
        <v>423</v>
      </c>
      <c r="F51" s="1047">
        <v>4670.4598785094995</v>
      </c>
      <c r="H51" s="341"/>
    </row>
    <row r="52" spans="1:8">
      <c r="A52" s="1046" t="s">
        <v>754</v>
      </c>
      <c r="B52" s="1047">
        <v>3866.7634200887246</v>
      </c>
      <c r="C52" s="1047">
        <v>68.153500347924989</v>
      </c>
      <c r="D52" s="1047">
        <v>239.01954049000003</v>
      </c>
      <c r="E52" s="1047">
        <v>40.484497742201</v>
      </c>
      <c r="F52" s="1047">
        <v>4214.4209585203425</v>
      </c>
      <c r="H52" s="341"/>
    </row>
    <row r="53" spans="1:8">
      <c r="A53" s="1048" t="s">
        <v>628</v>
      </c>
      <c r="B53" s="1049">
        <v>38266.240771246012</v>
      </c>
      <c r="C53" s="1049">
        <v>7461.0959973674999</v>
      </c>
      <c r="D53" s="1049">
        <v>2793.9255491240501</v>
      </c>
      <c r="E53" s="1049">
        <v>3175.0269393691706</v>
      </c>
      <c r="F53" s="1049">
        <v>51696.289256693664</v>
      </c>
      <c r="H53" s="341"/>
    </row>
    <row r="54" spans="1:8">
      <c r="A54" s="1050" t="s">
        <v>188</v>
      </c>
      <c r="B54" s="1051">
        <v>419296.02474408102</v>
      </c>
      <c r="C54" s="1051">
        <v>99168.931457412502</v>
      </c>
      <c r="D54" s="1051">
        <v>8248.0153599365494</v>
      </c>
      <c r="E54" s="1051">
        <v>20300.799598721667</v>
      </c>
      <c r="F54" s="1051">
        <v>547013.77115973865</v>
      </c>
      <c r="H54" s="341"/>
    </row>
    <row r="55" spans="1:8">
      <c r="A55" s="1040"/>
      <c r="B55" s="1041"/>
      <c r="C55" s="1041"/>
      <c r="D55" s="1041"/>
      <c r="E55" s="1041"/>
      <c r="F55" s="1041"/>
      <c r="H55" s="341"/>
    </row>
    <row r="56" spans="1:8">
      <c r="A56" s="2787" t="s">
        <v>766</v>
      </c>
      <c r="B56" s="2787"/>
      <c r="C56" s="2787"/>
      <c r="D56" s="2787"/>
      <c r="E56" s="2787"/>
      <c r="F56" s="2787"/>
    </row>
    <row r="57" spans="1:8">
      <c r="A57" s="2787"/>
      <c r="B57" s="2787"/>
      <c r="C57" s="2787"/>
      <c r="D57" s="2787"/>
      <c r="E57" s="2787"/>
      <c r="F57" s="2787"/>
    </row>
    <row r="112" spans="7:7" ht="15">
      <c r="G112" s="707"/>
    </row>
  </sheetData>
  <mergeCells count="3">
    <mergeCell ref="A1:F1"/>
    <mergeCell ref="A26:F28"/>
    <mergeCell ref="A56:F57"/>
  </mergeCells>
  <pageMargins left="0.43307086614173229" right="0.23622047244094491" top="0.74803149606299213" bottom="0.74803149606299213" header="0.31496062992125984" footer="0.31496062992125984"/>
  <pageSetup paperSize="9" orientation="portrait" r:id="rId1"/>
  <rowBreaks count="1" manualBreakCount="1">
    <brk id="28" max="16383" man="1"/>
  </rowBreaks>
  <customProperties>
    <customPr name="_pios_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8412C-8507-4C5F-90B8-3DD489B63E4A}">
  <sheetPr>
    <tabColor theme="2"/>
  </sheetPr>
  <dimension ref="A1:AA111"/>
  <sheetViews>
    <sheetView showGridLines="0" showWhiteSpace="0" view="pageLayout" zoomScaleNormal="100" zoomScaleSheetLayoutView="120" workbookViewId="0">
      <selection activeCell="A73" sqref="A73"/>
    </sheetView>
  </sheetViews>
  <sheetFormatPr defaultColWidth="0" defaultRowHeight="12"/>
  <cols>
    <col min="1" max="1" width="35.7109375" style="88" customWidth="1"/>
    <col min="2" max="2" width="10.140625" style="88" customWidth="1"/>
    <col min="3" max="3" width="10.7109375" style="88" customWidth="1"/>
    <col min="4" max="5" width="12.28515625" style="88" customWidth="1"/>
    <col min="6" max="6" width="11.85546875" style="88" customWidth="1"/>
    <col min="7" max="27" width="17.85546875" style="88" hidden="1" customWidth="1"/>
    <col min="28" max="16384" width="9.140625" style="88" hidden="1"/>
  </cols>
  <sheetData>
    <row r="1" spans="1:14" ht="63.6" customHeight="1">
      <c r="A1" s="2788" t="s">
        <v>2112</v>
      </c>
      <c r="B1" s="2673"/>
      <c r="C1" s="2673"/>
      <c r="D1" s="2673"/>
      <c r="E1" s="2673"/>
      <c r="F1" s="2673"/>
      <c r="G1" s="2344"/>
      <c r="H1" s="2344"/>
      <c r="I1" s="2344"/>
      <c r="J1" s="2344"/>
      <c r="K1" s="2344"/>
      <c r="L1" s="2344"/>
      <c r="M1" s="2344"/>
      <c r="N1" s="2344"/>
    </row>
    <row r="2" spans="1:14" ht="69" customHeight="1">
      <c r="A2" s="1052" t="s">
        <v>2251</v>
      </c>
      <c r="B2" s="1053" t="s">
        <v>224</v>
      </c>
      <c r="C2" s="1053" t="s">
        <v>416</v>
      </c>
      <c r="D2" s="1053" t="s">
        <v>767</v>
      </c>
      <c r="E2" s="1053" t="s">
        <v>768</v>
      </c>
      <c r="F2" s="1053" t="s">
        <v>769</v>
      </c>
      <c r="G2" s="2344"/>
      <c r="H2" s="2789"/>
      <c r="I2" s="2789"/>
      <c r="J2" s="2789"/>
      <c r="K2" s="2789"/>
      <c r="L2" s="2789"/>
      <c r="M2" s="2789"/>
      <c r="N2" s="2789"/>
    </row>
    <row r="3" spans="1:14">
      <c r="A3" s="1054" t="s">
        <v>738</v>
      </c>
      <c r="B3" s="1055"/>
      <c r="C3" s="1055"/>
      <c r="D3" s="1055"/>
      <c r="E3" s="1055"/>
      <c r="F3" s="1055"/>
      <c r="G3" s="2344"/>
      <c r="H3" s="2789"/>
      <c r="I3" s="2789"/>
      <c r="J3" s="2789"/>
      <c r="K3" s="2789"/>
      <c r="L3" s="2789"/>
      <c r="M3" s="2789"/>
      <c r="N3" s="2789"/>
    </row>
    <row r="4" spans="1:14">
      <c r="A4" s="1056" t="s">
        <v>740</v>
      </c>
      <c r="B4" s="1057"/>
      <c r="C4" s="1057"/>
      <c r="D4" s="1057"/>
      <c r="E4" s="1057"/>
      <c r="F4" s="1058"/>
      <c r="G4" s="2344"/>
      <c r="H4" s="2789"/>
      <c r="I4" s="2789"/>
      <c r="J4" s="2789"/>
      <c r="K4" s="2789"/>
      <c r="L4" s="2789"/>
      <c r="M4" s="2789"/>
      <c r="N4" s="2789"/>
    </row>
    <row r="5" spans="1:14">
      <c r="A5" s="1056" t="s">
        <v>742</v>
      </c>
      <c r="B5" s="1057">
        <v>42821.651287419998</v>
      </c>
      <c r="C5" s="1057">
        <v>41309.387299220005</v>
      </c>
      <c r="D5" s="1057">
        <v>154.38694057000001</v>
      </c>
      <c r="E5" s="1057">
        <v>165.17962854000001</v>
      </c>
      <c r="F5" s="1058">
        <v>0.17840805837294899</v>
      </c>
      <c r="G5" s="2344"/>
      <c r="H5" s="2789"/>
      <c r="I5" s="2789"/>
      <c r="J5" s="2789"/>
      <c r="K5" s="2789"/>
      <c r="L5" s="2789"/>
      <c r="M5" s="2789"/>
      <c r="N5" s="2789"/>
    </row>
    <row r="6" spans="1:14">
      <c r="A6" s="1056" t="s">
        <v>675</v>
      </c>
      <c r="B6" s="1057">
        <v>172478.68022183998</v>
      </c>
      <c r="C6" s="1057">
        <v>140365.20485707003</v>
      </c>
      <c r="D6" s="1057">
        <v>11150.22313644</v>
      </c>
      <c r="E6" s="1057">
        <v>62867.01411738</v>
      </c>
      <c r="F6" s="1058">
        <v>0.30376211028108219</v>
      </c>
      <c r="G6" s="2344"/>
      <c r="H6" s="2789"/>
      <c r="I6" s="2789"/>
      <c r="J6" s="2789"/>
      <c r="K6" s="2789"/>
      <c r="L6" s="2789"/>
      <c r="M6" s="2789"/>
      <c r="N6" s="2789"/>
    </row>
    <row r="7" spans="1:14">
      <c r="A7" s="1056" t="s">
        <v>770</v>
      </c>
      <c r="B7" s="1057">
        <v>149968.12759182</v>
      </c>
      <c r="C7" s="1057">
        <v>121182.85650146</v>
      </c>
      <c r="D7" s="1057">
        <v>10510.038929139999</v>
      </c>
      <c r="E7" s="1057">
        <v>58290.230585729987</v>
      </c>
      <c r="F7" s="1058">
        <v>0.28305606908883796</v>
      </c>
      <c r="G7" s="2344"/>
      <c r="H7" s="2789"/>
      <c r="I7" s="2789"/>
      <c r="J7" s="2789"/>
      <c r="K7" s="2789"/>
      <c r="L7" s="2789"/>
      <c r="M7" s="2789"/>
      <c r="N7" s="2789"/>
    </row>
    <row r="8" spans="1:14">
      <c r="A8" s="1056" t="s">
        <v>609</v>
      </c>
      <c r="B8" s="1057">
        <v>187753.03168527002</v>
      </c>
      <c r="C8" s="1057">
        <v>177452.08768318</v>
      </c>
      <c r="D8" s="1057">
        <v>2246.8857409899997</v>
      </c>
      <c r="E8" s="1057">
        <v>141864.81496208001</v>
      </c>
      <c r="F8" s="1058">
        <v>0.17358778312034334</v>
      </c>
      <c r="G8" s="2344"/>
      <c r="H8" s="2789"/>
      <c r="I8" s="2789"/>
      <c r="J8" s="2789"/>
      <c r="K8" s="2789"/>
      <c r="L8" s="2789"/>
      <c r="M8" s="2789"/>
      <c r="N8" s="2789"/>
    </row>
    <row r="9" spans="1:14">
      <c r="A9" s="1837" t="s">
        <v>771</v>
      </c>
      <c r="B9" s="1057">
        <v>147993.96467805002</v>
      </c>
      <c r="C9" s="1057">
        <v>144685.26017337001</v>
      </c>
      <c r="D9" s="1057" t="s">
        <v>423</v>
      </c>
      <c r="E9" s="1057">
        <v>137818.77360258001</v>
      </c>
      <c r="F9" s="1058">
        <v>0.14792524593461837</v>
      </c>
      <c r="G9" s="2344"/>
      <c r="H9" s="2789"/>
      <c r="I9" s="2789"/>
      <c r="J9" s="2789"/>
      <c r="K9" s="2789"/>
      <c r="L9" s="2789"/>
      <c r="M9" s="2789"/>
      <c r="N9" s="2789"/>
    </row>
    <row r="10" spans="1:14">
      <c r="A10" s="1056" t="s">
        <v>772</v>
      </c>
      <c r="B10" s="1057">
        <v>36478.096257519996</v>
      </c>
      <c r="C10" s="1057">
        <v>29931.947311119999</v>
      </c>
      <c r="D10" s="1057">
        <v>1901.1703398899999</v>
      </c>
      <c r="E10" s="1057">
        <v>2578.7180945499999</v>
      </c>
      <c r="F10" s="1058">
        <v>0.29130709723455461</v>
      </c>
      <c r="G10" s="2344"/>
      <c r="H10" s="2789"/>
      <c r="I10" s="2789"/>
      <c r="J10" s="2789"/>
      <c r="K10" s="2789"/>
      <c r="L10" s="2789"/>
      <c r="M10" s="2789"/>
      <c r="N10" s="2789"/>
    </row>
    <row r="11" spans="1:14">
      <c r="A11" s="1059" t="s">
        <v>773</v>
      </c>
      <c r="B11" s="1057">
        <v>3280.9707496999999</v>
      </c>
      <c r="C11" s="1057">
        <v>2834.8801986899998</v>
      </c>
      <c r="D11" s="1057">
        <v>345.71540110000001</v>
      </c>
      <c r="E11" s="1057">
        <v>1467.3232649500003</v>
      </c>
      <c r="F11" s="1058">
        <v>0.24040632520377131</v>
      </c>
      <c r="G11" s="2344"/>
      <c r="H11" s="2789"/>
      <c r="I11" s="2789"/>
      <c r="J11" s="2789"/>
      <c r="K11" s="2789"/>
      <c r="L11" s="2789"/>
      <c r="M11" s="2789"/>
      <c r="N11" s="2789"/>
    </row>
    <row r="12" spans="1:14">
      <c r="A12" s="1056" t="s">
        <v>613</v>
      </c>
      <c r="B12" s="1057">
        <v>2673.7728580300004</v>
      </c>
      <c r="C12" s="1057">
        <v>2508.9099250300001</v>
      </c>
      <c r="D12" s="1057">
        <v>2.6659576900000004</v>
      </c>
      <c r="E12" s="1057" t="s">
        <v>423</v>
      </c>
      <c r="F12" s="1058" t="s">
        <v>774</v>
      </c>
      <c r="G12" s="2344"/>
      <c r="H12" s="2789"/>
      <c r="I12" s="2789"/>
      <c r="J12" s="2789"/>
      <c r="K12" s="2789"/>
      <c r="L12" s="2789"/>
      <c r="M12" s="2789"/>
      <c r="N12" s="2789"/>
    </row>
    <row r="13" spans="1:14">
      <c r="A13" s="1060" t="s">
        <v>614</v>
      </c>
      <c r="B13" s="1061">
        <v>405727.13605255994</v>
      </c>
      <c r="C13" s="1061">
        <v>361635.5897645001</v>
      </c>
      <c r="D13" s="1061">
        <v>13554.161775690001</v>
      </c>
      <c r="E13" s="1061">
        <v>204897.00870800001</v>
      </c>
      <c r="F13" s="1062">
        <v>0.22502107881590036</v>
      </c>
      <c r="G13" s="2344"/>
      <c r="H13" s="2344"/>
      <c r="I13" s="2344"/>
      <c r="J13" s="2344"/>
      <c r="K13" s="2344"/>
      <c r="L13" s="2344"/>
      <c r="M13" s="2344"/>
      <c r="N13" s="2344"/>
    </row>
    <row r="14" spans="1:14">
      <c r="A14" s="1056"/>
      <c r="B14" s="1057"/>
      <c r="C14" s="1057"/>
      <c r="D14" s="1057"/>
      <c r="E14" s="1063"/>
      <c r="F14" s="1058"/>
      <c r="G14" s="2344"/>
      <c r="H14" s="2344"/>
      <c r="I14" s="2344"/>
      <c r="J14" s="2344"/>
      <c r="K14" s="2344"/>
      <c r="L14" s="2344"/>
      <c r="M14" s="2344"/>
      <c r="N14" s="2344"/>
    </row>
    <row r="15" spans="1:14">
      <c r="A15" s="1064" t="s">
        <v>750</v>
      </c>
      <c r="B15" s="1057"/>
      <c r="C15" s="1057"/>
      <c r="D15" s="1057"/>
      <c r="E15" s="1057"/>
      <c r="F15" s="1058"/>
      <c r="G15" s="2344"/>
      <c r="H15" s="2344"/>
      <c r="I15" s="2344"/>
      <c r="J15" s="2344"/>
      <c r="K15" s="2344"/>
      <c r="L15" s="2344"/>
      <c r="M15" s="2344"/>
      <c r="N15" s="2344"/>
    </row>
    <row r="16" spans="1:14">
      <c r="A16" s="1056" t="s">
        <v>751</v>
      </c>
      <c r="B16" s="1057">
        <v>77892.982163428111</v>
      </c>
      <c r="C16" s="1057">
        <v>80772.306225524473</v>
      </c>
      <c r="D16" s="1057">
        <v>350.07325467999999</v>
      </c>
      <c r="E16" s="1057"/>
      <c r="F16" s="1058"/>
      <c r="G16" s="2344"/>
      <c r="H16" s="2344"/>
      <c r="I16" s="2344"/>
      <c r="J16" s="2344"/>
      <c r="K16" s="2344"/>
      <c r="L16" s="2344"/>
      <c r="M16" s="2344"/>
      <c r="N16" s="2344"/>
    </row>
    <row r="17" spans="1:14">
      <c r="A17" s="1837" t="s">
        <v>752</v>
      </c>
      <c r="B17" s="1057">
        <v>9763.4958493354043</v>
      </c>
      <c r="C17" s="1057">
        <v>6114.5004702415863</v>
      </c>
      <c r="D17" s="1057"/>
      <c r="E17" s="1057"/>
      <c r="F17" s="1058"/>
      <c r="G17" s="2344"/>
      <c r="H17" s="2344"/>
      <c r="I17" s="2344"/>
      <c r="J17" s="2344"/>
      <c r="K17" s="2344"/>
      <c r="L17" s="2344"/>
      <c r="M17" s="2344"/>
      <c r="N17" s="2344"/>
    </row>
    <row r="18" spans="1:14">
      <c r="A18" s="1056" t="s">
        <v>742</v>
      </c>
      <c r="B18" s="1057">
        <v>2583.3013854016285</v>
      </c>
      <c r="C18" s="1057">
        <v>2568.1615321865793</v>
      </c>
      <c r="D18" s="1057">
        <v>12.997529383800002</v>
      </c>
      <c r="E18" s="1057">
        <v>0.38074256000000001</v>
      </c>
      <c r="F18" s="1058"/>
    </row>
    <row r="19" spans="1:14">
      <c r="A19" s="1056" t="s">
        <v>675</v>
      </c>
      <c r="B19" s="1057">
        <v>5270.6620718019749</v>
      </c>
      <c r="C19" s="1057">
        <v>3974.2139344416355</v>
      </c>
      <c r="D19" s="1057">
        <v>24.374289674037289</v>
      </c>
      <c r="E19" s="1057">
        <v>50.501984262587868</v>
      </c>
      <c r="F19" s="1058"/>
    </row>
    <row r="20" spans="1:14">
      <c r="A20" s="1056" t="s">
        <v>609</v>
      </c>
      <c r="B20" s="1057">
        <v>6175.0877795812848</v>
      </c>
      <c r="C20" s="1057">
        <v>4559.3200246509159</v>
      </c>
      <c r="D20" s="1057">
        <v>35.893105727474449</v>
      </c>
      <c r="E20" s="1057">
        <v>9.9634968276762201</v>
      </c>
      <c r="F20" s="1058"/>
    </row>
    <row r="21" spans="1:14">
      <c r="A21" s="1056" t="s">
        <v>760</v>
      </c>
      <c r="B21" s="1057">
        <v>2810.0988411623212</v>
      </c>
      <c r="C21" s="1057">
        <v>2791.1651656981653</v>
      </c>
      <c r="D21" s="1065"/>
      <c r="E21" s="1057">
        <v>223.64774436499999</v>
      </c>
      <c r="F21" s="1058"/>
    </row>
    <row r="22" spans="1:14">
      <c r="A22" s="1056" t="s">
        <v>775</v>
      </c>
      <c r="B22" s="1057">
        <v>5642.1038059191906</v>
      </c>
      <c r="C22" s="1057">
        <v>5468.4267794998332</v>
      </c>
      <c r="D22" s="1057">
        <v>3.0230836556556802</v>
      </c>
      <c r="E22" s="1057"/>
      <c r="F22" s="1058"/>
    </row>
    <row r="23" spans="1:14">
      <c r="A23" s="1060" t="s">
        <v>628</v>
      </c>
      <c r="B23" s="1061">
        <v>110137.73189662992</v>
      </c>
      <c r="C23" s="1061">
        <v>106248.0941322432</v>
      </c>
      <c r="D23" s="1061">
        <v>426.36126312096741</v>
      </c>
      <c r="E23" s="1061">
        <v>284.4939680152641</v>
      </c>
      <c r="F23" s="1066"/>
    </row>
    <row r="24" spans="1:14">
      <c r="A24" s="1067" t="s">
        <v>776</v>
      </c>
      <c r="B24" s="1068">
        <v>515864.86794918985</v>
      </c>
      <c r="C24" s="1068">
        <v>467883.68389674329</v>
      </c>
      <c r="D24" s="1068">
        <v>13980.523038810969</v>
      </c>
      <c r="E24" s="1068">
        <v>205181.50267601528</v>
      </c>
      <c r="F24" s="1066"/>
    </row>
    <row r="25" spans="1:14" s="1001" customFormat="1">
      <c r="A25" s="1064"/>
      <c r="B25" s="1069"/>
      <c r="C25" s="1069"/>
      <c r="D25" s="1070"/>
      <c r="E25" s="1070"/>
      <c r="F25" s="1066"/>
    </row>
    <row r="26" spans="1:14">
      <c r="A26" s="1071" t="s">
        <v>777</v>
      </c>
      <c r="B26" s="1072"/>
      <c r="C26" s="1072"/>
      <c r="D26" s="1072"/>
      <c r="E26" s="1072"/>
      <c r="F26" s="1072"/>
    </row>
    <row r="27" spans="1:14">
      <c r="A27" s="2790" t="s">
        <v>778</v>
      </c>
      <c r="B27" s="2790"/>
      <c r="C27" s="2790"/>
      <c r="D27" s="2790"/>
      <c r="E27" s="2790"/>
      <c r="F27" s="2790"/>
    </row>
    <row r="28" spans="1:14">
      <c r="A28" s="2790"/>
      <c r="B28" s="2790"/>
      <c r="C28" s="2790"/>
      <c r="D28" s="2790"/>
      <c r="E28" s="2790"/>
      <c r="F28" s="2790"/>
    </row>
    <row r="30" spans="1:14" ht="60">
      <c r="A30" s="1073" t="s">
        <v>820</v>
      </c>
      <c r="B30" s="1074" t="s">
        <v>224</v>
      </c>
      <c r="C30" s="1074" t="s">
        <v>416</v>
      </c>
      <c r="D30" s="1074" t="s">
        <v>767</v>
      </c>
      <c r="E30" s="1074" t="s">
        <v>768</v>
      </c>
      <c r="F30" s="1074" t="s">
        <v>769</v>
      </c>
    </row>
    <row r="31" spans="1:14">
      <c r="A31" s="1059" t="s">
        <v>738</v>
      </c>
      <c r="B31" s="1055"/>
      <c r="C31" s="1055"/>
      <c r="D31" s="1055"/>
      <c r="E31" s="1055"/>
      <c r="F31" s="1055"/>
    </row>
    <row r="32" spans="1:14">
      <c r="A32" s="1056" t="s">
        <v>740</v>
      </c>
      <c r="B32" s="1057">
        <v>83966.6485311</v>
      </c>
      <c r="C32" s="1057">
        <v>82141.294291670012</v>
      </c>
      <c r="D32" s="1057">
        <v>522.39456472000006</v>
      </c>
      <c r="E32" s="1057">
        <v>893.49717607000002</v>
      </c>
      <c r="F32" s="1058">
        <v>0.44965073834033309</v>
      </c>
    </row>
    <row r="33" spans="1:6">
      <c r="A33" s="1056" t="s">
        <v>742</v>
      </c>
      <c r="B33" s="1057">
        <v>42671.128033890003</v>
      </c>
      <c r="C33" s="1057">
        <v>40126.699952640003</v>
      </c>
      <c r="D33" s="1057">
        <v>188.44142217000001</v>
      </c>
      <c r="E33" s="1057">
        <v>114.24937370999999</v>
      </c>
      <c r="F33" s="1058">
        <v>0.20266221006482177</v>
      </c>
    </row>
    <row r="34" spans="1:6">
      <c r="A34" s="1056" t="s">
        <v>675</v>
      </c>
      <c r="B34" s="1057">
        <v>178241.13341988</v>
      </c>
      <c r="C34" s="1057">
        <v>143579.62605459001</v>
      </c>
      <c r="D34" s="1057">
        <v>10839.739947189999</v>
      </c>
      <c r="E34" s="1057">
        <v>59960.095951430005</v>
      </c>
      <c r="F34" s="1058">
        <v>0.30286981054489115</v>
      </c>
    </row>
    <row r="35" spans="1:6">
      <c r="A35" s="1056" t="s">
        <v>770</v>
      </c>
      <c r="B35" s="1057">
        <v>154490.86556587002</v>
      </c>
      <c r="C35" s="1057">
        <v>123020.84264208001</v>
      </c>
      <c r="D35" s="1057">
        <v>10354.284154049999</v>
      </c>
      <c r="E35" s="1057">
        <v>56449.90672757</v>
      </c>
      <c r="F35" s="1058">
        <v>0.2802612376684096</v>
      </c>
    </row>
    <row r="36" spans="1:6">
      <c r="A36" s="1056" t="s">
        <v>609</v>
      </c>
      <c r="B36" s="1057">
        <v>185400.27258291998</v>
      </c>
      <c r="C36" s="1057">
        <v>178595.10094103002</v>
      </c>
      <c r="D36" s="1057">
        <v>2248.4612405099997</v>
      </c>
      <c r="E36" s="1057">
        <v>142035.79966988001</v>
      </c>
      <c r="F36" s="1058">
        <v>0.17228297948301236</v>
      </c>
    </row>
    <row r="37" spans="1:6">
      <c r="A37" s="1056" t="s">
        <v>771</v>
      </c>
      <c r="B37" s="1057">
        <v>146620.70078402999</v>
      </c>
      <c r="C37" s="1057">
        <v>143597.70333733002</v>
      </c>
      <c r="D37" s="1057" t="s">
        <v>423</v>
      </c>
      <c r="E37" s="1057">
        <v>138423.71717015002</v>
      </c>
      <c r="F37" s="1058">
        <v>0.14401403988418773</v>
      </c>
    </row>
    <row r="38" spans="1:6">
      <c r="A38" s="1056" t="s">
        <v>772</v>
      </c>
      <c r="B38" s="1057">
        <v>35482.071485619999</v>
      </c>
      <c r="C38" s="1057">
        <v>32019.300446839999</v>
      </c>
      <c r="D38" s="1057">
        <v>1849.26003965</v>
      </c>
      <c r="E38" s="1057">
        <v>2121.1726129100002</v>
      </c>
      <c r="F38" s="1058">
        <v>0.29260800336987502</v>
      </c>
    </row>
    <row r="39" spans="1:6">
      <c r="A39" s="1059" t="s">
        <v>773</v>
      </c>
      <c r="B39" s="1057">
        <v>3297.5003132699999</v>
      </c>
      <c r="C39" s="1057">
        <v>2978.0971568599998</v>
      </c>
      <c r="D39" s="1057">
        <v>399.20120085999997</v>
      </c>
      <c r="E39" s="1057">
        <v>1490.9098868200001</v>
      </c>
      <c r="F39" s="1058">
        <v>0.24166678403428371</v>
      </c>
    </row>
    <row r="40" spans="1:6">
      <c r="A40" s="1056" t="s">
        <v>613</v>
      </c>
      <c r="B40" s="1057">
        <v>2835.3990397799998</v>
      </c>
      <c r="C40" s="1057">
        <v>2550.4840565700001</v>
      </c>
      <c r="D40" s="1057">
        <v>17.63038173</v>
      </c>
      <c r="E40" s="1057">
        <v>51.775297739999999</v>
      </c>
      <c r="F40" s="1058" t="s">
        <v>212</v>
      </c>
    </row>
    <row r="41" spans="1:6">
      <c r="A41" s="1075" t="s">
        <v>614</v>
      </c>
      <c r="B41" s="1076">
        <v>493114.58160757006</v>
      </c>
      <c r="C41" s="1076">
        <v>446993.20529650006</v>
      </c>
      <c r="D41" s="1076">
        <v>13816.667556319999</v>
      </c>
      <c r="E41" s="1076">
        <v>203055.41746883004</v>
      </c>
      <c r="F41" s="1077">
        <v>0.26847529247649604</v>
      </c>
    </row>
    <row r="42" spans="1:6">
      <c r="A42" s="1056"/>
      <c r="B42" s="1057"/>
      <c r="C42" s="1057"/>
      <c r="D42" s="1057"/>
      <c r="E42" s="1078"/>
      <c r="F42" s="1058"/>
    </row>
    <row r="43" spans="1:6">
      <c r="A43" s="1059" t="s">
        <v>750</v>
      </c>
      <c r="B43" s="1057"/>
      <c r="C43" s="1057"/>
      <c r="D43" s="1057"/>
      <c r="E43" s="1057"/>
      <c r="F43" s="1058"/>
    </row>
    <row r="44" spans="1:6">
      <c r="A44" s="1056" t="s">
        <v>751</v>
      </c>
      <c r="B44" s="1057"/>
      <c r="C44" s="1057">
        <v>2484.2504152233605</v>
      </c>
      <c r="D44" s="1057"/>
      <c r="E44" s="1057"/>
      <c r="F44" s="1058"/>
    </row>
    <row r="45" spans="1:6">
      <c r="A45" s="1056" t="s">
        <v>752</v>
      </c>
      <c r="B45" s="1057">
        <v>134.94528593268001</v>
      </c>
      <c r="C45" s="1057">
        <v>132.76814787098843</v>
      </c>
      <c r="D45" s="1057"/>
      <c r="E45" s="1057"/>
      <c r="F45" s="1058"/>
    </row>
    <row r="46" spans="1:6">
      <c r="A46" s="1056" t="s">
        <v>742</v>
      </c>
      <c r="B46" s="1057">
        <v>2422.77456037204</v>
      </c>
      <c r="C46" s="1057">
        <v>2306.4990612479755</v>
      </c>
      <c r="D46" s="1057">
        <v>16.973303134000002</v>
      </c>
      <c r="E46" s="1057">
        <v>81.741359431999996</v>
      </c>
      <c r="F46" s="1058"/>
    </row>
    <row r="47" spans="1:6">
      <c r="A47" s="1056" t="s">
        <v>675</v>
      </c>
      <c r="B47" s="1057">
        <v>5828.9389110880002</v>
      </c>
      <c r="C47" s="1057">
        <v>3323.6412244580238</v>
      </c>
      <c r="D47" s="1057">
        <v>8.8190845436240011</v>
      </c>
      <c r="E47" s="1057">
        <v>716.6845309560299</v>
      </c>
      <c r="F47" s="1058"/>
    </row>
    <row r="48" spans="1:6">
      <c r="A48" s="1056" t="s">
        <v>609</v>
      </c>
      <c r="B48" s="1057">
        <v>6995.9668612120004</v>
      </c>
      <c r="C48" s="1057">
        <v>4559.7841843436863</v>
      </c>
      <c r="D48" s="1057">
        <v>37.748922415460001</v>
      </c>
      <c r="E48" s="1057">
        <v>103.24406975796799</v>
      </c>
      <c r="F48" s="1058"/>
    </row>
    <row r="49" spans="1:6">
      <c r="A49" s="1056" t="s">
        <v>760</v>
      </c>
      <c r="B49" s="1057">
        <v>4505.1135031580006</v>
      </c>
      <c r="C49" s="1057">
        <v>4388.4386622821412</v>
      </c>
      <c r="D49" s="1065"/>
      <c r="E49" s="1057">
        <v>4388.4386622821412</v>
      </c>
      <c r="F49" s="1058"/>
    </row>
    <row r="50" spans="1:6">
      <c r="A50" s="1056" t="s">
        <v>775</v>
      </c>
      <c r="B50" s="1057">
        <v>3193.0263359113706</v>
      </c>
      <c r="C50" s="1057">
        <v>3020.3480668854995</v>
      </c>
      <c r="D50" s="1057">
        <v>23.183400809840002</v>
      </c>
      <c r="E50" s="1057" t="s">
        <v>212</v>
      </c>
      <c r="F50" s="1058"/>
    </row>
    <row r="51" spans="1:6">
      <c r="A51" s="1075" t="s">
        <v>628</v>
      </c>
      <c r="B51" s="1076">
        <v>25567.257027734639</v>
      </c>
      <c r="C51" s="1076">
        <v>20215.729762311676</v>
      </c>
      <c r="D51" s="1076">
        <v>86.724710902924002</v>
      </c>
      <c r="E51" s="1076">
        <v>5290.2508741298498</v>
      </c>
      <c r="F51" s="1066"/>
    </row>
    <row r="52" spans="1:6">
      <c r="A52" s="1079" t="s">
        <v>776</v>
      </c>
      <c r="B52" s="1080">
        <v>518681.83863530471</v>
      </c>
      <c r="C52" s="1080">
        <v>467208.93505881174</v>
      </c>
      <c r="D52" s="1080">
        <v>13903.392267222922</v>
      </c>
      <c r="E52" s="1080">
        <v>208345.66834295989</v>
      </c>
      <c r="F52" s="1066"/>
    </row>
    <row r="53" spans="1:6">
      <c r="A53" s="1064"/>
      <c r="B53" s="1069"/>
      <c r="C53" s="1069"/>
      <c r="D53" s="1069"/>
      <c r="E53" s="1070"/>
      <c r="F53" s="1066"/>
    </row>
    <row r="54" spans="1:6">
      <c r="A54" s="1071" t="s">
        <v>777</v>
      </c>
      <c r="B54" s="1072"/>
      <c r="C54" s="1072"/>
      <c r="D54" s="1072"/>
      <c r="E54" s="1072"/>
      <c r="F54" s="1072"/>
    </row>
    <row r="55" spans="1:6">
      <c r="A55" s="2791" t="s">
        <v>778</v>
      </c>
      <c r="B55" s="2791"/>
      <c r="C55" s="2791"/>
      <c r="D55" s="2791"/>
      <c r="E55" s="2791"/>
      <c r="F55" s="2791"/>
    </row>
    <row r="56" spans="1:6">
      <c r="A56" s="2791"/>
      <c r="B56" s="2791"/>
      <c r="C56" s="2791"/>
      <c r="D56" s="2791"/>
      <c r="E56" s="2791"/>
      <c r="F56" s="2791"/>
    </row>
    <row r="111" spans="7:7" ht="15">
      <c r="G111" s="673"/>
    </row>
  </sheetData>
  <mergeCells count="4">
    <mergeCell ref="A1:F1"/>
    <mergeCell ref="H2:N12"/>
    <mergeCell ref="A27:F28"/>
    <mergeCell ref="A55:F56"/>
  </mergeCells>
  <pageMargins left="0.43307086614173229" right="0.23622047244094491" top="0.74803149606299213" bottom="0.74803149606299213" header="0.31496062992125984" footer="0.31496062992125984"/>
  <pageSetup paperSize="9" orientation="portrait" r:id="rId1"/>
  <rowBreaks count="1" manualBreakCount="1">
    <brk id="28" max="16383" man="1"/>
  </rowBreaks>
  <customProperties>
    <customPr name="_pios_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CCED3-D7CD-4F5B-8FC7-EA67DCC447B6}">
  <sheetPr>
    <tabColor theme="2"/>
  </sheetPr>
  <dimension ref="A1:I111"/>
  <sheetViews>
    <sheetView showGridLines="0" showWhiteSpace="0" view="pageLayout" zoomScaleNormal="100" workbookViewId="0">
      <selection activeCell="A44" sqref="A44"/>
    </sheetView>
  </sheetViews>
  <sheetFormatPr defaultColWidth="0" defaultRowHeight="15"/>
  <cols>
    <col min="1" max="1" width="30.7109375" style="1082" customWidth="1"/>
    <col min="2" max="6" width="12.7109375" style="1082" customWidth="1"/>
    <col min="7" max="9" width="20.42578125" style="1082" hidden="1" customWidth="1"/>
    <col min="10" max="16384" width="9.140625" style="1082" hidden="1"/>
  </cols>
  <sheetData>
    <row r="1" spans="1:9" ht="54.6" customHeight="1">
      <c r="A1" s="2792" t="s">
        <v>2306</v>
      </c>
      <c r="B1" s="2696"/>
      <c r="C1" s="2696"/>
      <c r="D1" s="2696"/>
      <c r="E1" s="2696"/>
      <c r="F1" s="2696"/>
      <c r="G1" s="1081"/>
      <c r="H1" s="1081"/>
      <c r="I1" s="1081"/>
    </row>
    <row r="2" spans="1:9">
      <c r="A2" s="1083"/>
      <c r="B2" s="1083"/>
      <c r="C2" s="1083"/>
      <c r="D2" s="675"/>
      <c r="E2" s="1084">
        <v>2018</v>
      </c>
      <c r="F2" s="1085">
        <v>2017</v>
      </c>
    </row>
    <row r="3" spans="1:9">
      <c r="A3" s="1086" t="s">
        <v>779</v>
      </c>
      <c r="B3" s="1086"/>
      <c r="C3" s="1086"/>
      <c r="D3" s="1086"/>
      <c r="E3" s="1087">
        <v>1.0834633307238422E-2</v>
      </c>
      <c r="F3" s="1087">
        <v>1.2384376391065951E-2</v>
      </c>
    </row>
    <row r="4" spans="1:9">
      <c r="A4" s="1086" t="s">
        <v>780</v>
      </c>
      <c r="B4" s="1086"/>
      <c r="C4" s="1086"/>
      <c r="D4" s="1086"/>
      <c r="E4" s="1087">
        <v>9.1149503851003164E-3</v>
      </c>
      <c r="F4" s="1087">
        <v>8.5189231337398676E-3</v>
      </c>
    </row>
    <row r="5" spans="1:9">
      <c r="A5" s="1086" t="s">
        <v>781</v>
      </c>
      <c r="B5" s="1086"/>
      <c r="C5" s="1086"/>
      <c r="D5" s="1086"/>
      <c r="E5" s="1087">
        <v>0.72924030070071999</v>
      </c>
      <c r="F5" s="1087">
        <v>0.73631442242064182</v>
      </c>
    </row>
    <row r="6" spans="1:9">
      <c r="A6" s="1088" t="s">
        <v>782</v>
      </c>
      <c r="B6" s="1088"/>
      <c r="C6" s="1088"/>
      <c r="D6" s="1088"/>
      <c r="E6" s="1089">
        <v>0.18316026701624893</v>
      </c>
      <c r="F6" s="1089">
        <v>0.166463341171384</v>
      </c>
    </row>
    <row r="7" spans="1:9">
      <c r="A7" s="1088" t="s">
        <v>783</v>
      </c>
      <c r="B7" s="1088"/>
      <c r="C7" s="1088"/>
      <c r="D7" s="1088"/>
      <c r="E7" s="1089">
        <v>6.7649848590692424E-2</v>
      </c>
      <c r="F7" s="1089">
        <v>7.6318936883168459E-2</v>
      </c>
    </row>
    <row r="8" spans="1:9">
      <c r="A8" s="1090" t="s">
        <v>188</v>
      </c>
      <c r="B8" s="1090"/>
      <c r="C8" s="1090"/>
      <c r="D8" s="1090"/>
      <c r="E8" s="1091">
        <v>1.0000000000000002</v>
      </c>
      <c r="F8" s="1092">
        <v>1.0000000000000002</v>
      </c>
    </row>
    <row r="9" spans="1:9">
      <c r="A9" s="1093"/>
      <c r="B9" s="1093"/>
      <c r="C9" s="1093"/>
      <c r="D9" s="1093"/>
      <c r="E9" s="1093"/>
      <c r="F9" s="1093"/>
    </row>
    <row r="10" spans="1:9">
      <c r="A10" s="1094"/>
      <c r="B10" s="1094"/>
      <c r="C10" s="1094"/>
      <c r="D10" s="1094"/>
      <c r="E10" s="1094"/>
      <c r="F10" s="1094"/>
    </row>
    <row r="11" spans="1:9">
      <c r="A11" s="1095"/>
    </row>
    <row r="13" spans="1:9">
      <c r="A13" s="1096"/>
    </row>
    <row r="111" spans="7:7">
      <c r="G111" s="673"/>
    </row>
  </sheetData>
  <mergeCells count="1">
    <mergeCell ref="A1:F1"/>
  </mergeCells>
  <conditionalFormatting sqref="E3:F7">
    <cfRule type="cellIs" dxfId="4" priority="1" operator="lessThan">
      <formula>0</formula>
    </cfRule>
  </conditionalFormatting>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C4A02-A2C6-4461-BF8D-4A8DAA85A3D8}">
  <sheetPr>
    <tabColor theme="2"/>
  </sheetPr>
  <dimension ref="A1:I111"/>
  <sheetViews>
    <sheetView showGridLines="0" showWhiteSpace="0" view="pageLayout" zoomScaleNormal="100" workbookViewId="0">
      <selection activeCell="A97" sqref="A97"/>
    </sheetView>
  </sheetViews>
  <sheetFormatPr defaultColWidth="0" defaultRowHeight="12"/>
  <cols>
    <col min="1" max="1" width="27.7109375" style="79" customWidth="1"/>
    <col min="2" max="2" width="11" style="79" customWidth="1"/>
    <col min="3" max="3" width="10.85546875" style="79" customWidth="1"/>
    <col min="4" max="6" width="13" style="79" customWidth="1"/>
    <col min="7" max="7" width="7.5703125" style="1184" customWidth="1"/>
    <col min="8" max="8" width="10" style="1184" hidden="1" customWidth="1"/>
    <col min="9" max="9" width="2" style="1184" hidden="1" customWidth="1"/>
    <col min="10" max="16384" width="9.140625" style="79" hidden="1"/>
  </cols>
  <sheetData>
    <row r="1" spans="1:9" ht="18" customHeight="1">
      <c r="A1" s="2794" t="s">
        <v>2113</v>
      </c>
      <c r="B1" s="2794"/>
      <c r="C1" s="2794"/>
      <c r="D1" s="2794"/>
      <c r="E1" s="2794"/>
      <c r="F1" s="2794"/>
      <c r="G1" s="1798"/>
      <c r="H1" s="1798"/>
      <c r="I1" s="1798"/>
    </row>
    <row r="2" spans="1:9" ht="15.75" customHeight="1">
      <c r="A2" s="1606"/>
      <c r="B2" s="2797" t="s">
        <v>1494</v>
      </c>
      <c r="C2" s="2797"/>
      <c r="D2" s="2797"/>
      <c r="E2" s="2797"/>
      <c r="F2" s="2797"/>
    </row>
    <row r="3" spans="1:9" ht="24" customHeight="1">
      <c r="A3" s="1606"/>
      <c r="B3" s="2793" t="s">
        <v>1495</v>
      </c>
      <c r="C3" s="2793"/>
      <c r="D3" s="2793" t="s">
        <v>1496</v>
      </c>
      <c r="E3" s="2793"/>
      <c r="F3" s="1607" t="s">
        <v>388</v>
      </c>
    </row>
    <row r="4" spans="1:9" ht="46.5" customHeight="1">
      <c r="A4" s="130" t="s">
        <v>240</v>
      </c>
      <c r="B4" s="1608" t="s">
        <v>937</v>
      </c>
      <c r="C4" s="1608" t="s">
        <v>1497</v>
      </c>
      <c r="D4" s="1609" t="s">
        <v>1478</v>
      </c>
      <c r="E4" s="1608" t="s">
        <v>1479</v>
      </c>
      <c r="F4" s="1610" t="s">
        <v>188</v>
      </c>
      <c r="I4" s="1611"/>
    </row>
    <row r="5" spans="1:9" ht="24">
      <c r="A5" s="1580" t="s">
        <v>1498</v>
      </c>
      <c r="B5" s="1612">
        <v>0</v>
      </c>
      <c r="C5" s="1612">
        <v>3.2788131165720005E-2</v>
      </c>
      <c r="D5" s="1612">
        <v>9.5642654194950012</v>
      </c>
      <c r="E5" s="1612">
        <v>-3.2654343751999999</v>
      </c>
      <c r="F5" s="1612">
        <v>6.3316191754607205</v>
      </c>
      <c r="G5" s="1613"/>
    </row>
    <row r="6" spans="1:9">
      <c r="A6" s="79" t="s">
        <v>1499</v>
      </c>
      <c r="B6" s="1613">
        <v>0</v>
      </c>
      <c r="C6" s="1615">
        <v>0</v>
      </c>
      <c r="D6" s="1615">
        <v>-0.76529747873800003</v>
      </c>
      <c r="E6" s="1615">
        <v>0</v>
      </c>
      <c r="F6" s="1613">
        <v>-0.76529747873800003</v>
      </c>
      <c r="G6" s="1616"/>
      <c r="H6" s="1616"/>
      <c r="I6" s="1616"/>
    </row>
    <row r="7" spans="1:9">
      <c r="A7" s="79" t="s">
        <v>1500</v>
      </c>
      <c r="B7" s="1613">
        <v>0</v>
      </c>
      <c r="C7" s="1615">
        <v>3.2788131165720005E-2</v>
      </c>
      <c r="D7" s="1613">
        <v>10.329562898233</v>
      </c>
      <c r="E7" s="1613">
        <v>-3.2654343751999999</v>
      </c>
      <c r="F7" s="1613">
        <v>7.0969166541987212</v>
      </c>
      <c r="G7" s="1613"/>
    </row>
    <row r="8" spans="1:9">
      <c r="B8" s="1613">
        <v>0</v>
      </c>
      <c r="C8" s="1615">
        <v>0</v>
      </c>
      <c r="D8" s="1613">
        <v>0</v>
      </c>
      <c r="E8" s="1613">
        <v>0</v>
      </c>
      <c r="F8" s="1613">
        <v>0</v>
      </c>
      <c r="G8" s="1613"/>
    </row>
    <row r="9" spans="1:9">
      <c r="A9" s="1580" t="s">
        <v>1501</v>
      </c>
      <c r="B9" s="1617">
        <v>-498.35957148999995</v>
      </c>
      <c r="C9" s="1612">
        <v>465.94768911982618</v>
      </c>
      <c r="D9" s="1617">
        <v>43.053783240505012</v>
      </c>
      <c r="E9" s="1617">
        <v>-41.955026024800006</v>
      </c>
      <c r="F9" s="1617">
        <v>-31.313125154468768</v>
      </c>
      <c r="G9" s="1613"/>
      <c r="H9" s="1618"/>
      <c r="I9" s="1618"/>
    </row>
    <row r="10" spans="1:9">
      <c r="A10" s="1620" t="s">
        <v>1502</v>
      </c>
      <c r="B10" s="1621">
        <v>-453.81696714620495</v>
      </c>
      <c r="C10" s="1622">
        <v>420.55387292000518</v>
      </c>
      <c r="D10" s="1621">
        <v>36.429495390208992</v>
      </c>
      <c r="E10" s="1621">
        <v>-7.4535303455709929</v>
      </c>
      <c r="F10" s="1621">
        <v>-4.2871291815617747</v>
      </c>
      <c r="G10" s="1613"/>
    </row>
    <row r="11" spans="1:9" ht="28.5" customHeight="1">
      <c r="A11" s="446" t="s">
        <v>1503</v>
      </c>
      <c r="B11" s="1613">
        <v>-11.0939905795006</v>
      </c>
      <c r="C11" s="1615">
        <v>12.383941427063249</v>
      </c>
      <c r="D11" s="1613">
        <v>-1.7511035902387382</v>
      </c>
      <c r="E11" s="1613">
        <v>-5.3316774526592559</v>
      </c>
      <c r="F11" s="1613">
        <v>-5.7928301953353438</v>
      </c>
      <c r="G11" s="1613"/>
    </row>
    <row r="12" spans="1:9" ht="26.25" customHeight="1">
      <c r="A12" s="446" t="s">
        <v>635</v>
      </c>
      <c r="B12" s="1613">
        <v>-20.6746110695845</v>
      </c>
      <c r="C12" s="1615">
        <v>36.377153201942015</v>
      </c>
      <c r="D12" s="1613">
        <v>0.63447539850914592</v>
      </c>
      <c r="E12" s="1613">
        <v>-3.4826534950675329E-2</v>
      </c>
      <c r="F12" s="1613">
        <v>16.302190995915986</v>
      </c>
      <c r="G12" s="1613"/>
      <c r="H12" s="1618"/>
      <c r="I12" s="1618"/>
    </row>
    <row r="13" spans="1:9" ht="24">
      <c r="A13" s="446" t="s">
        <v>1504</v>
      </c>
      <c r="B13" s="1613">
        <v>-47.434095293841501</v>
      </c>
      <c r="C13" s="1615">
        <v>10.598996591514581</v>
      </c>
      <c r="D13" s="1613">
        <v>-5.6347569277166576</v>
      </c>
      <c r="E13" s="1613">
        <v>-3.0014139353717089</v>
      </c>
      <c r="F13" s="1613">
        <v>-45.471269565415291</v>
      </c>
      <c r="G13" s="1613"/>
    </row>
    <row r="14" spans="1:9">
      <c r="A14" s="446" t="s">
        <v>637</v>
      </c>
      <c r="B14" s="1613">
        <v>-100.810122879136</v>
      </c>
      <c r="C14" s="1615">
        <v>69.904114827694997</v>
      </c>
      <c r="D14" s="1613">
        <v>-6.9730930621203164</v>
      </c>
      <c r="E14" s="1613">
        <v>3.6853988834910001</v>
      </c>
      <c r="F14" s="1613">
        <v>-34.193702230070322</v>
      </c>
      <c r="G14" s="1613"/>
    </row>
    <row r="15" spans="1:9">
      <c r="A15" s="446" t="s">
        <v>1505</v>
      </c>
      <c r="B15" s="1613">
        <v>-40.000912032953401</v>
      </c>
      <c r="C15" s="1615">
        <v>18.59704835959495</v>
      </c>
      <c r="D15" s="1613">
        <v>-7.1664348615032489</v>
      </c>
      <c r="E15" s="1613">
        <v>-16.57990227523581</v>
      </c>
      <c r="F15" s="1613">
        <v>-45.150200810097509</v>
      </c>
      <c r="G15" s="1613"/>
    </row>
    <row r="16" spans="1:9">
      <c r="A16" s="446" t="s">
        <v>638</v>
      </c>
      <c r="B16" s="1613">
        <v>-0.34438106769639998</v>
      </c>
      <c r="C16" s="1615">
        <v>1.4627494838181501</v>
      </c>
      <c r="D16" s="1613">
        <v>-0.21618251663467816</v>
      </c>
      <c r="E16" s="1613">
        <v>-0.11491052705025769</v>
      </c>
      <c r="F16" s="1613">
        <v>0.78727537243681434</v>
      </c>
      <c r="G16" s="1613"/>
    </row>
    <row r="17" spans="1:9" ht="18.75" customHeight="1">
      <c r="A17" s="446" t="s">
        <v>639</v>
      </c>
      <c r="B17" s="1613">
        <v>-13.518418600944502</v>
      </c>
      <c r="C17" s="1615">
        <v>2.66677582325699</v>
      </c>
      <c r="D17" s="1613">
        <v>-1.3229751552187851E-2</v>
      </c>
      <c r="E17" s="1613">
        <v>0.29238813529899998</v>
      </c>
      <c r="F17" s="1613">
        <v>-10.5724843939407</v>
      </c>
      <c r="G17" s="1613"/>
    </row>
    <row r="18" spans="1:9">
      <c r="A18" s="446" t="s">
        <v>1506</v>
      </c>
      <c r="B18" s="1613">
        <v>-44.332140772711099</v>
      </c>
      <c r="C18" s="1615">
        <v>67.216571892572929</v>
      </c>
      <c r="D18" s="1613">
        <v>1.8155333370212872</v>
      </c>
      <c r="E18" s="1613">
        <v>0.73928061115251442</v>
      </c>
      <c r="F18" s="1613">
        <v>25.439245068035632</v>
      </c>
      <c r="G18" s="1623"/>
    </row>
    <row r="19" spans="1:9">
      <c r="A19" s="446" t="s">
        <v>641</v>
      </c>
      <c r="B19" s="1613">
        <v>-2.3649368395359001</v>
      </c>
      <c r="C19" s="1615">
        <v>9.8397874202115485</v>
      </c>
      <c r="D19" s="1613">
        <v>-2.4887398925851674</v>
      </c>
      <c r="E19" s="1613">
        <v>-9.4420699726919747E-3</v>
      </c>
      <c r="F19" s="1613">
        <v>4.9766686181177908</v>
      </c>
      <c r="G19" s="1624"/>
    </row>
    <row r="20" spans="1:9">
      <c r="A20" s="79" t="s">
        <v>1507</v>
      </c>
      <c r="B20" s="1613">
        <v>-4.0228132378946997</v>
      </c>
      <c r="C20" s="1615">
        <v>4.6139148572583801</v>
      </c>
      <c r="D20" s="1613">
        <v>0.21272209978719078</v>
      </c>
      <c r="E20" s="1613">
        <v>-0.95714044882364968</v>
      </c>
      <c r="F20" s="1613">
        <v>-0.15331672967277873</v>
      </c>
    </row>
    <row r="21" spans="1:9" ht="15.75" customHeight="1">
      <c r="A21" s="446" t="s">
        <v>1508</v>
      </c>
      <c r="B21" s="1613">
        <v>-0.22755102338750002</v>
      </c>
      <c r="C21" s="1615">
        <v>2.5436104012304797</v>
      </c>
      <c r="D21" s="1613">
        <v>-5.9309464627594748</v>
      </c>
      <c r="E21" s="1613">
        <v>-0.14719321607564589</v>
      </c>
      <c r="F21" s="1613">
        <v>-3.7620803009921411</v>
      </c>
      <c r="G21" s="1613"/>
    </row>
    <row r="22" spans="1:9" ht="24.75" customHeight="1">
      <c r="A22" s="446" t="s">
        <v>645</v>
      </c>
      <c r="B22" s="1613">
        <v>0.52477478415729994</v>
      </c>
      <c r="C22" s="1615">
        <v>26.719417809411681</v>
      </c>
      <c r="D22" s="1613">
        <v>-20.993807568842733</v>
      </c>
      <c r="E22" s="1613">
        <v>-0.43558924727798598</v>
      </c>
      <c r="F22" s="1613">
        <v>5.8147957774482597</v>
      </c>
      <c r="G22" s="1613"/>
      <c r="H22" s="1625"/>
      <c r="I22" s="1626"/>
    </row>
    <row r="23" spans="1:9">
      <c r="A23" s="446" t="s">
        <v>1509</v>
      </c>
      <c r="B23" s="1613">
        <v>-2.0771373077411992</v>
      </c>
      <c r="C23" s="1615">
        <v>17.306291617086167</v>
      </c>
      <c r="D23" s="1613">
        <v>29.576908173254086</v>
      </c>
      <c r="E23" s="1613">
        <v>11.867061648075296</v>
      </c>
      <c r="F23" s="1613">
        <v>56.673124130674346</v>
      </c>
      <c r="G23" s="1613"/>
    </row>
    <row r="24" spans="1:9">
      <c r="A24" s="79" t="s">
        <v>647</v>
      </c>
      <c r="B24" s="1613">
        <v>-0.33662855643919998</v>
      </c>
      <c r="C24" s="1615">
        <v>0.41338824050313999</v>
      </c>
      <c r="D24" s="1613">
        <v>-1.2938100072801284</v>
      </c>
      <c r="E24" s="1613">
        <v>-1.6011586874488226</v>
      </c>
      <c r="F24" s="1613">
        <v>-2.8182090106650111</v>
      </c>
    </row>
    <row r="25" spans="1:9" ht="24">
      <c r="A25" s="446" t="s">
        <v>648</v>
      </c>
      <c r="B25" s="1613">
        <v>-21.679390351711298</v>
      </c>
      <c r="C25" s="1615">
        <v>33.831164837599943</v>
      </c>
      <c r="D25" s="1613">
        <v>4.3512730768680168</v>
      </c>
      <c r="E25" s="1613">
        <v>6.6378110009995703</v>
      </c>
      <c r="F25" s="1613">
        <v>23.141362868232829</v>
      </c>
    </row>
    <row r="26" spans="1:9">
      <c r="A26" s="79" t="s">
        <v>649</v>
      </c>
      <c r="B26" s="1613">
        <v>-61.194979342944798</v>
      </c>
      <c r="C26" s="1615">
        <v>17.868499043460233</v>
      </c>
      <c r="D26" s="1613">
        <v>0.99297315279520171</v>
      </c>
      <c r="E26" s="1613">
        <v>1.8556994627135561</v>
      </c>
      <c r="F26" s="1613">
        <v>-40.477749485338393</v>
      </c>
      <c r="G26" s="1613"/>
    </row>
    <row r="27" spans="1:9">
      <c r="A27" s="2320" t="s">
        <v>1510</v>
      </c>
      <c r="B27" s="1613">
        <v>0</v>
      </c>
      <c r="C27" s="1615">
        <v>0</v>
      </c>
      <c r="D27" s="1613">
        <v>-1.0518708000000002E-3</v>
      </c>
      <c r="E27" s="1613">
        <v>0</v>
      </c>
      <c r="F27" s="1613">
        <v>-1.0518708000000002E-3</v>
      </c>
      <c r="G27" s="1613"/>
    </row>
    <row r="28" spans="1:9">
      <c r="A28" s="79" t="s">
        <v>1511</v>
      </c>
      <c r="B28" s="1613">
        <v>-80.174982618333601</v>
      </c>
      <c r="C28" s="1615">
        <v>47.32936482556471</v>
      </c>
      <c r="D28" s="1613">
        <v>54.346574699882296</v>
      </c>
      <c r="E28" s="1613">
        <v>-3.2905854300000001</v>
      </c>
      <c r="F28" s="1613">
        <v>18.210371477113409</v>
      </c>
      <c r="G28" s="1613"/>
    </row>
    <row r="29" spans="1:9" ht="13.5" customHeight="1">
      <c r="A29" s="446" t="s">
        <v>1512</v>
      </c>
      <c r="B29" s="1613">
        <v>0</v>
      </c>
      <c r="C29" s="1615">
        <v>2.9517399999999999E-2</v>
      </c>
      <c r="D29" s="1613">
        <v>6.5247779999999991E-2</v>
      </c>
      <c r="E29" s="1613">
        <v>-4.9017190000000002E-2</v>
      </c>
      <c r="F29" s="1613">
        <v>4.5747989999999988E-2</v>
      </c>
      <c r="G29" s="1613"/>
    </row>
    <row r="30" spans="1:9" ht="12.75" customHeight="1">
      <c r="A30" s="446" t="s">
        <v>1513</v>
      </c>
      <c r="B30" s="1613">
        <v>-3.6629599999999998E-3</v>
      </c>
      <c r="C30" s="1615">
        <v>14.979101638802682</v>
      </c>
      <c r="D30" s="1613">
        <v>1.0317467292632729</v>
      </c>
      <c r="E30" s="1613">
        <v>-1.1547524491000001E-2</v>
      </c>
      <c r="F30" s="1613">
        <v>15.995637883574956</v>
      </c>
      <c r="G30" s="1613"/>
    </row>
    <row r="31" spans="1:9">
      <c r="A31" s="79" t="s">
        <v>1514</v>
      </c>
      <c r="B31" s="1613">
        <v>-3.0863618917387003</v>
      </c>
      <c r="C31" s="1615">
        <v>3.0216107900171094</v>
      </c>
      <c r="D31" s="1613">
        <v>-4.3056853942066491</v>
      </c>
      <c r="E31" s="1613">
        <v>-1.1278911074584297</v>
      </c>
      <c r="F31" s="1613">
        <v>-5.4983276033866701</v>
      </c>
      <c r="G31" s="1613"/>
    </row>
    <row r="32" spans="1:9" ht="24">
      <c r="A32" s="446" t="s">
        <v>1515</v>
      </c>
      <c r="B32" s="1613">
        <v>-0.96462550426740001</v>
      </c>
      <c r="C32" s="1615">
        <v>22.850852431401311</v>
      </c>
      <c r="D32" s="1613">
        <v>0.17088284906847068</v>
      </c>
      <c r="E32" s="1613">
        <v>0.16112555951399998</v>
      </c>
      <c r="F32" s="1613">
        <v>22.218235335716379</v>
      </c>
      <c r="G32" s="1613"/>
    </row>
    <row r="33" spans="1:9">
      <c r="A33" s="1620" t="s">
        <v>1516</v>
      </c>
      <c r="B33" s="1621">
        <v>-44.542595593794999</v>
      </c>
      <c r="C33" s="1622">
        <v>45.393029659820996</v>
      </c>
      <c r="D33" s="1621">
        <v>4.3664186943880168</v>
      </c>
      <c r="E33" s="1621">
        <v>-34.501548889229007</v>
      </c>
      <c r="F33" s="1621">
        <v>-29.284696128814993</v>
      </c>
      <c r="G33" s="1613"/>
    </row>
    <row r="34" spans="1:9">
      <c r="A34" s="79" t="s">
        <v>1517</v>
      </c>
      <c r="B34" s="1613">
        <v>-1.8025437727729998</v>
      </c>
      <c r="C34" s="1615">
        <v>1.424575858641</v>
      </c>
      <c r="D34" s="1613">
        <v>-10.216054556207984</v>
      </c>
      <c r="E34" s="1613">
        <v>-22.735908078307006</v>
      </c>
      <c r="F34" s="1613">
        <v>-33.329930548646992</v>
      </c>
      <c r="G34" s="1613"/>
    </row>
    <row r="35" spans="1:9">
      <c r="A35" s="79" t="s">
        <v>1518</v>
      </c>
      <c r="B35" s="1613">
        <v>-42.740051821022</v>
      </c>
      <c r="C35" s="1615">
        <v>43.968453801179997</v>
      </c>
      <c r="D35" s="1613">
        <v>14.582473250595999</v>
      </c>
      <c r="E35" s="1613">
        <v>-11.765640810922001</v>
      </c>
      <c r="F35" s="1613">
        <v>4.0452344198320018</v>
      </c>
      <c r="G35" s="1613"/>
    </row>
    <row r="36" spans="1:9">
      <c r="A36" s="79" t="s">
        <v>1519</v>
      </c>
      <c r="B36" s="1613">
        <v>-8.7500000000000009E-6</v>
      </c>
      <c r="C36" s="1615">
        <v>7.8654000000000007E-4</v>
      </c>
      <c r="D36" s="1613">
        <v>2.2578691559079997</v>
      </c>
      <c r="E36" s="1613">
        <v>5.321E-5</v>
      </c>
      <c r="F36" s="1613">
        <v>2.2587001559079996</v>
      </c>
      <c r="G36" s="1613"/>
    </row>
    <row r="37" spans="1:9">
      <c r="A37" s="1566" t="s">
        <v>1520</v>
      </c>
      <c r="B37" s="1627">
        <v>-498.35957148999995</v>
      </c>
      <c r="C37" s="1628">
        <v>465.9804772509919</v>
      </c>
      <c r="D37" s="1627">
        <v>52.618048660000014</v>
      </c>
      <c r="E37" s="1627">
        <v>-45.220460400000007</v>
      </c>
      <c r="F37" s="1627">
        <v>-24.981505979008045</v>
      </c>
      <c r="G37" s="1613"/>
    </row>
    <row r="38" spans="1:9">
      <c r="B38" s="1613"/>
      <c r="C38" s="1613"/>
      <c r="D38" s="1613"/>
      <c r="E38" s="1613"/>
      <c r="F38" s="1613"/>
      <c r="G38" s="1613"/>
      <c r="H38" s="1613"/>
      <c r="I38" s="1613"/>
    </row>
    <row r="39" spans="1:9" ht="12" customHeight="1">
      <c r="A39" s="2798" t="s">
        <v>2027</v>
      </c>
      <c r="B39" s="2798"/>
      <c r="C39" s="2798"/>
      <c r="D39" s="2798"/>
      <c r="E39" s="2798"/>
      <c r="F39" s="2798"/>
    </row>
    <row r="40" spans="1:9">
      <c r="A40" s="2798"/>
      <c r="B40" s="2798"/>
      <c r="C40" s="2798"/>
      <c r="D40" s="2798"/>
      <c r="E40" s="2798"/>
      <c r="F40" s="2798"/>
    </row>
    <row r="41" spans="1:9">
      <c r="A41" s="1632"/>
      <c r="B41" s="2795" t="s">
        <v>1521</v>
      </c>
      <c r="C41" s="2795"/>
      <c r="D41" s="2795"/>
      <c r="E41" s="2795"/>
      <c r="F41" s="2795"/>
      <c r="G41" s="1839"/>
      <c r="H41" s="1633"/>
      <c r="I41" s="1633"/>
    </row>
    <row r="42" spans="1:9">
      <c r="A42" s="1840"/>
      <c r="B42" s="2796" t="s">
        <v>1522</v>
      </c>
      <c r="C42" s="2796"/>
      <c r="D42" s="2796" t="s">
        <v>1523</v>
      </c>
      <c r="E42" s="2796"/>
      <c r="F42" s="1841" t="s">
        <v>188</v>
      </c>
      <c r="G42" s="1841"/>
      <c r="I42" s="1634"/>
    </row>
    <row r="43" spans="1:9">
      <c r="A43" s="1842" t="s">
        <v>291</v>
      </c>
      <c r="B43" s="139" t="s">
        <v>937</v>
      </c>
      <c r="C43" s="139" t="s">
        <v>1497</v>
      </c>
      <c r="D43" s="139" t="s">
        <v>937</v>
      </c>
      <c r="E43" s="9" t="s">
        <v>1497</v>
      </c>
      <c r="F43" s="1843" t="s">
        <v>937</v>
      </c>
      <c r="G43" s="1844" t="s">
        <v>1497</v>
      </c>
      <c r="I43" s="1633"/>
    </row>
    <row r="44" spans="1:9" ht="22.5">
      <c r="A44" s="1845" t="s">
        <v>1498</v>
      </c>
      <c r="B44" s="1846"/>
      <c r="C44" s="1846"/>
      <c r="D44" s="1846">
        <v>-1.13825</v>
      </c>
      <c r="E44" s="1846">
        <v>0.96764000000000205</v>
      </c>
      <c r="F44" s="1846">
        <v>-1.13825</v>
      </c>
      <c r="G44" s="1846">
        <v>0.96764000000000205</v>
      </c>
      <c r="I44" s="1636"/>
    </row>
    <row r="45" spans="1:9">
      <c r="A45" s="175" t="s">
        <v>1499</v>
      </c>
      <c r="B45" s="1847"/>
      <c r="C45" s="1847"/>
      <c r="D45" s="1847"/>
      <c r="E45" s="1847"/>
      <c r="F45" s="1847"/>
      <c r="G45" s="1847"/>
      <c r="I45" s="1613"/>
    </row>
    <row r="46" spans="1:9">
      <c r="A46" s="175" t="s">
        <v>1500</v>
      </c>
      <c r="B46" s="1847"/>
      <c r="C46" s="1847"/>
      <c r="D46" s="1847">
        <v>-1.13825</v>
      </c>
      <c r="E46" s="1847">
        <v>0.96764000000000205</v>
      </c>
      <c r="F46" s="1847">
        <v>-1.13825</v>
      </c>
      <c r="G46" s="1847">
        <v>0.96764000000000205</v>
      </c>
      <c r="I46" s="1613"/>
    </row>
    <row r="47" spans="1:9">
      <c r="A47" s="175"/>
      <c r="B47" s="1847"/>
      <c r="C47" s="1847"/>
      <c r="D47" s="1847"/>
      <c r="E47" s="1847"/>
      <c r="F47" s="1847"/>
      <c r="G47" s="1847"/>
      <c r="I47" s="1613"/>
    </row>
    <row r="48" spans="1:9">
      <c r="A48" s="1845" t="s">
        <v>1501</v>
      </c>
      <c r="B48" s="1848">
        <v>-813.96802315052003</v>
      </c>
      <c r="C48" s="1848">
        <v>392.37646338964004</v>
      </c>
      <c r="D48" s="1848">
        <v>-160.133558988</v>
      </c>
      <c r="E48" s="1848">
        <v>257.80066286199997</v>
      </c>
      <c r="F48" s="1848">
        <v>-974.10158213852026</v>
      </c>
      <c r="G48" s="1848">
        <v>650.17712625164006</v>
      </c>
      <c r="I48" s="1638"/>
    </row>
    <row r="49" spans="1:9">
      <c r="A49" s="1790" t="s">
        <v>1502</v>
      </c>
      <c r="B49" s="1847">
        <v>-658.27841690252001</v>
      </c>
      <c r="C49" s="1847">
        <v>258.43447553318003</v>
      </c>
      <c r="D49" s="1847">
        <v>-146.274206354</v>
      </c>
      <c r="E49" s="1847">
        <v>238.43609786599998</v>
      </c>
      <c r="F49" s="1847">
        <v>-804.55262325652029</v>
      </c>
      <c r="G49" s="1847">
        <v>496.87057339918005</v>
      </c>
      <c r="I49" s="1613"/>
    </row>
    <row r="50" spans="1:9">
      <c r="A50" s="1790" t="s">
        <v>1503</v>
      </c>
      <c r="B50" s="1847">
        <v>-26.388492364520001</v>
      </c>
      <c r="C50" s="1847">
        <v>10.87760092748</v>
      </c>
      <c r="D50" s="1847">
        <v>-2.6726714579999999</v>
      </c>
      <c r="E50" s="1847">
        <v>3.4331575499999998</v>
      </c>
      <c r="F50" s="1847">
        <v>-29.061163822520005</v>
      </c>
      <c r="G50" s="1847">
        <v>14.310758477480002</v>
      </c>
      <c r="I50" s="1613"/>
    </row>
    <row r="51" spans="1:9" ht="18.75" customHeight="1">
      <c r="A51" s="1790" t="s">
        <v>635</v>
      </c>
      <c r="B51" s="1847">
        <v>-18.940907881999998</v>
      </c>
      <c r="C51" s="1847">
        <v>3.59813808</v>
      </c>
      <c r="D51" s="1847">
        <v>-1.839577056</v>
      </c>
      <c r="E51" s="1847">
        <v>11.448069631999999</v>
      </c>
      <c r="F51" s="1847">
        <v>-20.780484938000001</v>
      </c>
      <c r="G51" s="1847">
        <v>15.046207712000001</v>
      </c>
      <c r="I51" s="1613"/>
    </row>
    <row r="52" spans="1:9" ht="22.5">
      <c r="A52" s="1790" t="s">
        <v>1504</v>
      </c>
      <c r="B52" s="1847">
        <v>-43.684434899999999</v>
      </c>
      <c r="C52" s="1847">
        <v>35.577163229999989</v>
      </c>
      <c r="D52" s="1847">
        <v>-2.2755189000000002</v>
      </c>
      <c r="E52" s="1847">
        <v>23.984443554000002</v>
      </c>
      <c r="F52" s="1847">
        <v>-45.959953800000001</v>
      </c>
      <c r="G52" s="1847">
        <v>59.561606783999991</v>
      </c>
      <c r="I52" s="1613"/>
    </row>
    <row r="53" spans="1:9">
      <c r="A53" s="1790" t="s">
        <v>637</v>
      </c>
      <c r="B53" s="1847">
        <v>-163.35579999999999</v>
      </c>
      <c r="C53" s="1847">
        <v>13.827514193999999</v>
      </c>
      <c r="D53" s="1847">
        <v>-14.992528876000002</v>
      </c>
      <c r="E53" s="1847">
        <v>11.235062064000001</v>
      </c>
      <c r="F53" s="1847">
        <v>-178.34832887599998</v>
      </c>
      <c r="G53" s="1847">
        <v>25.062576258</v>
      </c>
      <c r="I53" s="1613"/>
    </row>
    <row r="54" spans="1:9">
      <c r="A54" s="1790" t="s">
        <v>1505</v>
      </c>
      <c r="B54" s="1847">
        <v>-55.499302491999998</v>
      </c>
      <c r="C54" s="1847">
        <v>12.70788282</v>
      </c>
      <c r="D54" s="1847">
        <v>0.31815919200000387</v>
      </c>
      <c r="E54" s="1847">
        <v>-6.5808616140000087</v>
      </c>
      <c r="F54" s="1847">
        <v>-55.181143300000002</v>
      </c>
      <c r="G54" s="1847">
        <v>6.1270212059999913</v>
      </c>
      <c r="I54" s="1613"/>
    </row>
    <row r="55" spans="1:9">
      <c r="A55" s="1790" t="s">
        <v>638</v>
      </c>
      <c r="B55" s="1847">
        <v>-1.1592087</v>
      </c>
      <c r="C55" s="1847">
        <v>1.59370531</v>
      </c>
      <c r="D55" s="1847">
        <v>-0.74396857800000005</v>
      </c>
      <c r="E55" s="1847">
        <v>0.98538000000000003</v>
      </c>
      <c r="F55" s="1847">
        <v>-1.903177278</v>
      </c>
      <c r="G55" s="1847">
        <v>2.57908531</v>
      </c>
      <c r="I55" s="1613"/>
    </row>
    <row r="56" spans="1:9">
      <c r="A56" s="1790" t="s">
        <v>639</v>
      </c>
      <c r="B56" s="1847">
        <v>-23.392776944000001</v>
      </c>
      <c r="C56" s="1847">
        <v>4.3309083840000007</v>
      </c>
      <c r="D56" s="1847">
        <v>-2.0749539700000001</v>
      </c>
      <c r="E56" s="1847">
        <v>1.738727146</v>
      </c>
      <c r="F56" s="1847">
        <v>-25.467730914000001</v>
      </c>
      <c r="G56" s="1847">
        <v>6.0696355300000002</v>
      </c>
      <c r="I56" s="1613"/>
    </row>
    <row r="57" spans="1:9">
      <c r="A57" s="1790" t="s">
        <v>1506</v>
      </c>
      <c r="B57" s="1847">
        <v>-57.531565031999996</v>
      </c>
      <c r="C57" s="1847">
        <v>26.476862102000002</v>
      </c>
      <c r="D57" s="1847">
        <v>-7.2124571019999992</v>
      </c>
      <c r="E57" s="1847">
        <v>7.9819499999999994</v>
      </c>
      <c r="F57" s="1847">
        <v>-64.744022134000005</v>
      </c>
      <c r="G57" s="1847">
        <v>34.458812102000003</v>
      </c>
      <c r="I57" s="1613"/>
    </row>
    <row r="58" spans="1:9">
      <c r="A58" s="1790" t="s">
        <v>641</v>
      </c>
      <c r="B58" s="1847">
        <v>-9.9896167239999993</v>
      </c>
      <c r="C58" s="1847">
        <v>11.587250494000001</v>
      </c>
      <c r="D58" s="1847">
        <v>-2.073928456</v>
      </c>
      <c r="E58" s="1847">
        <v>0.51754519399999999</v>
      </c>
      <c r="F58" s="1847">
        <v>-12.06354518</v>
      </c>
      <c r="G58" s="1847">
        <v>12.104795687999999</v>
      </c>
      <c r="I58" s="1613"/>
    </row>
    <row r="59" spans="1:9">
      <c r="A59" s="1790" t="s">
        <v>1507</v>
      </c>
      <c r="B59" s="1847">
        <v>-5.3295565080000005</v>
      </c>
      <c r="C59" s="1847">
        <v>5.0714699999999997</v>
      </c>
      <c r="D59" s="1847">
        <v>-2.7041931459999997</v>
      </c>
      <c r="E59" s="1847">
        <v>3.6993500000000004</v>
      </c>
      <c r="F59" s="1847">
        <v>-8.0337496539999993</v>
      </c>
      <c r="G59" s="1847">
        <v>8.7708200000000005</v>
      </c>
      <c r="I59" s="1613"/>
    </row>
    <row r="60" spans="1:9">
      <c r="A60" s="1790" t="s">
        <v>1508</v>
      </c>
      <c r="B60" s="1847">
        <v>-1.6286939059999999</v>
      </c>
      <c r="C60" s="1847">
        <v>4.4812194579999991</v>
      </c>
      <c r="D60" s="1847">
        <v>-1.5439522360000002</v>
      </c>
      <c r="E60" s="1847">
        <v>0.92107120800000009</v>
      </c>
      <c r="F60" s="1847">
        <v>-3.1726461420000005</v>
      </c>
      <c r="G60" s="1847">
        <v>5.402290665999999</v>
      </c>
      <c r="I60" s="1613"/>
    </row>
    <row r="61" spans="1:9" ht="22.5">
      <c r="A61" s="1790" t="s">
        <v>645</v>
      </c>
      <c r="B61" s="1847">
        <v>-39.987223089999993</v>
      </c>
      <c r="C61" s="1847">
        <v>15.126640258</v>
      </c>
      <c r="D61" s="1847">
        <v>-0.15892553600000101</v>
      </c>
      <c r="E61" s="1847">
        <v>5.4724003679999997</v>
      </c>
      <c r="F61" s="1847">
        <v>-40.146148625999999</v>
      </c>
      <c r="G61" s="1847">
        <v>20.599040625999997</v>
      </c>
      <c r="I61" s="1613"/>
    </row>
    <row r="62" spans="1:9">
      <c r="A62" s="1790" t="s">
        <v>1509</v>
      </c>
      <c r="B62" s="1847">
        <v>-19.102222445999999</v>
      </c>
      <c r="C62" s="1847">
        <v>30.221723409700004</v>
      </c>
      <c r="D62" s="1847">
        <v>-22.953254855999997</v>
      </c>
      <c r="E62" s="1847">
        <v>31.578973155999993</v>
      </c>
      <c r="F62" s="1847">
        <v>-42.055477302</v>
      </c>
      <c r="G62" s="1847">
        <v>61.800696565699987</v>
      </c>
      <c r="I62" s="1613"/>
    </row>
    <row r="63" spans="1:9">
      <c r="A63" s="1790" t="s">
        <v>647</v>
      </c>
      <c r="B63" s="1847">
        <v>-1.1092698739999998</v>
      </c>
      <c r="C63" s="1847">
        <v>0.51595000000000002</v>
      </c>
      <c r="D63" s="1847">
        <v>-1.2324898880000001</v>
      </c>
      <c r="E63" s="1847">
        <v>0.88158383600000001</v>
      </c>
      <c r="F63" s="1847">
        <v>-2.3417597619999997</v>
      </c>
      <c r="G63" s="1847">
        <v>1.3975338359999998</v>
      </c>
      <c r="I63" s="1613"/>
    </row>
    <row r="64" spans="1:9" ht="22.5">
      <c r="A64" s="1790" t="s">
        <v>648</v>
      </c>
      <c r="B64" s="1847">
        <v>-52.076417075999998</v>
      </c>
      <c r="C64" s="1847">
        <v>14.999888995999999</v>
      </c>
      <c r="D64" s="1847">
        <v>-18.338371009999999</v>
      </c>
      <c r="E64" s="1847">
        <v>19.725867604000001</v>
      </c>
      <c r="F64" s="1847">
        <v>-70.414788086000016</v>
      </c>
      <c r="G64" s="1847">
        <v>34.725756599999997</v>
      </c>
      <c r="I64" s="1613"/>
    </row>
    <row r="65" spans="1:9">
      <c r="A65" s="1790" t="s">
        <v>649</v>
      </c>
      <c r="B65" s="1847">
        <v>-69.104210597999995</v>
      </c>
      <c r="C65" s="1847">
        <v>37.350958391999995</v>
      </c>
      <c r="D65" s="1847">
        <v>-4.51289622</v>
      </c>
      <c r="E65" s="1847">
        <v>6.0091400139999998</v>
      </c>
      <c r="F65" s="1847">
        <v>-73.617106817999996</v>
      </c>
      <c r="G65" s="1847">
        <v>43.360098405999999</v>
      </c>
      <c r="I65" s="1613"/>
    </row>
    <row r="66" spans="1:9">
      <c r="A66" s="1790" t="s">
        <v>1510</v>
      </c>
      <c r="B66" s="1847">
        <v>0</v>
      </c>
      <c r="C66" s="1847">
        <v>0</v>
      </c>
      <c r="D66" s="1847">
        <v>0</v>
      </c>
      <c r="E66" s="1847">
        <v>0</v>
      </c>
      <c r="F66" s="1847">
        <v>0</v>
      </c>
      <c r="G66" s="1847">
        <v>0</v>
      </c>
      <c r="I66" s="1613"/>
    </row>
    <row r="67" spans="1:9">
      <c r="A67" s="1790" t="s">
        <v>1511</v>
      </c>
      <c r="B67" s="1847">
        <v>-39.384370000000004</v>
      </c>
      <c r="C67" s="1847">
        <v>25.51247</v>
      </c>
      <c r="D67" s="1847">
        <v>-57.362982943999995</v>
      </c>
      <c r="E67" s="1847">
        <v>111.45648510000001</v>
      </c>
      <c r="F67" s="1847">
        <v>-96.747352944000014</v>
      </c>
      <c r="G67" s="1847">
        <v>136.96895510000002</v>
      </c>
      <c r="I67" s="1613"/>
    </row>
    <row r="68" spans="1:9">
      <c r="A68" s="1790" t="s">
        <v>1512</v>
      </c>
      <c r="B68" s="1847">
        <v>-0.13018000000000002</v>
      </c>
      <c r="C68" s="1847">
        <v>7.3416521999999998E-2</v>
      </c>
      <c r="D68" s="1847">
        <v>-7.1620000000000003E-2</v>
      </c>
      <c r="E68" s="1847">
        <v>0.246</v>
      </c>
      <c r="F68" s="1847">
        <v>-0.20180000000000001</v>
      </c>
      <c r="G68" s="1847">
        <v>0.31941652200000004</v>
      </c>
      <c r="I68" s="1613"/>
    </row>
    <row r="69" spans="1:9">
      <c r="A69" s="1790" t="s">
        <v>1513</v>
      </c>
      <c r="B69" s="1847">
        <v>-7.3574902299999998</v>
      </c>
      <c r="C69" s="1847">
        <v>5.4096522000000008E-2</v>
      </c>
      <c r="D69" s="1847">
        <v>-0.262231188</v>
      </c>
      <c r="E69" s="1847">
        <v>0.18920999999999999</v>
      </c>
      <c r="F69" s="1847">
        <v>-7.6197214179999992</v>
      </c>
      <c r="G69" s="1847">
        <v>0.243306522</v>
      </c>
      <c r="I69" s="1613"/>
    </row>
    <row r="70" spans="1:9">
      <c r="A70" s="1790" t="s">
        <v>1514</v>
      </c>
      <c r="B70" s="1847">
        <v>-11.597814575999999</v>
      </c>
      <c r="C70" s="1847">
        <v>4.1195366359999994</v>
      </c>
      <c r="D70" s="1847">
        <v>-2.590636908</v>
      </c>
      <c r="E70" s="1847">
        <v>2.1194724599999999</v>
      </c>
      <c r="F70" s="1847">
        <v>-14.188451484</v>
      </c>
      <c r="G70" s="1847">
        <v>6.2390090960000002</v>
      </c>
      <c r="I70" s="1613"/>
    </row>
    <row r="71" spans="1:9">
      <c r="A71" s="1790" t="s">
        <v>1515</v>
      </c>
      <c r="B71" s="1847">
        <v>-11.52886356</v>
      </c>
      <c r="C71" s="1847">
        <v>0.33007979800000004</v>
      </c>
      <c r="D71" s="1847">
        <v>-0.97520721799999999</v>
      </c>
      <c r="E71" s="1847">
        <v>1.3930705940000001</v>
      </c>
      <c r="F71" s="1847">
        <v>-12.504070777999999</v>
      </c>
      <c r="G71" s="1847">
        <v>1.7231503920000002</v>
      </c>
      <c r="I71" s="1613"/>
    </row>
    <row r="72" spans="1:9">
      <c r="A72" s="1790" t="s">
        <v>1516</v>
      </c>
      <c r="B72" s="1847">
        <v>-155.68879624800002</v>
      </c>
      <c r="C72" s="1847">
        <v>133.94198785646</v>
      </c>
      <c r="D72" s="1847">
        <v>-13.721871135999999</v>
      </c>
      <c r="E72" s="1847">
        <v>19.364564995999999</v>
      </c>
      <c r="F72" s="1847">
        <v>-169.41066738400002</v>
      </c>
      <c r="G72" s="1847">
        <v>153.30655285245999</v>
      </c>
      <c r="I72" s="1613"/>
    </row>
    <row r="73" spans="1:9">
      <c r="A73" s="1790" t="s">
        <v>1517</v>
      </c>
      <c r="B73" s="1847">
        <v>-61.247891878000004</v>
      </c>
      <c r="C73" s="1847">
        <v>39.974899290920007</v>
      </c>
      <c r="D73" s="1847">
        <v>-10.035753174</v>
      </c>
      <c r="E73" s="1847">
        <v>9.2444930849200002</v>
      </c>
      <c r="F73" s="1847">
        <v>-71.283645051999997</v>
      </c>
      <c r="G73" s="1847">
        <v>49.219392375840002</v>
      </c>
      <c r="I73" s="1613"/>
    </row>
    <row r="74" spans="1:9">
      <c r="A74" s="1790" t="s">
        <v>1518</v>
      </c>
      <c r="B74" s="1847">
        <v>-94.440904370000027</v>
      </c>
      <c r="C74" s="1847">
        <v>93.96708856554001</v>
      </c>
      <c r="D74" s="1847">
        <v>-3.6861179619999995</v>
      </c>
      <c r="E74" s="1847">
        <v>10.12007191108</v>
      </c>
      <c r="F74" s="1847">
        <v>-98.127022332000024</v>
      </c>
      <c r="G74" s="1847">
        <v>104.08716047661999</v>
      </c>
      <c r="I74" s="1613"/>
    </row>
    <row r="75" spans="1:9">
      <c r="A75" s="1790" t="s">
        <v>1519</v>
      </c>
      <c r="B75" s="1847">
        <v>-8.1000000000000006E-4</v>
      </c>
      <c r="C75" s="1847">
        <v>0</v>
      </c>
      <c r="D75" s="1847">
        <v>-0.13748149800000001</v>
      </c>
      <c r="E75" s="1847">
        <v>0</v>
      </c>
      <c r="F75" s="1847">
        <v>-0.13829149800000001</v>
      </c>
      <c r="G75" s="1847">
        <v>0</v>
      </c>
      <c r="I75" s="1613"/>
    </row>
    <row r="76" spans="1:9">
      <c r="A76" s="1845" t="s">
        <v>1520</v>
      </c>
      <c r="B76" s="1848">
        <v>-813.96802315052003</v>
      </c>
      <c r="C76" s="1848">
        <v>392.37646338964004</v>
      </c>
      <c r="D76" s="1848">
        <v>-161.271808988</v>
      </c>
      <c r="E76" s="1848">
        <v>258.76830286199998</v>
      </c>
      <c r="F76" s="1848">
        <v>-975.23983213852023</v>
      </c>
      <c r="G76" s="1848">
        <v>651.14476625164002</v>
      </c>
      <c r="I76" s="1638"/>
    </row>
    <row r="77" spans="1:9">
      <c r="A77" s="175" t="s">
        <v>1524</v>
      </c>
      <c r="B77" s="1847"/>
      <c r="C77" s="1847"/>
      <c r="D77" s="1847"/>
      <c r="E77" s="1847"/>
      <c r="F77" s="1847"/>
      <c r="G77" s="1847"/>
      <c r="H77" s="1613"/>
      <c r="I77" s="1613"/>
    </row>
    <row r="81" spans="7:9">
      <c r="G81" s="168"/>
      <c r="H81" s="168"/>
      <c r="I81" s="168"/>
    </row>
    <row r="111" spans="8:9" ht="15">
      <c r="H111" s="316"/>
      <c r="I111" s="316"/>
    </row>
  </sheetData>
  <mergeCells count="8">
    <mergeCell ref="B3:C3"/>
    <mergeCell ref="D3:E3"/>
    <mergeCell ref="A1:F1"/>
    <mergeCell ref="B41:F41"/>
    <mergeCell ref="B42:C42"/>
    <mergeCell ref="D42:E42"/>
    <mergeCell ref="B2:F2"/>
    <mergeCell ref="A39:F40"/>
  </mergeCells>
  <pageMargins left="0.43307086614173229" right="0.23622047244094491" top="0.74803149606299213" bottom="0.74803149606299213" header="0.31496062992125984" footer="0.31496062992125984"/>
  <pageSetup paperSize="9" orientation="portrait" r:id="rId1"/>
  <rowBreaks count="1" manualBreakCount="1">
    <brk id="40" max="16383" man="1"/>
  </rowBreaks>
  <customProperties>
    <customPr name="_pios_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29ED1-340B-473E-80AC-69FE92D5CB04}">
  <sheetPr>
    <tabColor theme="2"/>
  </sheetPr>
  <dimension ref="A1:Z111"/>
  <sheetViews>
    <sheetView showGridLines="0" showWhiteSpace="0" view="pageLayout" zoomScaleNormal="100" zoomScaleSheetLayoutView="98" workbookViewId="0">
      <selection activeCell="A52" sqref="A52"/>
    </sheetView>
  </sheetViews>
  <sheetFormatPr defaultColWidth="0" defaultRowHeight="12"/>
  <cols>
    <col min="1" max="1" width="35.140625" style="79" customWidth="1"/>
    <col min="2" max="3" width="10.28515625" style="79" customWidth="1"/>
    <col min="4" max="4" width="7.28515625" style="79" customWidth="1"/>
    <col min="5" max="5" width="7.7109375" style="79" customWidth="1"/>
    <col min="6" max="6" width="7.28515625" style="79" customWidth="1"/>
    <col min="7" max="7" width="8.28515625" style="79" customWidth="1"/>
    <col min="8" max="8" width="8.7109375" style="79" customWidth="1"/>
    <col min="9" max="19" width="10.140625" style="1630" hidden="1" customWidth="1"/>
    <col min="20" max="26" width="0" style="1630" hidden="1" customWidth="1"/>
    <col min="27" max="16384" width="9.140625" style="79" hidden="1"/>
  </cols>
  <sheetData>
    <row r="1" spans="1:9" ht="31.5" customHeight="1">
      <c r="A1" s="1639" t="s">
        <v>2114</v>
      </c>
      <c r="B1" s="1225"/>
      <c r="C1" s="1225"/>
      <c r="D1" s="1225"/>
      <c r="E1" s="1225"/>
      <c r="F1" s="1225"/>
      <c r="G1" s="1225"/>
      <c r="H1" s="1225"/>
    </row>
    <row r="2" spans="1:9" ht="88.5" customHeight="1">
      <c r="A2" s="1849" t="s">
        <v>120</v>
      </c>
      <c r="B2" s="139" t="s">
        <v>1525</v>
      </c>
      <c r="C2" s="131" t="s">
        <v>1526</v>
      </c>
      <c r="D2" s="131" t="s">
        <v>1527</v>
      </c>
      <c r="E2" s="131" t="s">
        <v>1528</v>
      </c>
      <c r="F2" s="131" t="s">
        <v>1529</v>
      </c>
      <c r="G2" s="131" t="s">
        <v>1530</v>
      </c>
      <c r="H2" s="1850" t="s">
        <v>1531</v>
      </c>
    </row>
    <row r="3" spans="1:9">
      <c r="A3" s="1851" t="s">
        <v>1498</v>
      </c>
      <c r="B3" s="1852">
        <v>13574.184962461501</v>
      </c>
      <c r="C3" s="1852">
        <v>19033.861573295198</v>
      </c>
      <c r="D3" s="1852">
        <v>5.6310000000000006E-3</v>
      </c>
      <c r="E3" s="1853">
        <v>0</v>
      </c>
      <c r="F3" s="1854">
        <v>12.172723499999998</v>
      </c>
      <c r="G3" s="1854">
        <v>3.1160000000000001</v>
      </c>
      <c r="H3" s="1855"/>
    </row>
    <row r="4" spans="1:9">
      <c r="A4" s="175" t="s">
        <v>1499</v>
      </c>
      <c r="B4" s="1847">
        <v>4806.9562551415202</v>
      </c>
      <c r="C4" s="1847">
        <v>7660.3290910952001</v>
      </c>
      <c r="D4" s="1847">
        <v>0</v>
      </c>
      <c r="E4" s="1856">
        <v>0</v>
      </c>
      <c r="F4" s="1847">
        <v>0.56799999999999995</v>
      </c>
      <c r="G4" s="1847">
        <v>0</v>
      </c>
      <c r="H4" s="1857"/>
      <c r="I4" s="1631"/>
    </row>
    <row r="5" spans="1:9">
      <c r="A5" s="175" t="s">
        <v>1500</v>
      </c>
      <c r="B5" s="1847">
        <v>8767.2287073199805</v>
      </c>
      <c r="C5" s="1847">
        <v>11373.5324822</v>
      </c>
      <c r="D5" s="1847">
        <v>5.6310000000000006E-3</v>
      </c>
      <c r="E5" s="1856">
        <v>0</v>
      </c>
      <c r="F5" s="1847">
        <v>11.604723499999999</v>
      </c>
      <c r="G5" s="1847">
        <v>3.1160000000000001</v>
      </c>
      <c r="H5" s="1856"/>
      <c r="I5" s="1631"/>
    </row>
    <row r="6" spans="1:9">
      <c r="A6" s="175"/>
      <c r="B6" s="1847"/>
      <c r="C6" s="1847"/>
      <c r="D6" s="1847"/>
      <c r="E6" s="1857"/>
      <c r="F6" s="1847"/>
      <c r="G6" s="1847"/>
      <c r="H6" s="1847"/>
    </row>
    <row r="7" spans="1:9">
      <c r="A7" s="1858" t="s">
        <v>1501</v>
      </c>
      <c r="B7" s="1859">
        <v>316077.98051999399</v>
      </c>
      <c r="C7" s="1859">
        <v>261837.17511040808</v>
      </c>
      <c r="D7" s="1859">
        <v>5051.9961022282296</v>
      </c>
      <c r="E7" s="1853">
        <v>1.9294418755083077E-2</v>
      </c>
      <c r="F7" s="1859">
        <v>453.63561671999997</v>
      </c>
      <c r="G7" s="1859">
        <v>1693.4218389773998</v>
      </c>
      <c r="H7" s="1853">
        <v>0.33519856403501586</v>
      </c>
    </row>
    <row r="8" spans="1:9">
      <c r="A8" s="1860" t="s">
        <v>1502</v>
      </c>
      <c r="B8" s="1861">
        <v>150210.44236005674</v>
      </c>
      <c r="C8" s="1861">
        <v>128919.07938285825</v>
      </c>
      <c r="D8" s="1861">
        <v>3633.7874911048998</v>
      </c>
      <c r="E8" s="1862">
        <v>2.8186576482705374E-2</v>
      </c>
      <c r="F8" s="1861">
        <v>264.14281659</v>
      </c>
      <c r="G8" s="1861">
        <v>1404.5584534474001</v>
      </c>
      <c r="H8" s="1863">
        <v>0.38652740615283643</v>
      </c>
    </row>
    <row r="9" spans="1:9">
      <c r="A9" s="1864" t="s">
        <v>1503</v>
      </c>
      <c r="B9" s="1847">
        <v>4893.3623594461396</v>
      </c>
      <c r="C9" s="1847">
        <v>4213.0052512372004</v>
      </c>
      <c r="D9" s="1847">
        <v>128.07037479740001</v>
      </c>
      <c r="E9" s="1856">
        <v>3.0398816797057297E-2</v>
      </c>
      <c r="F9" s="1847">
        <v>12.956154509999999</v>
      </c>
      <c r="G9" s="1847">
        <v>75.057768920000001</v>
      </c>
      <c r="H9" s="1857">
        <v>0.58606659845211739</v>
      </c>
    </row>
    <row r="10" spans="1:9">
      <c r="A10" s="1864" t="s">
        <v>635</v>
      </c>
      <c r="B10" s="1847">
        <v>2227.6522557949602</v>
      </c>
      <c r="C10" s="1847">
        <v>1655.6254590545</v>
      </c>
      <c r="D10" s="1847">
        <v>137.60137446530001</v>
      </c>
      <c r="E10" s="1856">
        <v>8.3111414911366407E-2</v>
      </c>
      <c r="F10" s="1847">
        <v>2.9745282099999999</v>
      </c>
      <c r="G10" s="1847">
        <v>43.765614589999998</v>
      </c>
      <c r="H10" s="1857">
        <v>0.31806088245896635</v>
      </c>
    </row>
    <row r="11" spans="1:9">
      <c r="A11" s="1864" t="s">
        <v>1504</v>
      </c>
      <c r="B11" s="1847">
        <v>10077.786892021402</v>
      </c>
      <c r="C11" s="1847">
        <v>5152.5755448729005</v>
      </c>
      <c r="D11" s="1847">
        <v>411.87877521799999</v>
      </c>
      <c r="E11" s="1856">
        <v>7.9936484507799652E-2</v>
      </c>
      <c r="F11" s="1847">
        <v>20.70240518</v>
      </c>
      <c r="G11" s="1847">
        <v>212.89374897000002</v>
      </c>
      <c r="H11" s="1857">
        <v>0.51688448587164804</v>
      </c>
    </row>
    <row r="12" spans="1:9">
      <c r="A12" s="1864" t="s">
        <v>637</v>
      </c>
      <c r="B12" s="1847">
        <v>1965.2722235205401</v>
      </c>
      <c r="C12" s="1847">
        <v>1841.8975283448001</v>
      </c>
      <c r="D12" s="1847">
        <v>666.20701234370006</v>
      </c>
      <c r="E12" s="1856">
        <v>0.36169602385121785</v>
      </c>
      <c r="F12" s="1847">
        <v>8.6405168700000008</v>
      </c>
      <c r="G12" s="1847">
        <v>159.08325298</v>
      </c>
      <c r="H12" s="1857">
        <v>0.23878952042301232</v>
      </c>
    </row>
    <row r="13" spans="1:9">
      <c r="A13" s="1864" t="s">
        <v>1505</v>
      </c>
      <c r="B13" s="1847">
        <v>15408.564341752557</v>
      </c>
      <c r="C13" s="1847">
        <v>14165.391492917199</v>
      </c>
      <c r="D13" s="1847">
        <v>287.07464476889999</v>
      </c>
      <c r="E13" s="1856">
        <v>2.0265916752984867E-2</v>
      </c>
      <c r="F13" s="1847">
        <v>31.582788319999999</v>
      </c>
      <c r="G13" s="1847">
        <v>54.6453469</v>
      </c>
      <c r="H13" s="1857">
        <v>0.19035239752361424</v>
      </c>
    </row>
    <row r="14" spans="1:9">
      <c r="A14" s="1864" t="s">
        <v>638</v>
      </c>
      <c r="B14" s="1847">
        <v>1423.0148464953402</v>
      </c>
      <c r="C14" s="1847">
        <v>982.59044310159993</v>
      </c>
      <c r="D14" s="1847">
        <v>4.8083832324000007</v>
      </c>
      <c r="E14" s="1856">
        <v>4.8935782615817823E-3</v>
      </c>
      <c r="F14" s="1847">
        <v>2.2012882899999999</v>
      </c>
      <c r="G14" s="1847">
        <v>1.7664027300000003</v>
      </c>
      <c r="H14" s="1857">
        <v>0.36735897382254584</v>
      </c>
    </row>
    <row r="15" spans="1:9">
      <c r="A15" s="1790" t="s">
        <v>639</v>
      </c>
      <c r="B15" s="1847">
        <v>1660.7210227586199</v>
      </c>
      <c r="C15" s="1847">
        <v>1350.6718807324</v>
      </c>
      <c r="D15" s="1847">
        <v>59.144649858499996</v>
      </c>
      <c r="E15" s="1856">
        <v>4.3789058395462328E-2</v>
      </c>
      <c r="F15" s="1847">
        <v>2.8455603899999997</v>
      </c>
      <c r="G15" s="1847">
        <v>39.29634626</v>
      </c>
      <c r="H15" s="1857">
        <v>0.66441083604373574</v>
      </c>
    </row>
    <row r="16" spans="1:9">
      <c r="A16" s="1790" t="s">
        <v>1506</v>
      </c>
      <c r="B16" s="1847">
        <v>11329.841738968062</v>
      </c>
      <c r="C16" s="1847">
        <v>10680.0776433681</v>
      </c>
      <c r="D16" s="1847">
        <v>350.58277797369999</v>
      </c>
      <c r="E16" s="1856">
        <v>3.2825864163206514E-2</v>
      </c>
      <c r="F16" s="1847">
        <v>22.941156289999999</v>
      </c>
      <c r="G16" s="1847">
        <v>81.26773974999999</v>
      </c>
      <c r="H16" s="1857">
        <v>0.23180756402157476</v>
      </c>
    </row>
    <row r="17" spans="1:8">
      <c r="A17" s="1790" t="s">
        <v>641</v>
      </c>
      <c r="B17" s="1847">
        <v>1956.23516752316</v>
      </c>
      <c r="C17" s="1847">
        <v>1613.9039220266</v>
      </c>
      <c r="D17" s="1847">
        <v>14.000130937600002</v>
      </c>
      <c r="E17" s="1856">
        <v>8.6746991233653224E-3</v>
      </c>
      <c r="F17" s="1847">
        <v>7.5341428300000004</v>
      </c>
      <c r="G17" s="1847">
        <v>11.184386759999999</v>
      </c>
      <c r="H17" s="1857">
        <v>0.79887729692314602</v>
      </c>
    </row>
    <row r="18" spans="1:8">
      <c r="A18" s="1790" t="s">
        <v>1507</v>
      </c>
      <c r="B18" s="1847">
        <v>2379.4486765111201</v>
      </c>
      <c r="C18" s="1847">
        <v>1687.2837587315998</v>
      </c>
      <c r="D18" s="1847">
        <v>34.266610336500001</v>
      </c>
      <c r="E18" s="1856">
        <v>2.0308741881246824E-2</v>
      </c>
      <c r="F18" s="1847">
        <v>4.4820785999999995</v>
      </c>
      <c r="G18" s="1847">
        <v>12.50415057</v>
      </c>
      <c r="H18" s="1857">
        <v>0.36490771766476326</v>
      </c>
    </row>
    <row r="19" spans="1:8">
      <c r="A19" s="1790" t="s">
        <v>1508</v>
      </c>
      <c r="B19" s="1847">
        <v>713.02903489998005</v>
      </c>
      <c r="C19" s="1847">
        <v>671.38176468220013</v>
      </c>
      <c r="D19" s="1847">
        <v>34.096693496600004</v>
      </c>
      <c r="E19" s="1856">
        <v>5.0785849855096585E-2</v>
      </c>
      <c r="F19" s="1847">
        <v>6.7604535100000005</v>
      </c>
      <c r="G19" s="1847">
        <v>13.029809080000001</v>
      </c>
      <c r="H19" s="1857">
        <v>0.38214289257400536</v>
      </c>
    </row>
    <row r="20" spans="1:8" ht="22.5">
      <c r="A20" s="1790" t="s">
        <v>645</v>
      </c>
      <c r="B20" s="1847">
        <v>4119.2826060563602</v>
      </c>
      <c r="C20" s="1847">
        <v>4064.4386780969999</v>
      </c>
      <c r="D20" s="1847">
        <v>172.88525648259997</v>
      </c>
      <c r="E20" s="1856">
        <v>4.2536072056952798E-2</v>
      </c>
      <c r="F20" s="1847">
        <v>29.595331000000002</v>
      </c>
      <c r="G20" s="1847">
        <v>87.740049417400002</v>
      </c>
      <c r="H20" s="1857">
        <v>0.50750452179958216</v>
      </c>
    </row>
    <row r="21" spans="1:8">
      <c r="A21" s="1790" t="s">
        <v>1509</v>
      </c>
      <c r="B21" s="1847">
        <v>5033.8344418822535</v>
      </c>
      <c r="C21" s="1847">
        <v>3084.2267565441002</v>
      </c>
      <c r="D21" s="1847">
        <v>5.7952501358999999</v>
      </c>
      <c r="E21" s="1856">
        <v>1.8789961288039735E-3</v>
      </c>
      <c r="F21" s="1847">
        <v>10.803201660000001</v>
      </c>
      <c r="G21" s="1847">
        <v>160.25135997999999</v>
      </c>
      <c r="H21" s="1856">
        <v>27.652190366604948</v>
      </c>
    </row>
    <row r="22" spans="1:8">
      <c r="A22" s="1790" t="s">
        <v>647</v>
      </c>
      <c r="B22" s="1847">
        <v>1330.5047405355599</v>
      </c>
      <c r="C22" s="1847">
        <v>1268.1674010584002</v>
      </c>
      <c r="D22" s="1847">
        <v>21.477259780899999</v>
      </c>
      <c r="E22" s="1856">
        <v>1.6935666192787552E-2</v>
      </c>
      <c r="F22" s="1847">
        <v>3.0891283899999995</v>
      </c>
      <c r="G22" s="1847">
        <v>5.5274764900000006</v>
      </c>
      <c r="H22" s="1857">
        <v>0.25736413985715517</v>
      </c>
    </row>
    <row r="23" spans="1:8">
      <c r="A23" s="1790" t="s">
        <v>648</v>
      </c>
      <c r="B23" s="1847">
        <v>42501.199465415521</v>
      </c>
      <c r="C23" s="1847">
        <v>36032.030852227086</v>
      </c>
      <c r="D23" s="1847">
        <v>321.79730694550005</v>
      </c>
      <c r="E23" s="1856">
        <v>8.9308678787837527E-3</v>
      </c>
      <c r="F23" s="1847">
        <v>22.297186159999995</v>
      </c>
      <c r="G23" s="1847">
        <v>113.72202404999999</v>
      </c>
      <c r="H23" s="1857">
        <v>0.35339644426937383</v>
      </c>
    </row>
    <row r="24" spans="1:8">
      <c r="A24" s="1790" t="s">
        <v>649</v>
      </c>
      <c r="B24" s="1847">
        <v>9141.1431569749384</v>
      </c>
      <c r="C24" s="1847">
        <v>8381.1620944622991</v>
      </c>
      <c r="D24" s="1847">
        <v>310.74922369130002</v>
      </c>
      <c r="E24" s="1856">
        <v>3.7077104605412886E-2</v>
      </c>
      <c r="F24" s="1847">
        <v>26.826674170000004</v>
      </c>
      <c r="G24" s="1847">
        <v>163.10495433</v>
      </c>
      <c r="H24" s="1857">
        <v>0.52487646595709392</v>
      </c>
    </row>
    <row r="25" spans="1:8">
      <c r="A25" s="1727" t="s">
        <v>1510</v>
      </c>
      <c r="B25" s="1847">
        <v>16291.809660000001</v>
      </c>
      <c r="C25" s="1847">
        <v>16710.681941909999</v>
      </c>
      <c r="D25" s="1847">
        <v>0</v>
      </c>
      <c r="E25" s="1856">
        <v>0</v>
      </c>
      <c r="F25" s="1847">
        <v>0</v>
      </c>
      <c r="G25" s="1847">
        <v>0</v>
      </c>
      <c r="H25" s="1857"/>
    </row>
    <row r="26" spans="1:8">
      <c r="A26" s="1790" t="s">
        <v>1511</v>
      </c>
      <c r="B26" s="1847">
        <v>8380.368460076781</v>
      </c>
      <c r="C26" s="1847">
        <v>7635.2471144441997</v>
      </c>
      <c r="D26" s="1847">
        <v>588.03898964000007</v>
      </c>
      <c r="E26" s="1856">
        <v>7.7016366441835293E-2</v>
      </c>
      <c r="F26" s="1847">
        <v>33.725503410000002</v>
      </c>
      <c r="G26" s="1847">
        <v>135.06245216000002</v>
      </c>
      <c r="H26" s="1857">
        <v>0.22968281787349817</v>
      </c>
    </row>
    <row r="27" spans="1:8">
      <c r="A27" s="1790" t="s">
        <v>1512</v>
      </c>
      <c r="B27" s="1847">
        <v>29.275880000000001</v>
      </c>
      <c r="C27" s="1847">
        <v>17.957149619999999</v>
      </c>
      <c r="D27" s="1847">
        <v>1.3449511799999998</v>
      </c>
      <c r="E27" s="1856">
        <v>7.4897809978820007E-2</v>
      </c>
      <c r="F27" s="1847">
        <v>0.14595971999999999</v>
      </c>
      <c r="G27" s="1847">
        <v>0.61832568999999993</v>
      </c>
      <c r="H27" s="1857">
        <v>0.45973838990943894</v>
      </c>
    </row>
    <row r="28" spans="1:8">
      <c r="A28" s="1790" t="s">
        <v>1513</v>
      </c>
      <c r="B28" s="1847">
        <v>892.84540942766</v>
      </c>
      <c r="C28" s="1847">
        <v>859.06206662030002</v>
      </c>
      <c r="D28" s="1847">
        <v>5.8741336300000002</v>
      </c>
      <c r="E28" s="1857">
        <v>6.8378454342767877E-3</v>
      </c>
      <c r="F28" s="1847">
        <v>0.5783296</v>
      </c>
      <c r="G28" s="1847">
        <v>5.2011873299999998</v>
      </c>
      <c r="H28" s="1856">
        <v>0.88543905495047437</v>
      </c>
    </row>
    <row r="29" spans="1:8">
      <c r="A29" s="1790" t="s">
        <v>1514</v>
      </c>
      <c r="B29" s="1847">
        <v>3473.0032642050596</v>
      </c>
      <c r="C29" s="1847">
        <v>3299.1391740042995</v>
      </c>
      <c r="D29" s="1847">
        <v>72.653797109300001</v>
      </c>
      <c r="E29" s="1857">
        <v>2.2022046745338461E-2</v>
      </c>
      <c r="F29" s="1847">
        <v>11.226050649999999</v>
      </c>
      <c r="G29" s="1847">
        <v>27.382441879999998</v>
      </c>
      <c r="H29" s="1857">
        <v>0.37688934328932583</v>
      </c>
    </row>
    <row r="30" spans="1:8">
      <c r="A30" s="1790" t="s">
        <v>1515</v>
      </c>
      <c r="B30" s="1847">
        <v>4982.2467157907404</v>
      </c>
      <c r="C30" s="1847">
        <v>3552.5614659277003</v>
      </c>
      <c r="D30" s="1847">
        <v>5.4398950807999995</v>
      </c>
      <c r="E30" s="1857">
        <v>1.5312599466535759E-3</v>
      </c>
      <c r="F30" s="1847">
        <v>2.2343788300000003</v>
      </c>
      <c r="G30" s="1847">
        <v>1.4536146099999998</v>
      </c>
      <c r="H30" s="1857">
        <v>0.26721372166358565</v>
      </c>
    </row>
    <row r="31" spans="1:8">
      <c r="A31" s="1865" t="s">
        <v>1516</v>
      </c>
      <c r="B31" s="1861">
        <v>161155.76432844764</v>
      </c>
      <c r="C31" s="1861">
        <v>128994.98190788584</v>
      </c>
      <c r="D31" s="1861">
        <v>1418.2086111233298</v>
      </c>
      <c r="E31" s="1862">
        <v>1.099429287982737E-2</v>
      </c>
      <c r="F31" s="1861">
        <v>188.48787231999998</v>
      </c>
      <c r="G31" s="1861">
        <v>288.86131005999994</v>
      </c>
      <c r="H31" s="1863">
        <v>0.20368040906986151</v>
      </c>
    </row>
    <row r="32" spans="1:8">
      <c r="A32" s="1790" t="s">
        <v>1517</v>
      </c>
      <c r="B32" s="1847">
        <v>133378.41186728282</v>
      </c>
      <c r="C32" s="1847">
        <v>103868.84518111782</v>
      </c>
      <c r="D32" s="1847">
        <v>775.86312354649988</v>
      </c>
      <c r="E32" s="1856">
        <v>7.4696423378310837E-3</v>
      </c>
      <c r="F32" s="1847">
        <v>66.35641652000001</v>
      </c>
      <c r="G32" s="1847">
        <v>84.814248059999997</v>
      </c>
      <c r="H32" s="1857">
        <v>0.10931599335757941</v>
      </c>
    </row>
    <row r="33" spans="1:8">
      <c r="A33" s="1790" t="s">
        <v>1518</v>
      </c>
      <c r="B33" s="1847">
        <v>27777.352461164806</v>
      </c>
      <c r="C33" s="1847">
        <v>25126.136726768</v>
      </c>
      <c r="D33" s="1847">
        <v>642.34544179679995</v>
      </c>
      <c r="E33" s="1856">
        <v>2.5564831107222328E-2</v>
      </c>
      <c r="F33" s="1847">
        <v>122.1314558</v>
      </c>
      <c r="G33" s="1847">
        <v>204.04706199999995</v>
      </c>
      <c r="H33" s="1857">
        <v>0.31765939122916415</v>
      </c>
    </row>
    <row r="34" spans="1:8">
      <c r="A34" s="1860" t="s">
        <v>1519</v>
      </c>
      <c r="B34" s="1861">
        <v>4711.7738314895996</v>
      </c>
      <c r="C34" s="1861">
        <v>3923.1138196639999</v>
      </c>
      <c r="D34" s="1866">
        <v>0</v>
      </c>
      <c r="E34" s="1862">
        <v>0</v>
      </c>
      <c r="F34" s="1861">
        <v>1.0049278099999999</v>
      </c>
      <c r="G34" s="1861">
        <v>2.0754700000000792E-3</v>
      </c>
      <c r="H34" s="1863"/>
    </row>
    <row r="35" spans="1:8">
      <c r="A35" s="1867" t="s">
        <v>1520</v>
      </c>
      <c r="B35" s="1868">
        <v>329652.16548245552</v>
      </c>
      <c r="C35" s="1868">
        <v>280871.03668370325</v>
      </c>
      <c r="D35" s="1868">
        <v>5052.0017332282296</v>
      </c>
      <c r="E35" s="1869">
        <v>1.7986908842143913E-2</v>
      </c>
      <c r="F35" s="1868">
        <v>465.42261671999995</v>
      </c>
      <c r="G35" s="1868">
        <v>1696.5378389773998</v>
      </c>
      <c r="H35" s="1869">
        <v>0.33581497564002455</v>
      </c>
    </row>
    <row r="36" spans="1:8">
      <c r="B36" s="1613"/>
      <c r="C36" s="1613"/>
      <c r="D36" s="1613"/>
      <c r="E36" s="1613"/>
      <c r="F36" s="1613"/>
      <c r="G36" s="1613"/>
      <c r="H36" s="1613"/>
    </row>
    <row r="37" spans="1:8">
      <c r="A37" s="1640" t="s">
        <v>1534</v>
      </c>
      <c r="B37" s="1613"/>
      <c r="D37" s="1613"/>
      <c r="E37" s="1613"/>
      <c r="F37" s="1613"/>
      <c r="G37" s="1613"/>
      <c r="H37" s="1613"/>
    </row>
    <row r="40" spans="1:8">
      <c r="A40" s="1642"/>
      <c r="B40" s="1569"/>
      <c r="C40" s="1637"/>
      <c r="D40" s="1569"/>
      <c r="E40" s="1569"/>
      <c r="F40" s="1558"/>
      <c r="G40" s="1643"/>
    </row>
    <row r="41" spans="1:8">
      <c r="A41" s="1644"/>
      <c r="C41" s="1558"/>
      <c r="D41" s="1569"/>
      <c r="E41" s="1569"/>
      <c r="F41" s="1645"/>
      <c r="G41" s="1645"/>
    </row>
    <row r="111" spans="7:7" ht="15">
      <c r="G111" s="107"/>
    </row>
  </sheetData>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40E61-90A8-4CE5-AEF8-CD1AD13217B7}">
  <sheetPr>
    <tabColor theme="2"/>
  </sheetPr>
  <dimension ref="A1:K40"/>
  <sheetViews>
    <sheetView showGridLines="0" showWhiteSpace="0" view="pageLayout" zoomScaleNormal="100" workbookViewId="0">
      <selection activeCell="A42" sqref="A42"/>
    </sheetView>
  </sheetViews>
  <sheetFormatPr defaultColWidth="0" defaultRowHeight="15"/>
  <cols>
    <col min="1" max="1" width="23" style="107" customWidth="1"/>
    <col min="2" max="2" width="6.5703125" style="107" customWidth="1"/>
    <col min="3" max="3" width="6" style="107" bestFit="1" customWidth="1"/>
    <col min="4" max="5" width="8" style="107" bestFit="1" customWidth="1"/>
    <col min="6" max="6" width="7.140625" style="107" customWidth="1"/>
    <col min="7" max="7" width="7" style="107" bestFit="1" customWidth="1"/>
    <col min="8" max="8" width="7.42578125" style="107" customWidth="1"/>
    <col min="9" max="9" width="8" style="107" bestFit="1" customWidth="1"/>
    <col min="10" max="10" width="7.140625" style="107" customWidth="1"/>
    <col min="11" max="11" width="7.85546875" style="107" customWidth="1"/>
    <col min="12" max="16384" width="6.85546875" style="107" hidden="1"/>
  </cols>
  <sheetData>
    <row r="1" spans="1:11" ht="58.5" customHeight="1">
      <c r="A1" s="2794" t="s">
        <v>2115</v>
      </c>
      <c r="B1" s="2794"/>
      <c r="C1" s="2794"/>
      <c r="D1" s="2794"/>
      <c r="E1" s="2794"/>
      <c r="F1" s="2794"/>
      <c r="G1" s="2794"/>
      <c r="H1" s="2794"/>
      <c r="I1" s="2794"/>
      <c r="J1" s="2794"/>
      <c r="K1" s="2794"/>
    </row>
    <row r="2" spans="1:11" ht="68.25" customHeight="1">
      <c r="A2" s="2321" t="s">
        <v>120</v>
      </c>
      <c r="B2" s="2322" t="s">
        <v>854</v>
      </c>
      <c r="C2" s="1402" t="s">
        <v>853</v>
      </c>
      <c r="D2" s="1402" t="s">
        <v>844</v>
      </c>
      <c r="E2" s="1402" t="s">
        <v>187</v>
      </c>
      <c r="F2" s="2321" t="s">
        <v>185</v>
      </c>
      <c r="G2" s="1402" t="s">
        <v>186</v>
      </c>
      <c r="H2" s="1402" t="s">
        <v>666</v>
      </c>
      <c r="I2" s="2323" t="s">
        <v>1535</v>
      </c>
      <c r="J2" s="2323" t="s">
        <v>1536</v>
      </c>
      <c r="K2" s="2323" t="s">
        <v>1537</v>
      </c>
    </row>
    <row r="3" spans="1:11">
      <c r="A3" s="2324" t="s">
        <v>1501</v>
      </c>
      <c r="B3" s="2324">
        <v>6390.3427658778801</v>
      </c>
      <c r="C3" s="2324">
        <v>5051.996076604928</v>
      </c>
      <c r="D3" s="2324">
        <v>1230.2400730613999</v>
      </c>
      <c r="E3" s="2324">
        <v>1288.9457859948968</v>
      </c>
      <c r="F3" s="2324">
        <v>1087.9313131421961</v>
      </c>
      <c r="G3" s="2324">
        <v>294.855334608764</v>
      </c>
      <c r="H3" s="2324">
        <v>9.4886097275729995</v>
      </c>
      <c r="I3" s="2324">
        <v>1140.5349600700977</v>
      </c>
      <c r="J3" s="2324">
        <v>2147.3075227963</v>
      </c>
      <c r="K3" s="2324">
        <v>3023.1593842384418</v>
      </c>
    </row>
    <row r="4" spans="1:11">
      <c r="A4" s="2325" t="s">
        <v>1502</v>
      </c>
      <c r="B4" s="2325">
        <v>4495.2148965021597</v>
      </c>
      <c r="C4" s="2325">
        <v>3633.78767186</v>
      </c>
      <c r="D4" s="2325">
        <v>1048.0904977299999</v>
      </c>
      <c r="E4" s="2325">
        <v>510.58677573999995</v>
      </c>
      <c r="F4" s="2325">
        <v>921.0036554200002</v>
      </c>
      <c r="G4" s="2325">
        <v>183.79297800000001</v>
      </c>
      <c r="H4" s="2325">
        <v>9.4885856099999994</v>
      </c>
      <c r="I4" s="2325">
        <v>960.82517935999999</v>
      </c>
      <c r="J4" s="2325">
        <v>1668.9339177699999</v>
      </c>
      <c r="K4" s="2325">
        <v>977.36388925507117</v>
      </c>
    </row>
    <row r="5" spans="1:11">
      <c r="A5" s="2326" t="s">
        <v>1503</v>
      </c>
      <c r="B5" s="2326">
        <v>167.99843574363999</v>
      </c>
      <c r="C5" s="2326">
        <v>128.07056962999999</v>
      </c>
      <c r="D5" s="2326">
        <v>37.015783430000006</v>
      </c>
      <c r="E5" s="2326">
        <v>33.082853900000003</v>
      </c>
      <c r="F5" s="2326">
        <v>21.548903539999998</v>
      </c>
      <c r="G5" s="2326">
        <v>13.47726686</v>
      </c>
      <c r="H5" s="2326">
        <v>0</v>
      </c>
      <c r="I5" s="2326">
        <v>22.945761900000004</v>
      </c>
      <c r="J5" s="2326">
        <v>87.989147029999998</v>
      </c>
      <c r="K5" s="2326">
        <v>94.237848847031785</v>
      </c>
    </row>
    <row r="6" spans="1:11" ht="16.5">
      <c r="A6" s="2326" t="s">
        <v>635</v>
      </c>
      <c r="B6" s="2326">
        <v>213.38831984799998</v>
      </c>
      <c r="C6" s="2326">
        <v>137.60156423000001</v>
      </c>
      <c r="D6" s="2326">
        <v>23.435489329999999</v>
      </c>
      <c r="E6" s="2326">
        <v>25.055251680000001</v>
      </c>
      <c r="F6" s="2326">
        <v>81.937495370000008</v>
      </c>
      <c r="G6" s="2326">
        <v>4.4275154199999998</v>
      </c>
      <c r="H6" s="2326">
        <v>0</v>
      </c>
      <c r="I6" s="2326">
        <v>2.7458124300000004</v>
      </c>
      <c r="J6" s="2326">
        <v>46.704104400000006</v>
      </c>
      <c r="K6" s="2326">
        <v>84.538645308487034</v>
      </c>
    </row>
    <row r="7" spans="1:11" ht="16.5">
      <c r="A7" s="2326" t="s">
        <v>1504</v>
      </c>
      <c r="B7" s="2326">
        <v>749.42803703408015</v>
      </c>
      <c r="C7" s="2326">
        <v>411.95396033000009</v>
      </c>
      <c r="D7" s="2326">
        <v>334.60900494000009</v>
      </c>
      <c r="E7" s="2326">
        <v>48.576752229999997</v>
      </c>
      <c r="F7" s="2326">
        <v>4.63861466</v>
      </c>
      <c r="G7" s="2326">
        <v>3.8123774000000004</v>
      </c>
      <c r="H7" s="2326">
        <v>0</v>
      </c>
      <c r="I7" s="2326">
        <v>20.317211100000005</v>
      </c>
      <c r="J7" s="2326">
        <v>233.71384204999998</v>
      </c>
      <c r="K7" s="2326">
        <v>74.461375123972502</v>
      </c>
    </row>
    <row r="8" spans="1:11">
      <c r="A8" s="2326" t="s">
        <v>637</v>
      </c>
      <c r="B8" s="2326">
        <v>860.054804956</v>
      </c>
      <c r="C8" s="2326">
        <v>666.2068845199999</v>
      </c>
      <c r="D8" s="2326">
        <v>7.1952100000000005E-2</v>
      </c>
      <c r="E8" s="2326">
        <v>0</v>
      </c>
      <c r="F8" s="2326">
        <v>281.47249815999999</v>
      </c>
      <c r="G8" s="2326">
        <v>0</v>
      </c>
      <c r="H8" s="2326">
        <v>7.2927921199999997</v>
      </c>
      <c r="I8" s="2326">
        <v>377.36964213999994</v>
      </c>
      <c r="J8" s="2326">
        <v>167.72376985</v>
      </c>
      <c r="K8" s="2326">
        <v>7.6140466900000003</v>
      </c>
    </row>
    <row r="9" spans="1:11" ht="14.25" customHeight="1">
      <c r="A9" s="2326" t="s">
        <v>1505</v>
      </c>
      <c r="B9" s="2326">
        <v>353.01589863950005</v>
      </c>
      <c r="C9" s="2326">
        <v>287.12232863999998</v>
      </c>
      <c r="D9" s="2326">
        <v>194.59511506999999</v>
      </c>
      <c r="E9" s="2326">
        <v>8.1127778800000012</v>
      </c>
      <c r="F9" s="2326">
        <v>63.683605889999995</v>
      </c>
      <c r="G9" s="2326">
        <v>18.694660199999998</v>
      </c>
      <c r="H9" s="2326">
        <v>0</v>
      </c>
      <c r="I9" s="2326">
        <v>2.0361696</v>
      </c>
      <c r="J9" s="2326">
        <v>86.355048210000007</v>
      </c>
      <c r="K9" s="2326">
        <v>29.125516209059441</v>
      </c>
    </row>
    <row r="10" spans="1:11">
      <c r="A10" s="2326" t="s">
        <v>638</v>
      </c>
      <c r="B10" s="2326">
        <v>14.82409729714</v>
      </c>
      <c r="C10" s="2326">
        <v>4.8619317900000008</v>
      </c>
      <c r="D10" s="2326">
        <v>1.8099641900000001</v>
      </c>
      <c r="E10" s="2326">
        <v>2.5194791900000002</v>
      </c>
      <c r="F10" s="2326">
        <v>0.29126229999999997</v>
      </c>
      <c r="G10" s="2326">
        <v>4.3014910000000003E-2</v>
      </c>
      <c r="H10" s="2326">
        <v>0</v>
      </c>
      <c r="I10" s="2326">
        <v>0.1982112</v>
      </c>
      <c r="J10" s="2326">
        <v>3.8989928200000001</v>
      </c>
      <c r="K10" s="2326">
        <v>7.4008207256579039</v>
      </c>
    </row>
    <row r="11" spans="1:11">
      <c r="A11" s="2326" t="s">
        <v>639</v>
      </c>
      <c r="B11" s="2326">
        <v>59.664896866719999</v>
      </c>
      <c r="C11" s="2326">
        <v>59.147896130000007</v>
      </c>
      <c r="D11" s="2326">
        <v>8.9536744199999987</v>
      </c>
      <c r="E11" s="2326">
        <v>45.50972359</v>
      </c>
      <c r="F11" s="2326">
        <v>0.44967564999999998</v>
      </c>
      <c r="G11" s="2326">
        <v>3.0466814699999993</v>
      </c>
      <c r="H11" s="2326">
        <v>0</v>
      </c>
      <c r="I11" s="2326">
        <v>1.1881410000000001</v>
      </c>
      <c r="J11" s="2326">
        <v>42.114314749999998</v>
      </c>
      <c r="K11" s="2326">
        <v>20.919990480213208</v>
      </c>
    </row>
    <row r="12" spans="1:11">
      <c r="A12" s="2326" t="s">
        <v>1506</v>
      </c>
      <c r="B12" s="2326">
        <v>358.18992183943999</v>
      </c>
      <c r="C12" s="2326">
        <v>350.58287539000003</v>
      </c>
      <c r="D12" s="2326">
        <v>89.016401169999995</v>
      </c>
      <c r="E12" s="2326">
        <v>35.342874100000003</v>
      </c>
      <c r="F12" s="2326">
        <v>54.192181170000005</v>
      </c>
      <c r="G12" s="2326">
        <v>53.869900610000002</v>
      </c>
      <c r="H12" s="2326">
        <v>2.1957934900000002</v>
      </c>
      <c r="I12" s="2326">
        <v>115.96572484999999</v>
      </c>
      <c r="J12" s="2326">
        <v>104.22595413999998</v>
      </c>
      <c r="K12" s="2326">
        <v>73.865837398632323</v>
      </c>
    </row>
    <row r="13" spans="1:11">
      <c r="A13" s="2326" t="s">
        <v>641</v>
      </c>
      <c r="B13" s="2326">
        <v>51.79097896742001</v>
      </c>
      <c r="C13" s="2326">
        <v>13.99996426</v>
      </c>
      <c r="D13" s="2326">
        <v>8.4746979100000015</v>
      </c>
      <c r="E13" s="2326">
        <v>5.1447358999999988</v>
      </c>
      <c r="F13" s="2326">
        <v>2.6154940000000002E-2</v>
      </c>
      <c r="G13" s="2326">
        <v>9.7038810000000003E-2</v>
      </c>
      <c r="H13" s="2326">
        <v>0</v>
      </c>
      <c r="I13" s="2326">
        <v>0.25733670000000003</v>
      </c>
      <c r="J13" s="2326">
        <v>18.715714089999999</v>
      </c>
      <c r="K13" s="2326">
        <v>31.452994680101444</v>
      </c>
    </row>
    <row r="14" spans="1:11">
      <c r="A14" s="2326" t="s">
        <v>1507</v>
      </c>
      <c r="B14" s="2326">
        <v>36.012797825699998</v>
      </c>
      <c r="C14" s="2326">
        <v>34.266770819999998</v>
      </c>
      <c r="D14" s="2326">
        <v>8.392938749999999</v>
      </c>
      <c r="E14" s="2326">
        <v>14.97296147</v>
      </c>
      <c r="F14" s="2326">
        <v>4.4978247099999997</v>
      </c>
      <c r="G14" s="2326">
        <v>0.8559477900000001</v>
      </c>
      <c r="H14" s="2326">
        <v>0</v>
      </c>
      <c r="I14" s="2326">
        <v>5.5470981000000013</v>
      </c>
      <c r="J14" s="2326">
        <v>16.986229170000001</v>
      </c>
      <c r="K14" s="2326">
        <v>36.230448260450416</v>
      </c>
    </row>
    <row r="15" spans="1:11" ht="14.25" customHeight="1">
      <c r="A15" s="2326" t="s">
        <v>1508</v>
      </c>
      <c r="B15" s="2326">
        <v>41.121027015419997</v>
      </c>
      <c r="C15" s="2326">
        <v>34.095518869999999</v>
      </c>
      <c r="D15" s="2326">
        <v>7.1022360000000007E-2</v>
      </c>
      <c r="E15" s="2326">
        <v>5.5994236800000001</v>
      </c>
      <c r="F15" s="2326">
        <v>28.264026230000002</v>
      </c>
      <c r="G15" s="2326">
        <v>0</v>
      </c>
      <c r="H15" s="2326">
        <v>0</v>
      </c>
      <c r="I15" s="2326">
        <v>0.16104660000000001</v>
      </c>
      <c r="J15" s="2326">
        <v>19.789136390000003</v>
      </c>
      <c r="K15" s="2326">
        <v>27.774102981888564</v>
      </c>
    </row>
    <row r="16" spans="1:11" ht="21.75" customHeight="1">
      <c r="A16" s="2326" t="s">
        <v>1538</v>
      </c>
      <c r="B16" s="2326">
        <v>280.00526174616004</v>
      </c>
      <c r="C16" s="2326">
        <v>172.83376324000002</v>
      </c>
      <c r="D16" s="2326">
        <v>13.67629178</v>
      </c>
      <c r="E16" s="2326">
        <v>128.07614663000001</v>
      </c>
      <c r="F16" s="2326">
        <v>5.87867272</v>
      </c>
      <c r="G16" s="2326">
        <v>8.6939348800000005</v>
      </c>
      <c r="H16" s="2326">
        <v>0</v>
      </c>
      <c r="I16" s="2326">
        <v>16.38258283</v>
      </c>
      <c r="J16" s="2326">
        <v>117.29413108999999</v>
      </c>
      <c r="K16" s="2326">
        <v>37.936501798275671</v>
      </c>
    </row>
    <row r="17" spans="1:11" ht="13.5" customHeight="1">
      <c r="A17" s="2327" t="s">
        <v>1539</v>
      </c>
      <c r="B17" s="2326"/>
      <c r="C17" s="2326">
        <v>0</v>
      </c>
      <c r="D17" s="2326">
        <v>0</v>
      </c>
      <c r="E17" s="2326">
        <v>0</v>
      </c>
      <c r="F17" s="2326">
        <v>0</v>
      </c>
      <c r="G17" s="2326">
        <v>0</v>
      </c>
      <c r="H17" s="2326">
        <v>0</v>
      </c>
      <c r="I17" s="2326">
        <v>0</v>
      </c>
      <c r="J17" s="2326">
        <v>0</v>
      </c>
      <c r="K17" s="2326">
        <v>0</v>
      </c>
    </row>
    <row r="18" spans="1:11">
      <c r="A18" s="2326" t="s">
        <v>1509</v>
      </c>
      <c r="B18" s="2326">
        <v>29.154662570560003</v>
      </c>
      <c r="C18" s="2326">
        <v>6.0173429699999996</v>
      </c>
      <c r="D18" s="2326">
        <v>3.1823762899999997</v>
      </c>
      <c r="E18" s="2326">
        <v>0.11229694999999999</v>
      </c>
      <c r="F18" s="2326">
        <v>2.3650200000000003E-2</v>
      </c>
      <c r="G18" s="2326">
        <v>6.4432999999999992E-4</v>
      </c>
      <c r="H18" s="2326">
        <v>0</v>
      </c>
      <c r="I18" s="2326">
        <v>2.6983752000000001</v>
      </c>
      <c r="J18" s="2326">
        <v>171.00591821</v>
      </c>
      <c r="K18" s="2326">
        <v>135.15755455413483</v>
      </c>
    </row>
    <row r="19" spans="1:11">
      <c r="A19" s="2326" t="s">
        <v>647</v>
      </c>
      <c r="B19" s="2326">
        <v>7.04295638436</v>
      </c>
      <c r="C19" s="2326">
        <v>54.553168720000002</v>
      </c>
      <c r="D19" s="2326">
        <v>16.662886880000002</v>
      </c>
      <c r="E19" s="2326">
        <v>1.3003813799999997</v>
      </c>
      <c r="F19" s="2326">
        <v>8.0360789999999988E-2</v>
      </c>
      <c r="G19" s="2326">
        <v>0.21661847000000001</v>
      </c>
      <c r="H19" s="2326">
        <v>0</v>
      </c>
      <c r="I19" s="2326">
        <v>36.292921200000002</v>
      </c>
      <c r="J19" s="2326">
        <v>8.5541007800000006</v>
      </c>
      <c r="K19" s="2326">
        <v>17.59999569492626</v>
      </c>
    </row>
    <row r="20" spans="1:11" ht="23.25" customHeight="1">
      <c r="A20" s="2326" t="s">
        <v>648</v>
      </c>
      <c r="B20" s="2326">
        <v>539.5365898284</v>
      </c>
      <c r="C20" s="2326">
        <v>298.37093637999999</v>
      </c>
      <c r="D20" s="2326">
        <v>82.283096970000003</v>
      </c>
      <c r="E20" s="2326">
        <v>83.892512879999998</v>
      </c>
      <c r="F20" s="2326">
        <v>65.504060690000003</v>
      </c>
      <c r="G20" s="2326">
        <v>1.7680882399999998</v>
      </c>
      <c r="H20" s="2326">
        <v>0</v>
      </c>
      <c r="I20" s="2326">
        <v>64.923177600000002</v>
      </c>
      <c r="J20" s="2326">
        <v>135.90152230999999</v>
      </c>
      <c r="K20" s="2326">
        <v>164.45189175080836</v>
      </c>
    </row>
    <row r="21" spans="1:11" ht="12" customHeight="1">
      <c r="A21" s="2326" t="s">
        <v>649</v>
      </c>
      <c r="B21" s="2326">
        <v>326.59488809556001</v>
      </c>
      <c r="C21" s="2326">
        <v>300.75091975999999</v>
      </c>
      <c r="D21" s="2326">
        <v>164.25121773000001</v>
      </c>
      <c r="E21" s="2326">
        <v>48.131317500000002</v>
      </c>
      <c r="F21" s="2326">
        <v>14.24110022</v>
      </c>
      <c r="G21" s="2326">
        <v>66.757131950000002</v>
      </c>
      <c r="H21" s="2326">
        <v>0</v>
      </c>
      <c r="I21" s="2326">
        <v>7.3701523600000005</v>
      </c>
      <c r="J21" s="2326">
        <v>189.89790920000002</v>
      </c>
      <c r="K21" s="2326">
        <v>63.094503759960809</v>
      </c>
    </row>
    <row r="22" spans="1:11">
      <c r="A22" s="2326" t="s">
        <v>1510</v>
      </c>
      <c r="B22" s="2326"/>
      <c r="C22" s="2326">
        <v>0</v>
      </c>
      <c r="D22" s="2326">
        <v>0</v>
      </c>
      <c r="E22" s="2326">
        <v>0</v>
      </c>
      <c r="F22" s="2326">
        <v>0</v>
      </c>
      <c r="G22" s="2326">
        <v>0</v>
      </c>
      <c r="H22" s="2326">
        <v>0</v>
      </c>
      <c r="I22" s="2326">
        <v>0</v>
      </c>
      <c r="J22" s="2326">
        <v>0</v>
      </c>
      <c r="K22" s="2326">
        <v>0</v>
      </c>
    </row>
    <row r="23" spans="1:11">
      <c r="A23" s="2326" t="s">
        <v>1511</v>
      </c>
      <c r="B23" s="2326">
        <v>275.04195999999996</v>
      </c>
      <c r="C23" s="2326">
        <v>588.03898964000007</v>
      </c>
      <c r="D23" s="2326">
        <v>51.099989970000003</v>
      </c>
      <c r="E23" s="2326">
        <v>0.30451825000000005</v>
      </c>
      <c r="F23" s="2326">
        <v>266.19774802000001</v>
      </c>
      <c r="G23" s="2326">
        <v>0.94714635000000003</v>
      </c>
      <c r="H23" s="2326">
        <v>0</v>
      </c>
      <c r="I23" s="2326">
        <v>269.48958705000001</v>
      </c>
      <c r="J23" s="2326">
        <v>168.78739247000001</v>
      </c>
      <c r="K23" s="2326">
        <v>0.69129956247779345</v>
      </c>
    </row>
    <row r="24" spans="1:11" ht="22.5" customHeight="1">
      <c r="A24" s="2326" t="s">
        <v>1512</v>
      </c>
      <c r="B24" s="2326">
        <v>1.3147599999999999</v>
      </c>
      <c r="C24" s="2326">
        <v>1.3449511799999998</v>
      </c>
      <c r="D24" s="2326">
        <v>0.12297593999999999</v>
      </c>
      <c r="E24" s="2326">
        <v>0.96209195000000003</v>
      </c>
      <c r="F24" s="2326">
        <v>0</v>
      </c>
      <c r="G24" s="2326">
        <v>0.25988328999999999</v>
      </c>
      <c r="H24" s="2326">
        <v>0</v>
      </c>
      <c r="I24" s="2326">
        <v>0</v>
      </c>
      <c r="J24" s="2326">
        <v>0.76428540999999994</v>
      </c>
      <c r="K24" s="2326">
        <v>0.32959038000000002</v>
      </c>
    </row>
    <row r="25" spans="1:11" ht="12.75" customHeight="1">
      <c r="A25" s="2326" t="s">
        <v>1513</v>
      </c>
      <c r="B25" s="2326">
        <v>14.957551418000003</v>
      </c>
      <c r="C25" s="2326">
        <v>7.7143444299999997</v>
      </c>
      <c r="D25" s="2326">
        <v>3.9661259999999997E-2</v>
      </c>
      <c r="E25" s="2326">
        <v>3.4656965899999999</v>
      </c>
      <c r="F25" s="2326">
        <v>0</v>
      </c>
      <c r="G25" s="2326">
        <v>2.3400576799999997</v>
      </c>
      <c r="H25" s="2326">
        <v>0</v>
      </c>
      <c r="I25" s="2326">
        <v>1.8689289000000002</v>
      </c>
      <c r="J25" s="2326">
        <v>5.7795169299999998</v>
      </c>
      <c r="K25" s="2326">
        <v>3.1871416666455343</v>
      </c>
    </row>
    <row r="26" spans="1:11" ht="11.25" customHeight="1">
      <c r="A26" s="2326" t="s">
        <v>1514</v>
      </c>
      <c r="B26" s="2326">
        <v>85.420945376180015</v>
      </c>
      <c r="C26" s="2326">
        <v>70.844724049999996</v>
      </c>
      <c r="D26" s="2326">
        <v>9.6630661</v>
      </c>
      <c r="E26" s="2326">
        <v>20.084454619999999</v>
      </c>
      <c r="F26" s="2326">
        <v>27.176714100000002</v>
      </c>
      <c r="G26" s="2326">
        <v>4.4851856300000001</v>
      </c>
      <c r="H26" s="2326">
        <v>0</v>
      </c>
      <c r="I26" s="2326">
        <v>9.435303600000001</v>
      </c>
      <c r="J26" s="2326">
        <v>39.049399829999999</v>
      </c>
      <c r="K26" s="2326">
        <v>62.417851856901635</v>
      </c>
    </row>
    <row r="27" spans="1:11">
      <c r="A27" s="2326" t="s">
        <v>1515</v>
      </c>
      <c r="B27" s="2326">
        <v>30.656105049880001</v>
      </c>
      <c r="C27" s="2326">
        <v>5.4065775800000004</v>
      </c>
      <c r="D27" s="2326">
        <v>0.66289113999999993</v>
      </c>
      <c r="E27" s="2326">
        <v>0.34052536999999999</v>
      </c>
      <c r="F27" s="2326">
        <v>0.89910605999999993</v>
      </c>
      <c r="G27" s="2326">
        <v>-1.1629E-4</v>
      </c>
      <c r="H27" s="2326">
        <v>0</v>
      </c>
      <c r="I27" s="2326">
        <v>3.5041713000000003</v>
      </c>
      <c r="J27" s="2326">
        <v>3.6829255400000003</v>
      </c>
      <c r="K27" s="2326">
        <v>4.8759315254457229</v>
      </c>
    </row>
    <row r="28" spans="1:11">
      <c r="A28" s="2325" t="s">
        <v>1516</v>
      </c>
      <c r="B28" s="2325">
        <v>1895.1270893757201</v>
      </c>
      <c r="C28" s="2325">
        <v>1418.2084047449275</v>
      </c>
      <c r="D28" s="2325">
        <v>182.14957533140003</v>
      </c>
      <c r="E28" s="2325">
        <v>778.35901025489693</v>
      </c>
      <c r="F28" s="2325">
        <v>166.92765772219599</v>
      </c>
      <c r="G28" s="2325">
        <v>111.06235660876399</v>
      </c>
      <c r="H28" s="2325">
        <v>2.4117573000000004E-5</v>
      </c>
      <c r="I28" s="2325">
        <v>179.70978071009762</v>
      </c>
      <c r="J28" s="2325">
        <v>477.36660174629998</v>
      </c>
      <c r="K28" s="2325">
        <v>1768.974183653371</v>
      </c>
    </row>
    <row r="29" spans="1:11">
      <c r="A29" s="2326" t="s">
        <v>1517</v>
      </c>
      <c r="B29" s="2326">
        <v>1052.9679893407601</v>
      </c>
      <c r="C29" s="2326">
        <v>775.86260830999993</v>
      </c>
      <c r="D29" s="2326">
        <v>2.5339500000000001E-2</v>
      </c>
      <c r="E29" s="2326">
        <v>437.76814985999994</v>
      </c>
      <c r="F29" s="2326">
        <v>127.02544979999999</v>
      </c>
      <c r="G29" s="2326">
        <v>52.765045669999999</v>
      </c>
      <c r="H29" s="2326">
        <v>0</v>
      </c>
      <c r="I29" s="2326">
        <v>158.27862347999999</v>
      </c>
      <c r="J29" s="2326">
        <v>151.12051241</v>
      </c>
      <c r="K29" s="2326">
        <v>1361.3743515000001</v>
      </c>
    </row>
    <row r="30" spans="1:11">
      <c r="A30" s="2326" t="s">
        <v>1518</v>
      </c>
      <c r="B30" s="2326">
        <v>842.15910003495992</v>
      </c>
      <c r="C30" s="2326">
        <v>642.34576388999994</v>
      </c>
      <c r="D30" s="2326">
        <v>182.12401397000002</v>
      </c>
      <c r="E30" s="2326">
        <v>340.59094436999999</v>
      </c>
      <c r="F30" s="2326">
        <v>39.902438140000001</v>
      </c>
      <c r="G30" s="2326">
        <v>58.297305059999999</v>
      </c>
      <c r="H30" s="2326">
        <v>0</v>
      </c>
      <c r="I30" s="2326">
        <v>21.431062349999998</v>
      </c>
      <c r="J30" s="2326">
        <v>326.24587930000001</v>
      </c>
      <c r="K30" s="2326">
        <v>407.59973337999998</v>
      </c>
    </row>
    <row r="31" spans="1:11">
      <c r="A31" s="2325" t="s">
        <v>1519</v>
      </c>
      <c r="B31" s="2325">
        <v>7.7999999999999999E-4</v>
      </c>
      <c r="C31" s="2325">
        <v>0</v>
      </c>
      <c r="D31" s="2325">
        <v>0</v>
      </c>
      <c r="E31" s="2325">
        <v>0</v>
      </c>
      <c r="F31" s="2325">
        <v>0</v>
      </c>
      <c r="G31" s="2325">
        <v>0</v>
      </c>
      <c r="H31" s="2325">
        <v>0</v>
      </c>
      <c r="I31" s="2325">
        <v>0</v>
      </c>
      <c r="J31" s="2325">
        <v>1.0070032799999999</v>
      </c>
      <c r="K31" s="2325">
        <v>276.82131133000001</v>
      </c>
    </row>
    <row r="32" spans="1:11">
      <c r="A32" s="2328" t="s">
        <v>1540</v>
      </c>
      <c r="B32" s="2328">
        <v>6390.3427658778801</v>
      </c>
      <c r="C32" s="2328">
        <v>5051.9960440599998</v>
      </c>
      <c r="D32" s="2328">
        <v>1230.2398511999997</v>
      </c>
      <c r="E32" s="2328">
        <v>1288.9458699700001</v>
      </c>
      <c r="F32" s="2328">
        <v>1087.9315433600002</v>
      </c>
      <c r="G32" s="2328">
        <v>294.85532873</v>
      </c>
      <c r="H32" s="2328">
        <v>9.4885856099999994</v>
      </c>
      <c r="I32" s="2328">
        <v>1140.5348651899999</v>
      </c>
      <c r="J32" s="2328">
        <v>121.85484000000001</v>
      </c>
      <c r="K32" s="2328">
        <v>219.75146430000001</v>
      </c>
    </row>
    <row r="33" spans="1:11">
      <c r="A33" s="2326" t="s">
        <v>1541</v>
      </c>
      <c r="B33" s="2329">
        <v>2429.8306785340001</v>
      </c>
      <c r="C33" s="2329">
        <v>3022.8703240600003</v>
      </c>
      <c r="D33" s="2329">
        <v>544.22171721000007</v>
      </c>
      <c r="E33" s="2329">
        <v>1232.87240189</v>
      </c>
      <c r="F33" s="2329">
        <v>714.70158336999998</v>
      </c>
      <c r="G33" s="2329">
        <v>247.33112776999999</v>
      </c>
      <c r="H33" s="2329">
        <v>9.8219408000000001</v>
      </c>
      <c r="I33" s="2329">
        <v>273.92155302000003</v>
      </c>
      <c r="J33" s="2329">
        <v>0</v>
      </c>
      <c r="K33" s="2326">
        <v>2803.1188597600003</v>
      </c>
    </row>
    <row r="34" spans="1:11">
      <c r="A34" s="2326" t="s">
        <v>1542</v>
      </c>
      <c r="B34" s="2329">
        <v>2483.6879610131791</v>
      </c>
      <c r="C34" s="2329">
        <v>2147.30787586</v>
      </c>
      <c r="D34" s="2329">
        <v>820.3021653400001</v>
      </c>
      <c r="E34" s="2329">
        <v>471.90343214000001</v>
      </c>
      <c r="F34" s="2329">
        <v>317.22252237999999</v>
      </c>
      <c r="G34" s="2329">
        <v>172.40963246000001</v>
      </c>
      <c r="H34" s="2329">
        <v>8.7586149999999989</v>
      </c>
      <c r="I34" s="2329">
        <v>356.71150854000001</v>
      </c>
      <c r="J34" s="2329">
        <v>2147.30787586</v>
      </c>
      <c r="K34" s="2326">
        <v>0</v>
      </c>
    </row>
    <row r="35" spans="1:11" ht="13.5" customHeight="1">
      <c r="A35" s="2330"/>
      <c r="B35" s="2331"/>
      <c r="C35" s="2331"/>
      <c r="D35" s="2331"/>
      <c r="E35" s="2331"/>
      <c r="F35" s="2331"/>
      <c r="G35" s="2331"/>
      <c r="H35" s="2331"/>
      <c r="I35" s="2331"/>
      <c r="J35" s="2331"/>
      <c r="K35" s="2331"/>
    </row>
    <row r="36" spans="1:11" ht="13.5" customHeight="1"/>
    <row r="37" spans="1:11" ht="13.5" customHeight="1">
      <c r="B37" s="25"/>
    </row>
    <row r="38" spans="1:11" ht="13.5" customHeight="1">
      <c r="A38" s="1642"/>
    </row>
    <row r="39" spans="1:11" ht="13.5" customHeight="1"/>
    <row r="40" spans="1:11" ht="13.5" customHeight="1"/>
  </sheetData>
  <mergeCells count="1">
    <mergeCell ref="A1:K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48516-94A0-4F73-AB12-60FC01751D92}">
  <sheetPr>
    <tabColor theme="2"/>
  </sheetPr>
  <dimension ref="A1:D31"/>
  <sheetViews>
    <sheetView showGridLines="0" showWhiteSpace="0" view="pageLayout" zoomScaleNormal="110" workbookViewId="0">
      <selection activeCell="A46" sqref="A46"/>
    </sheetView>
  </sheetViews>
  <sheetFormatPr defaultColWidth="0" defaultRowHeight="12"/>
  <cols>
    <col min="1" max="1" width="39.7109375" style="17" bestFit="1" customWidth="1"/>
    <col min="2" max="2" width="16.7109375" style="17" customWidth="1"/>
    <col min="3" max="3" width="16.7109375" style="24" customWidth="1"/>
    <col min="4" max="4" width="16.7109375" style="1427" customWidth="1"/>
    <col min="5" max="16384" width="9.140625" style="6" hidden="1"/>
  </cols>
  <sheetData>
    <row r="1" spans="1:4" ht="75.2" customHeight="1">
      <c r="A1" s="2794" t="s">
        <v>2230</v>
      </c>
      <c r="B1" s="2801"/>
      <c r="C1" s="2801"/>
      <c r="D1" s="2677"/>
    </row>
    <row r="2" spans="1:4" ht="32.450000000000003" customHeight="1">
      <c r="A2" s="1649"/>
      <c r="B2" s="2802" t="s">
        <v>1543</v>
      </c>
      <c r="C2" s="2803"/>
      <c r="D2" s="1650"/>
    </row>
    <row r="3" spans="1:4" ht="36" customHeight="1">
      <c r="A3" s="130" t="s">
        <v>240</v>
      </c>
      <c r="B3" s="1608" t="s">
        <v>1544</v>
      </c>
      <c r="C3" s="1608" t="s">
        <v>1545</v>
      </c>
      <c r="D3" s="1651" t="s">
        <v>188</v>
      </c>
    </row>
    <row r="4" spans="1:4" s="40" customFormat="1" ht="14.1" customHeight="1">
      <c r="A4" s="1419" t="s">
        <v>1474</v>
      </c>
      <c r="B4" s="1652">
        <v>-2078.1803241248558</v>
      </c>
      <c r="C4" s="1652">
        <v>-414.98058051293708</v>
      </c>
      <c r="D4" s="1652">
        <v>-2493.160904637793</v>
      </c>
    </row>
    <row r="5" spans="1:4" s="40" customFormat="1" ht="14.1" customHeight="1">
      <c r="A5" s="1419" t="s">
        <v>1475</v>
      </c>
      <c r="B5" s="1652">
        <v>-1924.3093951764313</v>
      </c>
      <c r="C5" s="1652">
        <v>-552.81159633379605</v>
      </c>
      <c r="D5" s="1652">
        <v>-2477.1209915102272</v>
      </c>
    </row>
    <row r="6" spans="1:4" s="40" customFormat="1" ht="14.1" customHeight="1">
      <c r="A6" s="161" t="s">
        <v>1546</v>
      </c>
      <c r="B6" s="1653">
        <v>-79.917041460000007</v>
      </c>
      <c r="C6" s="1653">
        <v>50.032293459999998</v>
      </c>
      <c r="D6" s="1653">
        <v>-29.884748000000016</v>
      </c>
    </row>
    <row r="7" spans="1:4" s="40" customFormat="1" ht="13.5" customHeight="1">
      <c r="A7" s="161" t="s">
        <v>1547</v>
      </c>
      <c r="B7" s="1655">
        <v>-497.5518037358932</v>
      </c>
      <c r="C7" s="1655">
        <v>-0.80776775410680013</v>
      </c>
      <c r="D7" s="1654">
        <v>-498.35957149000001</v>
      </c>
    </row>
    <row r="8" spans="1:4" s="40" customFormat="1" ht="14.1" customHeight="1">
      <c r="A8" s="1405" t="s">
        <v>1548</v>
      </c>
      <c r="B8" s="1655">
        <v>465.04394239609445</v>
      </c>
      <c r="C8" s="1655">
        <v>0.93653485489749111</v>
      </c>
      <c r="D8" s="1654">
        <v>465.98047725099195</v>
      </c>
    </row>
    <row r="9" spans="1:4" s="40" customFormat="1" ht="14.1" customHeight="1">
      <c r="A9" s="1405" t="s">
        <v>1549</v>
      </c>
      <c r="B9" s="1655">
        <v>-45.2204604</v>
      </c>
      <c r="C9" s="1655">
        <v>52.618048659999999</v>
      </c>
      <c r="D9" s="1654">
        <v>7.3975882600000009</v>
      </c>
    </row>
    <row r="10" spans="1:4" s="40" customFormat="1" ht="14.1" customHeight="1">
      <c r="A10" s="1405" t="s">
        <v>1550</v>
      </c>
      <c r="B10" s="1656">
        <v>320.65666851637002</v>
      </c>
      <c r="C10" s="1656">
        <v>0</v>
      </c>
      <c r="D10" s="1656">
        <v>320.65666851637002</v>
      </c>
    </row>
    <row r="11" spans="1:4" s="40" customFormat="1" ht="14.1" customHeight="1">
      <c r="A11" s="1405" t="s">
        <v>1552</v>
      </c>
      <c r="B11" s="1656">
        <v>7.1559935605152916</v>
      </c>
      <c r="C11" s="1656">
        <v>-6.3518983248999925</v>
      </c>
      <c r="D11" s="1656">
        <v>0.80413262286503706</v>
      </c>
    </row>
    <row r="12" spans="1:4" s="40" customFormat="1" ht="14.1" customHeight="1">
      <c r="A12" s="1405" t="s">
        <v>1553</v>
      </c>
      <c r="B12" s="1656">
        <v>16.488513900001205</v>
      </c>
      <c r="C12" s="1656">
        <v>1.8370248300000618</v>
      </c>
      <c r="D12" s="1656">
        <v>18.325763970001265</v>
      </c>
    </row>
    <row r="13" spans="1:4" s="40" customFormat="1" ht="14.1" customHeight="1">
      <c r="A13" s="1419" t="s">
        <v>1484</v>
      </c>
      <c r="B13" s="1652">
        <v>-1657.736831969999</v>
      </c>
      <c r="C13" s="1652">
        <v>-504.57966350999993</v>
      </c>
      <c r="D13" s="1652">
        <v>-2162.3159323799991</v>
      </c>
    </row>
    <row r="14" spans="1:4" s="1417" customFormat="1" ht="10.5" customHeight="1">
      <c r="A14" s="1658"/>
      <c r="B14" s="1659"/>
      <c r="C14" s="1659"/>
      <c r="D14" s="1659"/>
    </row>
    <row r="15" spans="1:4" ht="27.2" customHeight="1">
      <c r="A15" s="2799" t="s">
        <v>1554</v>
      </c>
      <c r="B15" s="2800"/>
      <c r="C15" s="2800"/>
      <c r="D15" s="2800"/>
    </row>
    <row r="16" spans="1:4" ht="27.2" customHeight="1">
      <c r="A16" s="1977"/>
      <c r="B16" s="1795"/>
      <c r="C16" s="1795"/>
      <c r="D16" s="1795"/>
    </row>
    <row r="18" spans="1:4" ht="15">
      <c r="A18" s="1661"/>
      <c r="B18" s="2804" t="s">
        <v>1543</v>
      </c>
      <c r="C18" s="2805"/>
      <c r="D18" s="1662"/>
    </row>
    <row r="19" spans="1:4" ht="24">
      <c r="A19" s="138" t="s">
        <v>291</v>
      </c>
      <c r="B19" s="1635" t="s">
        <v>1555</v>
      </c>
      <c r="C19" s="1663" t="s">
        <v>1523</v>
      </c>
      <c r="D19" s="1635" t="s">
        <v>188</v>
      </c>
    </row>
    <row r="20" spans="1:4">
      <c r="A20" s="1664" t="s">
        <v>1487</v>
      </c>
      <c r="B20" s="1665">
        <v>-1952.7646569680542</v>
      </c>
      <c r="C20" s="1665">
        <v>-518.15454368707708</v>
      </c>
      <c r="D20" s="1665">
        <v>-2470.9192006551311</v>
      </c>
    </row>
    <row r="21" spans="1:4">
      <c r="A21" s="161" t="s">
        <v>1546</v>
      </c>
      <c r="B21" s="1653">
        <v>-421.59196143888192</v>
      </c>
      <c r="C21" s="1653">
        <v>97.496473195999982</v>
      </c>
      <c r="D21" s="1653">
        <v>-324.09548824288197</v>
      </c>
    </row>
    <row r="22" spans="1:4">
      <c r="A22" s="161" t="s">
        <v>1556</v>
      </c>
      <c r="B22" s="1654">
        <v>-813.28406015852204</v>
      </c>
      <c r="C22" s="1654">
        <v>-161.956069724</v>
      </c>
      <c r="D22" s="1654">
        <v>-975.24012988252196</v>
      </c>
    </row>
    <row r="23" spans="1:4">
      <c r="A23" s="1405" t="s">
        <v>1548</v>
      </c>
      <c r="B23" s="1654">
        <v>391.69209871964006</v>
      </c>
      <c r="C23" s="1654">
        <v>259.45254291999998</v>
      </c>
      <c r="D23" s="1654">
        <v>651.1446416396401</v>
      </c>
    </row>
    <row r="24" spans="1:4">
      <c r="A24" s="1405" t="s">
        <v>1551</v>
      </c>
      <c r="B24" s="1656">
        <v>309.54275301799998</v>
      </c>
      <c r="C24" s="1656"/>
      <c r="D24" s="1656">
        <v>309.54275301799998</v>
      </c>
    </row>
    <row r="25" spans="1:4">
      <c r="A25" s="1405" t="s">
        <v>1552</v>
      </c>
      <c r="B25" s="1656">
        <v>-45.231647015920004</v>
      </c>
      <c r="C25" s="1656">
        <v>-7.5220840218599996</v>
      </c>
      <c r="D25" s="1656">
        <v>-52.75373103778</v>
      </c>
    </row>
    <row r="26" spans="1:4">
      <c r="A26" s="1405" t="s">
        <v>1553</v>
      </c>
      <c r="B26" s="1656">
        <v>31.865188280000002</v>
      </c>
      <c r="C26" s="1656">
        <v>13.199574</v>
      </c>
      <c r="D26" s="1656">
        <v>45.064762280000004</v>
      </c>
    </row>
    <row r="27" spans="1:4">
      <c r="A27" s="1664" t="s">
        <v>1484</v>
      </c>
      <c r="B27" s="1665">
        <v>-2078.1803241248558</v>
      </c>
      <c r="C27" s="1665">
        <v>-414.98058051293708</v>
      </c>
      <c r="D27" s="1665">
        <v>-2493.160904637793</v>
      </c>
    </row>
    <row r="28" spans="1:4">
      <c r="A28" s="1422"/>
      <c r="B28" s="1660"/>
      <c r="C28" s="1660"/>
      <c r="D28" s="1660"/>
    </row>
    <row r="29" spans="1:4" ht="29.65" customHeight="1">
      <c r="A29" s="2799" t="s">
        <v>1554</v>
      </c>
      <c r="B29" s="2800"/>
      <c r="C29" s="2800"/>
      <c r="D29" s="2800"/>
    </row>
    <row r="30" spans="1:4">
      <c r="B30" s="23"/>
      <c r="C30" s="1657"/>
      <c r="D30" s="1666"/>
    </row>
    <row r="31" spans="1:4">
      <c r="B31" s="23"/>
      <c r="C31" s="1657"/>
      <c r="D31" s="1666"/>
    </row>
  </sheetData>
  <mergeCells count="5">
    <mergeCell ref="A29:D29"/>
    <mergeCell ref="A1:D1"/>
    <mergeCell ref="B2:C2"/>
    <mergeCell ref="A15:D15"/>
    <mergeCell ref="B18:C18"/>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6E89C-29A3-45B2-B166-5170F2F13AF1}">
  <sheetPr>
    <tabColor theme="2"/>
  </sheetPr>
  <dimension ref="A1:F37"/>
  <sheetViews>
    <sheetView showGridLines="0" showWhiteSpace="0" view="pageLayout" zoomScale="82" zoomScaleNormal="91" zoomScalePageLayoutView="82" workbookViewId="0">
      <selection activeCell="A38" sqref="A38"/>
    </sheetView>
  </sheetViews>
  <sheetFormatPr defaultColWidth="0" defaultRowHeight="15"/>
  <cols>
    <col min="1" max="1" width="35.140625" style="107" customWidth="1"/>
    <col min="2" max="2" width="14.28515625" style="107" customWidth="1"/>
    <col min="3" max="3" width="13" style="107" customWidth="1"/>
    <col min="4" max="4" width="12.28515625" style="107" customWidth="1"/>
    <col min="5" max="5" width="8.7109375" style="107" bestFit="1" customWidth="1"/>
    <col min="6" max="6" width="11" style="107" bestFit="1" customWidth="1"/>
    <col min="7" max="16384" width="9.140625" style="107" hidden="1"/>
  </cols>
  <sheetData>
    <row r="1" spans="1:6" ht="38.450000000000003" customHeight="1">
      <c r="A1" s="2794" t="s">
        <v>2116</v>
      </c>
      <c r="B1" s="2794"/>
      <c r="C1" s="2794"/>
      <c r="D1" s="2794"/>
      <c r="E1" s="2794"/>
      <c r="F1" s="46"/>
    </row>
    <row r="2" spans="1:6" ht="92.25" customHeight="1">
      <c r="A2" s="130" t="s">
        <v>120</v>
      </c>
      <c r="B2" s="1608" t="s">
        <v>1557</v>
      </c>
      <c r="C2" s="1608" t="s">
        <v>1558</v>
      </c>
      <c r="D2" s="1608" t="s">
        <v>1559</v>
      </c>
      <c r="E2" s="1608" t="s">
        <v>1560</v>
      </c>
      <c r="F2" s="1651" t="s">
        <v>1561</v>
      </c>
    </row>
    <row r="3" spans="1:6" ht="13.5" customHeight="1">
      <c r="A3" s="1419" t="s">
        <v>1498</v>
      </c>
      <c r="B3" s="1419">
        <v>-0.57786019</v>
      </c>
      <c r="C3" s="1419">
        <v>1.8578900974961199</v>
      </c>
      <c r="D3" s="1614">
        <v>6.1889013942949997</v>
      </c>
      <c r="E3" s="1614">
        <v>7.468931330538175</v>
      </c>
      <c r="F3" s="1614">
        <v>-3.9240231425330951</v>
      </c>
    </row>
    <row r="4" spans="1:6" ht="13.5" customHeight="1">
      <c r="A4" s="1460" t="s">
        <v>1499</v>
      </c>
      <c r="B4" s="1460">
        <v>0</v>
      </c>
      <c r="C4" s="1460">
        <v>0</v>
      </c>
      <c r="D4" s="1613">
        <v>-0.76254936873800006</v>
      </c>
      <c r="E4" s="1613">
        <v>-0.76254933999094476</v>
      </c>
      <c r="F4" s="1613">
        <v>0.99545245500924395</v>
      </c>
    </row>
    <row r="5" spans="1:6" ht="13.5" customHeight="1">
      <c r="A5" s="1460" t="s">
        <v>1500</v>
      </c>
      <c r="B5" s="1460">
        <v>-0.57786019</v>
      </c>
      <c r="C5" s="1460">
        <v>1.8578900974961199</v>
      </c>
      <c r="D5" s="1613">
        <v>6.9514507630330007</v>
      </c>
      <c r="E5" s="1613">
        <v>8.2314806705291197</v>
      </c>
      <c r="F5" s="1613">
        <v>-7.2374002390301273</v>
      </c>
    </row>
    <row r="6" spans="1:6">
      <c r="A6" s="1419" t="s">
        <v>1501</v>
      </c>
      <c r="B6" s="1419">
        <v>-745.49614301999986</v>
      </c>
      <c r="C6" s="1419">
        <v>586.04390099248144</v>
      </c>
      <c r="D6" s="1619">
        <v>-15.21687366429501</v>
      </c>
      <c r="E6" s="1619">
        <v>-174.66905749317613</v>
      </c>
      <c r="F6" s="1619">
        <v>6.6709036797209551</v>
      </c>
    </row>
    <row r="7" spans="1:6" ht="13.5" customHeight="1">
      <c r="A7" s="1667" t="s">
        <v>1502</v>
      </c>
      <c r="B7" s="1667">
        <v>-598.42136482620492</v>
      </c>
      <c r="C7" s="1667">
        <v>499.76764053098282</v>
      </c>
      <c r="D7" s="1621">
        <v>22.474607374637976</v>
      </c>
      <c r="E7" s="1621">
        <v>-76.179058721946745</v>
      </c>
      <c r="F7" s="1621">
        <v>5.9090600930924664</v>
      </c>
    </row>
    <row r="8" spans="1:6" ht="13.5" customHeight="1">
      <c r="A8" s="1460" t="s">
        <v>1503</v>
      </c>
      <c r="B8" s="1460">
        <v>-16.654428849500597</v>
      </c>
      <c r="C8" s="1460">
        <v>19.067439587063252</v>
      </c>
      <c r="D8" s="1668">
        <v>-7.8067989628979939</v>
      </c>
      <c r="E8" s="1668">
        <v>-5.3937882253353431</v>
      </c>
      <c r="F8" s="1668">
        <v>12.8027094762139</v>
      </c>
    </row>
    <row r="9" spans="1:6" ht="13.5" customHeight="1">
      <c r="A9" s="1460" t="s">
        <v>635</v>
      </c>
      <c r="B9" s="1460">
        <v>-38.268813779584498</v>
      </c>
      <c r="C9" s="1460">
        <v>51.688475871942011</v>
      </c>
      <c r="D9" s="1668">
        <v>0.8973427535584706</v>
      </c>
      <c r="E9" s="1668">
        <v>14.317004845915982</v>
      </c>
      <c r="F9" s="1668">
        <v>-86.474901479783853</v>
      </c>
    </row>
    <row r="10" spans="1:6" ht="24.75" customHeight="1">
      <c r="A10" s="1460" t="s">
        <v>1504</v>
      </c>
      <c r="B10" s="1460">
        <v>-64.354010933841494</v>
      </c>
      <c r="C10" s="1460">
        <v>25.995132561514581</v>
      </c>
      <c r="D10" s="1668">
        <v>-13.567548953088368</v>
      </c>
      <c r="E10" s="1668">
        <v>-51.926427325415283</v>
      </c>
      <c r="F10" s="1668">
        <v>100.77761475440174</v>
      </c>
    </row>
    <row r="11" spans="1:6" ht="13.5" customHeight="1">
      <c r="A11" s="1460" t="s">
        <v>637</v>
      </c>
      <c r="B11" s="1460">
        <v>-103.48070582913601</v>
      </c>
      <c r="C11" s="1460">
        <v>69.915952597694996</v>
      </c>
      <c r="D11" s="1668">
        <v>-3.0114487086293158</v>
      </c>
      <c r="E11" s="1668">
        <v>-36.57620194007032</v>
      </c>
      <c r="F11" s="1668">
        <v>198.57891862713504</v>
      </c>
    </row>
    <row r="12" spans="1:6" ht="13.5" customHeight="1">
      <c r="A12" s="1460" t="s">
        <v>1505</v>
      </c>
      <c r="B12" s="1460">
        <v>-47.484805712953403</v>
      </c>
      <c r="C12" s="1460">
        <v>19.404915829594952</v>
      </c>
      <c r="D12" s="1668">
        <v>-23.497480636739059</v>
      </c>
      <c r="E12" s="1668">
        <v>-51.577370520097503</v>
      </c>
      <c r="F12" s="1668">
        <v>36.410833082789537</v>
      </c>
    </row>
    <row r="13" spans="1:6" ht="13.5" customHeight="1">
      <c r="A13" s="1460" t="s">
        <v>638</v>
      </c>
      <c r="B13" s="1460">
        <v>-0.67339271769639997</v>
      </c>
      <c r="C13" s="1460">
        <v>1.74903695847115</v>
      </c>
      <c r="D13" s="1668">
        <v>-0.40762582368493588</v>
      </c>
      <c r="E13" s="1668">
        <v>0.66801841708981413</v>
      </c>
      <c r="F13" s="1668">
        <v>-6.7985438061170012</v>
      </c>
    </row>
    <row r="14" spans="1:6" ht="13.5" customHeight="1">
      <c r="A14" s="1460" t="s">
        <v>639</v>
      </c>
      <c r="B14" s="1460">
        <v>-14.106439690944502</v>
      </c>
      <c r="C14" s="1460">
        <v>4.386980553256989</v>
      </c>
      <c r="D14" s="1668">
        <v>0.23838402374681214</v>
      </c>
      <c r="E14" s="1668">
        <v>-9.4810751139406975</v>
      </c>
      <c r="F14" s="1668">
        <v>70.195250594834306</v>
      </c>
    </row>
    <row r="15" spans="1:6" ht="13.5" customHeight="1">
      <c r="A15" s="1460" t="s">
        <v>1506</v>
      </c>
      <c r="B15" s="1460">
        <v>-79.2074036427111</v>
      </c>
      <c r="C15" s="1460">
        <v>75.590820862572926</v>
      </c>
      <c r="D15" s="1668">
        <v>-1.285352601826198</v>
      </c>
      <c r="E15" s="1668">
        <v>-4.9019353819643783</v>
      </c>
      <c r="F15" s="1668">
        <v>4.5897937689697255</v>
      </c>
    </row>
    <row r="16" spans="1:6" ht="13.5" customHeight="1">
      <c r="A16" s="1460" t="s">
        <v>641</v>
      </c>
      <c r="B16" s="1460">
        <v>-3.5086764595359008</v>
      </c>
      <c r="C16" s="1460">
        <v>10.38460706062455</v>
      </c>
      <c r="D16" s="1668">
        <v>-3.3713346025578592</v>
      </c>
      <c r="E16" s="1668">
        <v>3.5045959985307906</v>
      </c>
      <c r="F16" s="1668">
        <v>-21.71502250350829</v>
      </c>
    </row>
    <row r="17" spans="1:6" ht="13.5" customHeight="1">
      <c r="A17" s="1460" t="s">
        <v>1507</v>
      </c>
      <c r="B17" s="1460">
        <v>-6.1435907278946997</v>
      </c>
      <c r="C17" s="1460">
        <v>5.3678299272583798</v>
      </c>
      <c r="D17" s="1668">
        <v>-0.90672865903645883</v>
      </c>
      <c r="E17" s="1668">
        <v>-1.6824894596727789</v>
      </c>
      <c r="F17" s="1668">
        <v>9.9715856978175079</v>
      </c>
    </row>
    <row r="18" spans="1:6" ht="13.5" customHeight="1">
      <c r="A18" s="1460" t="s">
        <v>1508</v>
      </c>
      <c r="B18" s="1460">
        <v>-0.31387778338749994</v>
      </c>
      <c r="C18" s="1460">
        <v>2.7256706312304799</v>
      </c>
      <c r="D18" s="1668">
        <v>-6.0890251588351223</v>
      </c>
      <c r="E18" s="1668">
        <v>-3.6772323109921419</v>
      </c>
      <c r="F18" s="1668">
        <v>54.771107951267737</v>
      </c>
    </row>
    <row r="19" spans="1:6" ht="27.2" customHeight="1">
      <c r="A19" s="1460" t="s">
        <v>645</v>
      </c>
      <c r="B19" s="1460">
        <v>-1.4430744058427001</v>
      </c>
      <c r="C19" s="1460">
        <v>26.71396709268668</v>
      </c>
      <c r="D19" s="1668">
        <v>-21.22125130612072</v>
      </c>
      <c r="E19" s="1668">
        <v>4.0496413807232718</v>
      </c>
      <c r="F19" s="1668">
        <v>-9.9635932571612678</v>
      </c>
    </row>
    <row r="20" spans="1:6" ht="13.5" customHeight="1">
      <c r="A20" s="1460" t="s">
        <v>1509</v>
      </c>
      <c r="B20" s="1460">
        <v>-9.0003263577411996</v>
      </c>
      <c r="C20" s="1460">
        <v>5.8595539270861705</v>
      </c>
      <c r="D20" s="1669">
        <v>49.949401991329388</v>
      </c>
      <c r="E20" s="1669">
        <v>46.808629560674348</v>
      </c>
      <c r="F20" s="1669">
        <v>-151.76779548182046</v>
      </c>
    </row>
    <row r="21" spans="1:6" ht="13.5" customHeight="1">
      <c r="A21" s="1460" t="s">
        <v>647</v>
      </c>
      <c r="B21" s="1460">
        <v>-0.72163810643920001</v>
      </c>
      <c r="C21" s="1460">
        <v>0.45695644677014008</v>
      </c>
      <c r="D21" s="1669">
        <v>-2.6266446047289511</v>
      </c>
      <c r="E21" s="1669">
        <v>-2.8913262643980118</v>
      </c>
      <c r="F21" s="1669">
        <v>22.799247654410127</v>
      </c>
    </row>
    <row r="22" spans="1:6" ht="13.5" customHeight="1">
      <c r="A22" s="1460" t="s">
        <v>648</v>
      </c>
      <c r="B22" s="1460">
        <v>-31.670909521711298</v>
      </c>
      <c r="C22" s="1460">
        <v>44.912147165492541</v>
      </c>
      <c r="D22" s="1668">
        <v>10.571591717867587</v>
      </c>
      <c r="E22" s="1668">
        <v>23.812829361648831</v>
      </c>
      <c r="F22" s="1668">
        <v>-6.6087946747461768</v>
      </c>
    </row>
    <row r="23" spans="1:6" ht="13.5" customHeight="1">
      <c r="A23" s="1460" t="s">
        <v>649</v>
      </c>
      <c r="B23" s="1460">
        <v>-70.345284812944783</v>
      </c>
      <c r="C23" s="1460">
        <v>29.320123791937228</v>
      </c>
      <c r="D23" s="1668">
        <v>-4.1916989744912421</v>
      </c>
      <c r="E23" s="1668">
        <v>-45.216801796861404</v>
      </c>
      <c r="F23" s="1668">
        <v>53.950515796297019</v>
      </c>
    </row>
    <row r="24" spans="1:6" ht="13.5" customHeight="1">
      <c r="A24" s="1460" t="s">
        <v>1510</v>
      </c>
      <c r="B24" s="1460">
        <v>0</v>
      </c>
      <c r="C24" s="1460">
        <v>0</v>
      </c>
      <c r="D24" s="1613">
        <v>-1.0518708000000002E-3</v>
      </c>
      <c r="E24" s="1613">
        <v>-1.0518708000000002E-3</v>
      </c>
      <c r="F24" s="1613">
        <v>6.2946012835175379E-4</v>
      </c>
    </row>
    <row r="25" spans="1:6" ht="13.5" customHeight="1">
      <c r="A25" s="1460" t="s">
        <v>1511</v>
      </c>
      <c r="B25" s="1460">
        <v>-82.349826938333592</v>
      </c>
      <c r="C25" s="1460">
        <v>64.873221925564721</v>
      </c>
      <c r="D25" s="1668">
        <v>52.906053099882286</v>
      </c>
      <c r="E25" s="1668">
        <v>35.4294480871134</v>
      </c>
      <c r="F25" s="1668">
        <v>-46.402490392339388</v>
      </c>
    </row>
    <row r="26" spans="1:6" ht="13.5" customHeight="1">
      <c r="A26" s="1460" t="s">
        <v>1512</v>
      </c>
      <c r="B26" s="1460">
        <v>-0.12193835</v>
      </c>
      <c r="C26" s="1460">
        <v>2.9545639999999998E-2</v>
      </c>
      <c r="D26" s="1668">
        <v>2.2393879999999991E-2</v>
      </c>
      <c r="E26" s="1668">
        <v>-6.9998829999999998E-2</v>
      </c>
      <c r="F26" s="1668">
        <v>38.981036234190491</v>
      </c>
    </row>
    <row r="27" spans="1:6" ht="13.5" customHeight="1">
      <c r="A27" s="1460" t="s">
        <v>1513</v>
      </c>
      <c r="B27" s="1460">
        <v>-8.7424792200000034</v>
      </c>
      <c r="C27" s="1460">
        <v>14.988129568802682</v>
      </c>
      <c r="D27" s="1668">
        <v>0.95027271477227293</v>
      </c>
      <c r="E27" s="1668">
        <v>7.195923063574952</v>
      </c>
      <c r="F27" s="1668">
        <v>-83.764879665621464</v>
      </c>
    </row>
    <row r="28" spans="1:6" ht="13.5" customHeight="1">
      <c r="A28" s="1460" t="s">
        <v>1514</v>
      </c>
      <c r="B28" s="1460">
        <v>-4.2127193917387</v>
      </c>
      <c r="C28" s="1460">
        <v>3.4650742700171095</v>
      </c>
      <c r="D28" s="1668">
        <v>-5.62544714166508</v>
      </c>
      <c r="E28" s="1668">
        <v>-6.3730922633866696</v>
      </c>
      <c r="F28" s="1668">
        <v>19.317439875236872</v>
      </c>
    </row>
    <row r="29" spans="1:6" ht="24.75" customHeight="1">
      <c r="A29" s="1460" t="s">
        <v>1515</v>
      </c>
      <c r="B29" s="1460">
        <v>-15.617021594267401</v>
      </c>
      <c r="C29" s="1460">
        <v>22.872058261401314</v>
      </c>
      <c r="D29" s="1668">
        <v>0.54860519858247081</v>
      </c>
      <c r="E29" s="1668">
        <v>7.803641865716382</v>
      </c>
      <c r="F29" s="1668">
        <v>-21.966240248227692</v>
      </c>
    </row>
    <row r="30" spans="1:6" ht="13.5" customHeight="1">
      <c r="A30" s="1667" t="s">
        <v>1516</v>
      </c>
      <c r="B30" s="1667">
        <v>-147.07476944379499</v>
      </c>
      <c r="C30" s="1667">
        <v>86.275473921498602</v>
      </c>
      <c r="D30" s="1621">
        <v>-40.191742734840986</v>
      </c>
      <c r="E30" s="1621">
        <v>-100.99103825713738</v>
      </c>
      <c r="F30" s="1621">
        <v>7.8290672058277551</v>
      </c>
    </row>
    <row r="31" spans="1:6" ht="13.5" customHeight="1">
      <c r="A31" s="1460" t="s">
        <v>1517</v>
      </c>
      <c r="B31" s="1460">
        <v>-9.5636814227729996</v>
      </c>
      <c r="C31" s="1460">
        <v>2.7346163039296001</v>
      </c>
      <c r="D31" s="1668">
        <v>-20.473090834514988</v>
      </c>
      <c r="E31" s="1668">
        <v>-27.30215595335839</v>
      </c>
      <c r="F31" s="1668">
        <v>2.6285221430690955</v>
      </c>
    </row>
    <row r="32" spans="1:6" ht="13.5" customHeight="1">
      <c r="A32" s="1460" t="s">
        <v>1518</v>
      </c>
      <c r="B32" s="1460">
        <v>-137.51108802102198</v>
      </c>
      <c r="C32" s="1460">
        <v>83.540857617569003</v>
      </c>
      <c r="D32" s="1668">
        <v>-19.718651900326005</v>
      </c>
      <c r="E32" s="1668">
        <v>-73.688882303778996</v>
      </c>
      <c r="F32" s="1668">
        <v>29.327581516053332</v>
      </c>
    </row>
    <row r="33" spans="1:6" ht="13.5" customHeight="1">
      <c r="A33" s="1460" t="s">
        <v>1519</v>
      </c>
      <c r="B33" s="1460">
        <v>-8.7500000000000009E-6</v>
      </c>
      <c r="C33" s="1460">
        <v>7.8654000000000007E-4</v>
      </c>
      <c r="D33" s="1668">
        <v>2.5002616959080002</v>
      </c>
      <c r="E33" s="1668">
        <v>2.5010394859080001</v>
      </c>
      <c r="F33" s="1668">
        <v>-6.375138731310642</v>
      </c>
    </row>
    <row r="34" spans="1:6" ht="13.5" customHeight="1">
      <c r="A34" s="1670" t="s">
        <v>188</v>
      </c>
      <c r="B34" s="1670">
        <v>-746.07400320999989</v>
      </c>
      <c r="C34" s="1670">
        <v>587.90179108997756</v>
      </c>
      <c r="D34" s="1629">
        <v>-9.02797227000001</v>
      </c>
      <c r="E34" s="1629">
        <v>-167.20012616263793</v>
      </c>
      <c r="F34" s="1629">
        <v>5.9529144812082091</v>
      </c>
    </row>
    <row r="35" spans="1:6">
      <c r="A35" s="1569"/>
      <c r="B35" s="1558"/>
      <c r="C35" s="1558"/>
      <c r="D35" s="1558"/>
      <c r="E35" s="1558"/>
    </row>
    <row r="36" spans="1:6">
      <c r="A36" s="1569"/>
      <c r="B36" s="1569"/>
      <c r="C36" s="1569"/>
      <c r="D36" s="1643"/>
      <c r="E36" s="1643"/>
    </row>
    <row r="37" spans="1:6">
      <c r="A37" s="1642"/>
      <c r="B37" s="1642"/>
      <c r="C37" s="1642"/>
    </row>
  </sheetData>
  <mergeCells count="1">
    <mergeCell ref="A1:E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4E258-3B4D-46F2-9214-F9290333EA77}">
  <sheetPr>
    <tabColor theme="2"/>
  </sheetPr>
  <dimension ref="A1:T111"/>
  <sheetViews>
    <sheetView showGridLines="0" showWhiteSpace="0" view="pageLayout" zoomScale="96" zoomScaleNormal="100" zoomScalePageLayoutView="96" workbookViewId="0">
      <selection activeCell="A49" sqref="A49"/>
    </sheetView>
  </sheetViews>
  <sheetFormatPr defaultColWidth="0" defaultRowHeight="12"/>
  <cols>
    <col min="1" max="1" width="30.7109375" style="88" customWidth="1"/>
    <col min="2" max="2" width="11" style="88" customWidth="1"/>
    <col min="3" max="3" width="12.5703125" style="88" customWidth="1"/>
    <col min="4" max="4" width="10.140625" style="88" customWidth="1"/>
    <col min="5" max="5" width="10" style="88" customWidth="1"/>
    <col min="6" max="6" width="9.85546875" style="88" customWidth="1"/>
    <col min="7" max="7" width="11" style="88" customWidth="1"/>
    <col min="8" max="20" width="17.85546875" style="88" hidden="1" customWidth="1"/>
    <col min="21" max="16384" width="9.140625" style="88" hidden="1"/>
  </cols>
  <sheetData>
    <row r="1" spans="1:8" ht="126" customHeight="1">
      <c r="A1" s="2806" t="s">
        <v>2117</v>
      </c>
      <c r="B1" s="2673"/>
      <c r="C1" s="2673"/>
      <c r="D1" s="2673"/>
      <c r="E1" s="2673"/>
      <c r="F1" s="2673"/>
      <c r="G1" s="2673"/>
    </row>
    <row r="2" spans="1:8">
      <c r="A2" s="1097" t="s">
        <v>120</v>
      </c>
      <c r="B2" s="1098"/>
      <c r="C2" s="1099"/>
      <c r="D2" s="1100" t="s">
        <v>784</v>
      </c>
      <c r="E2" s="1100"/>
      <c r="F2" s="1100" t="s">
        <v>416</v>
      </c>
      <c r="G2" s="1100"/>
    </row>
    <row r="3" spans="1:8" ht="22.5">
      <c r="A3" s="1101" t="s">
        <v>785</v>
      </c>
      <c r="B3" s="1102" t="s">
        <v>786</v>
      </c>
      <c r="C3" s="1103" t="s">
        <v>679</v>
      </c>
      <c r="D3" s="1104" t="s">
        <v>409</v>
      </c>
      <c r="E3" s="2645" t="s">
        <v>787</v>
      </c>
      <c r="F3" s="1104" t="s">
        <v>409</v>
      </c>
      <c r="G3" s="2645" t="s">
        <v>787</v>
      </c>
    </row>
    <row r="4" spans="1:8" ht="13.5" customHeight="1">
      <c r="A4" s="1105" t="s">
        <v>788</v>
      </c>
      <c r="B4" s="1106"/>
      <c r="C4" s="1107"/>
      <c r="D4" s="1106"/>
      <c r="E4" s="1106"/>
      <c r="F4" s="1106"/>
      <c r="G4" s="1106"/>
    </row>
    <row r="5" spans="1:8" ht="13.5" customHeight="1">
      <c r="A5" s="1108">
        <v>1</v>
      </c>
      <c r="B5" s="1071" t="s">
        <v>789</v>
      </c>
      <c r="C5" s="1109">
        <v>0</v>
      </c>
      <c r="D5" s="1071">
        <v>77006.14034157811</v>
      </c>
      <c r="E5" s="1071">
        <v>2364.9914732580005</v>
      </c>
      <c r="F5" s="1071">
        <v>80248.49488193763</v>
      </c>
      <c r="G5" s="1071">
        <v>2362.7503180808003</v>
      </c>
    </row>
    <row r="6" spans="1:8" ht="13.5" customHeight="1">
      <c r="A6" s="1108">
        <v>2</v>
      </c>
      <c r="B6" s="1071" t="s">
        <v>790</v>
      </c>
      <c r="C6" s="1109">
        <v>0.2</v>
      </c>
      <c r="D6" s="1071">
        <v>44.790739600000002</v>
      </c>
      <c r="E6" s="1071" t="s">
        <v>423</v>
      </c>
      <c r="F6" s="1071">
        <v>44.764491249999999</v>
      </c>
      <c r="G6" s="1071" t="s">
        <v>423</v>
      </c>
      <c r="H6" s="662"/>
    </row>
    <row r="7" spans="1:8" ht="13.5" customHeight="1">
      <c r="A7" s="1108">
        <v>3</v>
      </c>
      <c r="B7" s="1071" t="s">
        <v>791</v>
      </c>
      <c r="C7" s="1109">
        <v>0.5</v>
      </c>
      <c r="D7" s="1071">
        <v>214.40655191000002</v>
      </c>
      <c r="E7" s="1071" t="s">
        <v>423</v>
      </c>
      <c r="F7" s="1071">
        <v>205.90821048999999</v>
      </c>
      <c r="G7" s="1071" t="s">
        <v>423</v>
      </c>
      <c r="H7" s="662"/>
    </row>
    <row r="8" spans="1:8" ht="13.5" customHeight="1">
      <c r="A8" s="1110" t="s">
        <v>792</v>
      </c>
      <c r="B8" s="1071" t="s">
        <v>793</v>
      </c>
      <c r="C8" s="1109" t="s">
        <v>794</v>
      </c>
      <c r="D8" s="1071">
        <v>627.63453034000008</v>
      </c>
      <c r="E8" s="1071">
        <v>121.50009720999999</v>
      </c>
      <c r="F8" s="1071">
        <v>273.13864240999999</v>
      </c>
      <c r="G8" s="1071">
        <v>121.50009720999999</v>
      </c>
    </row>
    <row r="9" spans="1:8" ht="13.5" customHeight="1">
      <c r="A9" s="1111"/>
      <c r="B9" s="1071" t="s">
        <v>795</v>
      </c>
      <c r="C9" s="1109"/>
      <c r="D9" s="1094"/>
      <c r="E9" s="1094"/>
      <c r="F9" s="1094"/>
      <c r="G9" s="1094"/>
    </row>
    <row r="10" spans="1:8" ht="13.5" customHeight="1">
      <c r="A10" s="1112" t="s">
        <v>707</v>
      </c>
      <c r="B10" s="1113"/>
      <c r="C10" s="1114"/>
      <c r="D10" s="1113">
        <v>77892.972163428101</v>
      </c>
      <c r="E10" s="1115">
        <v>2486.4915704680006</v>
      </c>
      <c r="F10" s="1113">
        <v>80772.306226087632</v>
      </c>
      <c r="G10" s="1115">
        <v>2484.2504152908004</v>
      </c>
    </row>
    <row r="11" spans="1:8" ht="7.5" customHeight="1">
      <c r="A11" s="1108"/>
      <c r="B11" s="1071"/>
      <c r="C11" s="1109"/>
      <c r="D11" s="1071"/>
      <c r="E11" s="1071"/>
      <c r="F11" s="1071"/>
      <c r="G11" s="1071"/>
    </row>
    <row r="12" spans="1:8" ht="13.5" customHeight="1">
      <c r="A12" s="1105" t="s">
        <v>796</v>
      </c>
      <c r="B12" s="1116"/>
      <c r="C12" s="1117"/>
      <c r="D12" s="1118"/>
      <c r="E12" s="1071"/>
      <c r="F12" s="1071"/>
      <c r="G12" s="1071"/>
    </row>
    <row r="13" spans="1:8" ht="13.5" customHeight="1">
      <c r="A13" s="1108">
        <v>1</v>
      </c>
      <c r="B13" s="1071" t="s">
        <v>797</v>
      </c>
      <c r="C13" s="1109" t="s">
        <v>798</v>
      </c>
      <c r="D13" s="1071">
        <v>9761.8108745054033</v>
      </c>
      <c r="E13" s="1071">
        <v>134.94528593268001</v>
      </c>
      <c r="F13" s="1071">
        <v>6112.8154954115871</v>
      </c>
      <c r="G13" s="1071">
        <v>132.7681479014488</v>
      </c>
    </row>
    <row r="14" spans="1:8" ht="13.5" customHeight="1">
      <c r="A14" s="1108">
        <v>2</v>
      </c>
      <c r="B14" s="1071" t="s">
        <v>790</v>
      </c>
      <c r="C14" s="1109">
        <v>0.5</v>
      </c>
      <c r="D14" s="1071">
        <v>1.68497483</v>
      </c>
      <c r="E14" s="1071" t="s">
        <v>423</v>
      </c>
      <c r="F14" s="1071">
        <v>1.68497483</v>
      </c>
      <c r="G14" s="1071" t="s">
        <v>423</v>
      </c>
    </row>
    <row r="15" spans="1:8" ht="13.5" customHeight="1">
      <c r="A15" s="1108" t="s">
        <v>799</v>
      </c>
      <c r="B15" s="1071" t="s">
        <v>800</v>
      </c>
      <c r="C15" s="1109" t="s">
        <v>794</v>
      </c>
      <c r="D15" s="1071"/>
      <c r="E15" s="1071" t="s">
        <v>423</v>
      </c>
      <c r="F15" s="1071"/>
      <c r="G15" s="1071" t="s">
        <v>423</v>
      </c>
    </row>
    <row r="16" spans="1:8" ht="13.5" customHeight="1">
      <c r="A16" s="1108"/>
      <c r="B16" s="1071" t="s">
        <v>795</v>
      </c>
      <c r="C16" s="1109"/>
      <c r="D16" s="1071"/>
      <c r="E16" s="1071"/>
      <c r="F16" s="1071"/>
      <c r="G16" s="1071"/>
    </row>
    <row r="17" spans="1:7" ht="13.5" customHeight="1">
      <c r="A17" s="1112" t="s">
        <v>707</v>
      </c>
      <c r="B17" s="1113"/>
      <c r="C17" s="1114"/>
      <c r="D17" s="1113">
        <v>9763.4958493354025</v>
      </c>
      <c r="E17" s="1115">
        <v>134.94528593268001</v>
      </c>
      <c r="F17" s="1113">
        <v>6114.5004702415872</v>
      </c>
      <c r="G17" s="1115">
        <v>132.7681479014488</v>
      </c>
    </row>
    <row r="18" spans="1:7" ht="9.75" customHeight="1">
      <c r="A18" s="1119"/>
      <c r="B18" s="1120"/>
      <c r="C18" s="1121"/>
      <c r="D18" s="1120"/>
      <c r="E18" s="1120"/>
      <c r="F18" s="1120"/>
      <c r="G18" s="1120"/>
    </row>
    <row r="19" spans="1:7" ht="13.5" customHeight="1">
      <c r="A19" s="1105" t="s">
        <v>801</v>
      </c>
      <c r="B19" s="1116"/>
      <c r="C19" s="1117"/>
      <c r="D19" s="1071"/>
      <c r="E19" s="1071"/>
      <c r="F19" s="1071"/>
      <c r="G19" s="1071"/>
    </row>
    <row r="20" spans="1:7" ht="13.5" customHeight="1">
      <c r="A20" s="1108">
        <v>1</v>
      </c>
      <c r="B20" s="1071" t="s">
        <v>797</v>
      </c>
      <c r="C20" s="1109" t="s">
        <v>798</v>
      </c>
      <c r="D20" s="1071">
        <v>100.204187522244</v>
      </c>
      <c r="E20" s="1071">
        <v>14.70348919111</v>
      </c>
      <c r="F20" s="1071">
        <f>62.733573639279+0.2</f>
        <v>62.933573639279004</v>
      </c>
      <c r="G20" s="1071">
        <v>45.864634901815606</v>
      </c>
    </row>
    <row r="21" spans="1:7" ht="13.5" customHeight="1">
      <c r="A21" s="1108">
        <v>2</v>
      </c>
      <c r="B21" s="1071" t="s">
        <v>790</v>
      </c>
      <c r="C21" s="1109">
        <v>0.5</v>
      </c>
      <c r="D21" s="1071">
        <v>4.87376252251146</v>
      </c>
      <c r="E21" s="1071">
        <v>26.771989189280003</v>
      </c>
      <c r="F21" s="1071">
        <f>4.54323423377238-0.2</f>
        <v>4.3432342337723799</v>
      </c>
      <c r="G21" s="1071">
        <v>6.5510723564360003</v>
      </c>
    </row>
    <row r="22" spans="1:7" ht="13.5" customHeight="1">
      <c r="A22" s="1108" t="s">
        <v>799</v>
      </c>
      <c r="B22" s="1071" t="s">
        <v>802</v>
      </c>
      <c r="C22" s="1109" t="s">
        <v>794</v>
      </c>
      <c r="D22" s="1071" t="s">
        <v>423</v>
      </c>
      <c r="E22" s="1071" t="s">
        <v>423</v>
      </c>
      <c r="F22" s="1071"/>
      <c r="G22" s="1071" t="s">
        <v>423</v>
      </c>
    </row>
    <row r="23" spans="1:7" ht="13.5" customHeight="1">
      <c r="A23" s="1108"/>
      <c r="B23" s="1071" t="s">
        <v>795</v>
      </c>
      <c r="C23" s="1109"/>
      <c r="D23" s="1071"/>
      <c r="E23" s="1071"/>
      <c r="F23" s="1071"/>
      <c r="G23" s="1071"/>
    </row>
    <row r="24" spans="1:7" ht="13.5" customHeight="1">
      <c r="A24" s="1112" t="s">
        <v>707</v>
      </c>
      <c r="B24" s="1113"/>
      <c r="C24" s="1114"/>
      <c r="D24" s="1113">
        <v>105.07795004475545</v>
      </c>
      <c r="E24" s="1115">
        <v>41.475478380390008</v>
      </c>
      <c r="F24" s="1113">
        <v>67.276807873051339</v>
      </c>
      <c r="G24" s="1115">
        <v>52.415707258251608</v>
      </c>
    </row>
    <row r="25" spans="1:7" ht="9" customHeight="1">
      <c r="A25" s="1122"/>
      <c r="B25" s="1072"/>
      <c r="C25" s="1122"/>
      <c r="D25" s="1123"/>
      <c r="E25" s="1123"/>
      <c r="F25" s="1123"/>
      <c r="G25" s="1123"/>
    </row>
    <row r="26" spans="1:7" ht="13.5" customHeight="1">
      <c r="A26" s="1105" t="s">
        <v>803</v>
      </c>
      <c r="B26" s="1116"/>
      <c r="C26" s="1117"/>
      <c r="D26" s="1071"/>
      <c r="E26" s="1071"/>
      <c r="F26" s="1071"/>
      <c r="G26" s="1071"/>
    </row>
    <row r="27" spans="1:7" ht="13.5" customHeight="1">
      <c r="A27" s="1108">
        <v>1</v>
      </c>
      <c r="B27" s="1071" t="s">
        <v>804</v>
      </c>
      <c r="C27" s="1109" t="s">
        <v>805</v>
      </c>
      <c r="D27" s="1071">
        <v>2096.3254456300001</v>
      </c>
      <c r="E27" s="1071" t="s">
        <v>423</v>
      </c>
      <c r="F27" s="1071">
        <v>2104.7840899800003</v>
      </c>
      <c r="G27" s="1071" t="s">
        <v>423</v>
      </c>
    </row>
    <row r="28" spans="1:7" ht="13.5" customHeight="1">
      <c r="A28" s="1108">
        <v>2</v>
      </c>
      <c r="B28" s="1071" t="s">
        <v>790</v>
      </c>
      <c r="C28" s="1109">
        <v>0.5</v>
      </c>
      <c r="D28" s="1071"/>
      <c r="E28" s="1071" t="s">
        <v>423</v>
      </c>
      <c r="F28" s="1071"/>
      <c r="G28" s="1071" t="s">
        <v>423</v>
      </c>
    </row>
    <row r="29" spans="1:7" ht="13.5" customHeight="1">
      <c r="A29" s="1108" t="s">
        <v>799</v>
      </c>
      <c r="B29" s="1071" t="s">
        <v>800</v>
      </c>
      <c r="C29" s="1109" t="s">
        <v>794</v>
      </c>
      <c r="D29" s="1071"/>
      <c r="E29" s="1071" t="s">
        <v>423</v>
      </c>
      <c r="F29" s="1071"/>
      <c r="G29" s="1071" t="s">
        <v>423</v>
      </c>
    </row>
    <row r="30" spans="1:7" ht="13.5" customHeight="1">
      <c r="A30" s="1108"/>
      <c r="B30" s="1071" t="s">
        <v>795</v>
      </c>
      <c r="C30" s="1109"/>
      <c r="D30" s="1071"/>
      <c r="E30" s="1071"/>
      <c r="F30" s="1071"/>
      <c r="G30" s="1071"/>
    </row>
    <row r="31" spans="1:7" ht="13.5" customHeight="1">
      <c r="A31" s="1112" t="s">
        <v>707</v>
      </c>
      <c r="B31" s="1113"/>
      <c r="C31" s="1114"/>
      <c r="D31" s="1113">
        <v>2096.3254456300001</v>
      </c>
      <c r="E31" s="1115" t="s">
        <v>423</v>
      </c>
      <c r="F31" s="1113">
        <v>2104.7840899800003</v>
      </c>
      <c r="G31" s="1115" t="s">
        <v>423</v>
      </c>
    </row>
    <row r="32" spans="1:7" ht="9" customHeight="1">
      <c r="A32" s="1122"/>
      <c r="B32" s="1072"/>
      <c r="C32" s="1122"/>
      <c r="D32" s="1123"/>
      <c r="E32" s="1123"/>
      <c r="F32" s="1123"/>
      <c r="G32" s="1123"/>
    </row>
    <row r="33" spans="1:7" ht="13.5" customHeight="1">
      <c r="A33" s="1105" t="str">
        <f>"(e) Institutions"&amp;CHAR(179)</f>
        <v>(e) Institutions³</v>
      </c>
      <c r="B33" s="1116"/>
      <c r="C33" s="1117"/>
      <c r="D33" s="1071"/>
      <c r="E33" s="1071"/>
      <c r="F33" s="1071"/>
      <c r="G33" s="1071"/>
    </row>
    <row r="34" spans="1:7" ht="13.5" customHeight="1">
      <c r="A34" s="1108">
        <v>1</v>
      </c>
      <c r="B34" s="1071" t="s">
        <v>789</v>
      </c>
      <c r="C34" s="1109">
        <v>0.2</v>
      </c>
      <c r="D34" s="1071">
        <v>374.6853125028174</v>
      </c>
      <c r="E34" s="1071">
        <v>304.43170691284007</v>
      </c>
      <c r="F34" s="1071">
        <v>373.90001342653181</v>
      </c>
      <c r="G34" s="1071">
        <v>219.35248079705002</v>
      </c>
    </row>
    <row r="35" spans="1:7" ht="13.5" customHeight="1">
      <c r="A35" s="1108">
        <v>2</v>
      </c>
      <c r="B35" s="1071" t="s">
        <v>790</v>
      </c>
      <c r="C35" s="1109">
        <v>0.5</v>
      </c>
      <c r="D35" s="1071">
        <v>53.131155981511206</v>
      </c>
      <c r="E35" s="1071">
        <v>73.83859603640002</v>
      </c>
      <c r="F35" s="1071">
        <v>38.828894565650778</v>
      </c>
      <c r="G35" s="1071">
        <v>59.629580445095996</v>
      </c>
    </row>
    <row r="36" spans="1:7" ht="13.5" customHeight="1">
      <c r="A36" s="1108" t="s">
        <v>799</v>
      </c>
      <c r="B36" s="1071" t="s">
        <v>800</v>
      </c>
      <c r="C36" s="1109" t="s">
        <v>806</v>
      </c>
      <c r="D36" s="1071"/>
      <c r="E36" s="1071">
        <v>19.968789772800005</v>
      </c>
      <c r="F36" s="1071"/>
      <c r="G36" s="1071">
        <v>2.9815323502100006</v>
      </c>
    </row>
    <row r="37" spans="1:7" ht="13.5" customHeight="1">
      <c r="A37" s="1108"/>
      <c r="B37" s="1071" t="s">
        <v>795</v>
      </c>
      <c r="C37" s="1109"/>
      <c r="D37" s="1071"/>
      <c r="E37" s="1071"/>
      <c r="F37" s="1071"/>
      <c r="G37" s="1071"/>
    </row>
    <row r="38" spans="1:7" ht="13.5" customHeight="1">
      <c r="A38" s="1112" t="s">
        <v>707</v>
      </c>
      <c r="B38" s="1113"/>
      <c r="C38" s="1114"/>
      <c r="D38" s="1113">
        <v>427.88183538472862</v>
      </c>
      <c r="E38" s="1115">
        <v>398.23909272204008</v>
      </c>
      <c r="F38" s="1113">
        <v>412.74198125964261</v>
      </c>
      <c r="G38" s="1115">
        <v>281.96359359235601</v>
      </c>
    </row>
    <row r="39" spans="1:7" ht="9" customHeight="1">
      <c r="A39" s="1122"/>
      <c r="B39" s="1072"/>
      <c r="C39" s="1122"/>
      <c r="D39" s="1123"/>
      <c r="E39" s="1123"/>
      <c r="F39" s="1123"/>
      <c r="G39" s="1123"/>
    </row>
    <row r="40" spans="1:7" ht="13.5" customHeight="1">
      <c r="A40" s="1105" t="s">
        <v>807</v>
      </c>
      <c r="B40" s="1116"/>
      <c r="C40" s="1117"/>
      <c r="D40" s="1071"/>
      <c r="E40" s="1071"/>
      <c r="F40" s="1071"/>
      <c r="G40" s="1071"/>
    </row>
    <row r="41" spans="1:7" ht="10.5" customHeight="1">
      <c r="A41" s="1108">
        <v>1</v>
      </c>
      <c r="B41" s="1071" t="s">
        <v>789</v>
      </c>
      <c r="C41" s="1109">
        <v>0.2</v>
      </c>
      <c r="D41" s="1071"/>
      <c r="E41" s="1071" t="s">
        <v>423</v>
      </c>
      <c r="F41" s="1071"/>
      <c r="G41" s="1071" t="s">
        <v>423</v>
      </c>
    </row>
    <row r="42" spans="1:7" ht="13.5" customHeight="1">
      <c r="A42" s="1108">
        <v>2</v>
      </c>
      <c r="B42" s="1071" t="s">
        <v>790</v>
      </c>
      <c r="C42" s="1109">
        <v>0.5</v>
      </c>
      <c r="D42" s="1071"/>
      <c r="E42" s="1071" t="s">
        <v>423</v>
      </c>
      <c r="F42" s="1071"/>
      <c r="G42" s="1071" t="s">
        <v>423</v>
      </c>
    </row>
    <row r="43" spans="1:7" ht="13.5" customHeight="1">
      <c r="A43" s="1108" t="s">
        <v>808</v>
      </c>
      <c r="B43" s="1071" t="s">
        <v>809</v>
      </c>
      <c r="C43" s="1109">
        <v>1</v>
      </c>
      <c r="D43" s="1071">
        <v>5270.3931465039741</v>
      </c>
      <c r="E43" s="1071">
        <v>5768.2434335979997</v>
      </c>
      <c r="F43" s="1071">
        <v>3973.9450406772312</v>
      </c>
      <c r="G43" s="1071">
        <v>3321.7379429809403</v>
      </c>
    </row>
    <row r="44" spans="1:7" ht="12" customHeight="1">
      <c r="A44" s="2263" t="s">
        <v>810</v>
      </c>
      <c r="B44" s="1122"/>
      <c r="C44" s="1124">
        <v>1.5</v>
      </c>
      <c r="D44" s="1071"/>
      <c r="E44" s="1071">
        <v>60.695477490000002</v>
      </c>
      <c r="F44" s="1071"/>
      <c r="G44" s="1071">
        <v>1.9032808400000001</v>
      </c>
    </row>
    <row r="45" spans="1:7" ht="13.5" customHeight="1">
      <c r="A45" s="2263"/>
      <c r="B45" s="1122" t="s">
        <v>811</v>
      </c>
      <c r="C45" s="1124"/>
      <c r="D45" s="1071"/>
      <c r="E45" s="1071"/>
      <c r="F45" s="1071"/>
      <c r="G45" s="1071"/>
    </row>
    <row r="46" spans="1:7" ht="12" customHeight="1">
      <c r="A46" s="1112" t="s">
        <v>707</v>
      </c>
      <c r="B46" s="1113"/>
      <c r="C46" s="1114"/>
      <c r="D46" s="1113">
        <v>5270.3931465039741</v>
      </c>
      <c r="E46" s="1115">
        <v>5828.9389110880002</v>
      </c>
      <c r="F46" s="1113">
        <v>3974.2139355864479</v>
      </c>
      <c r="G46" s="1115">
        <v>3323.6412238209405</v>
      </c>
    </row>
    <row r="47" spans="1:7" s="1001" customFormat="1" ht="10.5" customHeight="1">
      <c r="A47" s="2333" t="s">
        <v>2079</v>
      </c>
      <c r="B47" s="2334"/>
      <c r="C47" s="2334"/>
      <c r="D47" s="2334"/>
      <c r="E47" s="2334"/>
      <c r="F47" s="2334"/>
      <c r="G47" s="2334"/>
    </row>
    <row r="48" spans="1:7" ht="9.75" customHeight="1">
      <c r="A48" s="2335" t="s">
        <v>812</v>
      </c>
      <c r="B48" s="2334"/>
      <c r="C48" s="2334"/>
      <c r="D48" s="2334"/>
      <c r="E48" s="2334"/>
      <c r="F48" s="2334"/>
      <c r="G48" s="2334"/>
    </row>
    <row r="49" spans="1:7" ht="13.5" customHeight="1">
      <c r="A49" s="2338" t="s">
        <v>813</v>
      </c>
      <c r="B49" s="2336"/>
      <c r="C49" s="2337"/>
      <c r="D49" s="2337"/>
      <c r="E49" s="2337"/>
      <c r="F49" s="2337"/>
      <c r="G49" s="2337"/>
    </row>
    <row r="50" spans="1:7" ht="13.5" customHeight="1">
      <c r="B50" s="2332"/>
      <c r="C50" s="2332"/>
      <c r="D50" s="2332"/>
      <c r="E50" s="2332"/>
      <c r="F50" s="2332"/>
      <c r="G50" s="2332"/>
    </row>
    <row r="51" spans="1:7" ht="13.5" customHeight="1"/>
    <row r="111" spans="7:7" ht="15">
      <c r="G111" s="673"/>
    </row>
  </sheetData>
  <mergeCells count="1">
    <mergeCell ref="A1:G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BF001-84E9-41AE-B8FB-1547E866EEA8}">
  <sheetPr>
    <tabColor theme="2"/>
  </sheetPr>
  <dimension ref="A1:L111"/>
  <sheetViews>
    <sheetView showGridLines="0" showWhiteSpace="0" view="pageLayout" zoomScaleNormal="110" workbookViewId="0">
      <selection activeCell="A43" sqref="A43"/>
    </sheetView>
  </sheetViews>
  <sheetFormatPr defaultColWidth="0" defaultRowHeight="15.75"/>
  <cols>
    <col min="1" max="1" width="27.42578125" style="1979" customWidth="1"/>
    <col min="2" max="2" width="7.85546875" style="1979" customWidth="1"/>
    <col min="3" max="3" width="9.7109375" style="1979" customWidth="1"/>
    <col min="4" max="4" width="8.5703125" style="1979" customWidth="1"/>
    <col min="5" max="5" width="10.5703125" style="1979" customWidth="1"/>
    <col min="6" max="6" width="9.28515625" style="1979" customWidth="1"/>
    <col min="7" max="7" width="10.42578125" style="1979" customWidth="1"/>
    <col min="8" max="8" width="11.5703125" style="1979" customWidth="1"/>
    <col min="9" max="9" width="7.85546875" style="1979" hidden="1" customWidth="1"/>
    <col min="10" max="10" width="13.7109375" style="1979" hidden="1" customWidth="1"/>
    <col min="11" max="11" width="13.42578125" style="1979" hidden="1" customWidth="1"/>
    <col min="12" max="12" width="22.28515625" style="1979" hidden="1" customWidth="1"/>
    <col min="13" max="16384" width="9.140625" style="1979" hidden="1"/>
  </cols>
  <sheetData>
    <row r="1" spans="1:8" s="1978" customFormat="1" ht="12">
      <c r="A1" s="2807" t="s">
        <v>2231</v>
      </c>
      <c r="B1" s="2808"/>
      <c r="C1" s="2808"/>
      <c r="D1" s="2808"/>
      <c r="E1" s="2808"/>
      <c r="F1" s="2808"/>
      <c r="G1" s="2808"/>
    </row>
    <row r="2" spans="1:8" s="1978" customFormat="1" ht="132.75" customHeight="1">
      <c r="A2" s="2808"/>
      <c r="B2" s="2808"/>
      <c r="C2" s="2808"/>
      <c r="D2" s="2808"/>
      <c r="E2" s="2808"/>
      <c r="F2" s="2808"/>
      <c r="G2" s="2808"/>
    </row>
    <row r="3" spans="1:8">
      <c r="A3" s="2809"/>
      <c r="B3" s="2809"/>
      <c r="C3" s="2809"/>
      <c r="D3" s="2809"/>
      <c r="E3" s="2809"/>
      <c r="F3" s="2809"/>
      <c r="G3" s="2809"/>
    </row>
    <row r="4" spans="1:8" ht="15.75" customHeight="1">
      <c r="A4" s="1980"/>
      <c r="B4" s="2810" t="s">
        <v>2002</v>
      </c>
      <c r="C4" s="2810"/>
      <c r="D4" s="2810" t="s">
        <v>2003</v>
      </c>
      <c r="E4" s="2810"/>
      <c r="F4" s="2810" t="s">
        <v>848</v>
      </c>
      <c r="G4" s="2810"/>
    </row>
    <row r="5" spans="1:8">
      <c r="A5" s="1981"/>
      <c r="B5" s="1982" t="s">
        <v>2004</v>
      </c>
      <c r="C5" s="1982" t="s">
        <v>2005</v>
      </c>
      <c r="D5" s="1982" t="s">
        <v>2004</v>
      </c>
      <c r="E5" s="1982" t="s">
        <v>2006</v>
      </c>
      <c r="F5" s="1982" t="s">
        <v>2004</v>
      </c>
      <c r="G5" s="1982" t="s">
        <v>2006</v>
      </c>
    </row>
    <row r="6" spans="1:8" ht="14.1" customHeight="1">
      <c r="A6" s="1983">
        <v>2018</v>
      </c>
      <c r="B6" s="1984"/>
      <c r="C6" s="1984"/>
      <c r="D6" s="1984"/>
      <c r="E6" s="1984"/>
      <c r="F6" s="1984"/>
      <c r="G6" s="1984"/>
    </row>
    <row r="7" spans="1:8" ht="14.1" customHeight="1">
      <c r="A7" s="1985" t="s">
        <v>609</v>
      </c>
      <c r="B7" s="1986">
        <v>-245.07753510000001</v>
      </c>
      <c r="C7" s="1986">
        <v>-102</v>
      </c>
      <c r="D7" s="1987">
        <v>0.52197961528579162</v>
      </c>
      <c r="E7" s="1987">
        <v>0.44213829570323937</v>
      </c>
      <c r="F7" s="1987">
        <v>0.17551653253506527</v>
      </c>
      <c r="G7" s="1987">
        <v>9.7594213238089464E-2</v>
      </c>
      <c r="H7" s="1989"/>
    </row>
    <row r="8" spans="1:8" ht="14.1" customHeight="1">
      <c r="A8" s="1985" t="s">
        <v>2007</v>
      </c>
      <c r="B8" s="1986">
        <v>-87.189630219999998</v>
      </c>
      <c r="C8" s="1986">
        <v>-28</v>
      </c>
      <c r="D8" s="1987">
        <v>0.40827799029385953</v>
      </c>
      <c r="E8" s="1987">
        <v>0.37807729231003245</v>
      </c>
      <c r="F8" s="1987">
        <v>0.14978655152027995</v>
      </c>
      <c r="G8" s="1987">
        <v>7.6443434130150478E-2</v>
      </c>
      <c r="H8" s="1989"/>
    </row>
    <row r="9" spans="1:8" ht="14.1" customHeight="1">
      <c r="A9" s="1985" t="s">
        <v>1998</v>
      </c>
      <c r="B9" s="1986">
        <v>-157.88790488000001</v>
      </c>
      <c r="C9" s="1986">
        <v>-74</v>
      </c>
      <c r="D9" s="1987">
        <v>0.55098917396710101</v>
      </c>
      <c r="E9" s="1987">
        <v>0.45848266577931057</v>
      </c>
      <c r="F9" s="1987">
        <v>0.29054231689403043</v>
      </c>
      <c r="G9" s="1987">
        <v>0.19214869251640207</v>
      </c>
      <c r="H9" s="1989"/>
    </row>
    <row r="10" spans="1:8" ht="14.1" customHeight="1">
      <c r="A10" s="1985" t="s">
        <v>2008</v>
      </c>
      <c r="B10" s="1986">
        <v>-287.22021416000001</v>
      </c>
      <c r="C10" s="1986">
        <v>-82</v>
      </c>
      <c r="D10" s="1987">
        <v>0.59721088833095015</v>
      </c>
      <c r="E10" s="1987">
        <v>0.51665096203881156</v>
      </c>
      <c r="F10" s="1987">
        <v>0.30124295951539037</v>
      </c>
      <c r="G10" s="1987">
        <v>0.14854748505686202</v>
      </c>
      <c r="H10" s="1989"/>
    </row>
    <row r="11" spans="1:8" ht="14.1" customHeight="1">
      <c r="A11" s="1990" t="s">
        <v>742</v>
      </c>
      <c r="B11" s="1986">
        <v>-10.982856290000001</v>
      </c>
      <c r="C11" s="1986">
        <v>8</v>
      </c>
      <c r="D11" s="1991" t="s">
        <v>2009</v>
      </c>
      <c r="E11" s="1991" t="s">
        <v>2009</v>
      </c>
      <c r="F11" s="1991" t="s">
        <v>2009</v>
      </c>
      <c r="G11" s="1991" t="s">
        <v>2009</v>
      </c>
      <c r="H11" s="1989"/>
    </row>
    <row r="12" spans="1:8" ht="14.1" customHeight="1">
      <c r="A12" s="1985" t="s">
        <v>2010</v>
      </c>
      <c r="B12" s="1986">
        <v>-5.6987558500000004</v>
      </c>
      <c r="C12" s="1986">
        <v>3</v>
      </c>
      <c r="D12" s="1991" t="s">
        <v>2009</v>
      </c>
      <c r="E12" s="1991" t="s">
        <v>2009</v>
      </c>
      <c r="F12" s="1991" t="s">
        <v>2009</v>
      </c>
      <c r="G12" s="1991" t="s">
        <v>2009</v>
      </c>
      <c r="H12" s="1989"/>
    </row>
    <row r="13" spans="1:8" ht="14.1" customHeight="1">
      <c r="A13" s="1990"/>
      <c r="B13" s="1986"/>
      <c r="C13" s="1986"/>
      <c r="D13" s="1986"/>
      <c r="E13" s="1986"/>
      <c r="F13" s="1986"/>
      <c r="G13" s="1986"/>
      <c r="H13" s="1989"/>
    </row>
    <row r="14" spans="1:8" ht="14.1" customHeight="1">
      <c r="A14" s="1985">
        <v>2017</v>
      </c>
      <c r="B14" s="1984"/>
      <c r="C14" s="1984"/>
      <c r="D14" s="1984"/>
      <c r="E14" s="1984"/>
      <c r="F14" s="1984"/>
      <c r="G14" s="1984"/>
      <c r="H14" s="1989"/>
    </row>
    <row r="15" spans="1:8" ht="14.1" customHeight="1">
      <c r="A15" s="1985" t="s">
        <v>609</v>
      </c>
      <c r="B15" s="1992">
        <v>-224.86071793999997</v>
      </c>
      <c r="C15" s="1986">
        <v>-48</v>
      </c>
      <c r="D15" s="1987">
        <v>0.61231070299432744</v>
      </c>
      <c r="E15" s="1987">
        <v>0.55798351503994181</v>
      </c>
      <c r="F15" s="1987">
        <v>0.17352705805118385</v>
      </c>
      <c r="G15" s="1987">
        <v>9.9589391980566183E-2</v>
      </c>
      <c r="H15" s="1989"/>
    </row>
    <row r="16" spans="1:8" ht="14.1" customHeight="1">
      <c r="A16" s="1985" t="s">
        <v>2007</v>
      </c>
      <c r="B16" s="1992">
        <v>-79.937984009999994</v>
      </c>
      <c r="C16" s="1986">
        <v>-16</v>
      </c>
      <c r="D16" s="1987">
        <v>0.42629428935014124</v>
      </c>
      <c r="E16" s="1987">
        <v>0.39661155777649904</v>
      </c>
      <c r="F16" s="1987">
        <v>0.14524050032229591</v>
      </c>
      <c r="G16" s="1987">
        <v>7.6519264938620227E-2</v>
      </c>
      <c r="H16" s="1989"/>
    </row>
    <row r="17" spans="1:8" ht="14.1" customHeight="1">
      <c r="A17" s="1985" t="s">
        <v>1998</v>
      </c>
      <c r="B17" s="1992">
        <v>-144.92273392999999</v>
      </c>
      <c r="C17" s="1986">
        <v>-32</v>
      </c>
      <c r="D17" s="1987">
        <v>0.66290378984095466</v>
      </c>
      <c r="E17" s="1987">
        <v>0.60187375724220427</v>
      </c>
      <c r="F17" s="1987">
        <v>0.29786706539040697</v>
      </c>
      <c r="G17" s="1987">
        <v>0.20099939008658674</v>
      </c>
      <c r="H17" s="1989"/>
    </row>
    <row r="18" spans="1:8" ht="14.1" customHeight="1">
      <c r="A18" s="1985" t="s">
        <v>2008</v>
      </c>
      <c r="B18" s="1992">
        <v>-313.27028743</v>
      </c>
      <c r="C18" s="1986">
        <v>-321</v>
      </c>
      <c r="D18" s="1987">
        <v>0.60734776976495441</v>
      </c>
      <c r="E18" s="1987">
        <v>0.53370164194641811</v>
      </c>
      <c r="F18" s="1987">
        <v>0.30310166192691029</v>
      </c>
      <c r="G18" s="1987">
        <v>0.14627583759175086</v>
      </c>
      <c r="H18" s="1989"/>
    </row>
    <row r="19" spans="1:8" ht="14.1" customHeight="1">
      <c r="A19" s="1990" t="s">
        <v>742</v>
      </c>
      <c r="B19" s="1992">
        <v>-14.391466100000001</v>
      </c>
      <c r="C19" s="1986">
        <v>0</v>
      </c>
      <c r="D19" s="1991" t="s">
        <v>2009</v>
      </c>
      <c r="E19" s="1991" t="s">
        <v>2009</v>
      </c>
      <c r="F19" s="1991" t="s">
        <v>2009</v>
      </c>
      <c r="G19" s="1991" t="s">
        <v>2009</v>
      </c>
      <c r="H19" s="1989"/>
    </row>
    <row r="20" spans="1:8" ht="14.1" customHeight="1">
      <c r="A20" s="1985" t="s">
        <v>2010</v>
      </c>
      <c r="B20" s="1992">
        <v>-4.1789212100000004</v>
      </c>
      <c r="C20" s="1986">
        <v>0</v>
      </c>
      <c r="D20" s="1991" t="s">
        <v>2009</v>
      </c>
      <c r="E20" s="1991" t="s">
        <v>2009</v>
      </c>
      <c r="F20" s="1991" t="s">
        <v>2009</v>
      </c>
      <c r="G20" s="1991" t="s">
        <v>2009</v>
      </c>
      <c r="H20" s="1989"/>
    </row>
    <row r="21" spans="1:8" ht="14.1" customHeight="1">
      <c r="A21" s="1990"/>
      <c r="B21" s="1986"/>
      <c r="C21" s="1986"/>
      <c r="D21" s="1986"/>
      <c r="E21" s="1986"/>
      <c r="F21" s="1986"/>
      <c r="G21" s="1986"/>
      <c r="H21" s="1989"/>
    </row>
    <row r="22" spans="1:8" ht="14.1" customHeight="1">
      <c r="A22" s="1985">
        <v>2016</v>
      </c>
      <c r="B22" s="1991"/>
      <c r="C22" s="1991"/>
      <c r="D22" s="1991"/>
      <c r="E22" s="1991"/>
      <c r="F22" s="1991"/>
      <c r="G22" s="1991"/>
      <c r="H22" s="1989"/>
    </row>
    <row r="23" spans="1:8" ht="14.1" customHeight="1">
      <c r="A23" s="1985" t="s">
        <v>609</v>
      </c>
      <c r="B23" s="1992">
        <v>-244.87342622</v>
      </c>
      <c r="C23" s="1986">
        <v>-74.255091053915379</v>
      </c>
      <c r="D23" s="1987">
        <v>0.55227639169980036</v>
      </c>
      <c r="E23" s="1987">
        <v>0.50166304943550044</v>
      </c>
      <c r="F23" s="1987">
        <v>0.17305838477188057</v>
      </c>
      <c r="G23" s="1987">
        <v>9.5207252242072105E-2</v>
      </c>
      <c r="H23" s="1989"/>
    </row>
    <row r="24" spans="1:8" ht="14.1" customHeight="1">
      <c r="A24" s="1985" t="s">
        <v>2007</v>
      </c>
      <c r="B24" s="1992">
        <v>-89.894881350000006</v>
      </c>
      <c r="C24" s="1986">
        <v>-27.692267573170014</v>
      </c>
      <c r="D24" s="1987">
        <v>0.42084319017506222</v>
      </c>
      <c r="E24" s="1987">
        <v>0.38940015239057385</v>
      </c>
      <c r="F24" s="1987">
        <v>0.14162000827275698</v>
      </c>
      <c r="G24" s="1987">
        <v>6.902328317385166E-2</v>
      </c>
      <c r="H24" s="1989"/>
    </row>
    <row r="25" spans="1:8" ht="14.1" customHeight="1">
      <c r="A25" s="1985" t="s">
        <v>1998</v>
      </c>
      <c r="B25" s="1992">
        <v>-154.97854486999998</v>
      </c>
      <c r="C25" s="1986">
        <v>-46</v>
      </c>
      <c r="D25" s="1987">
        <v>0.58944391019995279</v>
      </c>
      <c r="E25" s="1987">
        <v>0.53340946704074066</v>
      </c>
      <c r="F25" s="1987">
        <v>0.31486897536275849</v>
      </c>
      <c r="G25" s="1987">
        <v>0.21331653557866975</v>
      </c>
      <c r="H25" s="1989"/>
    </row>
    <row r="26" spans="1:8" ht="14.1" customHeight="1">
      <c r="A26" s="1985" t="s">
        <v>2008</v>
      </c>
      <c r="B26" s="1992">
        <v>-333.66304770000005</v>
      </c>
      <c r="C26" s="1986">
        <v>-427</v>
      </c>
      <c r="D26" s="1987">
        <v>0.61212197390254497</v>
      </c>
      <c r="E26" s="1987">
        <v>0.53307809047368282</v>
      </c>
      <c r="F26" s="1987">
        <v>0.30781105565973926</v>
      </c>
      <c r="G26" s="1987">
        <v>0.1383753939114824</v>
      </c>
      <c r="H26" s="1989"/>
    </row>
    <row r="27" spans="1:8" ht="14.1" customHeight="1">
      <c r="A27" s="1990" t="s">
        <v>742</v>
      </c>
      <c r="B27" s="1992">
        <v>-19.740524479999998</v>
      </c>
      <c r="C27" s="1986">
        <v>0</v>
      </c>
      <c r="D27" s="1991" t="s">
        <v>2009</v>
      </c>
      <c r="E27" s="1991" t="s">
        <v>2009</v>
      </c>
      <c r="F27" s="1991" t="s">
        <v>2009</v>
      </c>
      <c r="G27" s="1991" t="s">
        <v>2009</v>
      </c>
      <c r="H27" s="1989"/>
    </row>
    <row r="28" spans="1:8" ht="14.1" customHeight="1">
      <c r="A28" s="1985" t="s">
        <v>2010</v>
      </c>
      <c r="B28" s="1991" t="s">
        <v>2009</v>
      </c>
      <c r="C28" s="1992">
        <v>0</v>
      </c>
      <c r="D28" s="1991" t="s">
        <v>2009</v>
      </c>
      <c r="E28" s="1991" t="s">
        <v>2009</v>
      </c>
      <c r="F28" s="1991" t="s">
        <v>2009</v>
      </c>
      <c r="G28" s="1991" t="s">
        <v>2009</v>
      </c>
      <c r="H28" s="1989"/>
    </row>
    <row r="29" spans="1:8" ht="21.75" customHeight="1">
      <c r="A29" s="1994" t="s">
        <v>2011</v>
      </c>
      <c r="B29" s="1990"/>
      <c r="C29" s="1995"/>
      <c r="D29" s="1995"/>
      <c r="E29" s="1995"/>
      <c r="F29" s="1991"/>
      <c r="G29" s="1991"/>
    </row>
    <row r="30" spans="1:8">
      <c r="A30" s="1993"/>
      <c r="B30" s="1993"/>
      <c r="C30" s="1996"/>
      <c r="D30" s="1997"/>
      <c r="E30" s="1997"/>
      <c r="F30" s="1988"/>
      <c r="G30" s="1988"/>
    </row>
    <row r="31" spans="1:8">
      <c r="A31" s="1993"/>
      <c r="B31" s="1993"/>
      <c r="C31" s="1996"/>
      <c r="D31" s="1997"/>
      <c r="E31" s="1997"/>
      <c r="F31" s="1988"/>
      <c r="G31" s="1988"/>
    </row>
    <row r="32" spans="1:8">
      <c r="A32" s="1993"/>
      <c r="B32" s="1993"/>
      <c r="C32" s="1996"/>
      <c r="D32" s="1997"/>
      <c r="E32" s="1997"/>
      <c r="F32" s="1988"/>
      <c r="G32" s="1988"/>
    </row>
    <row r="33" spans="1:7">
      <c r="A33" s="1993"/>
      <c r="B33" s="1993"/>
      <c r="C33" s="1996"/>
      <c r="D33" s="1997"/>
      <c r="E33" s="1997"/>
      <c r="F33" s="1988"/>
      <c r="G33" s="1988"/>
    </row>
    <row r="111" spans="7:7">
      <c r="G111" s="1998"/>
    </row>
  </sheetData>
  <mergeCells count="5">
    <mergeCell ref="A1:G2"/>
    <mergeCell ref="A3:G3"/>
    <mergeCell ref="B4:C4"/>
    <mergeCell ref="D4:E4"/>
    <mergeCell ref="F4:G4"/>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24F73-80BE-4D49-8A99-87320066CED3}">
  <sheetPr>
    <tabColor theme="2"/>
  </sheetPr>
  <dimension ref="A1:AA112"/>
  <sheetViews>
    <sheetView showGridLines="0" showWhiteSpace="0" view="pageLayout" zoomScaleNormal="100" zoomScaleSheetLayoutView="142" workbookViewId="0">
      <selection activeCell="A35" sqref="A35"/>
    </sheetView>
  </sheetViews>
  <sheetFormatPr defaultColWidth="0" defaultRowHeight="12"/>
  <cols>
    <col min="1" max="1" width="20.140625" style="88" customWidth="1"/>
    <col min="2" max="5" width="4.85546875" style="1094" customWidth="1"/>
    <col min="6" max="6" width="4.5703125" style="1094" customWidth="1"/>
    <col min="7" max="7" width="4.85546875" style="1094" customWidth="1"/>
    <col min="8" max="8" width="4.7109375" style="1094" customWidth="1"/>
    <col min="9" max="9" width="4.85546875" style="1094" customWidth="1"/>
    <col min="10" max="10" width="4.7109375" style="1094" customWidth="1"/>
    <col min="11" max="14" width="4.5703125" style="1094" customWidth="1"/>
    <col min="15" max="16" width="4.85546875" style="1094" customWidth="1"/>
    <col min="17" max="17" width="5" style="1094" customWidth="1"/>
    <col min="18" max="18" width="66.28515625" style="88" hidden="1" customWidth="1"/>
    <col min="19" max="27" width="17.85546875" style="88" hidden="1" customWidth="1"/>
    <col min="28" max="16384" width="9.140625" style="88" hidden="1"/>
  </cols>
  <sheetData>
    <row r="1" spans="1:18" ht="93.75" customHeight="1">
      <c r="A1" s="2811" t="s">
        <v>2328</v>
      </c>
      <c r="B1" s="2811"/>
      <c r="C1" s="2811"/>
      <c r="D1" s="2811"/>
      <c r="E1" s="2811"/>
      <c r="F1" s="2811"/>
      <c r="G1" s="2811"/>
      <c r="H1" s="2811"/>
      <c r="I1" s="2811"/>
      <c r="J1" s="2811"/>
      <c r="K1" s="2811"/>
      <c r="L1" s="2811"/>
      <c r="M1" s="2811"/>
      <c r="N1" s="2811"/>
      <c r="O1" s="2811"/>
      <c r="P1" s="2811"/>
      <c r="Q1" s="2811"/>
      <c r="R1" s="1394"/>
    </row>
    <row r="2" spans="1:18" ht="30" customHeight="1">
      <c r="A2" s="1870"/>
      <c r="B2" s="2812" t="s">
        <v>844</v>
      </c>
      <c r="C2" s="2812"/>
      <c r="D2" s="2812" t="s">
        <v>187</v>
      </c>
      <c r="E2" s="2812"/>
      <c r="F2" s="2812" t="s">
        <v>185</v>
      </c>
      <c r="G2" s="2812"/>
      <c r="H2" s="2812" t="s">
        <v>186</v>
      </c>
      <c r="I2" s="2812"/>
      <c r="J2" s="2812" t="s">
        <v>663</v>
      </c>
      <c r="K2" s="2812"/>
      <c r="L2" s="2812" t="s">
        <v>666</v>
      </c>
      <c r="M2" s="2812"/>
      <c r="N2" s="2812" t="s">
        <v>845</v>
      </c>
      <c r="O2" s="2812"/>
      <c r="P2" s="2812" t="s">
        <v>15</v>
      </c>
      <c r="Q2" s="2812"/>
    </row>
    <row r="3" spans="1:18">
      <c r="A3" s="1870"/>
      <c r="B3" s="1871"/>
      <c r="C3" s="1871"/>
      <c r="D3" s="1871"/>
      <c r="E3" s="1871"/>
      <c r="F3" s="1871"/>
      <c r="G3" s="1871"/>
      <c r="H3" s="1871"/>
      <c r="I3" s="1871"/>
      <c r="J3" s="1871"/>
      <c r="K3" s="1871"/>
      <c r="L3" s="1871"/>
      <c r="M3" s="1871"/>
      <c r="N3" s="1871"/>
      <c r="O3" s="1871"/>
      <c r="P3" s="1871"/>
      <c r="Q3" s="1871"/>
    </row>
    <row r="4" spans="1:18">
      <c r="A4" s="1872" t="s">
        <v>846</v>
      </c>
      <c r="B4" s="1873" t="s">
        <v>847</v>
      </c>
      <c r="C4" s="1873" t="s">
        <v>848</v>
      </c>
      <c r="D4" s="1873" t="s">
        <v>847</v>
      </c>
      <c r="E4" s="1873" t="s">
        <v>848</v>
      </c>
      <c r="F4" s="1873" t="s">
        <v>847</v>
      </c>
      <c r="G4" s="1873" t="s">
        <v>848</v>
      </c>
      <c r="H4" s="1873" t="s">
        <v>847</v>
      </c>
      <c r="I4" s="1873" t="s">
        <v>848</v>
      </c>
      <c r="J4" s="1873" t="s">
        <v>847</v>
      </c>
      <c r="K4" s="1873" t="s">
        <v>848</v>
      </c>
      <c r="L4" s="1873" t="s">
        <v>847</v>
      </c>
      <c r="M4" s="1873" t="s">
        <v>848</v>
      </c>
      <c r="N4" s="1873" t="s">
        <v>847</v>
      </c>
      <c r="O4" s="1873" t="s">
        <v>848</v>
      </c>
      <c r="P4" s="1873" t="s">
        <v>847</v>
      </c>
      <c r="Q4" s="1873" t="s">
        <v>848</v>
      </c>
    </row>
    <row r="5" spans="1:18">
      <c r="A5" s="2648" t="s">
        <v>740</v>
      </c>
      <c r="B5" s="1210"/>
      <c r="C5" s="1211"/>
      <c r="D5" s="1210"/>
      <c r="E5" s="1211"/>
      <c r="F5" s="1210"/>
      <c r="G5" s="1211"/>
      <c r="H5" s="1210"/>
      <c r="I5" s="1211"/>
      <c r="J5" s="1210"/>
      <c r="K5" s="1211"/>
      <c r="L5" s="1210"/>
      <c r="M5" s="1211"/>
      <c r="N5" s="1210"/>
      <c r="O5" s="1211"/>
      <c r="P5" s="1210"/>
      <c r="Q5" s="1211"/>
    </row>
    <row r="6" spans="1:18">
      <c r="A6" s="2649" t="s">
        <v>742</v>
      </c>
      <c r="B6" s="1210">
        <v>9.2099277591736718E-4</v>
      </c>
      <c r="C6" s="1211">
        <v>0.1163964694503615</v>
      </c>
      <c r="D6" s="1210">
        <v>6.2483764368358773E-3</v>
      </c>
      <c r="E6" s="1211">
        <v>0.28204160449620896</v>
      </c>
      <c r="F6" s="1210">
        <v>4.0318467853899583E-4</v>
      </c>
      <c r="G6" s="1211">
        <v>0.1228048258238688</v>
      </c>
      <c r="H6" s="1210">
        <v>7.0370920579909972E-4</v>
      </c>
      <c r="I6" s="1211">
        <v>0.15570880167678858</v>
      </c>
      <c r="J6" s="1210">
        <v>4.8035005144271965E-4</v>
      </c>
      <c r="K6" s="1211">
        <v>0.44999999784866512</v>
      </c>
      <c r="L6" s="1210">
        <v>1.0700621579899339E-2</v>
      </c>
      <c r="M6" s="1211">
        <v>0.45000000022145104</v>
      </c>
      <c r="N6" s="1210">
        <v>9.6800766676832762E-4</v>
      </c>
      <c r="O6" s="1211">
        <v>0.45000000003567076</v>
      </c>
      <c r="P6" s="1210">
        <v>2.4683360913745813E-3</v>
      </c>
      <c r="Q6" s="1211">
        <v>0.42812369234939213</v>
      </c>
    </row>
    <row r="7" spans="1:18">
      <c r="A7" s="2649" t="s">
        <v>675</v>
      </c>
      <c r="B7" s="1210">
        <v>9.2774132426965243E-3</v>
      </c>
      <c r="C7" s="1211">
        <v>0.28703607601019449</v>
      </c>
      <c r="D7" s="1210">
        <v>1.0032080163936377E-2</v>
      </c>
      <c r="E7" s="1211">
        <v>0.30153747264165603</v>
      </c>
      <c r="F7" s="1210">
        <v>7.3926021582748445E-3</v>
      </c>
      <c r="G7" s="1211">
        <v>0.29621824599148949</v>
      </c>
      <c r="H7" s="1210">
        <v>5.1941555821470604E-3</v>
      </c>
      <c r="I7" s="1211">
        <v>0.30625766501224799</v>
      </c>
      <c r="J7" s="1210">
        <v>6.2095693435153219E-3</v>
      </c>
      <c r="K7" s="1211">
        <v>0.40192711414718202</v>
      </c>
      <c r="L7" s="1210">
        <v>2.9598192916393952E-3</v>
      </c>
      <c r="M7" s="1211">
        <v>0.42315885703715711</v>
      </c>
      <c r="N7" s="1210">
        <v>3.4463274136526455E-3</v>
      </c>
      <c r="O7" s="1211">
        <v>0.3172030066724103</v>
      </c>
      <c r="P7" s="1210">
        <v>1.0282396700941925E-2</v>
      </c>
      <c r="Q7" s="1211">
        <v>0.32917510485725759</v>
      </c>
    </row>
    <row r="8" spans="1:18">
      <c r="A8" s="2650" t="s">
        <v>745</v>
      </c>
      <c r="B8" s="1210">
        <v>9.6251353829783191E-3</v>
      </c>
      <c r="C8" s="1211">
        <v>0.26843305910162668</v>
      </c>
      <c r="D8" s="1210">
        <v>9.4789818403536383E-3</v>
      </c>
      <c r="E8" s="1211">
        <v>0.28044352151070978</v>
      </c>
      <c r="F8" s="1210">
        <v>7.3118168977404311E-3</v>
      </c>
      <c r="G8" s="1211">
        <v>0.27998084330093509</v>
      </c>
      <c r="H8" s="1210">
        <v>4.9753515637258718E-3</v>
      </c>
      <c r="I8" s="1211">
        <v>0.28259367266274488</v>
      </c>
      <c r="J8" s="1210">
        <v>7.2495454014445213E-3</v>
      </c>
      <c r="K8" s="1211">
        <v>0.30623790792596128</v>
      </c>
      <c r="L8" s="1210">
        <v>2.4699117801628362E-3</v>
      </c>
      <c r="M8" s="1211">
        <v>0.3755632780705051</v>
      </c>
      <c r="N8" s="1210">
        <v>3.3128101015645513E-3</v>
      </c>
      <c r="O8" s="1211">
        <v>0.31570605275300534</v>
      </c>
      <c r="P8" s="1210">
        <v>1.0757687071708979E-2</v>
      </c>
      <c r="Q8" s="1211">
        <v>0.31301751360835756</v>
      </c>
    </row>
    <row r="9" spans="1:18">
      <c r="A9" s="2649" t="s">
        <v>609</v>
      </c>
      <c r="B9" s="1210">
        <v>6.9004614831225854E-3</v>
      </c>
      <c r="C9" s="1211">
        <v>0.20700244730010914</v>
      </c>
      <c r="D9" s="1210">
        <v>1.2928918471129701E-2</v>
      </c>
      <c r="E9" s="1211">
        <v>0.17793464136351525</v>
      </c>
      <c r="F9" s="1210">
        <v>5.7300653879031743E-3</v>
      </c>
      <c r="G9" s="1211">
        <v>0.20619024415525783</v>
      </c>
      <c r="H9" s="1210">
        <v>2.4290534715163173E-3</v>
      </c>
      <c r="I9" s="1211">
        <v>0.11950788702163458</v>
      </c>
      <c r="J9" s="1210">
        <v>1.8950960156684505E-2</v>
      </c>
      <c r="K9" s="1211">
        <v>0.21829433539181284</v>
      </c>
      <c r="L9" s="1210">
        <v>1.2886362242980466E-2</v>
      </c>
      <c r="M9" s="1211">
        <v>0.16658428486155125</v>
      </c>
      <c r="N9" s="1210">
        <v>6.3736393499842945E-3</v>
      </c>
      <c r="O9" s="1211">
        <v>0.15947271120443374</v>
      </c>
      <c r="P9" s="1210">
        <v>7.5118091961855933E-3</v>
      </c>
      <c r="Q9" s="1211">
        <v>0.17064146010088935</v>
      </c>
    </row>
    <row r="10" spans="1:18">
      <c r="A10" s="2650" t="s">
        <v>849</v>
      </c>
      <c r="B10" s="1210">
        <v>5.6830010663869871E-3</v>
      </c>
      <c r="C10" s="1211">
        <v>0.17693849218864385</v>
      </c>
      <c r="D10" s="1210">
        <v>6.3317362930231241E-3</v>
      </c>
      <c r="E10" s="1211">
        <v>0.14516777369634365</v>
      </c>
      <c r="F10" s="1210">
        <v>2.2098685713533755E-3</v>
      </c>
      <c r="G10" s="1211">
        <v>0.19705724935611368</v>
      </c>
      <c r="H10" s="1210">
        <v>1.9394566025801026E-3</v>
      </c>
      <c r="I10" s="1211">
        <v>9.9542348840921405E-2</v>
      </c>
      <c r="J10" s="1210">
        <v>9.1331008668228634E-3</v>
      </c>
      <c r="K10" s="1211">
        <v>0.1376485171202563</v>
      </c>
      <c r="L10" s="1210">
        <v>1.052793049257841E-2</v>
      </c>
      <c r="M10" s="1211">
        <v>0.13188334569205767</v>
      </c>
      <c r="N10" s="1210">
        <v>5.201017751489497E-3</v>
      </c>
      <c r="O10" s="1211">
        <v>0.13109226881528671</v>
      </c>
      <c r="P10" s="1210">
        <v>4.3333924652191247E-3</v>
      </c>
      <c r="Q10" s="1211">
        <v>0.13344438971197797</v>
      </c>
    </row>
    <row r="11" spans="1:18">
      <c r="A11" s="2650" t="s">
        <v>850</v>
      </c>
      <c r="B11" s="1210"/>
      <c r="C11" s="1211"/>
      <c r="D11" s="1210"/>
      <c r="E11" s="1211"/>
      <c r="F11" s="1210"/>
      <c r="G11" s="1211"/>
      <c r="H11" s="1210"/>
      <c r="I11" s="1211"/>
      <c r="J11" s="1210"/>
      <c r="K11" s="1211"/>
      <c r="L11" s="1210"/>
      <c r="M11" s="1211"/>
      <c r="N11" s="1210"/>
      <c r="O11" s="1211"/>
      <c r="P11" s="1210"/>
      <c r="Q11" s="1211"/>
    </row>
    <row r="12" spans="1:18" ht="14.25" customHeight="1">
      <c r="A12" s="2650" t="s">
        <v>2020</v>
      </c>
      <c r="B12" s="1210">
        <v>1.2064268805400161E-2</v>
      </c>
      <c r="C12" s="1211">
        <v>0.34646769622800427</v>
      </c>
      <c r="D12" s="1210">
        <v>2.8148021260632702E-2</v>
      </c>
      <c r="E12" s="1211">
        <v>0.25779841255390384</v>
      </c>
      <c r="F12" s="1210">
        <v>2.2522692744217362E-2</v>
      </c>
      <c r="G12" s="1211">
        <v>0.24773805387306505</v>
      </c>
      <c r="H12" s="1210">
        <v>6.0388148784802009E-3</v>
      </c>
      <c r="I12" s="1211">
        <v>0.30423674916053295</v>
      </c>
      <c r="J12" s="1210">
        <v>3.3020149341289246E-2</v>
      </c>
      <c r="K12" s="1211">
        <v>0.25642003651622103</v>
      </c>
      <c r="L12" s="1210">
        <v>2.239045681793117E-2</v>
      </c>
      <c r="M12" s="1211">
        <v>0.2816985906491673</v>
      </c>
      <c r="N12" s="1210">
        <v>1.0925191560010485E-2</v>
      </c>
      <c r="O12" s="1211">
        <v>0.30808918152296755</v>
      </c>
      <c r="P12" s="1210">
        <v>1.6983024575427937E-2</v>
      </c>
      <c r="Q12" s="1211">
        <v>0.27950788822317874</v>
      </c>
    </row>
    <row r="13" spans="1:18">
      <c r="A13" s="2650" t="s">
        <v>773</v>
      </c>
      <c r="B13" s="1210">
        <v>2.2737927039347551E-2</v>
      </c>
      <c r="C13" s="1211">
        <v>0.21314937258481809</v>
      </c>
      <c r="D13" s="1210">
        <v>2.6166886469123192E-2</v>
      </c>
      <c r="E13" s="1211">
        <v>0.2187209144143886</v>
      </c>
      <c r="F13" s="1210">
        <v>2.85620076799106E-2</v>
      </c>
      <c r="G13" s="1211">
        <v>0.30280804071930978</v>
      </c>
      <c r="H13" s="1210">
        <v>1.8790324564955673E-2</v>
      </c>
      <c r="I13" s="1211">
        <v>0.2939639182462257</v>
      </c>
      <c r="J13" s="1210">
        <v>2.2483909605107526E-2</v>
      </c>
      <c r="K13" s="1211">
        <v>0.35956084243876518</v>
      </c>
      <c r="L13" s="1210">
        <v>2.0001400753502135E-2</v>
      </c>
      <c r="M13" s="1211">
        <v>0.35699998462667321</v>
      </c>
      <c r="N13" s="1210">
        <v>4.7621904788605757E-2</v>
      </c>
      <c r="O13" s="1211">
        <v>0.33515312135940245</v>
      </c>
      <c r="P13" s="1210">
        <v>2.0492760825635403E-2</v>
      </c>
      <c r="Q13" s="1211">
        <v>0.3385370076691856</v>
      </c>
    </row>
    <row r="14" spans="1:18">
      <c r="A14" s="2649" t="s">
        <v>851</v>
      </c>
      <c r="B14" s="1210">
        <v>2.4999936035727807E-2</v>
      </c>
      <c r="C14" s="1211">
        <v>0.44999902698426464</v>
      </c>
      <c r="D14" s="1210">
        <v>2.4642404048942843E-2</v>
      </c>
      <c r="E14" s="1211">
        <v>0.44215181189823166</v>
      </c>
      <c r="F14" s="1210">
        <v>1.6847326099096411E-2</v>
      </c>
      <c r="G14" s="1211">
        <v>0.3750823506828615</v>
      </c>
      <c r="H14" s="1210">
        <v>2.2776780822839966E-2</v>
      </c>
      <c r="I14" s="1211">
        <v>0.43330884460344088</v>
      </c>
      <c r="J14" s="1210" t="s">
        <v>423</v>
      </c>
      <c r="K14" s="1211" t="s">
        <v>423</v>
      </c>
      <c r="L14" s="1210">
        <v>2.5000000685589278E-2</v>
      </c>
      <c r="M14" s="1211">
        <v>0.45000000068558926</v>
      </c>
      <c r="N14" s="1210">
        <v>2.499999996228169E-2</v>
      </c>
      <c r="O14" s="1211">
        <v>0.44999999932107043</v>
      </c>
      <c r="P14" s="1210">
        <v>2.4999990820285183E-2</v>
      </c>
      <c r="Q14" s="1211">
        <v>0.4485257784139462</v>
      </c>
    </row>
    <row r="15" spans="1:18">
      <c r="A15" s="2649" t="s">
        <v>852</v>
      </c>
      <c r="B15" s="1210"/>
      <c r="C15" s="1211"/>
      <c r="D15" s="1210"/>
      <c r="E15" s="1211"/>
      <c r="F15" s="1210"/>
      <c r="G15" s="1211"/>
      <c r="H15" s="1210"/>
      <c r="I15" s="1211"/>
      <c r="J15" s="1210"/>
      <c r="K15" s="1211"/>
      <c r="L15" s="1210"/>
      <c r="M15" s="1211"/>
      <c r="N15" s="1210"/>
      <c r="O15" s="1211"/>
      <c r="P15" s="1210"/>
      <c r="Q15" s="1211"/>
    </row>
    <row r="16" spans="1:18">
      <c r="A16" s="2651" t="s">
        <v>853</v>
      </c>
      <c r="B16" s="1874">
        <v>6.7341980651876333E-3</v>
      </c>
      <c r="C16" s="1875">
        <v>0.21888714931312483</v>
      </c>
      <c r="D16" s="1874">
        <v>1.1957132920409005E-2</v>
      </c>
      <c r="E16" s="1875">
        <v>0.22924062288353636</v>
      </c>
      <c r="F16" s="1874">
        <v>5.9480365430611285E-3</v>
      </c>
      <c r="G16" s="1875">
        <v>0.23584544009971661</v>
      </c>
      <c r="H16" s="1874">
        <v>3.2721661444960713E-3</v>
      </c>
      <c r="I16" s="1875">
        <v>0.18454782952600265</v>
      </c>
      <c r="J16" s="1874">
        <v>6.5191100341613012E-3</v>
      </c>
      <c r="K16" s="1875">
        <v>0.39744437060114907</v>
      </c>
      <c r="L16" s="1874">
        <v>3.5526934306933334E-3</v>
      </c>
      <c r="M16" s="1875">
        <v>0.42224129187339021</v>
      </c>
      <c r="N16" s="1874">
        <v>3.2231034852150744E-3</v>
      </c>
      <c r="O16" s="1875">
        <v>0.33194414349720053</v>
      </c>
      <c r="P16" s="1874">
        <v>8.1768674946800443E-3</v>
      </c>
      <c r="Q16" s="1875">
        <v>0.34494602052420875</v>
      </c>
    </row>
    <row r="17" spans="1:17">
      <c r="A17" s="2652" t="s">
        <v>854</v>
      </c>
      <c r="B17" s="1876">
        <v>5.5064179028021121E-3</v>
      </c>
      <c r="C17" s="1877">
        <v>0.23572995358223295</v>
      </c>
      <c r="D17" s="1876">
        <v>8.0187195680988324E-3</v>
      </c>
      <c r="E17" s="1877">
        <v>0.28290736418877266</v>
      </c>
      <c r="F17" s="1876">
        <v>4.9455243305483966E-3</v>
      </c>
      <c r="G17" s="1877">
        <v>0.25527924309062971</v>
      </c>
      <c r="H17" s="1876">
        <v>2.863296844847216E-3</v>
      </c>
      <c r="I17" s="1877">
        <v>0.20985797065029335</v>
      </c>
      <c r="J17" s="1876">
        <v>3.5467192145712603E-3</v>
      </c>
      <c r="K17" s="1877">
        <v>0.42516734371779691</v>
      </c>
      <c r="L17" s="1876">
        <v>4.4519658996684929E-3</v>
      </c>
      <c r="M17" s="1877">
        <v>0.42493009925209518</v>
      </c>
      <c r="N17" s="1876">
        <v>4.5443352702722337E-4</v>
      </c>
      <c r="O17" s="1877">
        <v>0.44007096879021074</v>
      </c>
      <c r="P17" s="1876">
        <v>4.7456889312911367E-3</v>
      </c>
      <c r="Q17" s="1877">
        <v>0.3742166763875161</v>
      </c>
    </row>
    <row r="18" spans="1:17">
      <c r="B18" s="1212"/>
      <c r="C18" s="1212"/>
      <c r="D18" s="1212"/>
      <c r="E18" s="1212"/>
      <c r="F18" s="1212"/>
      <c r="G18" s="1212"/>
      <c r="H18" s="1212"/>
      <c r="I18" s="1212"/>
      <c r="J18" s="1212"/>
      <c r="K18" s="1212"/>
      <c r="L18" s="1212"/>
      <c r="M18" s="1212"/>
      <c r="N18" s="1212"/>
      <c r="O18" s="1212"/>
      <c r="P18" s="1212"/>
      <c r="Q18" s="1212"/>
    </row>
    <row r="19" spans="1:17">
      <c r="B19" s="1213"/>
      <c r="C19" s="1213"/>
      <c r="E19" s="1213"/>
      <c r="O19" s="1213"/>
    </row>
    <row r="20" spans="1:17">
      <c r="B20" s="1213"/>
      <c r="C20" s="1213"/>
      <c r="D20" s="1213"/>
      <c r="E20" s="1213"/>
      <c r="F20" s="1213"/>
      <c r="G20" s="1213"/>
      <c r="H20" s="1213"/>
      <c r="I20" s="1213"/>
      <c r="J20" s="1213"/>
      <c r="K20" s="1213"/>
      <c r="L20" s="1213"/>
      <c r="M20" s="1213"/>
      <c r="N20" s="1213"/>
      <c r="O20" s="1213"/>
      <c r="P20" s="1213"/>
      <c r="Q20" s="1213"/>
    </row>
    <row r="27" spans="1:17">
      <c r="E27" s="88"/>
    </row>
    <row r="112" spans="7:7" ht="15">
      <c r="G112" s="673"/>
    </row>
  </sheetData>
  <mergeCells count="9">
    <mergeCell ref="A1:Q1"/>
    <mergeCell ref="N2:O2"/>
    <mergeCell ref="P2:Q2"/>
    <mergeCell ref="B2:C2"/>
    <mergeCell ref="D2:E2"/>
    <mergeCell ref="F2:G2"/>
    <mergeCell ref="H2:I2"/>
    <mergeCell ref="J2:K2"/>
    <mergeCell ref="L2:M2"/>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473E-0E67-466D-A11C-5129D56DDFCA}">
  <sheetPr>
    <tabColor theme="4" tint="-0.249977111117893"/>
  </sheetPr>
  <dimension ref="A1:C12"/>
  <sheetViews>
    <sheetView showGridLines="0" showWhiteSpace="0" view="pageLayout" zoomScaleNormal="100" workbookViewId="0">
      <selection activeCell="D1" sqref="D1:XFD1048576"/>
    </sheetView>
  </sheetViews>
  <sheetFormatPr defaultColWidth="0" defaultRowHeight="15"/>
  <cols>
    <col min="1" max="1" width="58.85546875" style="107" customWidth="1"/>
    <col min="2" max="2" width="6.140625" style="107" customWidth="1"/>
    <col min="3" max="3" width="25.28515625" style="107" customWidth="1"/>
    <col min="4" max="16384" width="48.28515625" style="107" hidden="1"/>
  </cols>
  <sheetData>
    <row r="1" spans="1:3" s="2073" customFormat="1" ht="26.25">
      <c r="A1" s="2241" t="s">
        <v>11</v>
      </c>
      <c r="B1" s="2096"/>
      <c r="C1" s="2095" t="s">
        <v>2063</v>
      </c>
    </row>
    <row r="2" spans="1:3" ht="18.75">
      <c r="A2" s="2044"/>
      <c r="B2" s="2"/>
      <c r="C2" s="2"/>
    </row>
    <row r="3" spans="1:3">
      <c r="A3" s="3" t="s">
        <v>63</v>
      </c>
      <c r="B3" s="2"/>
      <c r="C3" s="2045">
        <v>43</v>
      </c>
    </row>
    <row r="4" spans="1:3">
      <c r="A4" s="3" t="s">
        <v>64</v>
      </c>
      <c r="B4" s="2"/>
      <c r="C4" s="2045">
        <f>C3+1</f>
        <v>44</v>
      </c>
    </row>
    <row r="5" spans="1:3" ht="29.25" customHeight="1">
      <c r="A5" s="3" t="s">
        <v>65</v>
      </c>
      <c r="B5" s="2"/>
      <c r="C5" s="2045">
        <f t="shared" ref="C5:C12" si="0">C4+1</f>
        <v>45</v>
      </c>
    </row>
    <row r="6" spans="1:3">
      <c r="A6" s="3" t="s">
        <v>66</v>
      </c>
      <c r="B6" s="2"/>
      <c r="C6" s="2045">
        <f t="shared" si="0"/>
        <v>46</v>
      </c>
    </row>
    <row r="7" spans="1:3">
      <c r="A7" s="3" t="s">
        <v>67</v>
      </c>
      <c r="B7" s="2"/>
      <c r="C7" s="2045">
        <f t="shared" si="0"/>
        <v>47</v>
      </c>
    </row>
    <row r="8" spans="1:3">
      <c r="A8" s="3" t="s">
        <v>68</v>
      </c>
      <c r="B8" s="2"/>
      <c r="C8" s="2045">
        <f t="shared" si="0"/>
        <v>48</v>
      </c>
    </row>
    <row r="9" spans="1:3">
      <c r="A9" s="3" t="s">
        <v>69</v>
      </c>
      <c r="B9" s="2"/>
      <c r="C9" s="2045">
        <f t="shared" si="0"/>
        <v>49</v>
      </c>
    </row>
    <row r="10" spans="1:3">
      <c r="A10" s="3" t="s">
        <v>70</v>
      </c>
      <c r="B10" s="2"/>
      <c r="C10" s="2045">
        <f t="shared" si="0"/>
        <v>50</v>
      </c>
    </row>
    <row r="11" spans="1:3">
      <c r="A11" s="3" t="s">
        <v>71</v>
      </c>
      <c r="B11" s="2"/>
      <c r="C11" s="2045">
        <f t="shared" si="0"/>
        <v>51</v>
      </c>
    </row>
    <row r="12" spans="1:3">
      <c r="A12" s="3" t="s">
        <v>72</v>
      </c>
      <c r="B12" s="2"/>
      <c r="C12" s="2045">
        <f t="shared" si="0"/>
        <v>52</v>
      </c>
    </row>
  </sheetData>
  <hyperlinks>
    <hyperlink ref="A3" location="'45'!A1" display="EU CCR1 Analysis of counterparty credit risk by approach" xr:uid="{0DCD5685-85EE-48B8-B27F-C21676B014B3}"/>
    <hyperlink ref="A4" location="'46'!A1" display="EU CCR2 Credit valuation adjustment (CVA) capital charge " xr:uid="{7D39B5AC-14E0-4C33-A8B2-490E980A9095}"/>
    <hyperlink ref="A5" location="'47'!A1" display="EU CCR3 Standardised approach - Counterparty credit risk exposures by regulatory portfolio and risk" xr:uid="{BFC289F3-EEFD-4397-A2A8-310526AAC7F0}"/>
    <hyperlink ref="A6" location="'48'!A1" display="EU CCR4: Counterparty credit risk exposures by portfolio and PD scale" xr:uid="{E803F9AB-2722-49D8-8CB1-E8336E4968A1}"/>
    <hyperlink ref="A7" location="'49'!A1" display="EU CCR5-A: Impact of netting and collateral held on exposure values" xr:uid="{B4CA3D51-8E7F-439E-8609-1F45EF5C9E8C}"/>
    <hyperlink ref="A8" location="'50'!A1" display="EU CCR5-B: Composition of collateral for exposures to CCR" xr:uid="{CE59837F-21E0-4E61-939E-1F27252ACE52}"/>
    <hyperlink ref="A9" location="'51'!A1" display="EU CCR6 Credit derivatives exposures" xr:uid="{0F1C65C9-F1F7-42FF-A2F8-ED1C2F96F148}"/>
    <hyperlink ref="A10" location="'52'!A1" display="EU CCR7 REA flow under the IMM" xr:uid="{263659A4-D4EF-4D54-AA75-A2AD923D4B6A}"/>
    <hyperlink ref="A11" location="'53'!A1" display="EU CCR8 Exposures to central counterparties" xr:uid="{3EC25570-1BF0-407F-B9FA-90995B37F8BD}"/>
    <hyperlink ref="A12" location="'54'!A1" display="Counterparty credit risk exposures and REA split by exposure class" xr:uid="{C64EECE6-1AA0-4CD9-B835-B21D0D8D80F5}"/>
  </hyperlink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20B6-CCE1-40D6-A2DC-D8022C44C37A}">
  <sheetPr>
    <tabColor theme="2"/>
  </sheetPr>
  <dimension ref="A1:M111"/>
  <sheetViews>
    <sheetView showGridLines="0" showWhiteSpace="0" view="pageLayout" zoomScaleNormal="100" zoomScaleSheetLayoutView="100" workbookViewId="0">
      <selection activeCell="A62" sqref="A62"/>
    </sheetView>
  </sheetViews>
  <sheetFormatPr defaultColWidth="0" defaultRowHeight="12"/>
  <cols>
    <col min="1" max="1" width="30.7109375" style="79" customWidth="1"/>
    <col min="2" max="8" width="9.140625" style="79" customWidth="1"/>
    <col min="9" max="13" width="0" style="79" hidden="1" customWidth="1"/>
    <col min="14" max="16384" width="9.140625" style="79" hidden="1"/>
  </cols>
  <sheetData>
    <row r="1" spans="1:13" ht="86.25" customHeight="1">
      <c r="A1" s="2813" t="s">
        <v>2118</v>
      </c>
      <c r="B1" s="2814"/>
      <c r="C1" s="2814"/>
      <c r="D1" s="2814"/>
      <c r="E1" s="2814"/>
      <c r="F1" s="2814"/>
      <c r="G1" s="2814"/>
      <c r="H1" s="2715"/>
    </row>
    <row r="2" spans="1:13" s="88" customFormat="1">
      <c r="A2" s="80">
        <v>2018</v>
      </c>
      <c r="B2" s="81"/>
      <c r="C2" s="81"/>
      <c r="D2" s="82"/>
      <c r="E2" s="81"/>
      <c r="F2" s="83"/>
      <c r="G2" s="81"/>
      <c r="H2" s="84"/>
      <c r="I2" s="85"/>
      <c r="J2" s="86"/>
      <c r="K2" s="87"/>
      <c r="L2" s="86"/>
      <c r="M2" s="86"/>
    </row>
    <row r="3" spans="1:13" ht="60">
      <c r="A3" s="89" t="s">
        <v>120</v>
      </c>
      <c r="B3" s="90" t="s">
        <v>216</v>
      </c>
      <c r="C3" s="90" t="s">
        <v>217</v>
      </c>
      <c r="D3" s="90" t="s">
        <v>218</v>
      </c>
      <c r="E3" s="90" t="s">
        <v>219</v>
      </c>
      <c r="F3" s="90" t="s">
        <v>220</v>
      </c>
      <c r="G3" s="90" t="s">
        <v>221</v>
      </c>
      <c r="H3" s="90" t="s">
        <v>222</v>
      </c>
    </row>
    <row r="4" spans="1:13">
      <c r="A4" s="4" t="s">
        <v>223</v>
      </c>
      <c r="B4" s="91"/>
      <c r="C4" s="91">
        <v>260.69728953025555</v>
      </c>
      <c r="D4" s="91">
        <v>1901.5824665565701</v>
      </c>
      <c r="E4" s="91"/>
      <c r="F4" s="91"/>
      <c r="G4" s="91">
        <v>2162.2797560868257</v>
      </c>
      <c r="H4" s="91">
        <v>700.74709309160767</v>
      </c>
    </row>
    <row r="5" spans="1:13">
      <c r="A5" s="3" t="s">
        <v>224</v>
      </c>
      <c r="B5" s="92">
        <v>0</v>
      </c>
      <c r="C5" s="92"/>
      <c r="D5" s="92"/>
      <c r="E5" s="92"/>
      <c r="F5" s="92"/>
      <c r="G5" s="92">
        <v>0</v>
      </c>
      <c r="H5" s="92">
        <v>0</v>
      </c>
    </row>
    <row r="6" spans="1:13">
      <c r="A6" s="3" t="s">
        <v>225</v>
      </c>
      <c r="B6" s="92"/>
      <c r="C6" s="92">
        <v>0</v>
      </c>
      <c r="D6" s="92"/>
      <c r="E6" s="92"/>
      <c r="F6" s="92">
        <v>0</v>
      </c>
      <c r="G6" s="92">
        <v>0</v>
      </c>
      <c r="H6" s="92">
        <v>0</v>
      </c>
    </row>
    <row r="7" spans="1:13" ht="24">
      <c r="A7" s="3" t="s">
        <v>226</v>
      </c>
      <c r="B7" s="92"/>
      <c r="C7" s="92"/>
      <c r="D7" s="92">
        <v>6337.8650958205217</v>
      </c>
      <c r="E7" s="92">
        <v>9051.1426045879434</v>
      </c>
      <c r="F7" s="92">
        <v>1.4</v>
      </c>
      <c r="G7" s="92">
        <v>12671.599646423119</v>
      </c>
      <c r="H7" s="92">
        <v>5262.7108648383928</v>
      </c>
    </row>
    <row r="8" spans="1:13" ht="24">
      <c r="A8" s="3" t="s">
        <v>2080</v>
      </c>
      <c r="B8" s="92"/>
      <c r="C8" s="92"/>
      <c r="D8" s="92">
        <v>0</v>
      </c>
      <c r="E8" s="92">
        <v>0</v>
      </c>
      <c r="F8" s="92">
        <v>0</v>
      </c>
      <c r="G8" s="92">
        <v>0</v>
      </c>
      <c r="H8" s="92">
        <v>0</v>
      </c>
    </row>
    <row r="9" spans="1:13" ht="24">
      <c r="A9" s="3" t="s">
        <v>2081</v>
      </c>
      <c r="B9" s="92"/>
      <c r="C9" s="92"/>
      <c r="D9" s="92">
        <v>6337.8650958205217</v>
      </c>
      <c r="E9" s="92">
        <v>9051.1426045879434</v>
      </c>
      <c r="F9" s="92">
        <v>1.4</v>
      </c>
      <c r="G9" s="92">
        <v>12671.599646423119</v>
      </c>
      <c r="H9" s="92">
        <v>5262.7108648383928</v>
      </c>
    </row>
    <row r="10" spans="1:13" ht="24">
      <c r="A10" s="3" t="s">
        <v>2082</v>
      </c>
      <c r="B10" s="92"/>
      <c r="C10" s="92"/>
      <c r="D10" s="92">
        <v>0</v>
      </c>
      <c r="E10" s="92">
        <v>0</v>
      </c>
      <c r="F10" s="92">
        <v>0</v>
      </c>
      <c r="G10" s="92">
        <v>0</v>
      </c>
      <c r="H10" s="92">
        <v>0</v>
      </c>
    </row>
    <row r="11" spans="1:13" ht="24">
      <c r="A11" s="3" t="s">
        <v>227</v>
      </c>
      <c r="B11" s="92"/>
      <c r="C11" s="92"/>
      <c r="D11" s="92"/>
      <c r="E11" s="92"/>
      <c r="F11" s="92"/>
      <c r="G11" s="92">
        <v>0</v>
      </c>
      <c r="H11" s="92">
        <v>0</v>
      </c>
    </row>
    <row r="12" spans="1:13" ht="24">
      <c r="A12" s="3" t="s">
        <v>228</v>
      </c>
      <c r="B12" s="92"/>
      <c r="C12" s="92"/>
      <c r="D12" s="92"/>
      <c r="E12" s="92"/>
      <c r="F12" s="92"/>
      <c r="G12" s="92">
        <v>4885.8788671699995</v>
      </c>
      <c r="H12" s="92">
        <v>707.38886141</v>
      </c>
    </row>
    <row r="13" spans="1:13">
      <c r="A13" s="3" t="s">
        <v>229</v>
      </c>
      <c r="B13" s="92"/>
      <c r="C13" s="92"/>
      <c r="D13" s="92"/>
      <c r="E13" s="92"/>
      <c r="F13" s="92"/>
      <c r="G13" s="92">
        <v>0</v>
      </c>
      <c r="H13" s="92">
        <v>0</v>
      </c>
    </row>
    <row r="14" spans="1:13">
      <c r="A14" s="93" t="s">
        <v>188</v>
      </c>
      <c r="B14" s="94"/>
      <c r="C14" s="94"/>
      <c r="D14" s="94"/>
      <c r="E14" s="94"/>
      <c r="F14" s="94"/>
      <c r="G14" s="94"/>
      <c r="H14" s="94">
        <v>6670.8468193400004</v>
      </c>
    </row>
    <row r="15" spans="1:13">
      <c r="A15" s="95"/>
    </row>
    <row r="16" spans="1:13">
      <c r="A16" s="96"/>
    </row>
    <row r="17" spans="1:8">
      <c r="A17" s="97" t="s">
        <v>230</v>
      </c>
      <c r="B17" s="98"/>
      <c r="C17" s="98"/>
      <c r="D17" s="99"/>
      <c r="E17" s="100"/>
      <c r="F17" s="100"/>
      <c r="G17" s="100"/>
      <c r="H17" s="100"/>
    </row>
    <row r="18" spans="1:8" ht="60">
      <c r="A18" s="101" t="s">
        <v>120</v>
      </c>
      <c r="B18" s="102" t="s">
        <v>216</v>
      </c>
      <c r="C18" s="102" t="s">
        <v>217</v>
      </c>
      <c r="D18" s="102" t="s">
        <v>218</v>
      </c>
      <c r="E18" s="102" t="s">
        <v>219</v>
      </c>
      <c r="F18" s="102" t="s">
        <v>220</v>
      </c>
      <c r="G18" s="102" t="s">
        <v>221</v>
      </c>
      <c r="H18" s="102" t="s">
        <v>222</v>
      </c>
    </row>
    <row r="19" spans="1:8">
      <c r="A19" s="4" t="s">
        <v>223</v>
      </c>
      <c r="B19" s="103"/>
      <c r="C19" s="103">
        <v>503.56072601279891</v>
      </c>
      <c r="D19" s="103">
        <v>1723.1944700328941</v>
      </c>
      <c r="E19" s="103"/>
      <c r="F19" s="103"/>
      <c r="G19" s="103">
        <v>2226.7551960456931</v>
      </c>
      <c r="H19" s="103">
        <v>684.87973847039643</v>
      </c>
    </row>
    <row r="20" spans="1:8">
      <c r="A20" s="3" t="s">
        <v>224</v>
      </c>
      <c r="B20" s="104">
        <v>0</v>
      </c>
      <c r="C20" s="104"/>
      <c r="D20" s="104"/>
      <c r="E20" s="104"/>
      <c r="F20" s="104"/>
      <c r="G20" s="104">
        <v>0</v>
      </c>
      <c r="H20" s="104">
        <v>0</v>
      </c>
    </row>
    <row r="21" spans="1:8">
      <c r="A21" s="3" t="s">
        <v>225</v>
      </c>
      <c r="B21" s="104"/>
      <c r="C21" s="104">
        <v>0</v>
      </c>
      <c r="D21" s="104"/>
      <c r="E21" s="104"/>
      <c r="F21" s="104">
        <v>0</v>
      </c>
      <c r="G21" s="104">
        <v>0</v>
      </c>
      <c r="H21" s="104">
        <v>0</v>
      </c>
    </row>
    <row r="22" spans="1:8" ht="24">
      <c r="A22" s="3" t="s">
        <v>226</v>
      </c>
      <c r="B22" s="104"/>
      <c r="C22" s="104"/>
      <c r="D22" s="104">
        <v>6337.861178579572</v>
      </c>
      <c r="E22" s="104">
        <v>9277.1040905173741</v>
      </c>
      <c r="F22" s="104">
        <v>1.4</v>
      </c>
      <c r="G22" s="104">
        <v>12987.945726724323</v>
      </c>
      <c r="H22" s="104">
        <v>4090.9832567796116</v>
      </c>
    </row>
    <row r="23" spans="1:8" ht="24">
      <c r="A23" s="3" t="s">
        <v>2080</v>
      </c>
      <c r="B23" s="104"/>
      <c r="C23" s="104"/>
      <c r="D23" s="104">
        <v>0</v>
      </c>
      <c r="E23" s="104">
        <v>0</v>
      </c>
      <c r="F23" s="104">
        <v>0</v>
      </c>
      <c r="G23" s="104">
        <v>0</v>
      </c>
      <c r="H23" s="104">
        <v>0</v>
      </c>
    </row>
    <row r="24" spans="1:8" ht="24">
      <c r="A24" s="3" t="s">
        <v>2081</v>
      </c>
      <c r="B24" s="104"/>
      <c r="C24" s="104"/>
      <c r="D24" s="104">
        <v>6337.861178579572</v>
      </c>
      <c r="E24" s="104">
        <v>9277.1040905173741</v>
      </c>
      <c r="F24" s="104">
        <v>1.4</v>
      </c>
      <c r="G24" s="104">
        <v>12987.945726724323</v>
      </c>
      <c r="H24" s="104">
        <v>4090.9832567796116</v>
      </c>
    </row>
    <row r="25" spans="1:8" ht="24">
      <c r="A25" s="3" t="s">
        <v>2082</v>
      </c>
      <c r="B25" s="104"/>
      <c r="C25" s="104"/>
      <c r="D25" s="104">
        <v>0</v>
      </c>
      <c r="E25" s="104">
        <v>0</v>
      </c>
      <c r="F25" s="104">
        <v>0</v>
      </c>
      <c r="G25" s="104">
        <v>0</v>
      </c>
      <c r="H25" s="104">
        <v>0</v>
      </c>
    </row>
    <row r="26" spans="1:8" ht="24">
      <c r="A26" s="3" t="s">
        <v>227</v>
      </c>
      <c r="B26" s="104"/>
      <c r="C26" s="104"/>
      <c r="D26" s="104"/>
      <c r="E26" s="104"/>
      <c r="F26" s="104"/>
      <c r="G26" s="104">
        <v>7372.9741692000007</v>
      </c>
      <c r="H26" s="104">
        <v>882.85128011999984</v>
      </c>
    </row>
    <row r="27" spans="1:8" ht="24">
      <c r="A27" s="3" t="s">
        <v>228</v>
      </c>
      <c r="B27" s="104"/>
      <c r="C27" s="104"/>
      <c r="D27" s="104"/>
      <c r="E27" s="104"/>
      <c r="F27" s="104"/>
      <c r="G27" s="104">
        <v>0</v>
      </c>
      <c r="H27" s="104">
        <v>0</v>
      </c>
    </row>
    <row r="28" spans="1:8">
      <c r="A28" s="3" t="s">
        <v>229</v>
      </c>
      <c r="B28" s="104"/>
      <c r="C28" s="104"/>
      <c r="D28" s="104"/>
      <c r="E28" s="104"/>
      <c r="F28" s="104"/>
      <c r="G28" s="104">
        <v>0</v>
      </c>
      <c r="H28" s="104">
        <v>0</v>
      </c>
    </row>
    <row r="29" spans="1:8">
      <c r="A29" s="105" t="s">
        <v>188</v>
      </c>
      <c r="B29" s="106"/>
      <c r="C29" s="106"/>
      <c r="D29" s="106"/>
      <c r="E29" s="106"/>
      <c r="F29" s="106"/>
      <c r="G29" s="106"/>
      <c r="H29" s="106">
        <v>5658.7142753700082</v>
      </c>
    </row>
    <row r="30" spans="1:8">
      <c r="A30" s="96" t="s">
        <v>231</v>
      </c>
    </row>
    <row r="111" spans="7:7" ht="15">
      <c r="G111" s="107"/>
    </row>
  </sheetData>
  <mergeCells count="1">
    <mergeCell ref="A1:H1"/>
  </mergeCells>
  <pageMargins left="0.43307086614173229" right="0.23622047244094491" top="0.74803149606299213" bottom="0.74803149606299213" header="0.31496062992125984" footer="0.31496062992125984"/>
  <pageSetup paperSize="9" orientation="portrait" r:id="rId1"/>
  <rowBreaks count="1" manualBreakCount="1">
    <brk id="16" max="16383" man="1"/>
  </rowBreaks>
  <customProperties>
    <customPr name="_pios_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019F-C398-4695-8CB0-FDECC25A635D}">
  <sheetPr>
    <tabColor theme="3" tint="0.89999084444715716"/>
  </sheetPr>
  <dimension ref="A1:H111"/>
  <sheetViews>
    <sheetView showGridLines="0" showWhiteSpace="0" view="pageLayout" zoomScaleNormal="100" workbookViewId="0">
      <selection activeCell="A49" sqref="A48:A49"/>
    </sheetView>
  </sheetViews>
  <sheetFormatPr defaultColWidth="0" defaultRowHeight="12"/>
  <cols>
    <col min="1" max="1" width="55.7109375" style="79" customWidth="1"/>
    <col min="2" max="2" width="9.140625" style="79" customWidth="1"/>
    <col min="3" max="3" width="12" style="79" bestFit="1" customWidth="1"/>
    <col min="4" max="5" width="9.140625" style="79" customWidth="1"/>
    <col min="6" max="8" width="0" style="79" hidden="1" customWidth="1"/>
    <col min="9" max="16384" width="9.140625" style="79" hidden="1"/>
  </cols>
  <sheetData>
    <row r="1" spans="1:8" ht="109.5" customHeight="1">
      <c r="A1" s="2815" t="s">
        <v>2119</v>
      </c>
      <c r="B1" s="2726"/>
      <c r="C1" s="2726"/>
      <c r="D1" s="2726"/>
    </row>
    <row r="2" spans="1:8" ht="12" customHeight="1">
      <c r="A2" s="80">
        <v>2018</v>
      </c>
      <c r="B2" s="81"/>
      <c r="C2" s="81"/>
      <c r="D2" s="82"/>
      <c r="E2" s="108"/>
      <c r="F2" s="109"/>
      <c r="G2" s="108"/>
      <c r="H2" s="110"/>
    </row>
    <row r="3" spans="1:8" ht="24">
      <c r="A3" s="2256" t="s">
        <v>120</v>
      </c>
      <c r="B3" s="2255"/>
      <c r="C3" s="2255" t="s">
        <v>232</v>
      </c>
      <c r="D3" s="2255" t="s">
        <v>222</v>
      </c>
    </row>
    <row r="4" spans="1:8">
      <c r="A4" s="2253" t="s">
        <v>233</v>
      </c>
      <c r="B4" s="40"/>
      <c r="C4" s="111">
        <v>2706.0780408106366</v>
      </c>
      <c r="D4" s="111">
        <v>721.09983277647166</v>
      </c>
    </row>
    <row r="5" spans="1:8">
      <c r="A5" s="2253" t="s">
        <v>234</v>
      </c>
      <c r="B5" s="40"/>
      <c r="C5" s="111"/>
      <c r="D5" s="111">
        <v>104.01634983194587</v>
      </c>
    </row>
    <row r="6" spans="1:8">
      <c r="A6" s="2253" t="s">
        <v>235</v>
      </c>
      <c r="B6" s="40"/>
      <c r="C6" s="111"/>
      <c r="D6" s="111">
        <v>617.08348294452514</v>
      </c>
    </row>
    <row r="7" spans="1:8">
      <c r="A7" s="2253" t="s">
        <v>236</v>
      </c>
      <c r="B7" s="40"/>
      <c r="C7" s="111">
        <v>1482.4456801793419</v>
      </c>
      <c r="D7" s="111">
        <v>209.81441295023924</v>
      </c>
    </row>
    <row r="8" spans="1:8" ht="14.85" customHeight="1">
      <c r="A8" s="2253" t="s">
        <v>237</v>
      </c>
      <c r="B8" s="40"/>
      <c r="C8" s="111"/>
      <c r="D8" s="111"/>
    </row>
    <row r="9" spans="1:8">
      <c r="A9" s="93" t="s">
        <v>238</v>
      </c>
      <c r="B9" s="112"/>
      <c r="C9" s="113">
        <v>4188.5237209899788</v>
      </c>
      <c r="D9" s="113">
        <f>D4+D7</f>
        <v>930.91424572671087</v>
      </c>
    </row>
    <row r="11" spans="1:8">
      <c r="A11" s="96"/>
    </row>
    <row r="12" spans="1:8" ht="12" customHeight="1">
      <c r="A12" s="97" t="s">
        <v>239</v>
      </c>
      <c r="B12" s="114"/>
      <c r="C12" s="114"/>
      <c r="D12" s="115"/>
      <c r="E12" s="116"/>
      <c r="F12" s="116"/>
      <c r="G12" s="108"/>
      <c r="H12" s="110"/>
    </row>
    <row r="13" spans="1:8" ht="24">
      <c r="A13" s="2257" t="s">
        <v>120</v>
      </c>
      <c r="B13" s="2254"/>
      <c r="C13" s="2254" t="s">
        <v>232</v>
      </c>
      <c r="D13" s="2254" t="s">
        <v>222</v>
      </c>
    </row>
    <row r="14" spans="1:8">
      <c r="A14" s="2253" t="s">
        <v>233</v>
      </c>
      <c r="B14" s="40"/>
      <c r="C14" s="40">
        <v>3526.0536406710535</v>
      </c>
      <c r="D14" s="40">
        <v>563.67999999999995</v>
      </c>
    </row>
    <row r="15" spans="1:8">
      <c r="A15" s="2253" t="s">
        <v>234</v>
      </c>
      <c r="B15" s="40"/>
      <c r="C15" s="40"/>
      <c r="D15" s="40">
        <v>109.70423267779501</v>
      </c>
    </row>
    <row r="16" spans="1:8">
      <c r="A16" s="2253" t="s">
        <v>235</v>
      </c>
      <c r="B16" s="40"/>
      <c r="C16" s="40"/>
      <c r="D16" s="40">
        <v>453.97998476363625</v>
      </c>
    </row>
    <row r="17" spans="1:4">
      <c r="A17" s="2253" t="s">
        <v>236</v>
      </c>
      <c r="B17" s="40"/>
      <c r="C17" s="40">
        <v>1523.1513943621335</v>
      </c>
      <c r="D17" s="40">
        <v>217.81</v>
      </c>
    </row>
    <row r="18" spans="1:4" ht="14.85" customHeight="1">
      <c r="A18" s="2253" t="s">
        <v>237</v>
      </c>
      <c r="B18" s="40"/>
      <c r="C18" s="40"/>
      <c r="D18" s="40"/>
    </row>
    <row r="19" spans="1:4">
      <c r="A19" s="105" t="s">
        <v>238</v>
      </c>
      <c r="B19" s="117"/>
      <c r="C19" s="117">
        <v>5049.2050350331865</v>
      </c>
      <c r="D19" s="117">
        <v>781.49</v>
      </c>
    </row>
    <row r="22" spans="1:4">
      <c r="C22" s="6"/>
      <c r="D22" s="6"/>
    </row>
    <row r="23" spans="1:4">
      <c r="C23" s="2259"/>
    </row>
    <row r="24" spans="1:4">
      <c r="C24" s="2259"/>
    </row>
    <row r="25" spans="1:4">
      <c r="C25" s="2260"/>
    </row>
    <row r="27" spans="1:4">
      <c r="C27" s="2259"/>
    </row>
    <row r="28" spans="1:4">
      <c r="B28" s="2261"/>
      <c r="C28" s="2259"/>
    </row>
    <row r="29" spans="1:4">
      <c r="C29" s="2260"/>
    </row>
    <row r="111" spans="7:7" ht="15">
      <c r="G111" s="107"/>
    </row>
  </sheetData>
  <mergeCells count="1">
    <mergeCell ref="A1:D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ignoredErrors>
    <ignoredError sqref="D9" unlockedFormula="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058C-CC2F-4C88-9F14-7A5F2F608AB6}">
  <sheetPr>
    <tabColor theme="2"/>
  </sheetPr>
  <dimension ref="A1:AA118"/>
  <sheetViews>
    <sheetView showGridLines="0" showWhiteSpace="0" view="pageLayout" zoomScaleNormal="100" workbookViewId="0">
      <selection activeCell="A48" sqref="A48"/>
    </sheetView>
  </sheetViews>
  <sheetFormatPr defaultColWidth="0" defaultRowHeight="12"/>
  <cols>
    <col min="1" max="1" width="24.7109375" style="88" customWidth="1"/>
    <col min="2" max="2" width="6" style="88" bestFit="1" customWidth="1"/>
    <col min="3" max="3" width="6.42578125" style="88" customWidth="1"/>
    <col min="4" max="10" width="4.7109375" style="88" customWidth="1"/>
    <col min="11" max="11" width="5.28515625" style="88" customWidth="1"/>
    <col min="12" max="12" width="6" style="88" customWidth="1"/>
    <col min="13" max="13" width="6.28515625" style="88" customWidth="1"/>
    <col min="14" max="14" width="8.28515625" style="88" customWidth="1"/>
    <col min="15" max="27" width="17.85546875" style="88" hidden="1" customWidth="1"/>
    <col min="28" max="16384" width="9.140625" style="88" hidden="1"/>
  </cols>
  <sheetData>
    <row r="1" spans="1:14" ht="120.75" customHeight="1">
      <c r="A1" s="2818" t="s">
        <v>2307</v>
      </c>
      <c r="B1" s="2818"/>
      <c r="C1" s="2818"/>
      <c r="D1" s="2818"/>
      <c r="E1" s="2818"/>
      <c r="F1" s="2818"/>
      <c r="G1" s="2818"/>
      <c r="H1" s="2818"/>
      <c r="I1" s="2818"/>
      <c r="J1" s="2818"/>
      <c r="K1" s="2818"/>
      <c r="L1" s="2818"/>
      <c r="M1" s="2818"/>
      <c r="N1" s="2818"/>
    </row>
    <row r="2" spans="1:14" ht="12" customHeight="1">
      <c r="A2" s="80">
        <v>2018</v>
      </c>
      <c r="B2" s="685"/>
      <c r="C2" s="685"/>
      <c r="D2" s="686"/>
      <c r="E2" s="651"/>
      <c r="F2" s="651"/>
      <c r="G2" s="651"/>
      <c r="H2" s="651"/>
      <c r="I2" s="651"/>
      <c r="J2" s="651"/>
      <c r="K2" s="651"/>
      <c r="L2" s="651"/>
      <c r="M2" s="651"/>
      <c r="N2" s="651"/>
    </row>
    <row r="3" spans="1:14" ht="24.75" customHeight="1">
      <c r="A3" s="1322" t="s">
        <v>678</v>
      </c>
      <c r="B3" s="2816" t="s">
        <v>679</v>
      </c>
      <c r="C3" s="2816"/>
      <c r="D3" s="2816"/>
      <c r="E3" s="2816"/>
      <c r="F3" s="2816"/>
      <c r="G3" s="2816"/>
      <c r="H3" s="2816"/>
      <c r="I3" s="2816"/>
      <c r="J3" s="2816"/>
      <c r="K3" s="2816"/>
      <c r="L3" s="2816"/>
      <c r="M3" s="2816"/>
      <c r="N3" s="674"/>
    </row>
    <row r="4" spans="1:14">
      <c r="A4" s="653" t="s">
        <v>878</v>
      </c>
      <c r="B4" s="1323">
        <v>0</v>
      </c>
      <c r="C4" s="675">
        <v>0.02</v>
      </c>
      <c r="D4" s="675">
        <v>0.04</v>
      </c>
      <c r="E4" s="675">
        <v>0.1</v>
      </c>
      <c r="F4" s="675">
        <v>0.2</v>
      </c>
      <c r="G4" s="675">
        <v>0.35</v>
      </c>
      <c r="H4" s="675">
        <v>0.5</v>
      </c>
      <c r="I4" s="675">
        <v>0.7</v>
      </c>
      <c r="J4" s="675">
        <v>0.75</v>
      </c>
      <c r="K4" s="675">
        <v>1</v>
      </c>
      <c r="L4" s="675">
        <v>1.5</v>
      </c>
      <c r="M4" s="674" t="s">
        <v>15</v>
      </c>
      <c r="N4" s="674" t="s">
        <v>188</v>
      </c>
    </row>
    <row r="5" spans="1:14" ht="24">
      <c r="A5" s="1326" t="s">
        <v>604</v>
      </c>
      <c r="B5" s="1324">
        <v>2195.6098868999998</v>
      </c>
      <c r="C5" s="1324">
        <v>0</v>
      </c>
      <c r="D5" s="1325">
        <v>0</v>
      </c>
      <c r="E5" s="1325">
        <v>0</v>
      </c>
      <c r="F5" s="1324">
        <v>33.756997009999999</v>
      </c>
      <c r="G5" s="1325">
        <v>0</v>
      </c>
      <c r="H5" s="1325">
        <v>0</v>
      </c>
      <c r="I5" s="1325">
        <v>0</v>
      </c>
      <c r="J5" s="1325">
        <v>0</v>
      </c>
      <c r="K5" s="1325">
        <v>36.89115417</v>
      </c>
      <c r="L5" s="1325">
        <v>0</v>
      </c>
      <c r="M5" s="1324">
        <v>0</v>
      </c>
      <c r="N5" s="1324">
        <v>2266.25803808</v>
      </c>
    </row>
    <row r="6" spans="1:14" ht="24">
      <c r="A6" s="1326" t="s">
        <v>615</v>
      </c>
      <c r="B6" s="1324">
        <v>925.34306576000006</v>
      </c>
      <c r="C6" s="1324">
        <v>0</v>
      </c>
      <c r="D6" s="1325">
        <v>0</v>
      </c>
      <c r="E6" s="1325">
        <v>0</v>
      </c>
      <c r="F6" s="1324">
        <v>346.36656287</v>
      </c>
      <c r="G6" s="1325">
        <v>0</v>
      </c>
      <c r="H6" s="1325">
        <v>0</v>
      </c>
      <c r="I6" s="1325">
        <v>0</v>
      </c>
      <c r="J6" s="1325">
        <v>0</v>
      </c>
      <c r="K6" s="1325">
        <v>0</v>
      </c>
      <c r="L6" s="1325">
        <v>0</v>
      </c>
      <c r="M6" s="1324">
        <v>0</v>
      </c>
      <c r="N6" s="1324">
        <v>1271.7096286300002</v>
      </c>
    </row>
    <row r="7" spans="1:14">
      <c r="A7" s="1326" t="s">
        <v>616</v>
      </c>
      <c r="B7" s="1324">
        <v>1.6040999999999999E-4</v>
      </c>
      <c r="C7" s="1324">
        <v>0</v>
      </c>
      <c r="D7" s="1325">
        <v>0</v>
      </c>
      <c r="E7" s="1325">
        <v>0</v>
      </c>
      <c r="F7" s="1324">
        <v>0</v>
      </c>
      <c r="G7" s="1325">
        <v>0</v>
      </c>
      <c r="H7" s="1325">
        <v>0</v>
      </c>
      <c r="I7" s="1325">
        <v>0</v>
      </c>
      <c r="J7" s="1325">
        <v>0</v>
      </c>
      <c r="K7" s="1325">
        <v>0</v>
      </c>
      <c r="L7" s="1325">
        <v>0</v>
      </c>
      <c r="M7" s="1324">
        <v>0</v>
      </c>
      <c r="N7" s="1324">
        <v>1.6040999999999999E-4</v>
      </c>
    </row>
    <row r="8" spans="1:14" ht="24">
      <c r="A8" s="1326" t="s">
        <v>673</v>
      </c>
      <c r="B8" s="1324">
        <v>643.81037370000001</v>
      </c>
      <c r="C8" s="1324">
        <v>0</v>
      </c>
      <c r="D8" s="1325">
        <v>0</v>
      </c>
      <c r="E8" s="1325">
        <v>0</v>
      </c>
      <c r="F8" s="1324">
        <v>0</v>
      </c>
      <c r="G8" s="1325">
        <v>0</v>
      </c>
      <c r="H8" s="1325">
        <v>0</v>
      </c>
      <c r="I8" s="1325">
        <v>0</v>
      </c>
      <c r="J8" s="1325">
        <v>0</v>
      </c>
      <c r="K8" s="1325">
        <v>0</v>
      </c>
      <c r="L8" s="1325">
        <v>0</v>
      </c>
      <c r="M8" s="1324">
        <v>0</v>
      </c>
      <c r="N8" s="1324">
        <v>643.81037370000001</v>
      </c>
    </row>
    <row r="9" spans="1:14">
      <c r="A9" s="1326" t="s">
        <v>674</v>
      </c>
      <c r="B9" s="1324">
        <v>89.274508019999999</v>
      </c>
      <c r="C9" s="1324">
        <v>0</v>
      </c>
      <c r="D9" s="1325">
        <v>0</v>
      </c>
      <c r="E9" s="1325">
        <v>0</v>
      </c>
      <c r="F9" s="1324">
        <v>0</v>
      </c>
      <c r="G9" s="1325">
        <v>0</v>
      </c>
      <c r="H9" s="1325">
        <v>0</v>
      </c>
      <c r="I9" s="1325">
        <v>0</v>
      </c>
      <c r="J9" s="1325">
        <v>0</v>
      </c>
      <c r="K9" s="1325">
        <v>0</v>
      </c>
      <c r="L9" s="1325">
        <v>0</v>
      </c>
      <c r="M9" s="1324">
        <v>0</v>
      </c>
      <c r="N9" s="1324">
        <v>89.274508019999999</v>
      </c>
    </row>
    <row r="10" spans="1:14">
      <c r="A10" s="1326" t="s">
        <v>605</v>
      </c>
      <c r="B10" s="1324">
        <v>92.417743119999997</v>
      </c>
      <c r="C10" s="1324">
        <v>1663.96308011</v>
      </c>
      <c r="D10" s="1325">
        <v>0</v>
      </c>
      <c r="E10" s="1325">
        <v>0</v>
      </c>
      <c r="F10" s="1324">
        <v>347.10312756000002</v>
      </c>
      <c r="G10" s="1325">
        <v>0</v>
      </c>
      <c r="H10" s="1325">
        <v>0</v>
      </c>
      <c r="I10" s="1325">
        <v>0</v>
      </c>
      <c r="J10" s="1325">
        <v>0</v>
      </c>
      <c r="K10" s="1325">
        <v>0</v>
      </c>
      <c r="L10" s="1325">
        <v>0</v>
      </c>
      <c r="M10" s="1324">
        <v>76.829270919999544</v>
      </c>
      <c r="N10" s="1324">
        <v>2180.3132217099997</v>
      </c>
    </row>
    <row r="11" spans="1:14">
      <c r="A11" s="1327" t="s">
        <v>675</v>
      </c>
      <c r="B11" s="1324">
        <v>7.5087799899999998</v>
      </c>
      <c r="C11" s="1325">
        <v>0</v>
      </c>
      <c r="D11" s="1325">
        <v>0</v>
      </c>
      <c r="E11" s="1325">
        <v>0</v>
      </c>
      <c r="F11" s="1325">
        <v>0</v>
      </c>
      <c r="G11" s="1325">
        <v>0</v>
      </c>
      <c r="H11" s="1325">
        <v>0</v>
      </c>
      <c r="I11" s="1325">
        <v>0</v>
      </c>
      <c r="J11" s="1325">
        <v>0</v>
      </c>
      <c r="K11" s="1324">
        <v>10.70976044</v>
      </c>
      <c r="L11" s="1324">
        <v>0</v>
      </c>
      <c r="M11" s="1325">
        <v>0</v>
      </c>
      <c r="N11" s="1324">
        <v>18.218540430000001</v>
      </c>
    </row>
    <row r="12" spans="1:14">
      <c r="A12" s="1327" t="s">
        <v>609</v>
      </c>
      <c r="B12" s="1325">
        <v>0.795157</v>
      </c>
      <c r="C12" s="1325">
        <v>0</v>
      </c>
      <c r="D12" s="1325">
        <v>0</v>
      </c>
      <c r="E12" s="1325">
        <v>0</v>
      </c>
      <c r="F12" s="1325">
        <v>0</v>
      </c>
      <c r="G12" s="1325">
        <v>0</v>
      </c>
      <c r="H12" s="1325">
        <v>0</v>
      </c>
      <c r="I12" s="1325">
        <v>0</v>
      </c>
      <c r="J12" s="1324">
        <v>0.22923822999999999</v>
      </c>
      <c r="K12" s="1325">
        <v>0</v>
      </c>
      <c r="L12" s="1325">
        <v>0</v>
      </c>
      <c r="M12" s="1325">
        <v>0</v>
      </c>
      <c r="N12" s="1324">
        <v>1.0243952300000001</v>
      </c>
    </row>
    <row r="13" spans="1:14">
      <c r="A13" s="1327" t="s">
        <v>621</v>
      </c>
      <c r="B13" s="1325">
        <v>6.1258519999999997E-2</v>
      </c>
      <c r="C13" s="1325">
        <v>0</v>
      </c>
      <c r="D13" s="1325">
        <v>0</v>
      </c>
      <c r="E13" s="1325">
        <v>0</v>
      </c>
      <c r="F13" s="1325">
        <v>0</v>
      </c>
      <c r="G13" s="1325">
        <v>0</v>
      </c>
      <c r="H13" s="1325">
        <v>0</v>
      </c>
      <c r="I13" s="1325">
        <v>0</v>
      </c>
      <c r="J13" s="1324">
        <v>0</v>
      </c>
      <c r="K13" s="1325">
        <v>0</v>
      </c>
      <c r="L13" s="1325">
        <v>0</v>
      </c>
      <c r="M13" s="1325">
        <v>0</v>
      </c>
      <c r="N13" s="1324">
        <v>6.1258519999999997E-2</v>
      </c>
    </row>
    <row r="14" spans="1:14">
      <c r="A14" s="1328" t="s">
        <v>188</v>
      </c>
      <c r="B14" s="1329">
        <v>3954.8209334200005</v>
      </c>
      <c r="C14" s="1329">
        <v>1663.96308011</v>
      </c>
      <c r="D14" s="1330">
        <v>0</v>
      </c>
      <c r="E14" s="1330">
        <v>0</v>
      </c>
      <c r="F14" s="1329">
        <v>727.22668743999998</v>
      </c>
      <c r="G14" s="1330">
        <v>0</v>
      </c>
      <c r="H14" s="1330">
        <v>0</v>
      </c>
      <c r="I14" s="1330">
        <v>0</v>
      </c>
      <c r="J14" s="1329">
        <v>0.22923822999999999</v>
      </c>
      <c r="K14" s="1329">
        <v>47.600914610000004</v>
      </c>
      <c r="L14" s="1329">
        <v>0</v>
      </c>
      <c r="M14" s="1329">
        <v>76.829270919999544</v>
      </c>
      <c r="N14" s="1329">
        <v>6470.6701247299998</v>
      </c>
    </row>
    <row r="15" spans="1:14">
      <c r="A15" s="1331"/>
      <c r="N15" s="662"/>
    </row>
    <row r="18" spans="1:14" ht="12" customHeight="1">
      <c r="A18" s="97" t="s">
        <v>445</v>
      </c>
      <c r="B18" s="98"/>
      <c r="C18" s="98"/>
      <c r="D18" s="99"/>
      <c r="E18" s="1332"/>
      <c r="F18" s="1332"/>
      <c r="G18" s="1332"/>
      <c r="H18" s="1332"/>
      <c r="I18" s="1332"/>
      <c r="J18" s="1332"/>
      <c r="K18" s="1332"/>
      <c r="L18" s="1332"/>
      <c r="M18" s="1332"/>
      <c r="N18" s="1332"/>
    </row>
    <row r="19" spans="1:14">
      <c r="A19" s="678" t="s">
        <v>678</v>
      </c>
      <c r="B19" s="2817" t="s">
        <v>679</v>
      </c>
      <c r="C19" s="2817"/>
      <c r="D19" s="2817"/>
      <c r="E19" s="2817"/>
      <c r="F19" s="2817"/>
      <c r="G19" s="2817"/>
      <c r="H19" s="2817"/>
      <c r="I19" s="2817"/>
      <c r="J19" s="2817"/>
      <c r="K19" s="2817"/>
      <c r="L19" s="2817"/>
      <c r="M19" s="2817"/>
      <c r="N19" s="679"/>
    </row>
    <row r="20" spans="1:14" ht="14.25">
      <c r="A20" s="1333" t="s">
        <v>879</v>
      </c>
      <c r="B20" s="1334">
        <v>0</v>
      </c>
      <c r="C20" s="680">
        <v>0.02</v>
      </c>
      <c r="D20" s="680">
        <v>0.04</v>
      </c>
      <c r="E20" s="680">
        <v>0.1</v>
      </c>
      <c r="F20" s="680">
        <v>0.2</v>
      </c>
      <c r="G20" s="680">
        <v>0.35</v>
      </c>
      <c r="H20" s="680">
        <v>0.5</v>
      </c>
      <c r="I20" s="680">
        <v>0.7</v>
      </c>
      <c r="J20" s="680">
        <v>0.75</v>
      </c>
      <c r="K20" s="680">
        <v>1</v>
      </c>
      <c r="L20" s="680">
        <v>1.5</v>
      </c>
      <c r="M20" s="679" t="s">
        <v>15</v>
      </c>
      <c r="N20" s="679" t="s">
        <v>188</v>
      </c>
    </row>
    <row r="21" spans="1:14">
      <c r="A21" s="1335" t="s">
        <v>605</v>
      </c>
      <c r="B21" s="1336" t="s">
        <v>423</v>
      </c>
      <c r="C21" s="1336">
        <v>2759.94770354</v>
      </c>
      <c r="D21" s="1337" t="s">
        <v>423</v>
      </c>
      <c r="E21" s="1337" t="s">
        <v>423</v>
      </c>
      <c r="F21" s="1336" t="s">
        <v>423</v>
      </c>
      <c r="G21" s="1337" t="s">
        <v>423</v>
      </c>
      <c r="H21" s="1337" t="s">
        <v>423</v>
      </c>
      <c r="I21" s="1337" t="s">
        <v>423</v>
      </c>
      <c r="J21" s="1337" t="s">
        <v>423</v>
      </c>
      <c r="K21" s="1337" t="s">
        <v>423</v>
      </c>
      <c r="L21" s="1337" t="s">
        <v>423</v>
      </c>
      <c r="M21" s="1336">
        <v>112.62050403000001</v>
      </c>
      <c r="N21" s="1336">
        <v>2872.5682075700001</v>
      </c>
    </row>
    <row r="22" spans="1:14">
      <c r="A22" s="1335" t="s">
        <v>675</v>
      </c>
      <c r="B22" s="1336" t="s">
        <v>423</v>
      </c>
      <c r="C22" s="1336" t="s">
        <v>423</v>
      </c>
      <c r="D22" s="1337" t="s">
        <v>423</v>
      </c>
      <c r="E22" s="1337" t="s">
        <v>423</v>
      </c>
      <c r="F22" s="1336" t="s">
        <v>423</v>
      </c>
      <c r="G22" s="1337" t="s">
        <v>423</v>
      </c>
      <c r="H22" s="1337" t="s">
        <v>423</v>
      </c>
      <c r="I22" s="1337" t="s">
        <v>423</v>
      </c>
      <c r="J22" s="1337" t="s">
        <v>423</v>
      </c>
      <c r="K22" s="1337">
        <v>36.164246079999998</v>
      </c>
      <c r="L22" s="1337" t="s">
        <v>423</v>
      </c>
      <c r="M22" s="1336" t="s">
        <v>423</v>
      </c>
      <c r="N22" s="1336">
        <v>36.164246079999998</v>
      </c>
    </row>
    <row r="23" spans="1:14">
      <c r="A23" s="1335" t="s">
        <v>609</v>
      </c>
      <c r="B23" s="1336" t="s">
        <v>423</v>
      </c>
      <c r="C23" s="1336" t="s">
        <v>423</v>
      </c>
      <c r="D23" s="1337" t="s">
        <v>423</v>
      </c>
      <c r="E23" s="1337" t="s">
        <v>423</v>
      </c>
      <c r="F23" s="1336" t="s">
        <v>423</v>
      </c>
      <c r="G23" s="1337" t="s">
        <v>423</v>
      </c>
      <c r="H23" s="1337" t="s">
        <v>423</v>
      </c>
      <c r="I23" s="1337" t="s">
        <v>423</v>
      </c>
      <c r="J23" s="1337">
        <v>0.82347755</v>
      </c>
      <c r="K23" s="1337" t="s">
        <v>423</v>
      </c>
      <c r="L23" s="1337" t="s">
        <v>423</v>
      </c>
      <c r="M23" s="1336" t="s">
        <v>423</v>
      </c>
      <c r="N23" s="1336">
        <v>0.82347755</v>
      </c>
    </row>
    <row r="24" spans="1:14">
      <c r="A24" s="2209" t="s">
        <v>188</v>
      </c>
      <c r="B24" s="2210"/>
      <c r="C24" s="2210">
        <v>2759.94770354</v>
      </c>
      <c r="D24" s="2211"/>
      <c r="E24" s="2211"/>
      <c r="F24" s="2210"/>
      <c r="G24" s="2211"/>
      <c r="H24" s="2211"/>
      <c r="I24" s="2211"/>
      <c r="J24" s="2210">
        <v>0.82347755</v>
      </c>
      <c r="K24" s="2210">
        <v>36.164246079999998</v>
      </c>
      <c r="L24" s="2210"/>
      <c r="M24" s="2210">
        <v>112.62050403000001</v>
      </c>
      <c r="N24" s="2210">
        <v>2909.5559312</v>
      </c>
    </row>
    <row r="25" spans="1:14" ht="14.25">
      <c r="A25" s="1338" t="s">
        <v>880</v>
      </c>
      <c r="B25" s="1001"/>
      <c r="C25" s="1001"/>
      <c r="D25" s="1001"/>
      <c r="E25" s="1001"/>
      <c r="F25" s="1001"/>
    </row>
    <row r="26" spans="1:14">
      <c r="A26" s="1339"/>
    </row>
    <row r="118" spans="7:7" ht="15">
      <c r="G118" s="673"/>
    </row>
  </sheetData>
  <mergeCells count="3">
    <mergeCell ref="B3:M3"/>
    <mergeCell ref="B19:M19"/>
    <mergeCell ref="A1:N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A211-3859-4329-BA5D-DDCD2C6F795D}">
  <sheetPr>
    <tabColor theme="2"/>
  </sheetPr>
  <dimension ref="A1:Q194"/>
  <sheetViews>
    <sheetView showGridLines="0" showWhiteSpace="0" view="pageLayout" zoomScaleNormal="90" workbookViewId="0">
      <selection activeCell="A205" sqref="A205"/>
    </sheetView>
  </sheetViews>
  <sheetFormatPr defaultColWidth="0" defaultRowHeight="12"/>
  <cols>
    <col min="1" max="1" width="16.5703125" style="683" customWidth="1"/>
    <col min="2" max="8" width="11.140625" style="683" customWidth="1"/>
    <col min="9" max="17" width="0" style="683" hidden="1" customWidth="1"/>
    <col min="18" max="16384" width="9.140625" style="683" hidden="1"/>
  </cols>
  <sheetData>
    <row r="1" spans="1:17" ht="117" customHeight="1">
      <c r="A1" s="2819" t="s">
        <v>2290</v>
      </c>
      <c r="B1" s="2819"/>
      <c r="C1" s="2819"/>
      <c r="D1" s="2819"/>
      <c r="E1" s="2819"/>
      <c r="F1" s="2819"/>
      <c r="G1" s="2819"/>
      <c r="H1" s="2820"/>
    </row>
    <row r="2" spans="1:17" ht="12" customHeight="1">
      <c r="A2" s="1226" t="s">
        <v>423</v>
      </c>
      <c r="B2" s="81"/>
      <c r="C2" s="81"/>
      <c r="D2" s="82"/>
      <c r="E2" s="81"/>
      <c r="F2" s="83"/>
      <c r="G2" s="81"/>
      <c r="H2" s="84"/>
    </row>
    <row r="3" spans="1:17" ht="36" customHeight="1">
      <c r="A3" s="1227" t="s">
        <v>683</v>
      </c>
      <c r="B3" s="898" t="s">
        <v>865</v>
      </c>
      <c r="C3" s="898" t="s">
        <v>687</v>
      </c>
      <c r="D3" s="898" t="s">
        <v>866</v>
      </c>
      <c r="E3" s="898" t="s">
        <v>689</v>
      </c>
      <c r="F3" s="898" t="s">
        <v>690</v>
      </c>
      <c r="G3" s="898" t="s">
        <v>222</v>
      </c>
      <c r="H3" s="1228" t="s">
        <v>672</v>
      </c>
    </row>
    <row r="4" spans="1:17" ht="12" customHeight="1">
      <c r="A4" s="1229" t="s">
        <v>867</v>
      </c>
      <c r="B4" s="1230"/>
      <c r="C4" s="1230"/>
      <c r="D4" s="1230"/>
      <c r="E4" s="1230"/>
      <c r="F4" s="1230"/>
      <c r="G4" s="1229"/>
      <c r="H4" s="1231"/>
      <c r="K4" s="1232"/>
      <c r="L4" s="1232"/>
      <c r="M4" s="1232"/>
      <c r="N4" s="1232"/>
      <c r="O4" s="1232"/>
      <c r="P4" s="1232"/>
      <c r="Q4" s="1232"/>
    </row>
    <row r="5" spans="1:17">
      <c r="A5" s="1233" t="s">
        <v>694</v>
      </c>
      <c r="B5" s="1234">
        <v>8364.1945459800008</v>
      </c>
      <c r="C5" s="1235">
        <v>7.60295671632409E-4</v>
      </c>
      <c r="D5" s="1234">
        <v>1875</v>
      </c>
      <c r="E5" s="1236">
        <v>0.44380805212309499</v>
      </c>
      <c r="F5" s="1237">
        <v>2.0436516877297315</v>
      </c>
      <c r="G5" s="1234">
        <v>2469.3129014800002</v>
      </c>
      <c r="H5" s="1238">
        <v>0.295224230845611</v>
      </c>
    </row>
    <row r="6" spans="1:17">
      <c r="A6" s="1233" t="s">
        <v>695</v>
      </c>
      <c r="B6" s="1234">
        <v>1001.61788437</v>
      </c>
      <c r="C6" s="1235">
        <v>2.09509154413702E-3</v>
      </c>
      <c r="D6" s="1234">
        <v>782</v>
      </c>
      <c r="E6" s="1236">
        <v>0.44847709694455001</v>
      </c>
      <c r="F6" s="1237">
        <v>2.2820597673209098</v>
      </c>
      <c r="G6" s="1234">
        <v>590.42055952999999</v>
      </c>
      <c r="H6" s="1238">
        <v>0.58946687029391898</v>
      </c>
    </row>
    <row r="7" spans="1:17">
      <c r="A7" s="1233" t="s">
        <v>696</v>
      </c>
      <c r="B7" s="1234">
        <v>2308.41210632</v>
      </c>
      <c r="C7" s="1239">
        <v>4.3081376729798698E-3</v>
      </c>
      <c r="D7" s="1234">
        <v>1715</v>
      </c>
      <c r="E7" s="1236">
        <v>0.440306575982366</v>
      </c>
      <c r="F7" s="1237">
        <v>2.1930443268823288</v>
      </c>
      <c r="G7" s="1234">
        <v>1759.36643426</v>
      </c>
      <c r="H7" s="1238">
        <v>0.762154395847771</v>
      </c>
    </row>
    <row r="8" spans="1:17">
      <c r="A8" s="1233" t="s">
        <v>697</v>
      </c>
      <c r="B8" s="1234">
        <v>89.763816009999999</v>
      </c>
      <c r="C8" s="1239">
        <v>6.5606869914531397E-3</v>
      </c>
      <c r="D8" s="1234">
        <v>70</v>
      </c>
      <c r="E8" s="1236">
        <v>0.44087514868564898</v>
      </c>
      <c r="F8" s="1237">
        <v>2.5000000000050355</v>
      </c>
      <c r="G8" s="1234">
        <v>88.583447309999997</v>
      </c>
      <c r="H8" s="1238">
        <v>0.98685028386194595</v>
      </c>
    </row>
    <row r="9" spans="1:17">
      <c r="A9" s="1233" t="s">
        <v>698</v>
      </c>
      <c r="B9" s="1234">
        <v>1207.83752912</v>
      </c>
      <c r="C9" s="1235">
        <v>1.1581890885765099E-2</v>
      </c>
      <c r="D9" s="1234">
        <v>2058</v>
      </c>
      <c r="E9" s="1236">
        <v>0.44866341932993598</v>
      </c>
      <c r="F9" s="1237">
        <v>2.2672123362551893</v>
      </c>
      <c r="G9" s="1234">
        <v>1139.6264537</v>
      </c>
      <c r="H9" s="1238">
        <v>0.94352628248793002</v>
      </c>
    </row>
    <row r="10" spans="1:17">
      <c r="A10" s="1233" t="s">
        <v>699</v>
      </c>
      <c r="B10" s="1234">
        <v>162.29771466</v>
      </c>
      <c r="C10" s="1235">
        <v>3.4014595285983898E-2</v>
      </c>
      <c r="D10" s="1234">
        <v>514</v>
      </c>
      <c r="E10" s="1236">
        <v>0.44634858279895401</v>
      </c>
      <c r="F10" s="1237">
        <v>1.9705914135845863</v>
      </c>
      <c r="G10" s="1234">
        <v>197.56550579</v>
      </c>
      <c r="H10" s="1238">
        <v>1.2173030667984599</v>
      </c>
    </row>
    <row r="11" spans="1:17">
      <c r="A11" s="1233" t="s">
        <v>700</v>
      </c>
      <c r="B11" s="1234">
        <v>45.446688420000001</v>
      </c>
      <c r="C11" s="1235">
        <v>0.12560225460757601</v>
      </c>
      <c r="D11" s="1234">
        <v>344</v>
      </c>
      <c r="E11" s="1236">
        <v>0.44870693440945802</v>
      </c>
      <c r="F11" s="1237">
        <v>2.5000000000476246</v>
      </c>
      <c r="G11" s="1234">
        <v>76.72010659</v>
      </c>
      <c r="H11" s="1238">
        <v>1.6881341470028299</v>
      </c>
    </row>
    <row r="12" spans="1:17">
      <c r="A12" s="1240" t="s">
        <v>701</v>
      </c>
      <c r="B12" s="1241">
        <v>69.517860069999998</v>
      </c>
      <c r="C12" s="1242">
        <v>1</v>
      </c>
      <c r="D12" s="1241">
        <v>159</v>
      </c>
      <c r="E12" s="1243">
        <v>0.44734093409501002</v>
      </c>
      <c r="F12" s="1244">
        <v>2.5000000000124136</v>
      </c>
      <c r="G12" s="1241">
        <v>53.884894989999999</v>
      </c>
      <c r="H12" s="1245">
        <v>0.77512303939939198</v>
      </c>
    </row>
    <row r="13" spans="1:17">
      <c r="A13" s="1246" t="s">
        <v>867</v>
      </c>
      <c r="B13" s="1247">
        <v>13249.088144949999</v>
      </c>
      <c r="C13" s="1248">
        <v>8.58377651622373E-3</v>
      </c>
      <c r="D13" s="1247">
        <v>7517</v>
      </c>
      <c r="E13" s="1249">
        <v>0.444040183849362</v>
      </c>
      <c r="F13" s="1250">
        <v>2.1142413337713286</v>
      </c>
      <c r="G13" s="1247">
        <v>6375.4803036499998</v>
      </c>
      <c r="H13" s="1251">
        <v>0.48120144072556897</v>
      </c>
    </row>
    <row r="14" spans="1:17">
      <c r="A14" s="1252"/>
      <c r="B14" s="1253"/>
      <c r="C14" s="1252"/>
      <c r="D14" s="1252"/>
      <c r="E14" s="1252"/>
      <c r="F14" s="1252"/>
      <c r="G14" s="1233"/>
      <c r="H14" s="1254"/>
    </row>
    <row r="15" spans="1:17">
      <c r="A15" s="1229" t="s">
        <v>868</v>
      </c>
      <c r="B15" s="1255"/>
      <c r="C15" s="1255"/>
      <c r="D15" s="1255"/>
      <c r="E15" s="1255"/>
      <c r="F15" s="1255"/>
      <c r="G15" s="1255"/>
      <c r="H15" s="1256"/>
    </row>
    <row r="16" spans="1:17">
      <c r="A16" s="1233" t="s">
        <v>694</v>
      </c>
      <c r="B16" s="1234"/>
      <c r="C16" s="1235"/>
      <c r="D16" s="1234"/>
      <c r="E16" s="1236"/>
      <c r="F16" s="1237"/>
      <c r="G16" s="1234"/>
      <c r="H16" s="1238"/>
    </row>
    <row r="17" spans="1:10">
      <c r="A17" s="1233" t="s">
        <v>695</v>
      </c>
      <c r="B17" s="1234"/>
      <c r="C17" s="1235"/>
      <c r="D17" s="1234"/>
      <c r="E17" s="1236"/>
      <c r="F17" s="1237"/>
      <c r="G17" s="1234"/>
      <c r="H17" s="1238"/>
    </row>
    <row r="18" spans="1:10">
      <c r="A18" s="1233" t="s">
        <v>696</v>
      </c>
      <c r="B18" s="1234"/>
      <c r="C18" s="1235"/>
      <c r="D18" s="1234"/>
      <c r="E18" s="1236"/>
      <c r="F18" s="1237"/>
      <c r="G18" s="1234"/>
      <c r="H18" s="1238"/>
    </row>
    <row r="19" spans="1:10">
      <c r="A19" s="1233" t="s">
        <v>697</v>
      </c>
      <c r="B19" s="1234"/>
      <c r="C19" s="1235"/>
      <c r="D19" s="1234"/>
      <c r="E19" s="1236"/>
      <c r="F19" s="1237"/>
      <c r="G19" s="1234"/>
      <c r="H19" s="1238"/>
    </row>
    <row r="20" spans="1:10">
      <c r="A20" s="1233" t="s">
        <v>698</v>
      </c>
      <c r="B20" s="1234"/>
      <c r="C20" s="1235"/>
      <c r="D20" s="1234"/>
      <c r="E20" s="1236"/>
      <c r="F20" s="1237"/>
      <c r="G20" s="1234"/>
      <c r="H20" s="1238"/>
    </row>
    <row r="21" spans="1:10" ht="14.25">
      <c r="A21" s="1233" t="s">
        <v>699</v>
      </c>
      <c r="B21" s="1234"/>
      <c r="C21" s="1235"/>
      <c r="D21" s="1234"/>
      <c r="E21" s="1236"/>
      <c r="F21" s="1237"/>
      <c r="G21" s="1234"/>
      <c r="H21" s="1238"/>
      <c r="J21" s="1257"/>
    </row>
    <row r="22" spans="1:10">
      <c r="A22" s="1233" t="s">
        <v>700</v>
      </c>
      <c r="B22" s="1234"/>
      <c r="C22" s="1235"/>
      <c r="D22" s="1234"/>
      <c r="E22" s="1236"/>
      <c r="F22" s="1237"/>
      <c r="G22" s="1234"/>
      <c r="H22" s="1238"/>
    </row>
    <row r="23" spans="1:10">
      <c r="A23" s="1240" t="s">
        <v>701</v>
      </c>
      <c r="B23" s="1241"/>
      <c r="C23" s="1242"/>
      <c r="D23" s="1241"/>
      <c r="E23" s="1243"/>
      <c r="F23" s="1244"/>
      <c r="G23" s="1241"/>
      <c r="H23" s="1245"/>
    </row>
    <row r="24" spans="1:10">
      <c r="A24" s="1258" t="s">
        <v>869</v>
      </c>
      <c r="B24" s="1259"/>
      <c r="C24" s="1260"/>
      <c r="D24" s="1259"/>
      <c r="E24" s="1261"/>
      <c r="F24" s="1262"/>
      <c r="G24" s="1259"/>
      <c r="H24" s="1263"/>
    </row>
    <row r="25" spans="1:10">
      <c r="A25" s="1264"/>
      <c r="B25" s="1264"/>
      <c r="C25" s="1265"/>
      <c r="D25" s="1264"/>
      <c r="E25" s="1266"/>
      <c r="F25" s="1267"/>
      <c r="G25" s="1264"/>
      <c r="H25" s="1268"/>
    </row>
    <row r="26" spans="1:10">
      <c r="A26" s="1229" t="s">
        <v>870</v>
      </c>
      <c r="B26" s="1230"/>
      <c r="C26" s="1230"/>
      <c r="D26" s="1230"/>
      <c r="E26" s="1230"/>
      <c r="F26" s="1230"/>
      <c r="G26" s="1229"/>
      <c r="H26" s="1231"/>
    </row>
    <row r="27" spans="1:10" ht="36">
      <c r="A27" s="1227" t="s">
        <v>683</v>
      </c>
      <c r="B27" s="898" t="s">
        <v>865</v>
      </c>
      <c r="C27" s="898" t="s">
        <v>687</v>
      </c>
      <c r="D27" s="898" t="s">
        <v>866</v>
      </c>
      <c r="E27" s="898" t="s">
        <v>689</v>
      </c>
      <c r="F27" s="898" t="s">
        <v>690</v>
      </c>
      <c r="G27" s="898" t="s">
        <v>222</v>
      </c>
      <c r="H27" s="1228" t="s">
        <v>672</v>
      </c>
    </row>
    <row r="28" spans="1:10">
      <c r="A28" s="1233" t="s">
        <v>694</v>
      </c>
      <c r="B28" s="1234">
        <v>4086.52562089</v>
      </c>
      <c r="C28" s="1235">
        <v>7.6676027772403497E-4</v>
      </c>
      <c r="D28" s="1234">
        <v>155</v>
      </c>
      <c r="E28" s="1236">
        <v>0.437536402808749</v>
      </c>
      <c r="F28" s="1237">
        <v>1.9041635610402328</v>
      </c>
      <c r="G28" s="1234">
        <v>1143.27654891</v>
      </c>
      <c r="H28" s="1238">
        <v>0.27976737575451899</v>
      </c>
    </row>
    <row r="29" spans="1:10">
      <c r="A29" s="1233" t="s">
        <v>695</v>
      </c>
      <c r="B29" s="1234">
        <v>237.68600162000001</v>
      </c>
      <c r="C29" s="1235">
        <v>1.73999990399603E-3</v>
      </c>
      <c r="D29" s="1234">
        <v>41</v>
      </c>
      <c r="E29" s="1236">
        <v>0.450000000088352</v>
      </c>
      <c r="F29" s="1237">
        <v>2.1133411194037781</v>
      </c>
      <c r="G29" s="1234">
        <v>112.23510717000001</v>
      </c>
      <c r="H29" s="1238">
        <v>0.47219906265004002</v>
      </c>
    </row>
    <row r="30" spans="1:10">
      <c r="A30" s="1233" t="s">
        <v>696</v>
      </c>
      <c r="B30" s="1234">
        <v>464.31568126000002</v>
      </c>
      <c r="C30" s="1235">
        <v>3.8544916147206999E-3</v>
      </c>
      <c r="D30" s="1234">
        <v>53</v>
      </c>
      <c r="E30" s="1236">
        <v>0.40413447794998097</v>
      </c>
      <c r="F30" s="1237">
        <v>1.8186022541366687</v>
      </c>
      <c r="G30" s="1234">
        <v>298.38657981</v>
      </c>
      <c r="H30" s="1238">
        <v>0.64263730873847902</v>
      </c>
    </row>
    <row r="31" spans="1:10">
      <c r="A31" s="1233" t="s">
        <v>697</v>
      </c>
      <c r="B31" s="1234">
        <v>81.572796350000004</v>
      </c>
      <c r="C31" s="1235">
        <v>6.6199999774802397E-3</v>
      </c>
      <c r="D31" s="1234">
        <v>18</v>
      </c>
      <c r="E31" s="1236">
        <v>0.449999999908058</v>
      </c>
      <c r="F31" s="1237">
        <v>2.5000000000015121</v>
      </c>
      <c r="G31" s="1234">
        <v>86.198981160000002</v>
      </c>
      <c r="H31" s="1238">
        <v>1.0567123479517699</v>
      </c>
    </row>
    <row r="32" spans="1:10">
      <c r="A32" s="1233" t="s">
        <v>698</v>
      </c>
      <c r="B32" s="1234">
        <v>20.21095248</v>
      </c>
      <c r="C32" s="1235">
        <v>1.04580147921856E-2</v>
      </c>
      <c r="D32" s="1234">
        <v>8</v>
      </c>
      <c r="E32" s="1236">
        <v>0.45000000069269402</v>
      </c>
      <c r="F32" s="1237">
        <v>2.5</v>
      </c>
      <c r="G32" s="1234">
        <v>25.239054830000001</v>
      </c>
      <c r="H32" s="1238">
        <v>1.2487810683329099</v>
      </c>
    </row>
    <row r="33" spans="1:8">
      <c r="A33" s="1233" t="s">
        <v>699</v>
      </c>
      <c r="B33" s="1234">
        <v>9.8336707600000004</v>
      </c>
      <c r="C33" s="1235">
        <v>3.7828689721151498E-2</v>
      </c>
      <c r="D33" s="1234">
        <v>3</v>
      </c>
      <c r="E33" s="1236">
        <v>0.45000000081353098</v>
      </c>
      <c r="F33" s="1237">
        <v>2.5</v>
      </c>
      <c r="G33" s="1234">
        <v>15.61669938</v>
      </c>
      <c r="H33" s="1238">
        <v>1.5880844255558499</v>
      </c>
    </row>
    <row r="34" spans="1:8">
      <c r="A34" s="1233" t="s">
        <v>700</v>
      </c>
      <c r="B34" s="1234"/>
      <c r="C34" s="1235"/>
      <c r="D34" s="1234"/>
      <c r="E34" s="1236"/>
      <c r="F34" s="1237"/>
      <c r="G34" s="1234"/>
      <c r="H34" s="1238"/>
    </row>
    <row r="35" spans="1:8">
      <c r="A35" s="1240" t="s">
        <v>701</v>
      </c>
      <c r="B35" s="1241"/>
      <c r="C35" s="1242"/>
      <c r="D35" s="1241"/>
      <c r="E35" s="1243"/>
      <c r="F35" s="1244"/>
      <c r="G35" s="1241"/>
      <c r="H35" s="1245"/>
    </row>
    <row r="36" spans="1:8">
      <c r="A36" s="1258" t="s">
        <v>870</v>
      </c>
      <c r="B36" s="1259">
        <v>4900.1447233600002</v>
      </c>
      <c r="C36" s="1260">
        <v>1.31833519920416E-3</v>
      </c>
      <c r="D36" s="1259">
        <v>278</v>
      </c>
      <c r="E36" s="1261">
        <v>0.435259845492385</v>
      </c>
      <c r="F36" s="1262">
        <v>1.9197747013442055</v>
      </c>
      <c r="G36" s="1259">
        <v>1680.9529712599999</v>
      </c>
      <c r="H36" s="1263">
        <v>0.34304149492698699</v>
      </c>
    </row>
    <row r="37" spans="1:8">
      <c r="A37" s="1252"/>
      <c r="B37" s="1252"/>
      <c r="C37" s="1252"/>
      <c r="D37" s="1252"/>
      <c r="E37" s="1252"/>
      <c r="F37" s="1252"/>
      <c r="G37" s="1233"/>
      <c r="H37" s="1254"/>
    </row>
    <row r="38" spans="1:8">
      <c r="A38" s="1229" t="s">
        <v>871</v>
      </c>
      <c r="B38" s="1230"/>
      <c r="C38" s="1230"/>
      <c r="D38" s="1230"/>
      <c r="E38" s="1230"/>
      <c r="F38" s="1230"/>
      <c r="G38" s="1229"/>
      <c r="H38" s="1231"/>
    </row>
    <row r="39" spans="1:8" ht="36">
      <c r="A39" s="1227" t="s">
        <v>683</v>
      </c>
      <c r="B39" s="898" t="s">
        <v>865</v>
      </c>
      <c r="C39" s="898" t="s">
        <v>687</v>
      </c>
      <c r="D39" s="898" t="s">
        <v>866</v>
      </c>
      <c r="E39" s="898" t="s">
        <v>689</v>
      </c>
      <c r="F39" s="898" t="s">
        <v>690</v>
      </c>
      <c r="G39" s="898" t="s">
        <v>222</v>
      </c>
      <c r="H39" s="1228" t="s">
        <v>672</v>
      </c>
    </row>
    <row r="40" spans="1:8">
      <c r="A40" s="1233" t="s">
        <v>694</v>
      </c>
      <c r="B40" s="1234">
        <v>8.6072143300000015</v>
      </c>
      <c r="C40" s="1235">
        <v>8.9080388916026897E-4</v>
      </c>
      <c r="D40" s="1234">
        <v>94</v>
      </c>
      <c r="E40" s="1236">
        <v>0.35033389368381201</v>
      </c>
      <c r="F40" s="1269">
        <v>2.5000000000620681</v>
      </c>
      <c r="G40" s="1234">
        <v>0.71158237999999996</v>
      </c>
      <c r="H40" s="1238">
        <v>8.2672785028695794E-2</v>
      </c>
    </row>
    <row r="41" spans="1:8">
      <c r="A41" s="1233" t="s">
        <v>695</v>
      </c>
      <c r="B41" s="1234">
        <v>15.44669721</v>
      </c>
      <c r="C41" s="1235">
        <v>1.9910612334712802E-3</v>
      </c>
      <c r="D41" s="1234">
        <v>134</v>
      </c>
      <c r="E41" s="1236">
        <v>0.351249625485473</v>
      </c>
      <c r="F41" s="1269">
        <v>2.5000000000611919</v>
      </c>
      <c r="G41" s="1234">
        <v>2.2617421699999998</v>
      </c>
      <c r="H41" s="1238">
        <v>0.14642238008885</v>
      </c>
    </row>
    <row r="42" spans="1:8">
      <c r="A42" s="1233" t="s">
        <v>696</v>
      </c>
      <c r="B42" s="1234">
        <v>10.96857599</v>
      </c>
      <c r="C42" s="1235">
        <v>3.2911373393329601E-3</v>
      </c>
      <c r="D42" s="1234">
        <v>92</v>
      </c>
      <c r="E42" s="1236">
        <v>0.351506211336372</v>
      </c>
      <c r="F42" s="1269">
        <v>2.5000000000537015</v>
      </c>
      <c r="G42" s="1234">
        <v>2.2292354300000001</v>
      </c>
      <c r="H42" s="1238">
        <v>0.20323836312319701</v>
      </c>
    </row>
    <row r="43" spans="1:8">
      <c r="A43" s="1233" t="s">
        <v>697</v>
      </c>
      <c r="B43" s="1234">
        <v>8.1910196600000003</v>
      </c>
      <c r="C43" s="1235">
        <v>5.9700003210589299E-3</v>
      </c>
      <c r="D43" s="1234">
        <v>52</v>
      </c>
      <c r="E43" s="1236">
        <v>0.35000250261882498</v>
      </c>
      <c r="F43" s="1269">
        <v>2.5000000000401372</v>
      </c>
      <c r="G43" s="1234">
        <v>2.3844661500000002</v>
      </c>
      <c r="H43" s="1238">
        <v>0.29110736501394302</v>
      </c>
    </row>
    <row r="44" spans="1:8">
      <c r="A44" s="1233" t="s">
        <v>698</v>
      </c>
      <c r="B44" s="1234"/>
      <c r="C44" s="1235">
        <v>1.5912970348771899E-2</v>
      </c>
      <c r="D44" s="1234">
        <v>543</v>
      </c>
      <c r="E44" s="1236">
        <v>0.36403867634958698</v>
      </c>
      <c r="F44" s="1269">
        <v>2.4995740200635121</v>
      </c>
      <c r="G44" s="1234">
        <v>7.8489140500000003</v>
      </c>
      <c r="H44" s="1238">
        <v>0.41793516890552701</v>
      </c>
    </row>
    <row r="45" spans="1:8">
      <c r="A45" s="1233" t="s">
        <v>699</v>
      </c>
      <c r="B45" s="1234">
        <v>6.6371491300000001</v>
      </c>
      <c r="C45" s="1235">
        <v>4.7161563476877902E-2</v>
      </c>
      <c r="D45" s="1234">
        <v>182</v>
      </c>
      <c r="E45" s="1236">
        <v>0.36071216016205399</v>
      </c>
      <c r="F45" s="1269">
        <v>2.499831042107981</v>
      </c>
      <c r="G45" s="1234">
        <v>3.3110144899999998</v>
      </c>
      <c r="H45" s="1238">
        <v>0.49886094543727699</v>
      </c>
    </row>
    <row r="46" spans="1:8">
      <c r="A46" s="1233" t="s">
        <v>700</v>
      </c>
      <c r="B46" s="1234">
        <v>0.61167373999999997</v>
      </c>
      <c r="C46" s="1235">
        <v>0.23121187121748901</v>
      </c>
      <c r="D46" s="1234">
        <v>33</v>
      </c>
      <c r="E46" s="1236">
        <v>0.35392647394017601</v>
      </c>
      <c r="F46" s="1269">
        <v>2.500000000268745</v>
      </c>
      <c r="G46" s="1234">
        <v>0.48883605999999996</v>
      </c>
      <c r="H46" s="1238">
        <v>0.79917777735562101</v>
      </c>
    </row>
    <row r="47" spans="1:8">
      <c r="A47" s="1240" t="s">
        <v>701</v>
      </c>
      <c r="B47" s="1241">
        <v>1.8381178500000002</v>
      </c>
      <c r="C47" s="1242">
        <v>1</v>
      </c>
      <c r="D47" s="1241">
        <v>26</v>
      </c>
      <c r="E47" s="1243">
        <v>0.349433775424138</v>
      </c>
      <c r="F47" s="1269">
        <v>2.5000000001117892</v>
      </c>
      <c r="G47" s="1241">
        <v>8.0287557199999995</v>
      </c>
      <c r="H47" s="1245">
        <v>4.3679221764806897</v>
      </c>
    </row>
    <row r="48" spans="1:8">
      <c r="A48" s="1258" t="s">
        <v>871</v>
      </c>
      <c r="B48" s="1259">
        <v>71.080667030000001</v>
      </c>
      <c r="C48" s="1260">
        <v>3.8193699263601298E-2</v>
      </c>
      <c r="D48" s="1259">
        <v>1156</v>
      </c>
      <c r="E48" s="1261">
        <v>0.35527325565672901</v>
      </c>
      <c r="F48" s="1270">
        <v>2.499871675479592</v>
      </c>
      <c r="G48" s="1259">
        <v>27.264546450000001</v>
      </c>
      <c r="H48" s="1263">
        <v>0.38357189921266299</v>
      </c>
    </row>
    <row r="49" spans="1:8">
      <c r="A49" s="1264"/>
      <c r="B49" s="1271"/>
      <c r="C49" s="1272"/>
      <c r="D49" s="1271"/>
      <c r="E49" s="1273"/>
      <c r="F49" s="1274"/>
      <c r="G49" s="1271"/>
      <c r="H49" s="1275"/>
    </row>
    <row r="50" spans="1:8">
      <c r="A50" s="1229" t="s">
        <v>872</v>
      </c>
      <c r="B50" s="1230"/>
      <c r="C50" s="1230"/>
      <c r="D50" s="1230"/>
      <c r="E50" s="1230"/>
      <c r="F50" s="1230"/>
      <c r="G50" s="1229"/>
      <c r="H50" s="1231"/>
    </row>
    <row r="51" spans="1:8" ht="36">
      <c r="A51" s="1227" t="s">
        <v>683</v>
      </c>
      <c r="B51" s="898" t="s">
        <v>865</v>
      </c>
      <c r="C51" s="898" t="s">
        <v>687</v>
      </c>
      <c r="D51" s="898" t="s">
        <v>866</v>
      </c>
      <c r="E51" s="898" t="s">
        <v>689</v>
      </c>
      <c r="F51" s="898" t="s">
        <v>690</v>
      </c>
      <c r="G51" s="898" t="s">
        <v>222</v>
      </c>
      <c r="H51" s="1228" t="s">
        <v>672</v>
      </c>
    </row>
    <row r="52" spans="1:8">
      <c r="A52" s="1233" t="s">
        <v>694</v>
      </c>
      <c r="B52" s="1234">
        <v>4269.0617107600001</v>
      </c>
      <c r="C52" s="1235">
        <v>7.53844349892773E-4</v>
      </c>
      <c r="D52" s="1234">
        <v>1626</v>
      </c>
      <c r="E52" s="1236">
        <v>0.45000000002998303</v>
      </c>
      <c r="F52" s="1237">
        <v>2.1762555136164328</v>
      </c>
      <c r="G52" s="1234">
        <v>1325.32477019</v>
      </c>
      <c r="H52" s="1238">
        <v>0.31044872620359898</v>
      </c>
    </row>
    <row r="53" spans="1:8">
      <c r="A53" s="1233" t="s">
        <v>695</v>
      </c>
      <c r="B53" s="1234">
        <v>748.48518553999997</v>
      </c>
      <c r="C53" s="1235">
        <v>2.20999994650074E-3</v>
      </c>
      <c r="D53" s="1234">
        <v>607</v>
      </c>
      <c r="E53" s="1236">
        <v>0.45000000023647801</v>
      </c>
      <c r="F53" s="1237">
        <v>2.3311397020301534</v>
      </c>
      <c r="G53" s="1234">
        <v>475.92371019000001</v>
      </c>
      <c r="H53" s="1238">
        <v>0.63584920501351205</v>
      </c>
    </row>
    <row r="54" spans="1:8">
      <c r="A54" s="1233" t="s">
        <v>696</v>
      </c>
      <c r="B54" s="1234">
        <v>1833.1278490699999</v>
      </c>
      <c r="C54" s="1235">
        <v>4.4291276105586901E-3</v>
      </c>
      <c r="D54" s="1234">
        <v>1570</v>
      </c>
      <c r="E54" s="1236">
        <v>0.45000000020102299</v>
      </c>
      <c r="F54" s="1237">
        <v>2.2860506382310217</v>
      </c>
      <c r="G54" s="1234">
        <v>1458.7506190200002</v>
      </c>
      <c r="H54" s="1238">
        <v>0.79577134773227498</v>
      </c>
    </row>
    <row r="55" spans="1:8">
      <c r="A55" s="1233" t="s">
        <v>697</v>
      </c>
      <c r="B55" s="1234">
        <v>0</v>
      </c>
      <c r="C55" s="1235">
        <v>0</v>
      </c>
      <c r="D55" s="1234">
        <v>0</v>
      </c>
      <c r="E55" s="1236">
        <v>0</v>
      </c>
      <c r="F55" s="1237">
        <v>0</v>
      </c>
      <c r="G55" s="1234">
        <v>0</v>
      </c>
      <c r="H55" s="1238">
        <v>0</v>
      </c>
    </row>
    <row r="56" spans="1:8">
      <c r="A56" s="1233" t="s">
        <v>698</v>
      </c>
      <c r="B56" s="1234">
        <v>1168.8463575200001</v>
      </c>
      <c r="C56" s="1235">
        <v>1.15317354357836E-2</v>
      </c>
      <c r="D56" s="1234">
        <v>1507</v>
      </c>
      <c r="E56" s="1236">
        <v>0.450000000159131</v>
      </c>
      <c r="F56" s="1237">
        <v>2.259453691426855</v>
      </c>
      <c r="G56" s="1234">
        <v>1106.5384848199999</v>
      </c>
      <c r="H56" s="1238">
        <v>0.94669284607071702</v>
      </c>
    </row>
    <row r="57" spans="1:8">
      <c r="A57" s="1233" t="s">
        <v>699</v>
      </c>
      <c r="B57" s="1234">
        <v>145.82689477000002</v>
      </c>
      <c r="C57" s="1235">
        <v>3.3159026513089898E-2</v>
      </c>
      <c r="D57" s="1234">
        <v>329</v>
      </c>
      <c r="E57" s="1236">
        <v>0.45000000022972397</v>
      </c>
      <c r="F57" s="1237">
        <v>1.910803593991411</v>
      </c>
      <c r="G57" s="1234">
        <v>178.63779191999998</v>
      </c>
      <c r="H57" s="1238">
        <v>1.2249989427653201</v>
      </c>
    </row>
    <row r="58" spans="1:8">
      <c r="A58" s="1233" t="s">
        <v>700</v>
      </c>
      <c r="B58" s="1234">
        <v>44.83501468</v>
      </c>
      <c r="C58" s="1235">
        <v>0.12416144702375299</v>
      </c>
      <c r="D58" s="1234">
        <v>311</v>
      </c>
      <c r="E58" s="1236">
        <v>0.45000000231961601</v>
      </c>
      <c r="F58" s="1237">
        <v>2.5000000000446083</v>
      </c>
      <c r="G58" s="1234">
        <v>76.231270529999989</v>
      </c>
      <c r="H58" s="1238">
        <v>1.7002619732386399</v>
      </c>
    </row>
    <row r="59" spans="1:8">
      <c r="A59" s="1240" t="s">
        <v>701</v>
      </c>
      <c r="B59" s="1241">
        <v>67.679742219999994</v>
      </c>
      <c r="C59" s="1242">
        <v>1</v>
      </c>
      <c r="D59" s="1241">
        <v>133</v>
      </c>
      <c r="E59" s="1243">
        <v>0.45000000001477503</v>
      </c>
      <c r="F59" s="1244">
        <v>2.5000000000097149</v>
      </c>
      <c r="G59" s="1241">
        <v>45.85613927</v>
      </c>
      <c r="H59" s="1245">
        <v>0.677546009571666</v>
      </c>
    </row>
    <row r="60" spans="1:8">
      <c r="A60" s="1258" t="s">
        <v>872</v>
      </c>
      <c r="B60" s="1259">
        <v>8277.8627545600011</v>
      </c>
      <c r="C60" s="1260">
        <v>1.26303549466806E-2</v>
      </c>
      <c r="D60" s="1259">
        <v>6083</v>
      </c>
      <c r="E60" s="1261">
        <v>0.45000000012056302</v>
      </c>
      <c r="F60" s="1262">
        <v>2.2260460118969587</v>
      </c>
      <c r="G60" s="1259">
        <v>4667.26278594</v>
      </c>
      <c r="H60" s="1263">
        <v>0.56382461564356801</v>
      </c>
    </row>
    <row r="61" spans="1:8">
      <c r="A61" s="1252"/>
      <c r="B61" s="1252"/>
      <c r="C61" s="1252"/>
      <c r="D61" s="1252"/>
      <c r="E61" s="1252"/>
      <c r="F61" s="1252"/>
      <c r="G61" s="1233"/>
      <c r="H61" s="1254"/>
    </row>
    <row r="62" spans="1:8">
      <c r="A62" s="1229" t="s">
        <v>873</v>
      </c>
      <c r="B62" s="1230"/>
      <c r="C62" s="1230"/>
      <c r="D62" s="1230"/>
      <c r="E62" s="1230"/>
      <c r="F62" s="1230"/>
      <c r="G62" s="1229"/>
      <c r="H62" s="1231"/>
    </row>
    <row r="63" spans="1:8" ht="36">
      <c r="A63" s="1227" t="s">
        <v>683</v>
      </c>
      <c r="B63" s="898" t="s">
        <v>865</v>
      </c>
      <c r="C63" s="898" t="s">
        <v>687</v>
      </c>
      <c r="D63" s="898" t="s">
        <v>866</v>
      </c>
      <c r="E63" s="898" t="s">
        <v>689</v>
      </c>
      <c r="F63" s="898" t="s">
        <v>690</v>
      </c>
      <c r="G63" s="898" t="s">
        <v>222</v>
      </c>
      <c r="H63" s="1228" t="s">
        <v>672</v>
      </c>
    </row>
    <row r="64" spans="1:8">
      <c r="A64" s="1233" t="s">
        <v>694</v>
      </c>
      <c r="B64" s="1234">
        <v>3547.61448668</v>
      </c>
      <c r="C64" s="1235">
        <v>7.6571520671125004E-4</v>
      </c>
      <c r="D64" s="1234">
        <v>794</v>
      </c>
      <c r="E64" s="1236">
        <v>0.450000000034953</v>
      </c>
      <c r="F64" s="1237">
        <v>2.1175358966061344</v>
      </c>
      <c r="G64" s="1234">
        <v>1091.4479046900001</v>
      </c>
      <c r="H64" s="1238">
        <v>0.30765685188962599</v>
      </c>
    </row>
    <row r="65" spans="1:8">
      <c r="A65" s="1233" t="s">
        <v>695</v>
      </c>
      <c r="B65" s="1234">
        <v>597.65335127000003</v>
      </c>
      <c r="C65" s="1235">
        <v>2.2099999894475602E-3</v>
      </c>
      <c r="D65" s="1234">
        <v>249</v>
      </c>
      <c r="E65" s="1236">
        <v>0.450000000114615</v>
      </c>
      <c r="F65" s="1237">
        <v>2.2885238471599179</v>
      </c>
      <c r="G65" s="1234">
        <v>369.33321979999999</v>
      </c>
      <c r="H65" s="1238">
        <v>0.61797230621258203</v>
      </c>
    </row>
    <row r="66" spans="1:8">
      <c r="A66" s="1233" t="s">
        <v>696</v>
      </c>
      <c r="B66" s="1234">
        <v>1480.5894840200001</v>
      </c>
      <c r="C66" s="1235">
        <v>4.4264167824600497E-3</v>
      </c>
      <c r="D66" s="1234">
        <v>589</v>
      </c>
      <c r="E66" s="1236">
        <v>0.45000000013575697</v>
      </c>
      <c r="F66" s="1237">
        <v>2.235107848874307</v>
      </c>
      <c r="G66" s="1234">
        <v>1188.36246054</v>
      </c>
      <c r="H66" s="1238">
        <v>0.80262792176088904</v>
      </c>
    </row>
    <row r="67" spans="1:8">
      <c r="A67" s="1233" t="s">
        <v>697</v>
      </c>
      <c r="B67" s="1234"/>
      <c r="C67" s="1235"/>
      <c r="D67" s="1233"/>
      <c r="E67" s="1236"/>
      <c r="F67" s="1237"/>
      <c r="G67" s="1234"/>
      <c r="H67" s="1238"/>
    </row>
    <row r="68" spans="1:8">
      <c r="A68" s="1233" t="s">
        <v>698</v>
      </c>
      <c r="B68" s="1234">
        <v>798.78672935999998</v>
      </c>
      <c r="C68" s="1235">
        <v>1.1928732050461599E-2</v>
      </c>
      <c r="D68" s="1234">
        <v>475</v>
      </c>
      <c r="E68" s="1236">
        <v>0.45000000003505303</v>
      </c>
      <c r="F68" s="1237">
        <v>2.1480140865355399</v>
      </c>
      <c r="G68" s="1234">
        <v>780.01130934000003</v>
      </c>
      <c r="H68" s="1238">
        <v>0.97649507768482402</v>
      </c>
    </row>
    <row r="69" spans="1:8">
      <c r="A69" s="1233" t="s">
        <v>699</v>
      </c>
      <c r="B69" s="1234">
        <v>122.27469046</v>
      </c>
      <c r="C69" s="1235">
        <v>3.2686010530588401E-2</v>
      </c>
      <c r="D69" s="1234">
        <v>94</v>
      </c>
      <c r="E69" s="1236">
        <v>0.44999999994275203</v>
      </c>
      <c r="F69" s="1237">
        <v>1.7973142522297563</v>
      </c>
      <c r="G69" s="1234">
        <v>155.14232299</v>
      </c>
      <c r="H69" s="1238">
        <v>1.2688016007756899</v>
      </c>
    </row>
    <row r="70" spans="1:8">
      <c r="A70" s="1233" t="s">
        <v>700</v>
      </c>
      <c r="B70" s="1234">
        <v>15.93947706</v>
      </c>
      <c r="C70" s="1235">
        <v>0.118551308985039</v>
      </c>
      <c r="D70" s="1234">
        <v>35</v>
      </c>
      <c r="E70" s="1236">
        <v>0.45000000207033097</v>
      </c>
      <c r="F70" s="1237">
        <v>2.5000000000171889</v>
      </c>
      <c r="G70" s="1234">
        <v>33.201561929999997</v>
      </c>
      <c r="H70" s="1238">
        <v>2.0829768633576502</v>
      </c>
    </row>
    <row r="71" spans="1:8">
      <c r="A71" s="1240" t="s">
        <v>701</v>
      </c>
      <c r="B71" s="1241">
        <v>31.78230134</v>
      </c>
      <c r="C71" s="1242">
        <v>1</v>
      </c>
      <c r="D71" s="1241">
        <v>21</v>
      </c>
      <c r="E71" s="1243">
        <v>0.44999999959096698</v>
      </c>
      <c r="F71" s="1244">
        <v>2.5000000000034492</v>
      </c>
      <c r="G71" s="1241">
        <v>33.122373490000001</v>
      </c>
      <c r="H71" s="1245">
        <v>1.04216410056856</v>
      </c>
    </row>
    <row r="72" spans="1:8">
      <c r="A72" s="1276" t="s">
        <v>707</v>
      </c>
      <c r="B72" s="1259">
        <v>6594.6405201899997</v>
      </c>
      <c r="C72" s="1260">
        <v>8.7628907312047206E-3</v>
      </c>
      <c r="D72" s="1259">
        <v>2257</v>
      </c>
      <c r="E72" s="1261">
        <v>0.45000000006588697</v>
      </c>
      <c r="F72" s="1262">
        <v>2.1599506052406956</v>
      </c>
      <c r="G72" s="1259">
        <v>3650.6211527800001</v>
      </c>
      <c r="H72" s="1263">
        <v>0.55357394259828796</v>
      </c>
    </row>
    <row r="73" spans="1:8">
      <c r="A73" s="1252"/>
      <c r="B73" s="1252"/>
      <c r="C73" s="1252"/>
      <c r="D73" s="1252"/>
      <c r="E73" s="1252"/>
      <c r="F73" s="1252"/>
      <c r="G73" s="1233"/>
      <c r="H73" s="1254"/>
    </row>
    <row r="74" spans="1:8">
      <c r="A74" s="1277" t="s">
        <v>874</v>
      </c>
      <c r="B74" s="1230"/>
      <c r="C74" s="1230"/>
      <c r="D74" s="1230"/>
      <c r="E74" s="1230"/>
      <c r="F74" s="1230"/>
      <c r="G74" s="1229"/>
      <c r="H74" s="1231"/>
    </row>
    <row r="75" spans="1:8" ht="36">
      <c r="A75" s="1227" t="s">
        <v>683</v>
      </c>
      <c r="B75" s="898" t="s">
        <v>865</v>
      </c>
      <c r="C75" s="898" t="s">
        <v>687</v>
      </c>
      <c r="D75" s="898" t="s">
        <v>866</v>
      </c>
      <c r="E75" s="898" t="s">
        <v>689</v>
      </c>
      <c r="F75" s="898" t="s">
        <v>690</v>
      </c>
      <c r="G75" s="898" t="s">
        <v>222</v>
      </c>
      <c r="H75" s="1228" t="s">
        <v>672</v>
      </c>
    </row>
    <row r="76" spans="1:8">
      <c r="A76" s="1233" t="s">
        <v>694</v>
      </c>
      <c r="B76" s="1234">
        <v>721.44722407999996</v>
      </c>
      <c r="C76" s="1235">
        <v>6.9547109373084505E-4</v>
      </c>
      <c r="D76" s="1234">
        <v>832</v>
      </c>
      <c r="E76" s="1236">
        <v>0.45000000000554402</v>
      </c>
      <c r="F76" s="1237">
        <v>2.465000908989841</v>
      </c>
      <c r="G76" s="1234">
        <v>233.87686550000001</v>
      </c>
      <c r="H76" s="1238">
        <v>0.32417737250045298</v>
      </c>
    </row>
    <row r="77" spans="1:8" ht="12" customHeight="1">
      <c r="A77" s="1233" t="s">
        <v>695</v>
      </c>
      <c r="B77" s="1234">
        <v>150.83183427</v>
      </c>
      <c r="C77" s="1235">
        <v>2.2099997763290499E-3</v>
      </c>
      <c r="D77" s="1234">
        <v>358</v>
      </c>
      <c r="E77" s="1236">
        <v>0.45000000071934398</v>
      </c>
      <c r="F77" s="1237">
        <v>2.5000000000149862</v>
      </c>
      <c r="G77" s="1234">
        <v>106.59049039</v>
      </c>
      <c r="H77" s="1238">
        <v>0.70668430776486602</v>
      </c>
    </row>
    <row r="78" spans="1:8">
      <c r="A78" s="1233" t="s">
        <v>696</v>
      </c>
      <c r="B78" s="1234">
        <v>352.53836504999998</v>
      </c>
      <c r="C78" s="1235">
        <v>4.4405125376297001E-3</v>
      </c>
      <c r="D78" s="1234">
        <v>981</v>
      </c>
      <c r="E78" s="1236">
        <v>0.45000000047512601</v>
      </c>
      <c r="F78" s="1237">
        <v>2.5000000000189235</v>
      </c>
      <c r="G78" s="1234">
        <v>270.38815848000002</v>
      </c>
      <c r="H78" s="1238">
        <v>0.766975130328443</v>
      </c>
    </row>
    <row r="79" spans="1:8">
      <c r="A79" s="1233" t="s">
        <v>697</v>
      </c>
      <c r="B79" s="1234"/>
      <c r="C79" s="1235"/>
      <c r="D79" s="1234"/>
      <c r="E79" s="1236"/>
      <c r="F79" s="1237"/>
      <c r="G79" s="1234"/>
      <c r="H79" s="1238"/>
    </row>
    <row r="80" spans="1:8">
      <c r="A80" s="1233" t="s">
        <v>698</v>
      </c>
      <c r="B80" s="1234">
        <v>370.05962815999999</v>
      </c>
      <c r="C80" s="1235">
        <v>1.06748042731428E-2</v>
      </c>
      <c r="D80" s="1234">
        <v>1032</v>
      </c>
      <c r="E80" s="1236">
        <v>0.45000000042695798</v>
      </c>
      <c r="F80" s="1237">
        <v>2.5000000000174714</v>
      </c>
      <c r="G80" s="1234">
        <v>326.52717547999998</v>
      </c>
      <c r="H80" s="1238">
        <v>0.88236368042509605</v>
      </c>
    </row>
    <row r="81" spans="1:10">
      <c r="A81" s="1233" t="s">
        <v>699</v>
      </c>
      <c r="B81" s="1234">
        <v>23.55220431</v>
      </c>
      <c r="C81" s="1235">
        <v>3.5614757708426099E-2</v>
      </c>
      <c r="D81" s="1234">
        <v>235</v>
      </c>
      <c r="E81" s="1236">
        <v>0.45000000171958399</v>
      </c>
      <c r="F81" s="1237">
        <v>2.5000000000587455</v>
      </c>
      <c r="G81" s="1234">
        <v>23.495468930000001</v>
      </c>
      <c r="H81" s="1238">
        <v>0.99759107983043804</v>
      </c>
    </row>
    <row r="82" spans="1:10">
      <c r="A82" s="1233" t="s">
        <v>700</v>
      </c>
      <c r="B82" s="1234">
        <v>28.895537619999999</v>
      </c>
      <c r="C82" s="1235">
        <v>0.12725613478306999</v>
      </c>
      <c r="D82" s="1234">
        <v>276</v>
      </c>
      <c r="E82" s="1236">
        <v>0.45000000245712701</v>
      </c>
      <c r="F82" s="1237">
        <v>2.500000000059734</v>
      </c>
      <c r="G82" s="1234">
        <v>43.029708599999999</v>
      </c>
      <c r="H82" s="1238">
        <v>1.4891471882570899</v>
      </c>
    </row>
    <row r="83" spans="1:10">
      <c r="A83" s="1240" t="s">
        <v>701</v>
      </c>
      <c r="B83" s="1241">
        <v>35.897440879999998</v>
      </c>
      <c r="C83" s="1242">
        <v>1</v>
      </c>
      <c r="D83" s="1241">
        <v>112</v>
      </c>
      <c r="E83" s="1243">
        <v>0.45000000038999999</v>
      </c>
      <c r="F83" s="1244">
        <v>2.5000000000152629</v>
      </c>
      <c r="G83" s="1241">
        <v>12.733765780000001</v>
      </c>
      <c r="H83" s="1245">
        <v>0.35472628320684901</v>
      </c>
    </row>
    <row r="84" spans="1:10">
      <c r="A84" s="1276" t="s">
        <v>707</v>
      </c>
      <c r="B84" s="1259">
        <v>1683.22223437</v>
      </c>
      <c r="C84" s="1260">
        <v>2.77825646222544E-2</v>
      </c>
      <c r="D84" s="1259">
        <v>3826</v>
      </c>
      <c r="E84" s="1261">
        <v>0.450000000334775</v>
      </c>
      <c r="F84" s="1262">
        <v>2.4849990117050713</v>
      </c>
      <c r="G84" s="1259">
        <v>1016.64163316</v>
      </c>
      <c r="H84" s="1263">
        <v>0.60398538731310802</v>
      </c>
    </row>
    <row r="86" spans="1:10">
      <c r="A86" s="1277" t="s">
        <v>875</v>
      </c>
      <c r="B86" s="1230"/>
      <c r="C86" s="1230"/>
      <c r="D86" s="1230"/>
      <c r="E86" s="1230"/>
      <c r="F86" s="1230"/>
      <c r="G86" s="1229"/>
      <c r="H86" s="1231"/>
    </row>
    <row r="87" spans="1:10" ht="36">
      <c r="A87" s="1227" t="s">
        <v>683</v>
      </c>
      <c r="B87" s="898" t="s">
        <v>865</v>
      </c>
      <c r="C87" s="898" t="s">
        <v>687</v>
      </c>
      <c r="D87" s="898" t="s">
        <v>866</v>
      </c>
      <c r="E87" s="898" t="s">
        <v>689</v>
      </c>
      <c r="F87" s="898" t="s">
        <v>690</v>
      </c>
      <c r="G87" s="898" t="s">
        <v>222</v>
      </c>
      <c r="H87" s="1228" t="s">
        <v>672</v>
      </c>
    </row>
    <row r="88" spans="1:10">
      <c r="A88" s="1233" t="s">
        <v>694</v>
      </c>
      <c r="B88" s="1234"/>
      <c r="C88" s="1235"/>
      <c r="D88" s="1234"/>
      <c r="E88" s="1236"/>
      <c r="F88" s="1237"/>
      <c r="G88" s="1234"/>
      <c r="H88" s="1238"/>
    </row>
    <row r="89" spans="1:10">
      <c r="A89" s="1233" t="s">
        <v>695</v>
      </c>
      <c r="B89" s="1234"/>
      <c r="C89" s="1235"/>
      <c r="D89" s="1234"/>
      <c r="E89" s="1236"/>
      <c r="F89" s="1237"/>
      <c r="G89" s="1234"/>
      <c r="H89" s="1238"/>
    </row>
    <row r="90" spans="1:10">
      <c r="A90" s="1233" t="s">
        <v>696</v>
      </c>
      <c r="B90" s="1234"/>
      <c r="C90" s="1235"/>
      <c r="D90" s="1234"/>
      <c r="E90" s="1236"/>
      <c r="F90" s="1237"/>
      <c r="G90" s="1234"/>
      <c r="H90" s="1238"/>
    </row>
    <row r="91" spans="1:10">
      <c r="A91" s="1233" t="s">
        <v>697</v>
      </c>
      <c r="B91" s="1234"/>
      <c r="C91" s="1235"/>
      <c r="D91" s="1234"/>
      <c r="E91" s="1236"/>
      <c r="F91" s="1237"/>
      <c r="G91" s="1234"/>
      <c r="H91" s="1238"/>
    </row>
    <row r="92" spans="1:10">
      <c r="A92" s="1233" t="s">
        <v>698</v>
      </c>
      <c r="B92" s="1234"/>
      <c r="C92" s="1235"/>
      <c r="D92" s="1234"/>
      <c r="E92" s="1236"/>
      <c r="F92" s="1237"/>
      <c r="G92" s="1234"/>
      <c r="H92" s="1238"/>
    </row>
    <row r="93" spans="1:10">
      <c r="A93" s="1233" t="s">
        <v>699</v>
      </c>
      <c r="B93" s="1234"/>
      <c r="C93" s="1235"/>
      <c r="D93" s="1234"/>
      <c r="E93" s="1236"/>
      <c r="F93" s="1237"/>
      <c r="G93" s="1234"/>
      <c r="H93" s="1238"/>
    </row>
    <row r="94" spans="1:10" ht="14.25">
      <c r="A94" s="1233" t="s">
        <v>700</v>
      </c>
      <c r="B94" s="1234"/>
      <c r="C94" s="1235"/>
      <c r="D94" s="1234"/>
      <c r="E94" s="1236"/>
      <c r="F94" s="1237"/>
      <c r="G94" s="1234"/>
      <c r="H94" s="1238"/>
      <c r="J94" s="1257"/>
    </row>
    <row r="95" spans="1:10">
      <c r="A95" s="1240" t="s">
        <v>701</v>
      </c>
      <c r="B95" s="1241"/>
      <c r="C95" s="1242"/>
      <c r="D95" s="1241"/>
      <c r="E95" s="1243"/>
      <c r="F95" s="1244"/>
      <c r="G95" s="1241"/>
      <c r="H95" s="1245"/>
    </row>
    <row r="96" spans="1:10">
      <c r="A96" s="1276" t="s">
        <v>707</v>
      </c>
      <c r="B96" s="1259"/>
      <c r="C96" s="1260"/>
      <c r="D96" s="1259"/>
      <c r="E96" s="1261"/>
      <c r="F96" s="1262"/>
      <c r="G96" s="1259"/>
      <c r="H96" s="1263"/>
    </row>
    <row r="99" spans="1:8">
      <c r="A99" s="97" t="s">
        <v>876</v>
      </c>
      <c r="B99" s="98"/>
      <c r="C99" s="98"/>
      <c r="D99" s="99"/>
      <c r="E99" s="98"/>
      <c r="F99" s="883"/>
      <c r="G99" s="98"/>
      <c r="H99" s="884"/>
    </row>
    <row r="100" spans="1:8">
      <c r="A100" s="1278" t="s">
        <v>867</v>
      </c>
      <c r="B100" s="1279"/>
      <c r="C100" s="1279"/>
      <c r="D100" s="1279"/>
      <c r="E100" s="1279"/>
      <c r="F100" s="1279"/>
      <c r="G100" s="1278"/>
      <c r="H100" s="1280"/>
    </row>
    <row r="101" spans="1:8" ht="36">
      <c r="A101" s="1281" t="s">
        <v>683</v>
      </c>
      <c r="B101" s="910" t="s">
        <v>865</v>
      </c>
      <c r="C101" s="910" t="s">
        <v>687</v>
      </c>
      <c r="D101" s="910" t="s">
        <v>866</v>
      </c>
      <c r="E101" s="910" t="s">
        <v>689</v>
      </c>
      <c r="F101" s="910" t="s">
        <v>690</v>
      </c>
      <c r="G101" s="910" t="s">
        <v>222</v>
      </c>
      <c r="H101" s="1282" t="s">
        <v>672</v>
      </c>
    </row>
    <row r="102" spans="1:8">
      <c r="A102" s="1233" t="s">
        <v>694</v>
      </c>
      <c r="B102" s="2245">
        <v>14822.19739401</v>
      </c>
      <c r="C102" s="2246">
        <v>3.80456416150478E-4</v>
      </c>
      <c r="D102" s="2245">
        <f>2517-106</f>
        <v>2411</v>
      </c>
      <c r="E102" s="2247">
        <v>0.44695357425392601</v>
      </c>
      <c r="F102" s="2248">
        <v>2.0087511220860494</v>
      </c>
      <c r="G102" s="2245">
        <v>2246.09452779</v>
      </c>
      <c r="H102" s="2249">
        <v>0.15153586665211299</v>
      </c>
    </row>
    <row r="103" spans="1:8">
      <c r="A103" s="1233" t="s">
        <v>695</v>
      </c>
      <c r="B103" s="2245">
        <v>1054.70082602</v>
      </c>
      <c r="C103" s="2246">
        <v>1.72424077533198E-3</v>
      </c>
      <c r="D103" s="2245">
        <v>870</v>
      </c>
      <c r="E103" s="2247">
        <v>0.44956351578794401</v>
      </c>
      <c r="F103" s="2248">
        <v>2.1688378071982468</v>
      </c>
      <c r="G103" s="2245">
        <v>424.91409980999998</v>
      </c>
      <c r="H103" s="2249">
        <v>0.40287642649664801</v>
      </c>
    </row>
    <row r="104" spans="1:8">
      <c r="A104" s="1233" t="s">
        <v>696</v>
      </c>
      <c r="B104" s="2245">
        <v>3051.53298881</v>
      </c>
      <c r="C104" s="2246">
        <v>3.4794171581741598E-3</v>
      </c>
      <c r="D104" s="2245">
        <v>1975</v>
      </c>
      <c r="E104" s="2247">
        <v>0.43105873560389102</v>
      </c>
      <c r="F104" s="2248">
        <v>2.3333083404921973</v>
      </c>
      <c r="G104" s="2245">
        <v>1768.7986085099999</v>
      </c>
      <c r="H104" s="2249">
        <v>0.57964263044056896</v>
      </c>
    </row>
    <row r="105" spans="1:8">
      <c r="A105" s="1233" t="s">
        <v>697</v>
      </c>
      <c r="B105" s="2245">
        <v>756.44044425000004</v>
      </c>
      <c r="C105" s="2246">
        <v>6.7031103222241501E-3</v>
      </c>
      <c r="D105" s="2245">
        <v>884</v>
      </c>
      <c r="E105" s="2247">
        <v>0.44898595370153599</v>
      </c>
      <c r="F105" s="2248">
        <v>2.4528236273384874</v>
      </c>
      <c r="G105" s="2245">
        <v>581.22247693999998</v>
      </c>
      <c r="H105" s="2249">
        <v>0.76836515201969902</v>
      </c>
    </row>
    <row r="106" spans="1:8">
      <c r="A106" s="1233" t="s">
        <v>698</v>
      </c>
      <c r="B106" s="2245">
        <v>491.02688030000002</v>
      </c>
      <c r="C106" s="2246">
        <v>1.2842333878233501E-2</v>
      </c>
      <c r="D106" s="2245">
        <v>1426</v>
      </c>
      <c r="E106" s="2247">
        <v>0.445978471374533</v>
      </c>
      <c r="F106" s="2248">
        <v>2.3882120700242684</v>
      </c>
      <c r="G106" s="2245">
        <v>464.74293470999999</v>
      </c>
      <c r="H106" s="2249">
        <v>0.94647147306082002</v>
      </c>
    </row>
    <row r="107" spans="1:8">
      <c r="A107" s="1233" t="s">
        <v>699</v>
      </c>
      <c r="B107" s="2245">
        <v>229.72000177999999</v>
      </c>
      <c r="C107" s="2246">
        <v>3.6628671577576898E-2</v>
      </c>
      <c r="D107" s="2245">
        <v>860</v>
      </c>
      <c r="E107" s="2247">
        <v>0.44787899004342402</v>
      </c>
      <c r="F107" s="2248">
        <v>2.0108082654369919</v>
      </c>
      <c r="G107" s="2245">
        <v>288.50756532999998</v>
      </c>
      <c r="H107" s="2249">
        <v>1.2559096425843701</v>
      </c>
    </row>
    <row r="108" spans="1:8">
      <c r="A108" s="1233" t="s">
        <v>700</v>
      </c>
      <c r="B108" s="2245">
        <v>10.50745025</v>
      </c>
      <c r="C108" s="2246">
        <v>0.17134082552520299</v>
      </c>
      <c r="D108" s="2245">
        <v>172</v>
      </c>
      <c r="E108" s="2247">
        <v>0.44521926715760601</v>
      </c>
      <c r="F108" s="2248">
        <v>2.5000000001056</v>
      </c>
      <c r="G108" s="2245">
        <v>18.56371322</v>
      </c>
      <c r="H108" s="2249">
        <v>1.7667191162765701</v>
      </c>
    </row>
    <row r="109" spans="1:8">
      <c r="A109" s="1240" t="s">
        <v>701</v>
      </c>
      <c r="B109" s="2245">
        <v>165.73545308999999</v>
      </c>
      <c r="C109" s="2246">
        <v>1</v>
      </c>
      <c r="D109" s="2245">
        <v>207</v>
      </c>
      <c r="E109" s="2247">
        <v>0.44916583598788101</v>
      </c>
      <c r="F109" s="2248">
        <v>2.5000000000073563</v>
      </c>
      <c r="G109" s="2245">
        <v>9.7381237699999996</v>
      </c>
      <c r="H109" s="2249">
        <v>5.8757034710683602E-2</v>
      </c>
    </row>
    <row r="110" spans="1:8">
      <c r="A110" s="1283" t="s">
        <v>867</v>
      </c>
      <c r="B110" s="1284">
        <v>20581.861438510001</v>
      </c>
      <c r="C110" s="1285">
        <v>9.9797531337801997E-3</v>
      </c>
      <c r="D110" s="1284">
        <v>8805</v>
      </c>
      <c r="E110" s="1286">
        <v>0.44480938864307001</v>
      </c>
      <c r="F110" s="1287">
        <v>2.0946778613717973</v>
      </c>
      <c r="G110" s="1284">
        <v>5802.58205008</v>
      </c>
      <c r="H110" s="1288">
        <v>0.28192698058024002</v>
      </c>
    </row>
    <row r="111" spans="1:8" ht="15">
      <c r="A111" s="1252"/>
      <c r="B111" s="1252"/>
      <c r="C111" s="1252"/>
      <c r="D111" s="1252"/>
      <c r="E111" s="1252"/>
      <c r="F111" s="1252"/>
      <c r="G111" s="1289"/>
      <c r="H111" s="1254"/>
    </row>
    <row r="112" spans="1:8">
      <c r="A112" s="1278" t="s">
        <v>868</v>
      </c>
      <c r="B112" s="1279"/>
      <c r="C112" s="1279"/>
      <c r="D112" s="1279"/>
      <c r="E112" s="1279"/>
      <c r="F112" s="1279"/>
      <c r="G112" s="1278"/>
      <c r="H112" s="1280"/>
    </row>
    <row r="113" spans="1:8" ht="36">
      <c r="A113" s="1281" t="s">
        <v>683</v>
      </c>
      <c r="B113" s="910" t="s">
        <v>865</v>
      </c>
      <c r="C113" s="910" t="s">
        <v>687</v>
      </c>
      <c r="D113" s="910" t="s">
        <v>866</v>
      </c>
      <c r="E113" s="910" t="s">
        <v>689</v>
      </c>
      <c r="F113" s="910" t="s">
        <v>690</v>
      </c>
      <c r="G113" s="910" t="s">
        <v>222</v>
      </c>
      <c r="H113" s="1282" t="s">
        <v>672</v>
      </c>
    </row>
    <row r="114" spans="1:8">
      <c r="A114" s="1233" t="s">
        <v>694</v>
      </c>
      <c r="B114" s="2245">
        <v>5631.3921391800004</v>
      </c>
      <c r="C114" s="2246">
        <v>1.80435774118894E-5</v>
      </c>
      <c r="D114" s="2250">
        <v>327</v>
      </c>
      <c r="E114" s="2247">
        <v>0.45000000000159801</v>
      </c>
      <c r="F114" s="2248">
        <v>1.9097119859915479</v>
      </c>
      <c r="G114" s="2245">
        <v>147.47888348000001</v>
      </c>
      <c r="H114" s="2249">
        <v>2.6188707842582402E-2</v>
      </c>
    </row>
    <row r="115" spans="1:8">
      <c r="A115" s="1233" t="s">
        <v>695</v>
      </c>
      <c r="B115" s="1290"/>
      <c r="C115" s="1291"/>
      <c r="D115" s="1290"/>
      <c r="E115" s="1292"/>
      <c r="F115" s="1293"/>
      <c r="G115" s="1290"/>
      <c r="H115" s="1294"/>
    </row>
    <row r="116" spans="1:8">
      <c r="A116" s="1233" t="s">
        <v>696</v>
      </c>
      <c r="B116" s="1290"/>
      <c r="C116" s="1291"/>
      <c r="D116" s="1290"/>
      <c r="E116" s="1292"/>
      <c r="F116" s="1293"/>
      <c r="G116" s="1290"/>
      <c r="H116" s="1294"/>
    </row>
    <row r="117" spans="1:8">
      <c r="A117" s="1233" t="s">
        <v>697</v>
      </c>
      <c r="B117" s="1290"/>
      <c r="C117" s="1291"/>
      <c r="D117" s="1290"/>
      <c r="E117" s="1292"/>
      <c r="F117" s="1293"/>
      <c r="G117" s="1290"/>
      <c r="H117" s="1294"/>
    </row>
    <row r="118" spans="1:8">
      <c r="A118" s="1233" t="s">
        <v>698</v>
      </c>
      <c r="B118" s="1290"/>
      <c r="C118" s="1291"/>
      <c r="D118" s="1290"/>
      <c r="E118" s="1292"/>
      <c r="F118" s="1293"/>
      <c r="G118" s="1290"/>
      <c r="H118" s="1294"/>
    </row>
    <row r="119" spans="1:8">
      <c r="A119" s="1233" t="s">
        <v>699</v>
      </c>
      <c r="B119" s="1290"/>
      <c r="C119" s="1291"/>
      <c r="D119" s="1290"/>
      <c r="E119" s="1292"/>
      <c r="F119" s="1293"/>
      <c r="G119" s="1290"/>
      <c r="H119" s="1294"/>
    </row>
    <row r="120" spans="1:8">
      <c r="A120" s="1233" t="s">
        <v>700</v>
      </c>
      <c r="B120" s="1290"/>
      <c r="C120" s="1291"/>
      <c r="D120" s="1290"/>
      <c r="E120" s="1292"/>
      <c r="F120" s="1293"/>
      <c r="G120" s="1290"/>
      <c r="H120" s="1294"/>
    </row>
    <row r="121" spans="1:8">
      <c r="A121" s="1240" t="s">
        <v>701</v>
      </c>
      <c r="B121" s="1295"/>
      <c r="C121" s="1296"/>
      <c r="D121" s="1295"/>
      <c r="E121" s="1297"/>
      <c r="F121" s="1298"/>
      <c r="G121" s="1295"/>
      <c r="H121" s="1299"/>
    </row>
    <row r="122" spans="1:8">
      <c r="A122" s="1283" t="s">
        <v>868</v>
      </c>
      <c r="B122" s="1284">
        <v>5631.3921391800004</v>
      </c>
      <c r="C122" s="1285">
        <v>1.8024292660034799E-5</v>
      </c>
      <c r="D122" s="1284">
        <v>327</v>
      </c>
      <c r="E122" s="1286">
        <v>0.45000000000159801</v>
      </c>
      <c r="F122" s="1287">
        <v>1.9097119859915479</v>
      </c>
      <c r="G122" s="1284">
        <v>147.47888348000001</v>
      </c>
      <c r="H122" s="1288">
        <v>2.6188707842582402E-2</v>
      </c>
    </row>
    <row r="123" spans="1:8">
      <c r="A123" s="1264"/>
      <c r="B123" s="1264"/>
      <c r="C123" s="1265"/>
      <c r="D123" s="1264"/>
      <c r="E123" s="1266"/>
      <c r="F123" s="1267"/>
      <c r="G123" s="1264"/>
      <c r="H123" s="1268"/>
    </row>
    <row r="124" spans="1:8">
      <c r="A124" s="1278" t="s">
        <v>870</v>
      </c>
      <c r="B124" s="1279"/>
      <c r="C124" s="1279"/>
      <c r="D124" s="1279"/>
      <c r="E124" s="1279"/>
      <c r="F124" s="1279"/>
      <c r="G124" s="1278"/>
      <c r="H124" s="1280"/>
    </row>
    <row r="125" spans="1:8" ht="36">
      <c r="A125" s="1281" t="s">
        <v>683</v>
      </c>
      <c r="B125" s="910" t="s">
        <v>865</v>
      </c>
      <c r="C125" s="910" t="s">
        <v>687</v>
      </c>
      <c r="D125" s="910" t="s">
        <v>866</v>
      </c>
      <c r="E125" s="910" t="s">
        <v>689</v>
      </c>
      <c r="F125" s="910" t="s">
        <v>690</v>
      </c>
      <c r="G125" s="910" t="s">
        <v>222</v>
      </c>
      <c r="H125" s="1282" t="s">
        <v>672</v>
      </c>
    </row>
    <row r="126" spans="1:8">
      <c r="A126" s="1233" t="s">
        <v>694</v>
      </c>
      <c r="B126" s="1290">
        <v>4868.3302042599998</v>
      </c>
      <c r="C126" s="1291">
        <v>6.1918516072765001E-4</v>
      </c>
      <c r="D126" s="1290">
        <v>143</v>
      </c>
      <c r="E126" s="1292">
        <v>0.44087930335987802</v>
      </c>
      <c r="F126" s="1293">
        <v>2.0303510332354766</v>
      </c>
      <c r="G126" s="1290">
        <v>1265.74408217</v>
      </c>
      <c r="H126" s="1294">
        <v>0.25999552804828602</v>
      </c>
    </row>
    <row r="127" spans="1:8">
      <c r="A127" s="1233" t="s">
        <v>695</v>
      </c>
      <c r="B127" s="1290">
        <v>199.67814806999999</v>
      </c>
      <c r="C127" s="1291">
        <v>1.5050999966938899E-3</v>
      </c>
      <c r="D127" s="1290">
        <v>39</v>
      </c>
      <c r="E127" s="1292">
        <v>0.45000000004256901</v>
      </c>
      <c r="F127" s="1293">
        <v>2.1120596010702877</v>
      </c>
      <c r="G127" s="1290">
        <v>92.394899589999994</v>
      </c>
      <c r="H127" s="1294">
        <v>0.46271913318030999</v>
      </c>
    </row>
    <row r="128" spans="1:8">
      <c r="A128" s="1233" t="s">
        <v>696</v>
      </c>
      <c r="B128" s="1290">
        <v>681.12014367999996</v>
      </c>
      <c r="C128" s="1291">
        <v>3.2500588487073402E-3</v>
      </c>
      <c r="D128" s="1290">
        <v>67</v>
      </c>
      <c r="E128" s="1292">
        <v>0.36610196006352802</v>
      </c>
      <c r="F128" s="1293">
        <v>2.2028230487707203</v>
      </c>
      <c r="G128" s="1290">
        <v>386.90047522999998</v>
      </c>
      <c r="H128" s="1294">
        <v>0.56803557906778201</v>
      </c>
    </row>
    <row r="129" spans="1:8">
      <c r="A129" s="1233" t="s">
        <v>697</v>
      </c>
      <c r="B129" s="1290">
        <v>22.78998361</v>
      </c>
      <c r="C129" s="1291">
        <v>5.7239992898792599E-3</v>
      </c>
      <c r="D129" s="1290">
        <v>15</v>
      </c>
      <c r="E129" s="1292">
        <v>0.45000000024133402</v>
      </c>
      <c r="F129" s="1293">
        <v>2.500000000001803</v>
      </c>
      <c r="G129" s="1290">
        <v>22.00824566</v>
      </c>
      <c r="H129" s="1294">
        <v>0.96569817849026496</v>
      </c>
    </row>
    <row r="130" spans="1:8">
      <c r="A130" s="1233" t="s">
        <v>698</v>
      </c>
      <c r="B130" s="1290">
        <v>10.66902432</v>
      </c>
      <c r="C130" s="1291">
        <v>1.3699442012331999E-2</v>
      </c>
      <c r="D130" s="1290">
        <v>11</v>
      </c>
      <c r="E130" s="1292">
        <v>0.44999999962508302</v>
      </c>
      <c r="F130" s="1293">
        <v>2.5000000000025673</v>
      </c>
      <c r="G130" s="1290">
        <v>13.407879189999999</v>
      </c>
      <c r="H130" s="1294">
        <v>1.25671090325155</v>
      </c>
    </row>
    <row r="131" spans="1:8">
      <c r="A131" s="1233" t="s">
        <v>699</v>
      </c>
      <c r="B131" s="1290">
        <v>59.089072369999997</v>
      </c>
      <c r="C131" s="1291">
        <v>2.62110290089159E-2</v>
      </c>
      <c r="D131" s="1290">
        <v>5</v>
      </c>
      <c r="E131" s="1292">
        <v>0.45000000005923302</v>
      </c>
      <c r="F131" s="1293">
        <v>0.59817413554386578</v>
      </c>
      <c r="G131" s="1290">
        <v>76.151088430000001</v>
      </c>
      <c r="H131" s="1294">
        <v>1.2887507854779301</v>
      </c>
    </row>
    <row r="132" spans="1:8">
      <c r="A132" s="1233" t="s">
        <v>700</v>
      </c>
      <c r="B132" s="1290"/>
      <c r="C132" s="1291"/>
      <c r="D132" s="1290"/>
      <c r="E132" s="1292"/>
      <c r="F132" s="1293"/>
      <c r="G132" s="1290"/>
      <c r="H132" s="1294"/>
    </row>
    <row r="133" spans="1:8">
      <c r="A133" s="1240" t="s">
        <v>701</v>
      </c>
      <c r="B133" s="1295"/>
      <c r="C133" s="1296"/>
      <c r="D133" s="1295"/>
      <c r="E133" s="1297"/>
      <c r="F133" s="1298"/>
      <c r="G133" s="1295"/>
      <c r="H133" s="1299"/>
    </row>
    <row r="134" spans="1:8">
      <c r="A134" s="1283" t="s">
        <v>703</v>
      </c>
      <c r="B134" s="1284">
        <v>5841.6765763100002</v>
      </c>
      <c r="C134" s="1285">
        <v>1.25888668671303E-3</v>
      </c>
      <c r="D134" s="1284">
        <v>280</v>
      </c>
      <c r="E134" s="1286">
        <v>0.43261676992675202</v>
      </c>
      <c r="F134" s="1287">
        <v>2.0414570167335997</v>
      </c>
      <c r="G134" s="1284">
        <v>1856.60667027</v>
      </c>
      <c r="H134" s="1288">
        <v>0.31782085947708499</v>
      </c>
    </row>
    <row r="135" spans="1:8">
      <c r="A135" s="1300"/>
      <c r="B135" s="1301"/>
      <c r="C135" s="1302"/>
      <c r="D135" s="1301"/>
      <c r="E135" s="1303"/>
      <c r="F135" s="1304"/>
      <c r="G135" s="1301"/>
      <c r="H135" s="1305"/>
    </row>
    <row r="136" spans="1:8">
      <c r="A136" s="1278" t="s">
        <v>871</v>
      </c>
      <c r="B136" s="1279"/>
      <c r="C136" s="1279"/>
      <c r="D136" s="1279"/>
      <c r="E136" s="1279"/>
      <c r="F136" s="1279"/>
      <c r="G136" s="1278"/>
      <c r="H136" s="1280"/>
    </row>
    <row r="137" spans="1:8" ht="36">
      <c r="A137" s="1281" t="s">
        <v>683</v>
      </c>
      <c r="B137" s="910" t="s">
        <v>865</v>
      </c>
      <c r="C137" s="910" t="s">
        <v>687</v>
      </c>
      <c r="D137" s="910" t="s">
        <v>866</v>
      </c>
      <c r="E137" s="910" t="s">
        <v>689</v>
      </c>
      <c r="F137" s="910" t="s">
        <v>690</v>
      </c>
      <c r="G137" s="910" t="s">
        <v>222</v>
      </c>
      <c r="H137" s="1282" t="s">
        <v>672</v>
      </c>
    </row>
    <row r="138" spans="1:8">
      <c r="A138" s="1233" t="s">
        <v>694</v>
      </c>
      <c r="B138" s="1312">
        <v>11.132416789999999</v>
      </c>
      <c r="C138" s="1313">
        <v>1.0482566562260401E-3</v>
      </c>
      <c r="D138" s="1312">
        <v>142</v>
      </c>
      <c r="E138" s="1314">
        <v>0.38243506062622001</v>
      </c>
      <c r="F138" s="1999">
        <v>2.5000000000849067</v>
      </c>
      <c r="G138" s="1312">
        <v>1.1351512100000001</v>
      </c>
      <c r="H138" s="1316">
        <v>0.101968083967147</v>
      </c>
    </row>
    <row r="139" spans="1:8">
      <c r="A139" s="1233" t="s">
        <v>695</v>
      </c>
      <c r="B139" s="1312">
        <v>6.8592875199999996</v>
      </c>
      <c r="C139" s="1313">
        <v>1.9878434837791998E-3</v>
      </c>
      <c r="D139" s="1312">
        <v>159</v>
      </c>
      <c r="E139" s="1314">
        <v>0.38288511924048901</v>
      </c>
      <c r="F139" s="1999">
        <v>2.5000000001597669</v>
      </c>
      <c r="G139" s="1312">
        <v>1.06072506</v>
      </c>
      <c r="H139" s="1316">
        <v>0.15464070530753901</v>
      </c>
    </row>
    <row r="140" spans="1:8">
      <c r="A140" s="1233" t="s">
        <v>696</v>
      </c>
      <c r="B140" s="1312">
        <v>9.7904504600000006</v>
      </c>
      <c r="C140" s="1313">
        <v>3.6051068481684598E-3</v>
      </c>
      <c r="D140" s="1312">
        <v>136</v>
      </c>
      <c r="E140" s="1314">
        <v>0.38307270388864201</v>
      </c>
      <c r="F140" s="1999">
        <v>2.5000000000979425</v>
      </c>
      <c r="G140" s="1312">
        <v>2.1920797200000002</v>
      </c>
      <c r="H140" s="1316">
        <v>0.22389978162455301</v>
      </c>
    </row>
    <row r="141" spans="1:8">
      <c r="A141" s="1233" t="s">
        <v>697</v>
      </c>
      <c r="B141" s="1312">
        <v>11.328605550000001</v>
      </c>
      <c r="C141" s="1313">
        <v>5.9699995468550796E-3</v>
      </c>
      <c r="D141" s="1312">
        <v>60</v>
      </c>
      <c r="E141" s="1314">
        <v>0.38228948310412297</v>
      </c>
      <c r="F141" s="1999">
        <v>2.5000000000350657</v>
      </c>
      <c r="G141" s="1312">
        <v>3.5600675099999997</v>
      </c>
      <c r="H141" s="1316">
        <v>0.31425469748127999</v>
      </c>
    </row>
    <row r="142" spans="1:8">
      <c r="A142" s="1233" t="s">
        <v>698</v>
      </c>
      <c r="B142" s="1312">
        <v>29.834057809999997</v>
      </c>
      <c r="C142" s="1313">
        <v>1.6321040305713599E-2</v>
      </c>
      <c r="D142" s="1312">
        <v>616</v>
      </c>
      <c r="E142" s="1314">
        <v>0.38381125735306099</v>
      </c>
      <c r="F142" s="1999">
        <v>2.39307562931497</v>
      </c>
      <c r="G142" s="1312">
        <v>13.958158880000001</v>
      </c>
      <c r="H142" s="1316">
        <v>0.46785988580210502</v>
      </c>
    </row>
    <row r="143" spans="1:8">
      <c r="A143" s="1233" t="s">
        <v>699</v>
      </c>
      <c r="B143" s="1312">
        <v>7.4203471399999996</v>
      </c>
      <c r="C143" s="1313">
        <v>4.6384333981442302E-2</v>
      </c>
      <c r="D143" s="1312">
        <v>189</v>
      </c>
      <c r="E143" s="1314">
        <v>0.384337498797934</v>
      </c>
      <c r="F143" s="1999">
        <v>2.5000000001772249</v>
      </c>
      <c r="G143" s="1312">
        <v>3.9012282200000001</v>
      </c>
      <c r="H143" s="1316">
        <v>0.52574740054546798</v>
      </c>
    </row>
    <row r="144" spans="1:8">
      <c r="A144" s="1233" t="s">
        <v>700</v>
      </c>
      <c r="B144" s="1312">
        <v>0.75302833999999996</v>
      </c>
      <c r="C144" s="1313">
        <v>0.198288566403756</v>
      </c>
      <c r="D144" s="1312">
        <v>37</v>
      </c>
      <c r="E144" s="1314">
        <v>0.38329151064885603</v>
      </c>
      <c r="F144" s="1999">
        <v>2.500000000400211</v>
      </c>
      <c r="G144" s="1312">
        <v>0.59886194999999998</v>
      </c>
      <c r="H144" s="1316">
        <v>0.79527146348834599</v>
      </c>
    </row>
    <row r="145" spans="1:8">
      <c r="A145" s="1240" t="s">
        <v>701</v>
      </c>
      <c r="B145" s="1317">
        <v>2.03844549</v>
      </c>
      <c r="C145" s="1318">
        <v>1</v>
      </c>
      <c r="D145" s="1317">
        <v>19</v>
      </c>
      <c r="E145" s="1319">
        <v>0.382178436373101</v>
      </c>
      <c r="F145" s="1999">
        <v>2.5000000000604823</v>
      </c>
      <c r="G145" s="1317">
        <v>9.7381237699999996</v>
      </c>
      <c r="H145" s="1321">
        <v>4.7772304031539203</v>
      </c>
    </row>
    <row r="146" spans="1:8">
      <c r="A146" s="1283" t="s">
        <v>877</v>
      </c>
      <c r="B146" s="1284">
        <v>79.156639100000007</v>
      </c>
      <c r="C146" s="1285">
        <v>3.9757945331966499E-2</v>
      </c>
      <c r="D146" s="1284">
        <v>1358</v>
      </c>
      <c r="E146" s="1286">
        <v>0.383230657907001</v>
      </c>
      <c r="F146" s="1306">
        <v>2.4597003120970302</v>
      </c>
      <c r="G146" s="1284">
        <v>36.144396319999998</v>
      </c>
      <c r="H146" s="1288">
        <v>0.45661863276355302</v>
      </c>
    </row>
    <row r="147" spans="1:8">
      <c r="A147" s="1252"/>
      <c r="B147" s="1252"/>
      <c r="C147" s="1252"/>
      <c r="D147" s="1252"/>
      <c r="E147" s="1252"/>
      <c r="F147" s="1252"/>
      <c r="G147" s="1233"/>
      <c r="H147" s="1254"/>
    </row>
    <row r="148" spans="1:8">
      <c r="A148" s="1278" t="s">
        <v>872</v>
      </c>
      <c r="B148" s="1279"/>
      <c r="C148" s="1279"/>
      <c r="D148" s="1279"/>
      <c r="E148" s="1279"/>
      <c r="F148" s="1279"/>
      <c r="G148" s="1278"/>
      <c r="H148" s="1280"/>
    </row>
    <row r="149" spans="1:8" ht="36">
      <c r="A149" s="1281" t="s">
        <v>683</v>
      </c>
      <c r="B149" s="910" t="s">
        <v>865</v>
      </c>
      <c r="C149" s="910" t="s">
        <v>687</v>
      </c>
      <c r="D149" s="910" t="s">
        <v>866</v>
      </c>
      <c r="E149" s="910" t="s">
        <v>689</v>
      </c>
      <c r="F149" s="910" t="s">
        <v>690</v>
      </c>
      <c r="G149" s="910" t="s">
        <v>222</v>
      </c>
      <c r="H149" s="1282" t="s">
        <v>672</v>
      </c>
    </row>
    <row r="150" spans="1:8">
      <c r="A150" s="1233" t="s">
        <v>694</v>
      </c>
      <c r="B150" s="1312">
        <v>4311.3426337800001</v>
      </c>
      <c r="C150" s="1313">
        <v>5.8253829568586301E-4</v>
      </c>
      <c r="D150" s="1312">
        <v>1811</v>
      </c>
      <c r="E150" s="1314">
        <v>0.450000000055435</v>
      </c>
      <c r="F150" s="1315">
        <v>2.1124552261985476</v>
      </c>
      <c r="G150" s="1312">
        <v>831.73641093000003</v>
      </c>
      <c r="H150" s="1316">
        <v>0.19291818850425499</v>
      </c>
    </row>
    <row r="151" spans="1:8">
      <c r="A151" s="1233" t="s">
        <v>695</v>
      </c>
      <c r="B151" s="1312">
        <v>848.16339043000005</v>
      </c>
      <c r="C151" s="1313">
        <v>1.7736999933907901E-3</v>
      </c>
      <c r="D151" s="1312">
        <v>672</v>
      </c>
      <c r="E151" s="1314">
        <v>0.44999999999587298</v>
      </c>
      <c r="F151" s="1315">
        <v>2.179526585392852</v>
      </c>
      <c r="G151" s="1312">
        <v>331.45847515999998</v>
      </c>
      <c r="H151" s="1316">
        <v>0.39079554588174098</v>
      </c>
    </row>
    <row r="152" spans="1:8">
      <c r="A152" s="1233" t="s">
        <v>696</v>
      </c>
      <c r="B152" s="1312">
        <v>2360.6223946699997</v>
      </c>
      <c r="C152" s="1313">
        <v>3.5450735741960398E-3</v>
      </c>
      <c r="D152" s="1312">
        <v>1772</v>
      </c>
      <c r="E152" s="1314">
        <v>0.45000000010103303</v>
      </c>
      <c r="F152" s="1315">
        <v>2.3702664640815425</v>
      </c>
      <c r="G152" s="1312">
        <v>1379.7060535599999</v>
      </c>
      <c r="H152" s="1316">
        <v>0.58446706964875395</v>
      </c>
    </row>
    <row r="153" spans="1:8">
      <c r="A153" s="1233" t="s">
        <v>697</v>
      </c>
      <c r="B153" s="1312">
        <v>722.32185508999999</v>
      </c>
      <c r="C153" s="1313">
        <v>6.7455000782067004E-3</v>
      </c>
      <c r="D153" s="1312">
        <v>809</v>
      </c>
      <c r="E153" s="1314">
        <v>0.45000000013774999</v>
      </c>
      <c r="F153" s="1315">
        <v>2.4505952699019891</v>
      </c>
      <c r="G153" s="1312">
        <v>555.65416376999997</v>
      </c>
      <c r="H153" s="1316">
        <v>0.76926118163871204</v>
      </c>
    </row>
    <row r="154" spans="1:8">
      <c r="A154" s="1233" t="s">
        <v>698</v>
      </c>
      <c r="B154" s="1312">
        <v>450.52379817000002</v>
      </c>
      <c r="C154" s="1313">
        <v>1.25916735653982E-2</v>
      </c>
      <c r="D154" s="1312">
        <v>799</v>
      </c>
      <c r="E154" s="1314">
        <v>0.45000000027412501</v>
      </c>
      <c r="F154" s="1315">
        <v>2.3852427088981836</v>
      </c>
      <c r="G154" s="1312">
        <v>437.37689663999998</v>
      </c>
      <c r="H154" s="1316">
        <v>0.97081863026237003</v>
      </c>
    </row>
    <row r="155" spans="1:8">
      <c r="A155" s="1233" t="s">
        <v>699</v>
      </c>
      <c r="B155" s="1312">
        <v>163.21058227</v>
      </c>
      <c r="C155" s="1313">
        <v>3.9957420403117602E-2</v>
      </c>
      <c r="D155" s="1312">
        <v>654</v>
      </c>
      <c r="E155" s="1314">
        <v>0.45000000084859698</v>
      </c>
      <c r="F155" s="1315">
        <v>2.5000000000250959</v>
      </c>
      <c r="G155" s="1312">
        <v>208.45524867999998</v>
      </c>
      <c r="H155" s="1316">
        <v>1.27721650018472</v>
      </c>
    </row>
    <row r="156" spans="1:8">
      <c r="A156" s="1233" t="s">
        <v>700</v>
      </c>
      <c r="B156" s="1312">
        <v>9.7544219099999996</v>
      </c>
      <c r="C156" s="1313">
        <v>0.16926049593030201</v>
      </c>
      <c r="D156" s="1312">
        <v>135</v>
      </c>
      <c r="E156" s="1314">
        <v>0.45000000722749101</v>
      </c>
      <c r="F156" s="1315">
        <v>2.5000000000828573</v>
      </c>
      <c r="G156" s="1312">
        <v>17.96485127</v>
      </c>
      <c r="H156" s="1316">
        <v>1.8417135772631299</v>
      </c>
    </row>
    <row r="157" spans="1:8">
      <c r="A157" s="1240" t="s">
        <v>701</v>
      </c>
      <c r="B157" s="1317">
        <v>163.69700760000001</v>
      </c>
      <c r="C157" s="1318">
        <v>1</v>
      </c>
      <c r="D157" s="1317">
        <v>188</v>
      </c>
      <c r="E157" s="1319">
        <v>0.45000000006108798</v>
      </c>
      <c r="F157" s="1320">
        <v>2.500000000006696</v>
      </c>
      <c r="G157" s="1317">
        <v>0</v>
      </c>
      <c r="H157" s="1321">
        <v>0</v>
      </c>
    </row>
    <row r="158" spans="1:8">
      <c r="A158" s="1283" t="s">
        <v>872</v>
      </c>
      <c r="B158" s="1284">
        <v>9029.6360839200006</v>
      </c>
      <c r="C158" s="1285">
        <v>2.15733256932579E-2</v>
      </c>
      <c r="D158" s="1284">
        <v>6840</v>
      </c>
      <c r="E158" s="1286">
        <v>0.45000000010144398</v>
      </c>
      <c r="F158" s="1287">
        <v>2.2412640997794466</v>
      </c>
      <c r="G158" s="1284">
        <v>3762.35210001</v>
      </c>
      <c r="H158" s="1288">
        <v>0.41666707994024299</v>
      </c>
    </row>
    <row r="159" spans="1:8">
      <c r="A159" s="1264"/>
      <c r="B159" s="1271"/>
      <c r="C159" s="1272"/>
      <c r="D159" s="1271"/>
      <c r="E159" s="1273"/>
      <c r="F159" s="1307"/>
      <c r="G159" s="1271"/>
      <c r="H159" s="1275"/>
    </row>
    <row r="160" spans="1:8">
      <c r="A160" s="1308" t="s">
        <v>873</v>
      </c>
      <c r="B160" s="1279"/>
      <c r="C160" s="1279"/>
      <c r="D160" s="1279"/>
      <c r="E160" s="1279"/>
      <c r="F160" s="1279"/>
      <c r="G160" s="1278"/>
      <c r="H160" s="1280"/>
    </row>
    <row r="161" spans="1:8" ht="36">
      <c r="A161" s="1281" t="s">
        <v>683</v>
      </c>
      <c r="B161" s="910" t="s">
        <v>865</v>
      </c>
      <c r="C161" s="910" t="s">
        <v>687</v>
      </c>
      <c r="D161" s="910" t="s">
        <v>866</v>
      </c>
      <c r="E161" s="910" t="s">
        <v>689</v>
      </c>
      <c r="F161" s="910" t="s">
        <v>690</v>
      </c>
      <c r="G161" s="910" t="s">
        <v>222</v>
      </c>
      <c r="H161" s="1282" t="s">
        <v>672</v>
      </c>
    </row>
    <row r="162" spans="1:8">
      <c r="A162" s="1233" t="s">
        <v>694</v>
      </c>
      <c r="B162" s="1290">
        <v>3554.9041742999998</v>
      </c>
      <c r="C162" s="1291">
        <v>5.8513071183123795E-4</v>
      </c>
      <c r="D162" s="1290">
        <v>808</v>
      </c>
      <c r="E162" s="1292">
        <v>0.45000000004360202</v>
      </c>
      <c r="F162" s="1293">
        <v>2.0326840029654876</v>
      </c>
      <c r="G162" s="1290">
        <v>712.32395336000002</v>
      </c>
      <c r="H162" s="1294">
        <v>0.200377821295356</v>
      </c>
    </row>
    <row r="163" spans="1:8">
      <c r="A163" s="1233" t="s">
        <v>695</v>
      </c>
      <c r="B163" s="1290">
        <v>689.42837596000004</v>
      </c>
      <c r="C163" s="1291">
        <v>1.7737000138661899E-3</v>
      </c>
      <c r="D163" s="1290">
        <v>230</v>
      </c>
      <c r="E163" s="1292">
        <v>0.45000000002610901</v>
      </c>
      <c r="F163" s="1293">
        <v>2.1057545971761424</v>
      </c>
      <c r="G163" s="1290">
        <v>275.51037074999999</v>
      </c>
      <c r="H163" s="1294">
        <v>0.39962145504435198</v>
      </c>
    </row>
    <row r="164" spans="1:8">
      <c r="A164" s="1233" t="s">
        <v>696</v>
      </c>
      <c r="B164" s="1290">
        <v>1866.41751026</v>
      </c>
      <c r="C164" s="1291">
        <v>3.5269681643112002E-3</v>
      </c>
      <c r="D164" s="1290">
        <v>643</v>
      </c>
      <c r="E164" s="1292">
        <v>0.45000000006590202</v>
      </c>
      <c r="F164" s="1293">
        <v>2.3359145858026986</v>
      </c>
      <c r="G164" s="1290">
        <v>1128.3508466400001</v>
      </c>
      <c r="H164" s="1294">
        <v>0.60455436173164501</v>
      </c>
    </row>
    <row r="165" spans="1:8">
      <c r="A165" s="1233" t="s">
        <v>697</v>
      </c>
      <c r="B165" s="1290">
        <v>469.2050213</v>
      </c>
      <c r="C165" s="1291">
        <v>6.7455000614248502E-3</v>
      </c>
      <c r="D165" s="1290">
        <v>258</v>
      </c>
      <c r="E165" s="1292">
        <v>0.44999999996803097</v>
      </c>
      <c r="F165" s="1293">
        <v>2.5000000000039702</v>
      </c>
      <c r="G165" s="1290">
        <v>394.31589685</v>
      </c>
      <c r="H165" s="1294">
        <v>0.84039146844057899</v>
      </c>
    </row>
    <row r="166" spans="1:8">
      <c r="A166" s="1233" t="s">
        <v>698</v>
      </c>
      <c r="B166" s="1290">
        <v>309.09042914000003</v>
      </c>
      <c r="C166" s="1291">
        <v>1.2908508461751201E-2</v>
      </c>
      <c r="D166" s="1290">
        <v>221</v>
      </c>
      <c r="E166" s="1292">
        <v>0.449999999990294</v>
      </c>
      <c r="F166" s="1293">
        <v>2.3327321528442821</v>
      </c>
      <c r="G166" s="1290">
        <v>323.97974369999997</v>
      </c>
      <c r="H166" s="1294">
        <v>1.0481713866114399</v>
      </c>
    </row>
    <row r="167" spans="1:8">
      <c r="A167" s="1233" t="s">
        <v>699</v>
      </c>
      <c r="B167" s="1290">
        <v>83.153317400000006</v>
      </c>
      <c r="C167" s="1291">
        <v>3.4114641588550702E-2</v>
      </c>
      <c r="D167" s="1290">
        <v>156</v>
      </c>
      <c r="E167" s="1292">
        <v>0.45000000024052</v>
      </c>
      <c r="F167" s="1293">
        <v>2.5000000000112026</v>
      </c>
      <c r="G167" s="1290">
        <v>115.98978937</v>
      </c>
      <c r="H167" s="1294">
        <v>1.3948907030617199</v>
      </c>
    </row>
    <row r="168" spans="1:8">
      <c r="A168" s="1233" t="s">
        <v>700</v>
      </c>
      <c r="B168" s="1290">
        <v>2.0494482600000001</v>
      </c>
      <c r="C168" s="1291">
        <v>0.170709901210192</v>
      </c>
      <c r="D168" s="1290">
        <v>6</v>
      </c>
      <c r="E168" s="1292">
        <v>0.449999996584447</v>
      </c>
      <c r="F168" s="1293">
        <v>2.5000000000267368</v>
      </c>
      <c r="G168" s="1290">
        <v>4.97916428</v>
      </c>
      <c r="H168" s="1294">
        <v>2.4295145074801701</v>
      </c>
    </row>
    <row r="169" spans="1:8">
      <c r="A169" s="1240" t="s">
        <v>701</v>
      </c>
      <c r="B169" s="1295">
        <v>108.29234586</v>
      </c>
      <c r="C169" s="1296">
        <v>1</v>
      </c>
      <c r="D169" s="1295">
        <v>39</v>
      </c>
      <c r="E169" s="1297">
        <v>0.45000000002770302</v>
      </c>
      <c r="F169" s="1298">
        <v>2.5000000000015179</v>
      </c>
      <c r="G169" s="1295"/>
      <c r="H169" s="1299"/>
    </row>
    <row r="170" spans="1:8">
      <c r="A170" s="1309" t="s">
        <v>707</v>
      </c>
      <c r="B170" s="1284">
        <v>7082.5406224799999</v>
      </c>
      <c r="C170" s="1285">
        <v>1.8145972784409999E-2</v>
      </c>
      <c r="D170" s="1284">
        <v>2361</v>
      </c>
      <c r="E170" s="1286">
        <v>0.45000000004151097</v>
      </c>
      <c r="F170" s="1287">
        <v>2.176525634036778</v>
      </c>
      <c r="G170" s="1284">
        <v>2955.4497649499999</v>
      </c>
      <c r="H170" s="1288">
        <v>0.41728666625213501</v>
      </c>
    </row>
    <row r="171" spans="1:8">
      <c r="A171" s="1252"/>
      <c r="B171" s="1252"/>
      <c r="C171" s="1252"/>
      <c r="D171" s="1252"/>
      <c r="E171" s="1252"/>
      <c r="F171" s="1252"/>
      <c r="G171" s="1233"/>
      <c r="H171" s="1254"/>
    </row>
    <row r="172" spans="1:8">
      <c r="A172" s="1310" t="s">
        <v>874</v>
      </c>
      <c r="B172" s="1279"/>
      <c r="C172" s="1279"/>
      <c r="D172" s="1279"/>
      <c r="E172" s="1279"/>
      <c r="F172" s="1279"/>
      <c r="G172" s="1278"/>
      <c r="H172" s="1280"/>
    </row>
    <row r="173" spans="1:8" ht="36">
      <c r="A173" s="1281" t="s">
        <v>683</v>
      </c>
      <c r="B173" s="910" t="s">
        <v>865</v>
      </c>
      <c r="C173" s="910" t="s">
        <v>687</v>
      </c>
      <c r="D173" s="910" t="s">
        <v>866</v>
      </c>
      <c r="E173" s="910" t="s">
        <v>689</v>
      </c>
      <c r="F173" s="910" t="s">
        <v>690</v>
      </c>
      <c r="G173" s="910" t="s">
        <v>222</v>
      </c>
      <c r="H173" s="1282" t="s">
        <v>672</v>
      </c>
    </row>
    <row r="174" spans="1:8">
      <c r="A174" s="1233" t="s">
        <v>694</v>
      </c>
      <c r="B174" s="1290">
        <v>756.43845948000001</v>
      </c>
      <c r="C174" s="1291">
        <v>5.7035516186813796E-4</v>
      </c>
      <c r="D174" s="1290">
        <v>1003</v>
      </c>
      <c r="E174" s="1292">
        <v>0.45000000011104702</v>
      </c>
      <c r="F174" s="1293">
        <v>2.4873423712217724</v>
      </c>
      <c r="G174" s="1290">
        <v>119.41245757</v>
      </c>
      <c r="H174" s="1294">
        <v>0.15786143085861601</v>
      </c>
    </row>
    <row r="175" spans="1:8">
      <c r="A175" s="1233" t="s">
        <v>695</v>
      </c>
      <c r="B175" s="1290">
        <v>158.73501447000001</v>
      </c>
      <c r="C175" s="1291">
        <v>1.7736999044606599E-3</v>
      </c>
      <c r="D175" s="1290">
        <v>442</v>
      </c>
      <c r="E175" s="1292">
        <v>0.44999999986455402</v>
      </c>
      <c r="F175" s="1293">
        <v>2.4999379464111207</v>
      </c>
      <c r="G175" s="1290">
        <v>55.948104409999999</v>
      </c>
      <c r="H175" s="1294">
        <v>0.35246227555278198</v>
      </c>
    </row>
    <row r="176" spans="1:8">
      <c r="A176" s="1233" t="s">
        <v>696</v>
      </c>
      <c r="B176" s="1290">
        <v>494.20488440999998</v>
      </c>
      <c r="C176" s="1291">
        <v>3.6134505876685898E-3</v>
      </c>
      <c r="D176" s="1290">
        <v>1129</v>
      </c>
      <c r="E176" s="1292">
        <v>0.45000000023370901</v>
      </c>
      <c r="F176" s="1293">
        <v>2.500000000014718</v>
      </c>
      <c r="G176" s="1290">
        <v>251.35520692</v>
      </c>
      <c r="H176" s="1294">
        <v>0.50860526645760895</v>
      </c>
    </row>
    <row r="177" spans="1:10">
      <c r="A177" s="1233" t="s">
        <v>697</v>
      </c>
      <c r="B177" s="1290">
        <v>253.11683378999999</v>
      </c>
      <c r="C177" s="1291">
        <v>6.7455001093153499E-3</v>
      </c>
      <c r="D177" s="1290">
        <v>551</v>
      </c>
      <c r="E177" s="1292">
        <v>0.45000000045235999</v>
      </c>
      <c r="F177" s="1293">
        <v>2.3590132637085426</v>
      </c>
      <c r="G177" s="1290">
        <v>161.33826692</v>
      </c>
      <c r="H177" s="1294">
        <v>0.63740630958530098</v>
      </c>
    </row>
    <row r="178" spans="1:10">
      <c r="A178" s="1233" t="s">
        <v>698</v>
      </c>
      <c r="B178" s="1290">
        <v>141.43336902999999</v>
      </c>
      <c r="C178" s="1291">
        <v>1.18992582269819E-2</v>
      </c>
      <c r="D178" s="1290">
        <v>578</v>
      </c>
      <c r="E178" s="1292">
        <v>0.450000000894414</v>
      </c>
      <c r="F178" s="1293">
        <v>2.5000000000268301</v>
      </c>
      <c r="G178" s="1290">
        <v>113.39715294</v>
      </c>
      <c r="H178" s="1294">
        <v>0.80177085307178697</v>
      </c>
    </row>
    <row r="179" spans="1:10">
      <c r="A179" s="1233" t="s">
        <v>699</v>
      </c>
      <c r="B179" s="1290">
        <v>80.057264869999997</v>
      </c>
      <c r="C179" s="1291">
        <v>4.6026156851391303E-2</v>
      </c>
      <c r="D179" s="1290">
        <v>498</v>
      </c>
      <c r="E179" s="1292">
        <v>0.45000000148018998</v>
      </c>
      <c r="F179" s="1293">
        <v>2.5000000000395262</v>
      </c>
      <c r="G179" s="1290">
        <v>92.46545931</v>
      </c>
      <c r="H179" s="1294">
        <v>1.1549914859088499</v>
      </c>
    </row>
    <row r="180" spans="1:10">
      <c r="A180" s="1233" t="s">
        <v>700</v>
      </c>
      <c r="B180" s="1290">
        <v>7.7049736500000003</v>
      </c>
      <c r="C180" s="1291">
        <v>0.16887496818370001</v>
      </c>
      <c r="D180" s="1290">
        <v>129</v>
      </c>
      <c r="E180" s="1292">
        <v>0.45000001005843798</v>
      </c>
      <c r="F180" s="1293">
        <v>2.5000000000977836</v>
      </c>
      <c r="G180" s="1290">
        <v>12.98568699</v>
      </c>
      <c r="H180" s="1294">
        <v>1.6853642309341299</v>
      </c>
    </row>
    <row r="181" spans="1:10">
      <c r="A181" s="1240" t="s">
        <v>701</v>
      </c>
      <c r="B181" s="1295">
        <v>55.404661740000002</v>
      </c>
      <c r="C181" s="1296">
        <v>1</v>
      </c>
      <c r="D181" s="1295">
        <v>149</v>
      </c>
      <c r="E181" s="1297">
        <v>0.450000000126343</v>
      </c>
      <c r="F181" s="1298">
        <v>2.5000000000168137</v>
      </c>
      <c r="G181" s="1295"/>
      <c r="H181" s="1299"/>
    </row>
    <row r="182" spans="1:10">
      <c r="A182" s="1309" t="s">
        <v>707</v>
      </c>
      <c r="B182" s="1284">
        <v>1947.09546144</v>
      </c>
      <c r="C182" s="1285">
        <v>3.4040288246053402E-2</v>
      </c>
      <c r="D182" s="1284">
        <v>4479</v>
      </c>
      <c r="E182" s="1286">
        <v>0.45000000031944998</v>
      </c>
      <c r="F182" s="1287">
        <v>2.4767496332521453</v>
      </c>
      <c r="G182" s="1284">
        <v>806.90233506000004</v>
      </c>
      <c r="H182" s="1288">
        <v>0.41441334081444797</v>
      </c>
    </row>
    <row r="183" spans="1:10">
      <c r="A183" s="1311"/>
      <c r="B183" s="1311"/>
      <c r="C183" s="1311"/>
      <c r="D183" s="1311"/>
      <c r="E183" s="1311"/>
      <c r="F183" s="1311"/>
      <c r="G183" s="1311"/>
      <c r="H183" s="1311"/>
    </row>
    <row r="184" spans="1:10">
      <c r="A184" s="1310" t="s">
        <v>875</v>
      </c>
      <c r="B184" s="1279"/>
      <c r="C184" s="1279"/>
      <c r="D184" s="1279"/>
      <c r="E184" s="1279"/>
      <c r="F184" s="1279"/>
      <c r="G184" s="1278"/>
      <c r="H184" s="1280"/>
    </row>
    <row r="185" spans="1:10" ht="36">
      <c r="A185" s="1281" t="s">
        <v>683</v>
      </c>
      <c r="B185" s="910" t="s">
        <v>865</v>
      </c>
      <c r="C185" s="910" t="s">
        <v>687</v>
      </c>
      <c r="D185" s="910" t="s">
        <v>866</v>
      </c>
      <c r="E185" s="910" t="s">
        <v>689</v>
      </c>
      <c r="F185" s="910" t="s">
        <v>690</v>
      </c>
      <c r="G185" s="910" t="s">
        <v>222</v>
      </c>
      <c r="H185" s="1282" t="s">
        <v>672</v>
      </c>
    </row>
    <row r="186" spans="1:10">
      <c r="A186" s="1233" t="s">
        <v>694</v>
      </c>
      <c r="B186" s="1312"/>
      <c r="C186" s="1313"/>
      <c r="D186" s="1312"/>
      <c r="E186" s="1314"/>
      <c r="F186" s="1315"/>
      <c r="G186" s="1312"/>
      <c r="H186" s="1316"/>
    </row>
    <row r="187" spans="1:10">
      <c r="A187" s="1233" t="s">
        <v>695</v>
      </c>
      <c r="B187" s="1312"/>
      <c r="C187" s="1313"/>
      <c r="D187" s="1312"/>
      <c r="E187" s="1314"/>
      <c r="F187" s="1315"/>
      <c r="G187" s="1312"/>
      <c r="H187" s="1316"/>
    </row>
    <row r="188" spans="1:10">
      <c r="A188" s="1233" t="s">
        <v>696</v>
      </c>
      <c r="B188" s="1312"/>
      <c r="C188" s="1313"/>
      <c r="D188" s="1312"/>
      <c r="E188" s="1314"/>
      <c r="F188" s="1315"/>
      <c r="G188" s="1312"/>
      <c r="H188" s="1316"/>
    </row>
    <row r="189" spans="1:10">
      <c r="A189" s="1233" t="s">
        <v>697</v>
      </c>
      <c r="B189" s="1312"/>
      <c r="C189" s="1313"/>
      <c r="D189" s="1312"/>
      <c r="E189" s="1314"/>
      <c r="F189" s="1315"/>
      <c r="G189" s="1312"/>
      <c r="H189" s="1316"/>
    </row>
    <row r="190" spans="1:10">
      <c r="A190" s="1233" t="s">
        <v>698</v>
      </c>
      <c r="B190" s="1312"/>
      <c r="C190" s="1313"/>
      <c r="D190" s="1312"/>
      <c r="E190" s="1314"/>
      <c r="F190" s="1315"/>
      <c r="G190" s="1312"/>
      <c r="H190" s="1316"/>
    </row>
    <row r="191" spans="1:10">
      <c r="A191" s="1233" t="s">
        <v>699</v>
      </c>
      <c r="B191" s="1312"/>
      <c r="C191" s="1313"/>
      <c r="D191" s="1312"/>
      <c r="E191" s="1314"/>
      <c r="F191" s="1315"/>
      <c r="G191" s="1312"/>
      <c r="H191" s="1316"/>
    </row>
    <row r="192" spans="1:10" ht="14.25">
      <c r="A192" s="1233" t="s">
        <v>700</v>
      </c>
      <c r="B192" s="1312"/>
      <c r="C192" s="1313"/>
      <c r="D192" s="1312"/>
      <c r="E192" s="1314"/>
      <c r="F192" s="1315"/>
      <c r="G192" s="1312"/>
      <c r="H192" s="1316"/>
      <c r="J192" s="1257"/>
    </row>
    <row r="193" spans="1:8">
      <c r="A193" s="1240" t="s">
        <v>701</v>
      </c>
      <c r="B193" s="1317"/>
      <c r="C193" s="1318"/>
      <c r="D193" s="1317"/>
      <c r="E193" s="1319"/>
      <c r="F193" s="1320"/>
      <c r="G193" s="1317"/>
      <c r="H193" s="1321"/>
    </row>
    <row r="194" spans="1:8">
      <c r="A194" s="1309" t="s">
        <v>707</v>
      </c>
      <c r="B194" s="1284"/>
      <c r="C194" s="1285"/>
      <c r="D194" s="1284"/>
      <c r="E194" s="1286"/>
      <c r="F194" s="1287"/>
      <c r="G194" s="1284"/>
      <c r="H194" s="1288"/>
    </row>
  </sheetData>
  <mergeCells count="1">
    <mergeCell ref="A1:H1"/>
  </mergeCells>
  <pageMargins left="0.43307086614173229" right="0.23622047244094491" top="0.74803149606299213" bottom="0.74803149606299213" header="0.31496062992125984" footer="0.31496062992125984"/>
  <pageSetup paperSize="9" orientation="portrait" r:id="rId1"/>
  <rowBreaks count="2" manualBreakCount="2">
    <brk id="49" max="7" man="1"/>
    <brk id="97" max="7" man="1"/>
  </rowBreaks>
  <colBreaks count="1" manualBreakCount="1">
    <brk id="8" max="1048575" man="1"/>
  </colBreaks>
  <customProperties>
    <customPr name="_pios_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711B1-7ED3-4F34-9AC0-8B5DB76C4DFD}">
  <sheetPr>
    <tabColor theme="2"/>
  </sheetPr>
  <dimension ref="A1:G111"/>
  <sheetViews>
    <sheetView showGridLines="0" showWhiteSpace="0" view="pageLayout" zoomScaleNormal="145" workbookViewId="0">
      <selection activeCell="A45" sqref="A44:A45"/>
    </sheetView>
  </sheetViews>
  <sheetFormatPr defaultColWidth="0" defaultRowHeight="12"/>
  <cols>
    <col min="1" max="1" width="27.85546875" style="6" customWidth="1"/>
    <col min="2" max="6" width="13.5703125" style="6" customWidth="1"/>
    <col min="7" max="7" width="0" style="6" hidden="1" customWidth="1"/>
    <col min="8" max="16384" width="9.140625" style="6" hidden="1"/>
  </cols>
  <sheetData>
    <row r="1" spans="1:6" ht="126" customHeight="1">
      <c r="A1" s="2821" t="s">
        <v>2232</v>
      </c>
      <c r="B1" s="2822"/>
      <c r="C1" s="2822"/>
      <c r="D1" s="2822"/>
      <c r="E1" s="2822"/>
      <c r="F1" s="2822"/>
    </row>
    <row r="2" spans="1:6" ht="12" customHeight="1">
      <c r="A2" s="80" t="s">
        <v>240</v>
      </c>
      <c r="B2" s="81"/>
      <c r="C2" s="81"/>
      <c r="D2" s="82"/>
      <c r="E2" s="118"/>
      <c r="F2" s="118"/>
    </row>
    <row r="3" spans="1:6" ht="60" customHeight="1">
      <c r="A3" s="27" t="s">
        <v>120</v>
      </c>
      <c r="B3" s="38" t="s">
        <v>241</v>
      </c>
      <c r="C3" s="38" t="s">
        <v>242</v>
      </c>
      <c r="D3" s="38" t="s">
        <v>243</v>
      </c>
      <c r="E3" s="38" t="s">
        <v>244</v>
      </c>
      <c r="F3" s="38" t="s">
        <v>245</v>
      </c>
    </row>
    <row r="4" spans="1:6">
      <c r="A4" s="6" t="s">
        <v>246</v>
      </c>
      <c r="B4" s="119">
        <v>113068.1202</v>
      </c>
      <c r="C4" s="119">
        <v>99969.577485655478</v>
      </c>
      <c r="D4" s="119">
        <v>13098.542714344523</v>
      </c>
      <c r="E4" s="119">
        <v>6748.8142163445227</v>
      </c>
      <c r="F4" s="119">
        <v>6349.7284980000004</v>
      </c>
    </row>
    <row r="5" spans="1:6">
      <c r="A5" s="6" t="s">
        <v>247</v>
      </c>
      <c r="B5" s="119">
        <v>34656.177556156239</v>
      </c>
      <c r="C5" s="119">
        <v>21509.359657156419</v>
      </c>
      <c r="D5" s="119">
        <v>13146.817898999821</v>
      </c>
      <c r="E5" s="119">
        <v>12675.902084999821</v>
      </c>
      <c r="F5" s="119">
        <v>470.91581400000001</v>
      </c>
    </row>
    <row r="6" spans="1:6">
      <c r="A6" s="6" t="s">
        <v>248</v>
      </c>
      <c r="B6" s="119">
        <v>0</v>
      </c>
      <c r="C6" s="119">
        <v>0</v>
      </c>
      <c r="D6" s="119">
        <v>0</v>
      </c>
      <c r="E6" s="119">
        <v>0</v>
      </c>
      <c r="F6" s="119">
        <v>0</v>
      </c>
    </row>
    <row r="7" spans="1:6">
      <c r="A7" s="52" t="s">
        <v>188</v>
      </c>
      <c r="B7" s="120">
        <v>147724.29775615624</v>
      </c>
      <c r="C7" s="120">
        <v>121478.93714281189</v>
      </c>
      <c r="D7" s="120">
        <v>26245.360613344346</v>
      </c>
      <c r="E7" s="120">
        <v>19424.716301344342</v>
      </c>
      <c r="F7" s="120">
        <v>6820.6443120000004</v>
      </c>
    </row>
    <row r="8" spans="1:6">
      <c r="A8" s="95"/>
    </row>
    <row r="10" spans="1:6">
      <c r="A10" s="97" t="s">
        <v>239</v>
      </c>
      <c r="B10" s="121"/>
      <c r="C10" s="121"/>
      <c r="D10" s="122"/>
      <c r="E10" s="123"/>
      <c r="F10" s="123"/>
    </row>
    <row r="11" spans="1:6" ht="45.75" customHeight="1">
      <c r="A11" s="124" t="s">
        <v>120</v>
      </c>
      <c r="B11" s="39" t="s">
        <v>241</v>
      </c>
      <c r="C11" s="39" t="s">
        <v>242</v>
      </c>
      <c r="D11" s="39" t="s">
        <v>243</v>
      </c>
      <c r="E11" s="39" t="s">
        <v>244</v>
      </c>
      <c r="F11" s="39" t="s">
        <v>245</v>
      </c>
    </row>
    <row r="12" spans="1:6">
      <c r="A12" s="6" t="s">
        <v>246</v>
      </c>
      <c r="B12" s="6">
        <v>170379.99329700001</v>
      </c>
      <c r="C12" s="6">
        <v>154614.75098995859</v>
      </c>
      <c r="D12" s="6">
        <v>15765.242307041413</v>
      </c>
      <c r="E12" s="6">
        <v>7716.9425760414133</v>
      </c>
      <c r="F12" s="6">
        <v>8048.2997310000001</v>
      </c>
    </row>
    <row r="13" spans="1:6">
      <c r="A13" s="6" t="s">
        <v>247</v>
      </c>
      <c r="B13" s="6">
        <v>61337.797236766099</v>
      </c>
      <c r="C13" s="6">
        <v>28828.7401215215</v>
      </c>
      <c r="D13" s="6">
        <v>32509.057115244599</v>
      </c>
      <c r="E13" s="6">
        <v>31766.029367244599</v>
      </c>
      <c r="F13" s="6">
        <v>743.02774799999997</v>
      </c>
    </row>
    <row r="14" spans="1:6">
      <c r="A14" s="6" t="s">
        <v>248</v>
      </c>
      <c r="B14" s="6">
        <v>0</v>
      </c>
      <c r="C14" s="6">
        <v>0</v>
      </c>
      <c r="D14" s="6">
        <v>0</v>
      </c>
      <c r="E14" s="6">
        <v>0</v>
      </c>
      <c r="F14" s="6">
        <v>0</v>
      </c>
    </row>
    <row r="15" spans="1:6">
      <c r="A15" s="55" t="s">
        <v>188</v>
      </c>
      <c r="B15" s="55">
        <v>231717.79053376609</v>
      </c>
      <c r="C15" s="55">
        <v>183443.49111148008</v>
      </c>
      <c r="D15" s="55">
        <v>48274.299422286014</v>
      </c>
      <c r="E15" s="55">
        <v>39482.971943286015</v>
      </c>
      <c r="F15" s="55">
        <v>8791.3274789999996</v>
      </c>
    </row>
    <row r="16" spans="1:6">
      <c r="A16" s="96"/>
    </row>
    <row r="111" spans="7:7" ht="15">
      <c r="G111" s="25"/>
    </row>
  </sheetData>
  <mergeCells count="1">
    <mergeCell ref="A1:F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EAA3-2D50-4C05-BE3C-62AFBDC80FBD}">
  <sheetPr>
    <tabColor theme="2"/>
  </sheetPr>
  <dimension ref="A1:G111"/>
  <sheetViews>
    <sheetView showGridLines="0" showWhiteSpace="0" view="pageLayout" zoomScaleNormal="110" workbookViewId="0">
      <selection activeCell="A53" sqref="A53"/>
    </sheetView>
  </sheetViews>
  <sheetFormatPr defaultColWidth="0" defaultRowHeight="12"/>
  <cols>
    <col min="1" max="1" width="22.85546875" style="6" customWidth="1"/>
    <col min="2" max="7" width="12.140625" style="6" customWidth="1"/>
    <col min="8" max="16384" width="9.140625" style="6" hidden="1"/>
  </cols>
  <sheetData>
    <row r="1" spans="1:7" ht="69" customHeight="1">
      <c r="A1" s="2821" t="s">
        <v>2120</v>
      </c>
      <c r="B1" s="2822"/>
      <c r="C1" s="2822"/>
      <c r="D1" s="2822"/>
      <c r="E1" s="2822"/>
      <c r="F1" s="2822"/>
      <c r="G1" s="2822"/>
    </row>
    <row r="2" spans="1:7" ht="12" customHeight="1">
      <c r="A2" s="125" t="s">
        <v>240</v>
      </c>
      <c r="B2" s="118"/>
      <c r="C2" s="118"/>
      <c r="D2" s="118"/>
      <c r="E2" s="118"/>
      <c r="F2" s="118"/>
      <c r="G2" s="118"/>
    </row>
    <row r="3" spans="1:7" ht="26.25" customHeight="1">
      <c r="A3" s="126"/>
      <c r="B3" s="2823" t="s">
        <v>249</v>
      </c>
      <c r="C3" s="2824"/>
      <c r="D3" s="2824"/>
      <c r="E3" s="2824"/>
      <c r="F3" s="2823" t="s">
        <v>250</v>
      </c>
      <c r="G3" s="2824"/>
    </row>
    <row r="4" spans="1:7" ht="31.5" customHeight="1">
      <c r="A4" s="129"/>
      <c r="B4" s="2825" t="s">
        <v>251</v>
      </c>
      <c r="C4" s="2826"/>
      <c r="D4" s="2825" t="s">
        <v>252</v>
      </c>
      <c r="E4" s="2826"/>
      <c r="F4" s="2827" t="s">
        <v>251</v>
      </c>
      <c r="G4" s="2827" t="s">
        <v>252</v>
      </c>
    </row>
    <row r="5" spans="1:7">
      <c r="A5" s="130" t="s">
        <v>120</v>
      </c>
      <c r="B5" s="131" t="s">
        <v>253</v>
      </c>
      <c r="C5" s="131" t="s">
        <v>254</v>
      </c>
      <c r="D5" s="131" t="s">
        <v>253</v>
      </c>
      <c r="E5" s="131" t="s">
        <v>254</v>
      </c>
      <c r="F5" s="2824"/>
      <c r="G5" s="2824"/>
    </row>
    <row r="6" spans="1:7">
      <c r="A6" s="132" t="s">
        <v>255</v>
      </c>
      <c r="B6" s="132">
        <v>0</v>
      </c>
      <c r="C6" s="133">
        <v>6846.4604069999996</v>
      </c>
      <c r="D6" s="133">
        <v>0</v>
      </c>
      <c r="E6" s="133">
        <v>9537.8305990000008</v>
      </c>
      <c r="F6" s="133">
        <v>34806.361074</v>
      </c>
      <c r="G6" s="133">
        <v>46600.122295000001</v>
      </c>
    </row>
    <row r="7" spans="1:7">
      <c r="A7" s="6" t="s">
        <v>256</v>
      </c>
      <c r="B7" s="6">
        <v>0</v>
      </c>
      <c r="C7" s="119">
        <v>828.86341700000003</v>
      </c>
      <c r="D7" s="119">
        <v>323.37552599999998</v>
      </c>
      <c r="E7" s="119">
        <v>1382.523688</v>
      </c>
      <c r="F7" s="119">
        <v>23306.631547000001</v>
      </c>
      <c r="G7" s="119">
        <v>21941.492813000001</v>
      </c>
    </row>
    <row r="8" spans="1:7">
      <c r="A8" s="6" t="s">
        <v>257</v>
      </c>
      <c r="B8" s="6">
        <v>0</v>
      </c>
      <c r="C8" s="119">
        <v>114.855529</v>
      </c>
      <c r="D8" s="119">
        <v>9.6997219999999995</v>
      </c>
      <c r="E8" s="119">
        <v>213.57558599999999</v>
      </c>
      <c r="F8" s="119">
        <v>13085.461713999999</v>
      </c>
      <c r="G8" s="119">
        <v>8375.8154699999996</v>
      </c>
    </row>
    <row r="9" spans="1:7">
      <c r="A9" s="6" t="s">
        <v>258</v>
      </c>
      <c r="B9" s="6">
        <v>0</v>
      </c>
      <c r="C9" s="119">
        <v>40.327736000000002</v>
      </c>
      <c r="D9" s="119">
        <v>128.09276700000001</v>
      </c>
      <c r="E9" s="119">
        <v>3.8743799999999999</v>
      </c>
      <c r="F9" s="119">
        <v>5992.3685919999998</v>
      </c>
      <c r="G9" s="119">
        <v>5430.6729720000003</v>
      </c>
    </row>
    <row r="10" spans="1:7">
      <c r="A10" s="6" t="s">
        <v>259</v>
      </c>
      <c r="B10" s="6">
        <v>0</v>
      </c>
      <c r="C10" s="119">
        <v>0</v>
      </c>
      <c r="D10" s="119">
        <v>0</v>
      </c>
      <c r="E10" s="119">
        <v>0</v>
      </c>
      <c r="F10" s="119">
        <v>0</v>
      </c>
      <c r="G10" s="119">
        <v>581.22711500000003</v>
      </c>
    </row>
    <row r="11" spans="1:7">
      <c r="A11" s="52" t="s">
        <v>188</v>
      </c>
      <c r="B11" s="52">
        <v>0</v>
      </c>
      <c r="C11" s="120">
        <v>7830.5070889999997</v>
      </c>
      <c r="D11" s="120">
        <v>461.16801499999997</v>
      </c>
      <c r="E11" s="120">
        <v>11137.804253</v>
      </c>
      <c r="F11" s="120">
        <v>77190.822927000001</v>
      </c>
      <c r="G11" s="120">
        <v>82929.330665000001</v>
      </c>
    </row>
    <row r="12" spans="1:7">
      <c r="A12" s="95"/>
    </row>
    <row r="13" spans="1:7">
      <c r="A13" s="2828"/>
      <c r="B13" s="2828"/>
      <c r="C13" s="2828"/>
      <c r="D13" s="2828"/>
      <c r="E13" s="2828"/>
      <c r="F13" s="2828"/>
      <c r="G13" s="2828"/>
    </row>
    <row r="14" spans="1:7">
      <c r="A14" s="2828"/>
      <c r="B14" s="2828"/>
      <c r="C14" s="2828"/>
      <c r="D14" s="2828"/>
      <c r="E14" s="2828"/>
      <c r="F14" s="2828"/>
      <c r="G14" s="2828"/>
    </row>
    <row r="15" spans="1:7">
      <c r="A15" s="97" t="s">
        <v>239</v>
      </c>
      <c r="B15" s="123"/>
      <c r="C15" s="123"/>
      <c r="D15" s="123"/>
      <c r="E15" s="123"/>
      <c r="F15" s="123"/>
      <c r="G15" s="123"/>
    </row>
    <row r="16" spans="1:7">
      <c r="A16" s="134"/>
      <c r="B16" s="2829" t="s">
        <v>249</v>
      </c>
      <c r="C16" s="2830"/>
      <c r="D16" s="2830"/>
      <c r="E16" s="2830"/>
      <c r="F16" s="2829" t="s">
        <v>250</v>
      </c>
      <c r="G16" s="2830"/>
    </row>
    <row r="17" spans="1:7" ht="31.35" customHeight="1">
      <c r="A17" s="137"/>
      <c r="B17" s="2831" t="s">
        <v>251</v>
      </c>
      <c r="C17" s="2832"/>
      <c r="D17" s="2831" t="s">
        <v>252</v>
      </c>
      <c r="E17" s="2832"/>
      <c r="F17" s="2833" t="s">
        <v>251</v>
      </c>
      <c r="G17" s="2833" t="s">
        <v>252</v>
      </c>
    </row>
    <row r="18" spans="1:7">
      <c r="A18" s="138" t="s">
        <v>120</v>
      </c>
      <c r="B18" s="139" t="s">
        <v>253</v>
      </c>
      <c r="C18" s="139" t="s">
        <v>254</v>
      </c>
      <c r="D18" s="139" t="s">
        <v>253</v>
      </c>
      <c r="E18" s="139" t="s">
        <v>254</v>
      </c>
      <c r="F18" s="2830"/>
      <c r="G18" s="2830"/>
    </row>
    <row r="19" spans="1:7">
      <c r="A19" s="132" t="s">
        <v>255</v>
      </c>
      <c r="B19" s="132">
        <v>0</v>
      </c>
      <c r="C19" s="132">
        <v>7201.2855719999998</v>
      </c>
      <c r="D19" s="132">
        <v>0</v>
      </c>
      <c r="E19" s="132">
        <v>9464.8611099999998</v>
      </c>
      <c r="F19" s="132">
        <v>61662.535651999999</v>
      </c>
      <c r="G19" s="132">
        <v>64108.628339000003</v>
      </c>
    </row>
    <row r="20" spans="1:7">
      <c r="A20" s="6" t="s">
        <v>256</v>
      </c>
      <c r="B20" s="6">
        <v>0</v>
      </c>
      <c r="C20" s="6">
        <v>901.06280000000004</v>
      </c>
      <c r="D20" s="6">
        <v>417.42765200000002</v>
      </c>
      <c r="E20" s="6">
        <v>1417.430492</v>
      </c>
      <c r="F20" s="6">
        <v>33621.958763000002</v>
      </c>
      <c r="G20" s="6">
        <v>41188.879903000001</v>
      </c>
    </row>
    <row r="21" spans="1:7">
      <c r="A21" s="6" t="s">
        <v>257</v>
      </c>
      <c r="B21" s="6">
        <v>0</v>
      </c>
      <c r="C21" s="6">
        <v>449.52696300000002</v>
      </c>
      <c r="D21" s="6">
        <v>51.851447</v>
      </c>
      <c r="E21" s="6">
        <v>557.52072899999996</v>
      </c>
      <c r="F21" s="6">
        <v>17161.344138</v>
      </c>
      <c r="G21" s="6">
        <v>13287.602933</v>
      </c>
    </row>
    <row r="22" spans="1:7">
      <c r="A22" s="6" t="s">
        <v>258</v>
      </c>
      <c r="B22" s="6">
        <v>0</v>
      </c>
      <c r="C22" s="6">
        <v>45.003646000000003</v>
      </c>
      <c r="D22" s="6">
        <v>18.099768999999998</v>
      </c>
      <c r="E22" s="6">
        <v>126.044186</v>
      </c>
      <c r="F22" s="6">
        <v>7860.0836079999999</v>
      </c>
      <c r="G22" s="6">
        <v>6549.3204029999997</v>
      </c>
    </row>
    <row r="23" spans="1:7">
      <c r="A23" s="6" t="s">
        <v>259</v>
      </c>
      <c r="B23" s="6">
        <v>0</v>
      </c>
      <c r="C23" s="6">
        <v>0</v>
      </c>
      <c r="D23" s="6">
        <v>0</v>
      </c>
      <c r="E23" s="6">
        <v>0</v>
      </c>
      <c r="F23" s="6">
        <v>0</v>
      </c>
      <c r="G23" s="6">
        <v>769.10825</v>
      </c>
    </row>
    <row r="24" spans="1:7">
      <c r="A24" s="55" t="s">
        <v>188</v>
      </c>
      <c r="B24" s="55">
        <v>0</v>
      </c>
      <c r="C24" s="55">
        <v>8596.878980999998</v>
      </c>
      <c r="D24" s="55">
        <v>487.37886800000001</v>
      </c>
      <c r="E24" s="55">
        <v>11565.856516999998</v>
      </c>
      <c r="F24" s="55">
        <v>120305.92216099999</v>
      </c>
      <c r="G24" s="55">
        <v>125903.53982800002</v>
      </c>
    </row>
    <row r="25" spans="1:7">
      <c r="A25" s="96"/>
    </row>
    <row r="111" spans="7:7" ht="15">
      <c r="G111" s="25"/>
    </row>
  </sheetData>
  <mergeCells count="14">
    <mergeCell ref="A13:G14"/>
    <mergeCell ref="B16:E16"/>
    <mergeCell ref="F16:G16"/>
    <mergeCell ref="B17:C17"/>
    <mergeCell ref="D17:E17"/>
    <mergeCell ref="F17:F18"/>
    <mergeCell ref="G17:G18"/>
    <mergeCell ref="A1:G1"/>
    <mergeCell ref="B3:E3"/>
    <mergeCell ref="F3:G3"/>
    <mergeCell ref="B4:C4"/>
    <mergeCell ref="D4:E4"/>
    <mergeCell ref="F4:F5"/>
    <mergeCell ref="G4:G5"/>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BE8FD-268C-43F4-A2BB-E77A56367270}">
  <sheetPr>
    <tabColor theme="2"/>
  </sheetPr>
  <dimension ref="A1:J111"/>
  <sheetViews>
    <sheetView showGridLines="0" showWhiteSpace="0" view="pageLayout" zoomScaleNormal="100" workbookViewId="0">
      <selection activeCell="A71" sqref="A71"/>
    </sheetView>
  </sheetViews>
  <sheetFormatPr defaultColWidth="0" defaultRowHeight="12"/>
  <cols>
    <col min="1" max="1" width="30.7109375" style="6" customWidth="1"/>
    <col min="2" max="5" width="8.28515625" style="6" customWidth="1"/>
    <col min="6" max="6" width="10.42578125" style="6" customWidth="1"/>
    <col min="7" max="8" width="10.7109375" style="6" customWidth="1"/>
    <col min="9" max="10" width="2.42578125" style="6" hidden="1" customWidth="1"/>
    <col min="11" max="16384" width="9.140625" style="6" hidden="1"/>
  </cols>
  <sheetData>
    <row r="1" spans="1:8" ht="54" customHeight="1">
      <c r="A1" s="2821" t="s">
        <v>2121</v>
      </c>
      <c r="B1" s="2821"/>
      <c r="C1" s="2821"/>
      <c r="D1" s="2821"/>
      <c r="E1" s="2821"/>
      <c r="F1" s="2821"/>
      <c r="G1" s="2834"/>
      <c r="H1" s="2834"/>
    </row>
    <row r="2" spans="1:8" ht="12" customHeight="1">
      <c r="A2" s="125"/>
      <c r="B2" s="118"/>
      <c r="C2" s="118"/>
      <c r="D2" s="118"/>
      <c r="E2" s="118"/>
      <c r="F2" s="118"/>
      <c r="G2" s="118"/>
      <c r="H2" s="1214"/>
    </row>
    <row r="3" spans="1:8" ht="15">
      <c r="A3" s="1215"/>
      <c r="B3" s="1215"/>
      <c r="C3" s="1215"/>
      <c r="D3" s="66"/>
      <c r="E3" s="1215"/>
      <c r="F3" s="1215"/>
      <c r="G3" s="2835" t="s">
        <v>855</v>
      </c>
      <c r="H3" s="2836"/>
    </row>
    <row r="4" spans="1:8" ht="30" customHeight="1">
      <c r="A4" s="27" t="s">
        <v>120</v>
      </c>
      <c r="B4" s="47"/>
      <c r="C4" s="47"/>
      <c r="D4" s="127"/>
      <c r="E4" s="47"/>
      <c r="F4" s="47"/>
      <c r="G4" s="1216" t="s">
        <v>856</v>
      </c>
      <c r="H4" s="1216" t="s">
        <v>857</v>
      </c>
    </row>
    <row r="5" spans="1:8">
      <c r="A5" s="47" t="s">
        <v>858</v>
      </c>
      <c r="B5" s="126"/>
      <c r="C5" s="126"/>
      <c r="D5" s="47"/>
      <c r="E5" s="126"/>
      <c r="F5" s="126"/>
      <c r="G5" s="126"/>
      <c r="H5" s="126"/>
    </row>
    <row r="6" spans="1:8">
      <c r="A6" s="6" t="s">
        <v>859</v>
      </c>
      <c r="G6" s="6">
        <v>65324</v>
      </c>
      <c r="H6" s="6">
        <v>65387</v>
      </c>
    </row>
    <row r="7" spans="1:8">
      <c r="A7" s="6" t="s">
        <v>860</v>
      </c>
      <c r="G7" s="6">
        <v>105</v>
      </c>
      <c r="H7" s="6">
        <v>105</v>
      </c>
    </row>
    <row r="8" spans="1:8">
      <c r="A8" s="52" t="s">
        <v>861</v>
      </c>
      <c r="B8" s="52"/>
      <c r="C8" s="52"/>
      <c r="D8" s="52"/>
      <c r="E8" s="52"/>
      <c r="F8" s="52"/>
      <c r="G8" s="52">
        <v>65429</v>
      </c>
      <c r="H8" s="52">
        <v>65492</v>
      </c>
    </row>
    <row r="9" spans="1:8">
      <c r="A9" s="1217"/>
      <c r="B9" s="1217"/>
      <c r="C9" s="1217"/>
      <c r="D9" s="1217"/>
      <c r="E9" s="1217"/>
      <c r="F9" s="1217"/>
      <c r="G9" s="1217"/>
      <c r="H9" s="1217"/>
    </row>
    <row r="10" spans="1:8" s="1218" customFormat="1">
      <c r="A10" s="47" t="s">
        <v>862</v>
      </c>
      <c r="B10" s="1217"/>
      <c r="C10" s="1217"/>
      <c r="D10" s="1217"/>
      <c r="E10" s="1217"/>
      <c r="F10" s="1217"/>
      <c r="G10" s="1217"/>
      <c r="H10" s="1217"/>
    </row>
    <row r="11" spans="1:8">
      <c r="A11" s="6" t="s">
        <v>863</v>
      </c>
      <c r="G11" s="6">
        <v>430</v>
      </c>
      <c r="H11" s="6">
        <v>103</v>
      </c>
    </row>
    <row r="12" spans="1:8">
      <c r="A12" s="6" t="s">
        <v>864</v>
      </c>
      <c r="G12" s="6">
        <v>362</v>
      </c>
      <c r="H12" s="6">
        <v>390</v>
      </c>
    </row>
    <row r="13" spans="1:8">
      <c r="A13" s="2154"/>
    </row>
    <row r="16" spans="1:8" ht="12" customHeight="1">
      <c r="A16" s="162" t="s">
        <v>321</v>
      </c>
      <c r="B16" s="123"/>
      <c r="C16" s="123"/>
      <c r="D16" s="123"/>
      <c r="E16" s="123"/>
      <c r="F16" s="123"/>
      <c r="G16" s="123"/>
      <c r="H16" s="1219"/>
    </row>
    <row r="17" spans="1:8" ht="15">
      <c r="A17" s="1220"/>
      <c r="B17" s="1220"/>
      <c r="C17" s="1220"/>
      <c r="D17" s="1221"/>
      <c r="E17" s="1220"/>
      <c r="F17" s="1220"/>
      <c r="G17" s="2837" t="s">
        <v>855</v>
      </c>
      <c r="H17" s="2838"/>
    </row>
    <row r="18" spans="1:8" ht="24">
      <c r="A18" s="124" t="s">
        <v>120</v>
      </c>
      <c r="B18" s="1222"/>
      <c r="C18" s="1222"/>
      <c r="D18" s="135"/>
      <c r="E18" s="1222"/>
      <c r="F18" s="1222"/>
      <c r="G18" s="1223" t="s">
        <v>856</v>
      </c>
      <c r="H18" s="1223" t="s">
        <v>857</v>
      </c>
    </row>
    <row r="19" spans="1:8">
      <c r="A19" s="1222" t="s">
        <v>858</v>
      </c>
      <c r="B19" s="134"/>
      <c r="C19" s="134"/>
      <c r="D19" s="1222"/>
      <c r="E19" s="134"/>
      <c r="F19" s="134"/>
      <c r="G19" s="134"/>
      <c r="H19" s="134"/>
    </row>
    <row r="20" spans="1:8">
      <c r="A20" s="6" t="s">
        <v>859</v>
      </c>
      <c r="G20" s="6">
        <v>49491</v>
      </c>
      <c r="H20" s="6">
        <v>49304</v>
      </c>
    </row>
    <row r="21" spans="1:8">
      <c r="A21" s="6" t="s">
        <v>860</v>
      </c>
      <c r="G21" s="6">
        <v>150</v>
      </c>
      <c r="H21" s="6">
        <v>150</v>
      </c>
    </row>
    <row r="22" spans="1:8">
      <c r="A22" s="55" t="s">
        <v>861</v>
      </c>
      <c r="B22" s="55"/>
      <c r="C22" s="55"/>
      <c r="D22" s="55"/>
      <c r="E22" s="55"/>
      <c r="F22" s="55"/>
      <c r="G22" s="55">
        <v>49641</v>
      </c>
      <c r="H22" s="55">
        <v>49454</v>
      </c>
    </row>
    <row r="23" spans="1:8">
      <c r="A23" s="1217"/>
      <c r="B23" s="1217"/>
      <c r="C23" s="1217"/>
      <c r="D23" s="1217"/>
      <c r="E23" s="1217"/>
      <c r="F23" s="1217"/>
      <c r="G23" s="1217"/>
      <c r="H23" s="1217"/>
    </row>
    <row r="24" spans="1:8">
      <c r="A24" s="1222" t="s">
        <v>862</v>
      </c>
      <c r="B24" s="1217"/>
      <c r="C24" s="1217"/>
      <c r="D24" s="1217"/>
      <c r="E24" s="1217"/>
      <c r="F24" s="1217"/>
      <c r="G24" s="1217"/>
      <c r="H24" s="1217"/>
    </row>
    <row r="25" spans="1:8">
      <c r="A25" s="6" t="s">
        <v>863</v>
      </c>
      <c r="G25" s="6">
        <v>645.40300000000002</v>
      </c>
      <c r="H25" s="6">
        <v>61.311999999999998</v>
      </c>
    </row>
    <row r="26" spans="1:8">
      <c r="A26" s="6" t="s">
        <v>864</v>
      </c>
      <c r="G26" s="6">
        <v>160.37900000000013</v>
      </c>
      <c r="H26" s="6">
        <v>645.09899999999993</v>
      </c>
    </row>
    <row r="27" spans="1:8" s="1558" customFormat="1">
      <c r="A27" s="2154"/>
    </row>
    <row r="31" spans="1:8">
      <c r="A31" s="6" t="s">
        <v>2071</v>
      </c>
    </row>
    <row r="111" spans="7:7" ht="15">
      <c r="G111" s="25"/>
    </row>
  </sheetData>
  <mergeCells count="3">
    <mergeCell ref="A1:H1"/>
    <mergeCell ref="G3:H3"/>
    <mergeCell ref="G17:H17"/>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580CF-94FF-49F4-8BE4-10160FF56BB7}">
  <sheetPr>
    <tabColor theme="2"/>
  </sheetPr>
  <dimension ref="A1:G111"/>
  <sheetViews>
    <sheetView showGridLines="0" showWhiteSpace="0" view="pageLayout" zoomScaleNormal="130" workbookViewId="0">
      <selection activeCell="A44" sqref="A44"/>
    </sheetView>
  </sheetViews>
  <sheetFormatPr defaultColWidth="0" defaultRowHeight="12"/>
  <cols>
    <col min="1" max="1" width="60.7109375" style="140" customWidth="1"/>
    <col min="2" max="3" width="16.7109375" style="140" customWidth="1"/>
    <col min="4" max="7" width="0" style="140" hidden="1" customWidth="1"/>
    <col min="8" max="16384" width="9.140625" style="140" hidden="1"/>
  </cols>
  <sheetData>
    <row r="1" spans="1:3" ht="90.75" customHeight="1">
      <c r="A1" s="2839" t="s">
        <v>2233</v>
      </c>
      <c r="B1" s="2840"/>
      <c r="C1" s="2840"/>
    </row>
    <row r="2" spans="1:3" ht="29.25" customHeight="1">
      <c r="A2" s="141" t="s">
        <v>120</v>
      </c>
      <c r="B2" s="142" t="s">
        <v>260</v>
      </c>
      <c r="C2" s="142" t="s">
        <v>25</v>
      </c>
    </row>
    <row r="3" spans="1:3">
      <c r="A3" s="143" t="s">
        <v>261</v>
      </c>
      <c r="B3" s="2342">
        <v>4091</v>
      </c>
      <c r="C3" s="2342">
        <v>327</v>
      </c>
    </row>
    <row r="4" spans="1:3">
      <c r="A4" s="144" t="s">
        <v>262</v>
      </c>
      <c r="B4" s="2343">
        <v>-10</v>
      </c>
      <c r="C4" s="2343">
        <v>-1</v>
      </c>
    </row>
    <row r="5" spans="1:3">
      <c r="A5" s="144" t="s">
        <v>263</v>
      </c>
      <c r="B5" s="2343">
        <v>92</v>
      </c>
      <c r="C5" s="2343">
        <v>7</v>
      </c>
    </row>
    <row r="6" spans="1:3">
      <c r="A6" s="144" t="s">
        <v>264</v>
      </c>
      <c r="B6" s="2343">
        <v>5</v>
      </c>
      <c r="C6" s="2343">
        <v>0</v>
      </c>
    </row>
    <row r="7" spans="1:3">
      <c r="A7" s="144" t="s">
        <v>265</v>
      </c>
      <c r="B7" s="2343">
        <v>1045</v>
      </c>
      <c r="C7" s="2343">
        <v>84</v>
      </c>
    </row>
    <row r="8" spans="1:3">
      <c r="A8" s="144" t="s">
        <v>266</v>
      </c>
      <c r="B8" s="2343">
        <v>0</v>
      </c>
      <c r="C8" s="2343">
        <v>0</v>
      </c>
    </row>
    <row r="9" spans="1:3">
      <c r="A9" s="144" t="s">
        <v>267</v>
      </c>
      <c r="B9" s="2343">
        <v>28</v>
      </c>
      <c r="C9" s="2343">
        <v>2</v>
      </c>
    </row>
    <row r="10" spans="1:3">
      <c r="A10" s="144" t="s">
        <v>268</v>
      </c>
      <c r="B10" s="2343">
        <v>13</v>
      </c>
      <c r="C10" s="2343">
        <v>1</v>
      </c>
    </row>
    <row r="11" spans="1:3">
      <c r="A11" s="144" t="s">
        <v>15</v>
      </c>
      <c r="B11" s="2343">
        <v>0</v>
      </c>
      <c r="C11" s="2343">
        <v>0</v>
      </c>
    </row>
    <row r="12" spans="1:3">
      <c r="A12" s="145" t="s">
        <v>269</v>
      </c>
      <c r="B12" s="2342">
        <v>5263</v>
      </c>
      <c r="C12" s="2342">
        <v>421</v>
      </c>
    </row>
    <row r="13" spans="1:3" s="148" customFormat="1">
      <c r="A13" s="146"/>
      <c r="B13" s="147"/>
      <c r="C13" s="147"/>
    </row>
    <row r="14" spans="1:3" ht="36" customHeight="1">
      <c r="A14" s="149" t="s">
        <v>120</v>
      </c>
      <c r="B14" s="150" t="s">
        <v>260</v>
      </c>
      <c r="C14" s="150" t="s">
        <v>25</v>
      </c>
    </row>
    <row r="15" spans="1:3">
      <c r="A15" s="151" t="s">
        <v>270</v>
      </c>
      <c r="B15" s="152">
        <v>4690.754928112985</v>
      </c>
      <c r="C15" s="152">
        <v>375.26039424903882</v>
      </c>
    </row>
    <row r="16" spans="1:3">
      <c r="A16" s="144" t="s">
        <v>262</v>
      </c>
      <c r="B16" s="153">
        <v>-407.00434344721691</v>
      </c>
      <c r="C16" s="153">
        <v>-32.560347475777355</v>
      </c>
    </row>
    <row r="17" spans="1:3">
      <c r="A17" s="144" t="s">
        <v>263</v>
      </c>
      <c r="B17" s="153">
        <v>42.387302506801603</v>
      </c>
      <c r="C17" s="153">
        <v>3.3909842005441284</v>
      </c>
    </row>
    <row r="18" spans="1:3">
      <c r="A18" s="144" t="s">
        <v>264</v>
      </c>
      <c r="B18" s="153">
        <v>-20.974557361064115</v>
      </c>
      <c r="C18" s="153">
        <v>-1.6779645888851291</v>
      </c>
    </row>
    <row r="19" spans="1:3">
      <c r="A19" s="144" t="s">
        <v>265</v>
      </c>
      <c r="B19" s="153"/>
      <c r="C19" s="153">
        <v>0</v>
      </c>
    </row>
    <row r="20" spans="1:3">
      <c r="A20" s="144" t="s">
        <v>266</v>
      </c>
      <c r="B20" s="153">
        <v>0</v>
      </c>
      <c r="C20" s="153">
        <v>0</v>
      </c>
    </row>
    <row r="21" spans="1:3">
      <c r="A21" s="144" t="s">
        <v>267</v>
      </c>
      <c r="B21" s="153">
        <v>-107.72768045397933</v>
      </c>
      <c r="C21" s="153">
        <v>-8.6182144363183468</v>
      </c>
    </row>
    <row r="22" spans="1:3">
      <c r="A22" s="144" t="s">
        <v>268</v>
      </c>
      <c r="B22" s="153">
        <v>-107.34390408476875</v>
      </c>
      <c r="C22" s="153">
        <v>-8.5875123267814999</v>
      </c>
    </row>
    <row r="23" spans="1:3">
      <c r="A23" s="144" t="s">
        <v>15</v>
      </c>
      <c r="B23" s="153">
        <v>0.89151150685427416</v>
      </c>
      <c r="C23" s="153">
        <v>7.1320920548341937E-2</v>
      </c>
    </row>
    <row r="24" spans="1:3">
      <c r="A24" s="154" t="s">
        <v>261</v>
      </c>
      <c r="B24" s="155">
        <v>4090.9832567796116</v>
      </c>
      <c r="C24" s="155">
        <v>327.27866054236893</v>
      </c>
    </row>
    <row r="25" spans="1:3">
      <c r="A25" s="146"/>
      <c r="B25" s="147"/>
      <c r="C25" s="147"/>
    </row>
    <row r="111" spans="7:7" ht="15">
      <c r="G111" s="156"/>
    </row>
  </sheetData>
  <mergeCells count="1">
    <mergeCell ref="A1:C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A6CFA-B61E-41D4-ABED-BF3460795DA2}">
  <sheetPr>
    <tabColor theme="2"/>
  </sheetPr>
  <dimension ref="A1:G111"/>
  <sheetViews>
    <sheetView showGridLines="0" showWhiteSpace="0" view="pageLayout" zoomScaleNormal="100" workbookViewId="0">
      <selection activeCell="A50" sqref="A49:A50"/>
    </sheetView>
  </sheetViews>
  <sheetFormatPr defaultColWidth="0" defaultRowHeight="12"/>
  <cols>
    <col min="1" max="1" width="76" style="161" customWidth="1"/>
    <col min="2" max="3" width="9.140625" style="17" customWidth="1"/>
    <col min="4" max="7" width="0" style="17" hidden="1" customWidth="1"/>
    <col min="8" max="16384" width="9.140625" style="17" hidden="1"/>
  </cols>
  <sheetData>
    <row r="1" spans="1:3" ht="83.25" customHeight="1">
      <c r="A1" s="2834" t="s">
        <v>2122</v>
      </c>
      <c r="B1" s="2726"/>
      <c r="C1" s="2726"/>
    </row>
    <row r="2" spans="1:3" ht="12" customHeight="1">
      <c r="A2" s="125" t="s">
        <v>2064</v>
      </c>
      <c r="B2" s="157"/>
      <c r="C2" s="157"/>
    </row>
    <row r="3" spans="1:3" ht="24">
      <c r="A3" s="130" t="s">
        <v>120</v>
      </c>
      <c r="B3" s="38" t="s">
        <v>271</v>
      </c>
      <c r="C3" s="38" t="s">
        <v>222</v>
      </c>
    </row>
    <row r="4" spans="1:3">
      <c r="A4" s="158" t="s">
        <v>272</v>
      </c>
      <c r="B4" s="159"/>
      <c r="C4" s="159">
        <v>158.76647215999998</v>
      </c>
    </row>
    <row r="5" spans="1:3">
      <c r="A5" s="161" t="s">
        <v>273</v>
      </c>
      <c r="B5" s="160">
        <v>2060.5610939399999</v>
      </c>
      <c r="C5" s="160">
        <v>107.91674282999999</v>
      </c>
    </row>
    <row r="6" spans="1:3">
      <c r="A6" s="161" t="s">
        <v>274</v>
      </c>
      <c r="B6" s="160">
        <v>610.34573035000005</v>
      </c>
      <c r="C6" s="160">
        <v>74.646490670000006</v>
      </c>
    </row>
    <row r="7" spans="1:3">
      <c r="A7" s="161" t="s">
        <v>275</v>
      </c>
      <c r="B7" s="160">
        <v>235.0981439</v>
      </c>
      <c r="C7" s="160">
        <v>4.70196288</v>
      </c>
    </row>
    <row r="8" spans="1:3">
      <c r="A8" s="161" t="s">
        <v>276</v>
      </c>
      <c r="B8" s="160">
        <v>1215.1172196899997</v>
      </c>
      <c r="C8" s="160">
        <v>28.568289279999988</v>
      </c>
    </row>
    <row r="9" spans="1:3">
      <c r="A9" s="161" t="s">
        <v>277</v>
      </c>
      <c r="B9" s="160">
        <v>0</v>
      </c>
      <c r="C9" s="160">
        <v>0</v>
      </c>
    </row>
    <row r="10" spans="1:3">
      <c r="A10" s="161" t="s">
        <v>278</v>
      </c>
      <c r="B10" s="160">
        <v>439.860673008437</v>
      </c>
      <c r="C10" s="160"/>
    </row>
    <row r="11" spans="1:3">
      <c r="A11" s="161" t="s">
        <v>279</v>
      </c>
      <c r="B11" s="160">
        <v>0</v>
      </c>
      <c r="C11" s="160">
        <v>0</v>
      </c>
    </row>
    <row r="12" spans="1:3">
      <c r="A12" s="161" t="s">
        <v>280</v>
      </c>
      <c r="B12" s="160">
        <v>142.84798572</v>
      </c>
      <c r="C12" s="160">
        <v>32.032764459999996</v>
      </c>
    </row>
    <row r="13" spans="1:3">
      <c r="A13" s="161" t="s">
        <v>281</v>
      </c>
      <c r="B13" s="160">
        <v>1.50535719</v>
      </c>
      <c r="C13" s="160">
        <v>18.816964870000003</v>
      </c>
    </row>
    <row r="14" spans="1:3">
      <c r="A14" s="2339" t="s">
        <v>282</v>
      </c>
      <c r="B14" s="2340"/>
      <c r="C14" s="2340">
        <v>0</v>
      </c>
    </row>
    <row r="16" spans="1:3">
      <c r="A16" s="96"/>
    </row>
    <row r="17" spans="1:3">
      <c r="A17" s="97" t="s">
        <v>1601</v>
      </c>
      <c r="B17" s="162"/>
      <c r="C17" s="162"/>
    </row>
    <row r="18" spans="1:3" ht="24">
      <c r="A18" s="138" t="s">
        <v>120</v>
      </c>
      <c r="B18" s="39" t="s">
        <v>271</v>
      </c>
      <c r="C18" s="39" t="s">
        <v>222</v>
      </c>
    </row>
    <row r="19" spans="1:3">
      <c r="A19" s="163" t="s">
        <v>272</v>
      </c>
      <c r="B19" s="54"/>
      <c r="C19" s="54">
        <v>138.49941489</v>
      </c>
    </row>
    <row r="20" spans="1:3">
      <c r="A20" s="161" t="s">
        <v>273</v>
      </c>
      <c r="B20" s="17">
        <v>2809.65918371</v>
      </c>
      <c r="C20" s="17">
        <v>60.459128560000011</v>
      </c>
    </row>
    <row r="21" spans="1:3">
      <c r="A21" s="161" t="s">
        <v>274</v>
      </c>
      <c r="B21" s="17">
        <v>669.55482461999998</v>
      </c>
      <c r="C21" s="17">
        <v>13.3910965</v>
      </c>
    </row>
    <row r="22" spans="1:3">
      <c r="A22" s="161" t="s">
        <v>275</v>
      </c>
      <c r="B22" s="17">
        <v>188.0414064</v>
      </c>
      <c r="C22" s="17">
        <v>3.7608281200000002</v>
      </c>
    </row>
    <row r="23" spans="1:3">
      <c r="A23" s="161" t="s">
        <v>276</v>
      </c>
      <c r="B23" s="17">
        <v>1952.06295269</v>
      </c>
      <c r="C23" s="17">
        <v>43.307203940000008</v>
      </c>
    </row>
    <row r="24" spans="1:3">
      <c r="A24" s="161" t="s">
        <v>277</v>
      </c>
      <c r="B24" s="17">
        <v>0</v>
      </c>
      <c r="C24" s="17">
        <v>0</v>
      </c>
    </row>
    <row r="25" spans="1:3">
      <c r="A25" s="161" t="s">
        <v>278</v>
      </c>
      <c r="B25" s="17">
        <v>486.90620927081699</v>
      </c>
    </row>
    <row r="26" spans="1:3">
      <c r="A26" s="161" t="s">
        <v>279</v>
      </c>
      <c r="B26" s="17">
        <v>0</v>
      </c>
      <c r="C26" s="17">
        <v>0</v>
      </c>
    </row>
    <row r="27" spans="1:3">
      <c r="A27" s="161" t="s">
        <v>280</v>
      </c>
      <c r="B27" s="17">
        <v>112.62050403000001</v>
      </c>
      <c r="C27" s="17">
        <v>78.040286329999986</v>
      </c>
    </row>
    <row r="28" spans="1:3">
      <c r="A28" s="161" t="s">
        <v>281</v>
      </c>
      <c r="B28" s="17">
        <v>0</v>
      </c>
      <c r="C28" s="17">
        <v>0</v>
      </c>
    </row>
    <row r="29" spans="1:3">
      <c r="A29" s="2339" t="s">
        <v>282</v>
      </c>
      <c r="B29" s="2341"/>
      <c r="C29" s="2341">
        <v>0</v>
      </c>
    </row>
    <row r="111" spans="7:7" ht="15">
      <c r="G111" s="164"/>
    </row>
  </sheetData>
  <mergeCells count="1">
    <mergeCell ref="A1:C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5FFA5-CA03-4024-A957-26D3341BCD94}">
  <sheetPr>
    <tabColor theme="2"/>
  </sheetPr>
  <dimension ref="A1:W116"/>
  <sheetViews>
    <sheetView showGridLines="0" showWhiteSpace="0" view="pageLayout" zoomScaleNormal="100" workbookViewId="0">
      <selection activeCell="A43" sqref="A43"/>
    </sheetView>
  </sheetViews>
  <sheetFormatPr defaultColWidth="0" defaultRowHeight="12"/>
  <cols>
    <col min="1" max="1" width="39.28515625" style="88" customWidth="1"/>
    <col min="2" max="5" width="14.140625" style="88" customWidth="1"/>
    <col min="6" max="23" width="17.85546875" style="88" hidden="1" customWidth="1"/>
    <col min="24" max="16384" width="8.5703125" style="88" hidden="1"/>
  </cols>
  <sheetData>
    <row r="1" spans="1:11" s="2135" customFormat="1" ht="27" customHeight="1">
      <c r="A1" s="2135" t="s">
        <v>2123</v>
      </c>
      <c r="B1" s="2136"/>
      <c r="C1" s="2136"/>
      <c r="D1" s="2136"/>
      <c r="E1" s="2136"/>
    </row>
    <row r="2" spans="1:11" s="1001" customFormat="1" ht="104.25" customHeight="1">
      <c r="A2" s="2841" t="s">
        <v>2308</v>
      </c>
      <c r="B2" s="2841"/>
      <c r="C2" s="2841"/>
      <c r="D2" s="2841"/>
      <c r="E2" s="2841"/>
    </row>
    <row r="3" spans="1:11" s="2139" customFormat="1" ht="24.75" customHeight="1">
      <c r="A3" s="2135"/>
      <c r="B3" s="2137">
        <v>2018</v>
      </c>
      <c r="C3" s="2138"/>
      <c r="D3" s="2643">
        <v>2017</v>
      </c>
      <c r="E3" s="2643"/>
    </row>
    <row r="4" spans="1:11" s="2139" customFormat="1" ht="24.75" customHeight="1">
      <c r="A4" s="2140" t="s">
        <v>120</v>
      </c>
      <c r="B4" s="2141" t="s">
        <v>416</v>
      </c>
      <c r="C4" s="2141" t="s">
        <v>222</v>
      </c>
      <c r="D4" s="2644" t="s">
        <v>416</v>
      </c>
      <c r="E4" s="2644" t="s">
        <v>222</v>
      </c>
    </row>
    <row r="5" spans="1:11" s="2139" customFormat="1" ht="20.25" customHeight="1">
      <c r="A5" s="2135" t="s">
        <v>738</v>
      </c>
      <c r="B5" s="2136"/>
      <c r="C5" s="2136"/>
      <c r="D5" s="2136"/>
      <c r="E5" s="2136"/>
    </row>
    <row r="6" spans="1:11" ht="24" customHeight="1">
      <c r="A6" s="987" t="s">
        <v>740</v>
      </c>
      <c r="B6" s="988">
        <v>0</v>
      </c>
      <c r="C6" s="988">
        <v>0</v>
      </c>
      <c r="D6" s="988">
        <v>5631.3921391799995</v>
      </c>
      <c r="E6" s="988">
        <v>147.47888348000001</v>
      </c>
    </row>
    <row r="7" spans="1:11">
      <c r="A7" s="987" t="s">
        <v>742</v>
      </c>
      <c r="B7" s="988">
        <v>4900.1447233600002</v>
      </c>
      <c r="C7" s="988">
        <v>1680.9529712599999</v>
      </c>
      <c r="D7" s="988">
        <v>5841.6765763099993</v>
      </c>
      <c r="E7" s="988">
        <v>1856.6066702700002</v>
      </c>
    </row>
    <row r="8" spans="1:11">
      <c r="A8" s="987" t="s">
        <v>675</v>
      </c>
      <c r="B8" s="988">
        <v>8277.8627545600011</v>
      </c>
      <c r="C8" s="988">
        <v>4667.26278594</v>
      </c>
      <c r="D8" s="988">
        <v>9029.6360839200006</v>
      </c>
      <c r="E8" s="988">
        <v>3762.35210001</v>
      </c>
    </row>
    <row r="9" spans="1:11">
      <c r="A9" s="989" t="s">
        <v>609</v>
      </c>
      <c r="B9" s="990">
        <v>71.080667030000001</v>
      </c>
      <c r="C9" s="990">
        <v>27.264546450000001</v>
      </c>
      <c r="D9" s="990">
        <v>79.156639100000007</v>
      </c>
      <c r="E9" s="990">
        <v>36.144396319999998</v>
      </c>
    </row>
    <row r="10" spans="1:11">
      <c r="A10" s="989" t="s">
        <v>613</v>
      </c>
      <c r="B10" s="990">
        <v>0</v>
      </c>
      <c r="C10" s="990">
        <v>0</v>
      </c>
      <c r="D10" s="990">
        <v>14.967333889999999</v>
      </c>
      <c r="E10" s="990">
        <v>14.967333889999999</v>
      </c>
    </row>
    <row r="11" spans="1:11">
      <c r="A11" s="991" t="s">
        <v>614</v>
      </c>
      <c r="B11" s="992">
        <v>13249.088144950001</v>
      </c>
      <c r="C11" s="992">
        <v>6375.4803036499998</v>
      </c>
      <c r="D11" s="1009">
        <v>20596.8287724</v>
      </c>
      <c r="E11" s="1009">
        <v>5817.5493839700002</v>
      </c>
    </row>
    <row r="12" spans="1:11">
      <c r="A12" s="989"/>
      <c r="B12" s="990"/>
      <c r="C12" s="990"/>
      <c r="D12" s="990"/>
      <c r="E12" s="990"/>
      <c r="J12" s="662"/>
      <c r="K12" s="662"/>
    </row>
    <row r="13" spans="1:11" s="2135" customFormat="1">
      <c r="A13" s="2142" t="s">
        <v>750</v>
      </c>
      <c r="B13" s="2143"/>
      <c r="C13" s="2143"/>
      <c r="D13" s="2143"/>
      <c r="E13" s="2143"/>
      <c r="J13" s="2144"/>
      <c r="K13" s="2144"/>
    </row>
    <row r="14" spans="1:11">
      <c r="A14" s="989" t="s">
        <v>751</v>
      </c>
      <c r="B14" s="990">
        <v>2266.25803808</v>
      </c>
      <c r="C14" s="990">
        <v>43.642553569999997</v>
      </c>
      <c r="D14" s="990">
        <v>6.7683997920000003</v>
      </c>
      <c r="E14" s="990" t="s">
        <v>423</v>
      </c>
      <c r="J14" s="662"/>
      <c r="K14" s="662"/>
    </row>
    <row r="15" spans="1:11">
      <c r="A15" s="989" t="s">
        <v>881</v>
      </c>
      <c r="B15" s="990">
        <v>1271.70962863</v>
      </c>
      <c r="C15" s="990">
        <v>69.273312570000002</v>
      </c>
      <c r="D15" s="990" t="s">
        <v>423</v>
      </c>
      <c r="E15" s="990" t="s">
        <v>423</v>
      </c>
      <c r="J15" s="662"/>
    </row>
    <row r="16" spans="1:11">
      <c r="A16" s="1010" t="s">
        <v>15</v>
      </c>
      <c r="B16" s="990">
        <v>2932.7024580200004</v>
      </c>
      <c r="C16" s="990">
        <v>182.45064954999998</v>
      </c>
      <c r="D16" s="990">
        <v>2226.8941863777563</v>
      </c>
      <c r="E16" s="990">
        <v>278.22084953183321</v>
      </c>
      <c r="J16" s="662"/>
    </row>
    <row r="17" spans="1:10">
      <c r="A17" s="989" t="s">
        <v>882</v>
      </c>
      <c r="B17" s="990">
        <v>2155.4195505799999</v>
      </c>
      <c r="C17" s="990">
        <v>153.54961645</v>
      </c>
      <c r="D17" s="990">
        <v>2024.5354676500001</v>
      </c>
      <c r="E17" s="990">
        <v>94.85526016</v>
      </c>
      <c r="G17" s="662"/>
      <c r="H17" s="662"/>
      <c r="J17" s="662"/>
    </row>
    <row r="18" spans="1:10">
      <c r="A18" s="991" t="s">
        <v>628</v>
      </c>
      <c r="B18" s="992">
        <v>6470.6701247300007</v>
      </c>
      <c r="C18" s="992">
        <v>295.36651568999997</v>
      </c>
      <c r="D18" s="1009">
        <v>2233.6625861697562</v>
      </c>
      <c r="E18" s="1009">
        <v>278.22084953183321</v>
      </c>
      <c r="J18" s="662"/>
    </row>
    <row r="19" spans="1:10">
      <c r="A19" s="997" t="s">
        <v>188</v>
      </c>
      <c r="B19" s="998">
        <v>19719.758269680002</v>
      </c>
      <c r="C19" s="998">
        <v>6670.8468193399995</v>
      </c>
      <c r="D19" s="1012">
        <v>22830.491358569758</v>
      </c>
      <c r="E19" s="1012">
        <v>6095.770233501833</v>
      </c>
      <c r="J19" s="662"/>
    </row>
    <row r="20" spans="1:10">
      <c r="A20" s="999"/>
      <c r="B20" s="1000"/>
      <c r="C20" s="1340"/>
      <c r="D20" s="1000"/>
      <c r="E20" s="1341"/>
      <c r="J20" s="662"/>
    </row>
    <row r="21" spans="1:10">
      <c r="A21" s="96" t="s">
        <v>883</v>
      </c>
      <c r="B21" s="987"/>
      <c r="C21" s="987"/>
      <c r="D21" s="987"/>
      <c r="E21" s="987"/>
      <c r="J21" s="662"/>
    </row>
    <row r="22" spans="1:10">
      <c r="A22" s="1342"/>
      <c r="J22" s="662"/>
    </row>
    <row r="23" spans="1:10">
      <c r="A23" s="1339"/>
      <c r="B23" s="662"/>
      <c r="C23" s="1343"/>
      <c r="E23" s="1343"/>
      <c r="J23" s="662"/>
    </row>
    <row r="24" spans="1:10">
      <c r="E24" s="662"/>
      <c r="G24" s="662"/>
      <c r="H24" s="662"/>
    </row>
    <row r="25" spans="1:10">
      <c r="G25" s="662"/>
      <c r="H25" s="662"/>
    </row>
    <row r="26" spans="1:10" s="1001" customFormat="1">
      <c r="A26" s="88"/>
      <c r="B26" s="88"/>
      <c r="C26" s="88"/>
      <c r="D26" s="88"/>
      <c r="E26" s="88"/>
    </row>
    <row r="35" spans="1:1">
      <c r="A35" s="1344"/>
    </row>
    <row r="36" spans="1:1">
      <c r="A36" s="1344"/>
    </row>
    <row r="37" spans="1:1">
      <c r="A37" s="1344"/>
    </row>
    <row r="116" spans="7:7" ht="15">
      <c r="G116" s="673"/>
    </row>
  </sheetData>
  <mergeCells count="1">
    <mergeCell ref="A2:E2"/>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AE922-110B-4EEE-BFE7-0D6F3F447FC8}">
  <sheetPr>
    <tabColor theme="4" tint="-0.249977111117893"/>
  </sheetPr>
  <dimension ref="A1:E3"/>
  <sheetViews>
    <sheetView showGridLines="0" showWhiteSpace="0" view="pageLayout" zoomScaleNormal="100" workbookViewId="0">
      <selection activeCell="C60" sqref="C60"/>
    </sheetView>
  </sheetViews>
  <sheetFormatPr defaultColWidth="0" defaultRowHeight="15"/>
  <cols>
    <col min="1" max="1" width="31.7109375" style="2047" customWidth="1"/>
    <col min="2" max="3" width="9.140625" style="2047" customWidth="1"/>
    <col min="4" max="4" width="30.85546875" style="2047" customWidth="1"/>
    <col min="5" max="5" width="9.140625" style="2047" customWidth="1"/>
    <col min="6" max="16384" width="9.140625" style="2047" hidden="1"/>
  </cols>
  <sheetData>
    <row r="1" spans="1:5" ht="26.25">
      <c r="A1" s="2241" t="s">
        <v>73</v>
      </c>
      <c r="B1" s="1749"/>
      <c r="C1" s="1749"/>
      <c r="D1" s="1"/>
      <c r="E1" s="2097" t="s">
        <v>2063</v>
      </c>
    </row>
    <row r="2" spans="1:5" ht="18.75">
      <c r="A2" s="2044"/>
      <c r="B2" s="1749"/>
      <c r="C2" s="1749"/>
      <c r="D2" s="1"/>
      <c r="E2" s="1751"/>
    </row>
    <row r="3" spans="1:5">
      <c r="A3" s="3" t="s">
        <v>73</v>
      </c>
      <c r="B3" s="3"/>
      <c r="C3" s="3"/>
      <c r="D3" s="2"/>
      <c r="E3" s="2">
        <v>53</v>
      </c>
    </row>
  </sheetData>
  <hyperlinks>
    <hyperlink ref="A3" location="'55'!A1" display="Securitisation" xr:uid="{DC87B47E-E549-48B2-81B6-CB4674A8C0BD}"/>
  </hyperlink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9BC6-CFF3-4F14-B10F-69A9BA940FB2}">
  <sheetPr>
    <tabColor theme="2"/>
  </sheetPr>
  <dimension ref="A1:H95"/>
  <sheetViews>
    <sheetView showGridLines="0" showWhiteSpace="0" view="pageLayout" zoomScaleNormal="100" zoomScaleSheetLayoutView="124" workbookViewId="0">
      <selection activeCell="B66" sqref="B66"/>
    </sheetView>
  </sheetViews>
  <sheetFormatPr defaultRowHeight="15"/>
  <cols>
    <col min="1" max="1" width="10.42578125" customWidth="1"/>
    <col min="2" max="2" width="10.7109375" customWidth="1"/>
    <col min="3" max="3" width="16.5703125" customWidth="1"/>
    <col min="5" max="5" width="12" customWidth="1"/>
    <col min="6" max="6" width="7.5703125" customWidth="1"/>
    <col min="7" max="7" width="10.7109375" customWidth="1"/>
    <col min="8" max="8" width="10.5703125" customWidth="1"/>
  </cols>
  <sheetData>
    <row r="1" spans="1:8" ht="81" customHeight="1">
      <c r="A1" s="2844" t="s">
        <v>2291</v>
      </c>
      <c r="B1" s="2844"/>
      <c r="C1" s="2844"/>
      <c r="D1" s="2844"/>
      <c r="E1" s="2844"/>
      <c r="F1" s="2844"/>
      <c r="G1" s="2844"/>
      <c r="H1" s="2844"/>
    </row>
    <row r="2" spans="1:8">
      <c r="A2" s="2794" t="s">
        <v>884</v>
      </c>
      <c r="B2" s="2845"/>
      <c r="C2" s="2845"/>
      <c r="D2" s="2845"/>
      <c r="E2" s="2845"/>
      <c r="F2" s="1753"/>
      <c r="G2" s="1753"/>
      <c r="H2" s="1753"/>
    </row>
    <row r="3" spans="1:8">
      <c r="A3" s="303"/>
      <c r="B3" s="1753"/>
      <c r="C3" s="1753"/>
      <c r="D3" s="1753"/>
      <c r="E3" s="2846" t="s">
        <v>387</v>
      </c>
      <c r="F3" s="2843"/>
      <c r="G3" s="2843"/>
      <c r="H3" s="2843"/>
    </row>
    <row r="4" spans="1:8">
      <c r="A4" s="303"/>
      <c r="B4" s="1753"/>
      <c r="C4" s="1753"/>
      <c r="D4" s="1753"/>
      <c r="E4" s="2847" t="s">
        <v>885</v>
      </c>
      <c r="F4" s="2848"/>
      <c r="G4" s="2847" t="s">
        <v>222</v>
      </c>
      <c r="H4" s="2848"/>
    </row>
    <row r="5" spans="1:8" ht="34.5">
      <c r="A5" s="205" t="s">
        <v>240</v>
      </c>
      <c r="B5" s="1753"/>
      <c r="C5" s="1753"/>
      <c r="D5" s="1753"/>
      <c r="E5" s="1345" t="s">
        <v>73</v>
      </c>
      <c r="F5" s="1346" t="s">
        <v>886</v>
      </c>
      <c r="G5" s="1346" t="s">
        <v>73</v>
      </c>
      <c r="H5" s="1347" t="s">
        <v>886</v>
      </c>
    </row>
    <row r="6" spans="1:8">
      <c r="A6" s="209" t="s">
        <v>603</v>
      </c>
      <c r="B6" s="209"/>
      <c r="C6" s="209"/>
      <c r="D6" s="209"/>
      <c r="E6" s="209"/>
      <c r="F6" s="209"/>
      <c r="G6" s="209"/>
      <c r="H6" s="1348"/>
    </row>
    <row r="7" spans="1:8">
      <c r="A7" s="213" t="s">
        <v>887</v>
      </c>
      <c r="B7" s="213"/>
      <c r="C7" s="213"/>
      <c r="D7" s="213"/>
      <c r="E7" s="213">
        <v>8264.7325130166555</v>
      </c>
      <c r="F7" s="213"/>
      <c r="G7" s="213">
        <v>1648.0253591571932</v>
      </c>
      <c r="H7" s="213"/>
    </row>
    <row r="8" spans="1:8">
      <c r="A8" s="216" t="s">
        <v>188</v>
      </c>
      <c r="B8" s="216"/>
      <c r="C8" s="216"/>
      <c r="D8" s="216"/>
      <c r="E8" s="216">
        <f>E7</f>
        <v>8264.7325130166555</v>
      </c>
      <c r="F8" s="216"/>
      <c r="G8" s="216">
        <f>G7</f>
        <v>1648.0253591571932</v>
      </c>
      <c r="H8" s="216"/>
    </row>
    <row r="9" spans="1:8">
      <c r="A9" s="1753"/>
      <c r="B9" s="1754"/>
      <c r="C9" s="1754"/>
      <c r="D9" s="1754"/>
      <c r="E9" s="1754"/>
      <c r="F9" s="1753"/>
      <c r="G9" s="1753"/>
      <c r="H9" s="1753"/>
    </row>
    <row r="10" spans="1:8">
      <c r="A10" s="1349"/>
      <c r="B10" s="1350"/>
      <c r="C10" s="1350"/>
      <c r="D10" s="1350"/>
      <c r="E10" s="1350"/>
      <c r="F10" s="1349"/>
      <c r="G10" s="1349"/>
      <c r="H10" s="1349"/>
    </row>
    <row r="11" spans="1:8">
      <c r="A11" s="1351"/>
      <c r="B11" s="2217"/>
      <c r="C11" s="2217"/>
      <c r="D11" s="2217"/>
      <c r="E11" s="2842" t="s">
        <v>387</v>
      </c>
      <c r="F11" s="2843"/>
      <c r="G11" s="2843"/>
      <c r="H11" s="2843"/>
    </row>
    <row r="12" spans="1:8">
      <c r="A12" s="593"/>
      <c r="B12" s="2218"/>
      <c r="C12" s="2218"/>
      <c r="D12" s="2218"/>
      <c r="E12" s="2850" t="s">
        <v>885</v>
      </c>
      <c r="F12" s="2848"/>
      <c r="G12" s="2850" t="s">
        <v>222</v>
      </c>
      <c r="H12" s="2848"/>
    </row>
    <row r="13" spans="1:8" ht="34.5">
      <c r="A13" s="221" t="s">
        <v>291</v>
      </c>
      <c r="B13" s="222"/>
      <c r="C13" s="222"/>
      <c r="D13" s="222"/>
      <c r="E13" s="1352" t="s">
        <v>73</v>
      </c>
      <c r="F13" s="1353" t="s">
        <v>886</v>
      </c>
      <c r="G13" s="1353" t="s">
        <v>73</v>
      </c>
      <c r="H13" s="1354" t="s">
        <v>886</v>
      </c>
    </row>
    <row r="14" spans="1:8">
      <c r="A14" s="225" t="s">
        <v>603</v>
      </c>
      <c r="B14" s="225"/>
      <c r="C14" s="225"/>
      <c r="D14" s="225"/>
      <c r="E14" s="225"/>
      <c r="F14" s="225"/>
      <c r="G14" s="225"/>
      <c r="H14" s="1355"/>
    </row>
    <row r="15" spans="1:8">
      <c r="A15" s="213" t="s">
        <v>887</v>
      </c>
      <c r="B15" s="213"/>
      <c r="C15" s="213"/>
      <c r="D15" s="213"/>
      <c r="E15" s="213">
        <f>8399.52339191</f>
        <v>8399.5233919099992</v>
      </c>
      <c r="F15" s="213"/>
      <c r="G15" s="213">
        <f>849.58601499</f>
        <v>849.58601498999997</v>
      </c>
      <c r="H15" s="213"/>
    </row>
    <row r="16" spans="1:8">
      <c r="A16" s="1356" t="s">
        <v>188</v>
      </c>
      <c r="B16" s="1356"/>
      <c r="C16" s="1356"/>
      <c r="D16" s="1356"/>
      <c r="E16" s="1356">
        <f>SUM(E14:E15)</f>
        <v>8399.5233919099992</v>
      </c>
      <c r="F16" s="1356"/>
      <c r="G16" s="1356">
        <f>G15</f>
        <v>849.58601498999997</v>
      </c>
      <c r="H16" s="1356"/>
    </row>
    <row r="17" spans="1:8">
      <c r="A17" s="1753"/>
      <c r="B17" s="1754"/>
      <c r="C17" s="1753"/>
      <c r="D17" s="1753"/>
      <c r="E17" s="1753"/>
      <c r="F17" s="1753"/>
      <c r="G17" s="1753"/>
      <c r="H17" s="1753"/>
    </row>
    <row r="18" spans="1:8" ht="63.6" customHeight="1">
      <c r="A18" s="2844" t="s">
        <v>2065</v>
      </c>
      <c r="B18" s="2844"/>
      <c r="C18" s="2844"/>
      <c r="D18" s="2844"/>
      <c r="E18" s="2844"/>
      <c r="F18" s="2844"/>
      <c r="G18" s="2844"/>
      <c r="H18" s="2844"/>
    </row>
    <row r="19" spans="1:8">
      <c r="A19" s="303"/>
      <c r="B19" s="1753"/>
      <c r="C19" s="2846" t="s">
        <v>387</v>
      </c>
      <c r="D19" s="2851"/>
      <c r="E19" s="2851"/>
      <c r="F19" s="2851"/>
      <c r="G19" s="2851"/>
      <c r="H19" s="2851"/>
    </row>
    <row r="20" spans="1:8" ht="83.25" customHeight="1">
      <c r="A20" s="205">
        <v>55</v>
      </c>
      <c r="B20" s="206"/>
      <c r="C20" s="1345" t="s">
        <v>888</v>
      </c>
      <c r="D20" s="1347" t="s">
        <v>889</v>
      </c>
      <c r="E20" s="1347" t="s">
        <v>776</v>
      </c>
      <c r="F20" s="1347" t="s">
        <v>893</v>
      </c>
      <c r="G20" s="1347" t="s">
        <v>892</v>
      </c>
      <c r="H20" s="1347" t="s">
        <v>890</v>
      </c>
    </row>
    <row r="21" spans="1:8">
      <c r="A21" s="225" t="s">
        <v>891</v>
      </c>
      <c r="B21" s="210"/>
      <c r="C21" s="210"/>
      <c r="D21" s="213">
        <v>8264.7325130166555</v>
      </c>
      <c r="E21" s="213">
        <v>8264.7325130166555</v>
      </c>
      <c r="F21" s="210">
        <v>27.447512581652632</v>
      </c>
      <c r="G21" s="213">
        <v>21</v>
      </c>
      <c r="H21" s="1753">
        <v>17.08588864</v>
      </c>
    </row>
    <row r="22" spans="1:8">
      <c r="A22" s="216"/>
      <c r="B22" s="216"/>
      <c r="C22" s="216"/>
      <c r="D22" s="216">
        <f>D21</f>
        <v>8264.7325130166555</v>
      </c>
      <c r="E22" s="216">
        <f>E21</f>
        <v>8264.7325130166555</v>
      </c>
      <c r="F22" s="216">
        <f>F21</f>
        <v>27.447512581652632</v>
      </c>
      <c r="G22" s="216">
        <v>21</v>
      </c>
      <c r="H22" s="216">
        <v>17.08588864</v>
      </c>
    </row>
    <row r="23" spans="1:8">
      <c r="A23" s="1753"/>
      <c r="B23" s="1754"/>
      <c r="C23" s="1754"/>
      <c r="D23" s="1753"/>
      <c r="E23" s="1753"/>
      <c r="F23" s="1753"/>
      <c r="G23" s="1753"/>
    </row>
    <row r="24" spans="1:8">
      <c r="A24" s="1351"/>
      <c r="B24" s="1753"/>
      <c r="C24" s="2842" t="s">
        <v>387</v>
      </c>
      <c r="D24" s="2851"/>
      <c r="E24" s="2851"/>
      <c r="F24" s="2851"/>
      <c r="G24" s="2851"/>
      <c r="H24" s="2851"/>
    </row>
    <row r="25" spans="1:8" ht="108.75" customHeight="1">
      <c r="A25" s="221" t="s">
        <v>291</v>
      </c>
      <c r="B25" s="222"/>
      <c r="C25" s="1352" t="s">
        <v>888</v>
      </c>
      <c r="D25" s="1353" t="s">
        <v>889</v>
      </c>
      <c r="E25" s="1353" t="s">
        <v>776</v>
      </c>
      <c r="F25" s="1354" t="s">
        <v>893</v>
      </c>
      <c r="G25" s="1354" t="s">
        <v>892</v>
      </c>
      <c r="H25" s="1354" t="s">
        <v>890</v>
      </c>
    </row>
    <row r="26" spans="1:8">
      <c r="A26" s="225" t="s">
        <v>891</v>
      </c>
      <c r="B26" s="210"/>
      <c r="C26" s="210"/>
      <c r="D26" s="210">
        <v>8399.5233919099992</v>
      </c>
      <c r="E26" s="210">
        <f>D26</f>
        <v>8399.5233919099992</v>
      </c>
      <c r="G26" s="239">
        <v>1.5504826086100001</v>
      </c>
      <c r="H26" s="1753">
        <v>0.14599999999999999</v>
      </c>
    </row>
    <row r="27" spans="1:8">
      <c r="A27" s="228" t="s">
        <v>894</v>
      </c>
      <c r="B27" s="228"/>
      <c r="C27" s="228"/>
      <c r="D27" s="228">
        <f>D26</f>
        <v>8399.5233919099992</v>
      </c>
      <c r="E27" s="228">
        <f>E26</f>
        <v>8399.5233919099992</v>
      </c>
      <c r="F27" s="228"/>
      <c r="G27" s="228">
        <f>G26</f>
        <v>1.5504826086100001</v>
      </c>
      <c r="H27" s="228">
        <v>0.14599999999999999</v>
      </c>
    </row>
    <row r="28" spans="1:8">
      <c r="A28" s="1753"/>
      <c r="B28" s="1753"/>
      <c r="C28" s="1753"/>
      <c r="D28" s="1753"/>
      <c r="E28" s="1753"/>
      <c r="F28" s="1753"/>
      <c r="H28" s="1753"/>
    </row>
    <row r="29" spans="1:8">
      <c r="A29" s="1753"/>
      <c r="B29" s="1753"/>
      <c r="C29" s="1753"/>
      <c r="D29" s="1753"/>
      <c r="E29" s="1753"/>
      <c r="F29" s="1753"/>
      <c r="G29" s="1753"/>
      <c r="H29" s="1753"/>
    </row>
    <row r="30" spans="1:8">
      <c r="A30" s="1753"/>
      <c r="B30" s="1753"/>
      <c r="C30" s="1753"/>
      <c r="D30" s="1753"/>
      <c r="E30" s="1753"/>
      <c r="F30" s="1753"/>
      <c r="G30" s="1753"/>
      <c r="H30" s="1753"/>
    </row>
    <row r="31" spans="1:8">
      <c r="A31" s="1753"/>
      <c r="B31" s="1753"/>
      <c r="C31" s="1753"/>
      <c r="D31" s="1753"/>
      <c r="E31" s="1753"/>
      <c r="F31" s="1753"/>
      <c r="G31" s="1753"/>
      <c r="H31" s="1753"/>
    </row>
    <row r="32" spans="1:8">
      <c r="A32" s="1753"/>
      <c r="B32" s="1754"/>
      <c r="C32" s="1753"/>
      <c r="D32" s="1753"/>
      <c r="E32" s="1753"/>
      <c r="F32" s="1753"/>
      <c r="G32" s="1753"/>
      <c r="H32" s="1753"/>
    </row>
    <row r="33" spans="1:8" ht="118.5" customHeight="1">
      <c r="A33" s="2844" t="s">
        <v>2083</v>
      </c>
      <c r="B33" s="2673"/>
      <c r="C33" s="2673"/>
      <c r="D33" s="2673"/>
      <c r="E33" s="2673"/>
      <c r="F33" s="2673"/>
      <c r="G33" s="2673"/>
      <c r="H33" s="2673"/>
    </row>
    <row r="34" spans="1:8" ht="23.25">
      <c r="A34" s="1879" t="s">
        <v>120</v>
      </c>
      <c r="B34" s="1880" t="s">
        <v>895</v>
      </c>
      <c r="C34" s="1357" t="s">
        <v>73</v>
      </c>
      <c r="D34" s="1881" t="s">
        <v>896</v>
      </c>
      <c r="E34" s="1881" t="s">
        <v>897</v>
      </c>
      <c r="F34" s="1882" t="s">
        <v>898</v>
      </c>
      <c r="G34" s="1882" t="s">
        <v>899</v>
      </c>
      <c r="H34" s="1882" t="s">
        <v>900</v>
      </c>
    </row>
    <row r="35" spans="1:8" ht="22.5">
      <c r="A35" s="1898" t="s">
        <v>901</v>
      </c>
      <c r="B35" s="1883" t="s">
        <v>888</v>
      </c>
      <c r="C35" s="1358" t="s">
        <v>902</v>
      </c>
      <c r="D35" s="1884" t="s">
        <v>903</v>
      </c>
      <c r="E35" s="1884" t="s">
        <v>904</v>
      </c>
      <c r="F35" s="1885" t="s">
        <v>905</v>
      </c>
      <c r="G35" s="1878">
        <v>938.1</v>
      </c>
      <c r="H35" s="1878">
        <v>971.2</v>
      </c>
    </row>
    <row r="36" spans="1:8">
      <c r="A36" s="1886" t="s">
        <v>2021</v>
      </c>
      <c r="B36" s="1887" t="s">
        <v>888</v>
      </c>
      <c r="C36" s="1359" t="s">
        <v>902</v>
      </c>
      <c r="D36" s="1887" t="s">
        <v>903</v>
      </c>
      <c r="E36" s="1887" t="s">
        <v>904</v>
      </c>
      <c r="F36" s="1887" t="s">
        <v>905</v>
      </c>
      <c r="G36" s="1878">
        <v>113.8</v>
      </c>
      <c r="H36" s="1878">
        <v>117</v>
      </c>
    </row>
    <row r="37" spans="1:8">
      <c r="A37" s="1888" t="s">
        <v>188</v>
      </c>
      <c r="B37" s="1888"/>
      <c r="C37" s="1360"/>
      <c r="D37" s="1888"/>
      <c r="E37" s="1888"/>
      <c r="F37" s="1888"/>
      <c r="G37" s="1889">
        <v>1051.9000000000001</v>
      </c>
      <c r="H37" s="1889">
        <v>1088.2</v>
      </c>
    </row>
    <row r="38" spans="1:8" ht="21.75" customHeight="1">
      <c r="A38" s="2849" t="s">
        <v>906</v>
      </c>
      <c r="B38" s="2849"/>
      <c r="C38" s="2849"/>
      <c r="D38" s="2849"/>
      <c r="E38" s="2849"/>
      <c r="F38" s="2849"/>
      <c r="G38" s="2849"/>
      <c r="H38" s="2849"/>
    </row>
    <row r="39" spans="1:8">
      <c r="A39" s="218"/>
      <c r="B39" s="1890"/>
      <c r="C39" s="1361"/>
      <c r="D39" s="218"/>
      <c r="E39" s="218"/>
      <c r="F39" s="218"/>
      <c r="G39" s="218"/>
      <c r="H39" s="218"/>
    </row>
    <row r="40" spans="1:8" ht="23.25">
      <c r="A40" s="1891" t="s">
        <v>291</v>
      </c>
      <c r="B40" s="1892" t="s">
        <v>895</v>
      </c>
      <c r="C40" s="1362" t="s">
        <v>73</v>
      </c>
      <c r="D40" s="1362" t="s">
        <v>896</v>
      </c>
      <c r="E40" s="1362" t="s">
        <v>897</v>
      </c>
      <c r="F40" s="1891" t="s">
        <v>898</v>
      </c>
      <c r="G40" s="1891" t="s">
        <v>899</v>
      </c>
      <c r="H40" s="1899" t="s">
        <v>900</v>
      </c>
    </row>
    <row r="41" spans="1:8" ht="22.5">
      <c r="A41" s="1898" t="s">
        <v>901</v>
      </c>
      <c r="B41" s="1893"/>
      <c r="C41" s="2430" t="s">
        <v>902</v>
      </c>
      <c r="D41" s="1358" t="s">
        <v>903</v>
      </c>
      <c r="E41" s="1358" t="s">
        <v>904</v>
      </c>
      <c r="F41" s="1894" t="s">
        <v>905</v>
      </c>
      <c r="G41" s="1878">
        <v>894.6</v>
      </c>
      <c r="H41" s="1878">
        <v>922.90000000000009</v>
      </c>
    </row>
    <row r="42" spans="1:8" ht="22.5">
      <c r="A42" s="1886" t="s">
        <v>2021</v>
      </c>
      <c r="B42" s="1359" t="s">
        <v>888</v>
      </c>
      <c r="C42" s="2431" t="s">
        <v>902</v>
      </c>
      <c r="D42" s="1359" t="s">
        <v>903</v>
      </c>
      <c r="E42" s="1359" t="s">
        <v>904</v>
      </c>
      <c r="F42" s="1359" t="s">
        <v>905</v>
      </c>
      <c r="G42" s="1878">
        <v>121.9</v>
      </c>
      <c r="H42" s="1878">
        <v>125.1</v>
      </c>
    </row>
    <row r="43" spans="1:8">
      <c r="A43" s="1895" t="s">
        <v>188</v>
      </c>
      <c r="B43" s="1896"/>
      <c r="C43" s="1896"/>
      <c r="D43" s="1896"/>
      <c r="E43" s="1896"/>
      <c r="F43" s="1896"/>
      <c r="G43" s="1897">
        <v>1016.5</v>
      </c>
      <c r="H43" s="1897">
        <v>1048</v>
      </c>
    </row>
    <row r="44" spans="1:8" ht="24.75" customHeight="1">
      <c r="A44" s="2849" t="s">
        <v>906</v>
      </c>
      <c r="B44" s="2849"/>
      <c r="C44" s="2849"/>
      <c r="D44" s="2849"/>
      <c r="E44" s="2849"/>
      <c r="F44" s="2849"/>
      <c r="G44" s="2849"/>
      <c r="H44" s="2849"/>
    </row>
    <row r="45" spans="1:8">
      <c r="A45" s="1753"/>
      <c r="B45" s="1754"/>
      <c r="C45" s="1753"/>
      <c r="D45" s="1753"/>
      <c r="E45" s="1753"/>
      <c r="F45" s="1753"/>
      <c r="G45" s="1753"/>
      <c r="H45" s="1753"/>
    </row>
    <row r="46" spans="1:8">
      <c r="A46" s="1753"/>
      <c r="B46" s="1754"/>
      <c r="C46" s="1753"/>
      <c r="D46" s="1753"/>
      <c r="E46" s="1753"/>
      <c r="F46" s="1753"/>
      <c r="G46" s="1753"/>
      <c r="H46" s="1753"/>
    </row>
    <row r="47" spans="1:8">
      <c r="A47" s="1753"/>
      <c r="B47" s="1754"/>
      <c r="C47" s="1753"/>
      <c r="D47" s="1753"/>
      <c r="E47" s="1753"/>
      <c r="F47" s="1753"/>
      <c r="G47" s="1753"/>
      <c r="H47" s="1753"/>
    </row>
    <row r="48" spans="1:8">
      <c r="A48" s="1753"/>
      <c r="B48" s="1754"/>
      <c r="C48" s="1753"/>
      <c r="D48" s="1753"/>
      <c r="E48" s="1753"/>
      <c r="F48" s="1753"/>
      <c r="G48" s="1753"/>
      <c r="H48" s="1753"/>
    </row>
    <row r="49" spans="1:8">
      <c r="A49" s="1753"/>
      <c r="B49" s="1754"/>
      <c r="C49" s="1753"/>
      <c r="D49" s="1753"/>
      <c r="E49" s="1753"/>
      <c r="F49" s="1753"/>
      <c r="G49" s="1753"/>
      <c r="H49" s="1753"/>
    </row>
    <row r="50" spans="1:8">
      <c r="A50" s="1753"/>
      <c r="B50" s="1754"/>
      <c r="C50" s="1753"/>
      <c r="D50" s="1753"/>
      <c r="E50" s="1753"/>
      <c r="F50" s="1753"/>
      <c r="G50" s="1753"/>
      <c r="H50" s="1753"/>
    </row>
    <row r="51" spans="1:8">
      <c r="A51" s="1753"/>
      <c r="B51" s="1754"/>
      <c r="C51" s="1753"/>
      <c r="D51" s="1753"/>
      <c r="E51" s="1753"/>
      <c r="F51" s="1753"/>
      <c r="G51" s="1753"/>
      <c r="H51" s="1753"/>
    </row>
    <row r="52" spans="1:8">
      <c r="A52" s="1753"/>
      <c r="B52" s="1754"/>
      <c r="C52" s="1753"/>
      <c r="D52" s="1753"/>
      <c r="E52" s="1753"/>
      <c r="F52" s="1753"/>
      <c r="G52" s="1753"/>
      <c r="H52" s="1753"/>
    </row>
    <row r="53" spans="1:8">
      <c r="A53" s="1753"/>
      <c r="B53" s="1754"/>
      <c r="C53" s="1753"/>
      <c r="D53" s="1753"/>
      <c r="E53" s="1753"/>
      <c r="F53" s="1753"/>
      <c r="G53" s="1753"/>
      <c r="H53" s="1753"/>
    </row>
    <row r="54" spans="1:8">
      <c r="A54" s="1753"/>
      <c r="B54" s="1754"/>
      <c r="C54" s="1753"/>
      <c r="D54" s="1753"/>
      <c r="E54" s="1753"/>
      <c r="F54" s="1753"/>
      <c r="G54" s="1753"/>
      <c r="H54" s="1753"/>
    </row>
    <row r="55" spans="1:8">
      <c r="A55" s="1753"/>
      <c r="B55" s="1754"/>
      <c r="C55" s="1753"/>
      <c r="D55" s="1753"/>
      <c r="E55" s="1753"/>
      <c r="F55" s="1753"/>
      <c r="G55" s="1753"/>
      <c r="H55" s="1753"/>
    </row>
    <row r="56" spans="1:8">
      <c r="A56" s="1753"/>
      <c r="B56" s="1754"/>
      <c r="C56" s="1753"/>
      <c r="D56" s="1753"/>
      <c r="E56" s="1753"/>
      <c r="F56" s="1753"/>
      <c r="G56" s="1753"/>
      <c r="H56" s="1753"/>
    </row>
    <row r="57" spans="1:8">
      <c r="A57" s="1753"/>
      <c r="B57" s="1754"/>
      <c r="C57" s="1753"/>
      <c r="D57" s="1753"/>
      <c r="E57" s="1753"/>
      <c r="F57" s="1753"/>
      <c r="G57" s="1753"/>
      <c r="H57" s="1753"/>
    </row>
    <row r="58" spans="1:8">
      <c r="A58" s="1753"/>
      <c r="B58" s="1754"/>
      <c r="C58" s="1753"/>
      <c r="D58" s="1753"/>
      <c r="E58" s="1753"/>
      <c r="F58" s="1753"/>
      <c r="G58" s="1753"/>
      <c r="H58" s="1753"/>
    </row>
    <row r="59" spans="1:8">
      <c r="A59" s="1753"/>
      <c r="B59" s="1754"/>
      <c r="C59" s="1753"/>
      <c r="D59" s="1753"/>
      <c r="E59" s="1753"/>
      <c r="F59" s="1753"/>
      <c r="G59" s="1753"/>
      <c r="H59" s="1753"/>
    </row>
    <row r="60" spans="1:8">
      <c r="A60" s="1753"/>
      <c r="B60" s="1754"/>
      <c r="C60" s="1753"/>
      <c r="D60" s="1753"/>
      <c r="E60" s="1753"/>
      <c r="F60" s="1753"/>
      <c r="G60" s="1753"/>
      <c r="H60" s="1753"/>
    </row>
    <row r="61" spans="1:8">
      <c r="A61" s="1753"/>
      <c r="B61" s="1754"/>
      <c r="C61" s="1753"/>
      <c r="D61" s="1753"/>
      <c r="E61" s="1753"/>
      <c r="F61" s="1753"/>
      <c r="G61" s="1753"/>
      <c r="H61" s="1753"/>
    </row>
    <row r="62" spans="1:8">
      <c r="A62" s="1753"/>
      <c r="B62" s="1754"/>
      <c r="C62" s="1753"/>
      <c r="D62" s="1753"/>
      <c r="E62" s="1753"/>
      <c r="F62" s="1753"/>
      <c r="G62" s="1753"/>
      <c r="H62" s="1753"/>
    </row>
    <row r="63" spans="1:8">
      <c r="A63" s="1753"/>
      <c r="B63" s="1754"/>
      <c r="C63" s="1753"/>
      <c r="D63" s="1753"/>
      <c r="E63" s="1753"/>
      <c r="F63" s="1753"/>
      <c r="G63" s="1753"/>
      <c r="H63" s="1753"/>
    </row>
    <row r="64" spans="1:8">
      <c r="A64" s="1753"/>
      <c r="B64" s="1754"/>
      <c r="C64" s="1753"/>
      <c r="D64" s="1753"/>
      <c r="E64" s="1753"/>
      <c r="F64" s="1753"/>
      <c r="G64" s="1753"/>
      <c r="H64" s="1753"/>
    </row>
    <row r="65" spans="1:8">
      <c r="A65" s="1753"/>
      <c r="B65" s="1754"/>
      <c r="C65" s="1753"/>
      <c r="D65" s="1753"/>
      <c r="E65" s="1753"/>
      <c r="F65" s="1753"/>
      <c r="G65" s="1753"/>
      <c r="H65" s="1753"/>
    </row>
    <row r="66" spans="1:8">
      <c r="A66" s="1753"/>
      <c r="B66" s="1754"/>
      <c r="C66" s="1753"/>
      <c r="D66" s="1753"/>
      <c r="E66" s="1753"/>
      <c r="F66" s="1753"/>
      <c r="G66" s="1753"/>
      <c r="H66" s="1753"/>
    </row>
    <row r="67" spans="1:8">
      <c r="A67" s="1753"/>
      <c r="B67" s="1754"/>
      <c r="C67" s="1753"/>
      <c r="D67" s="1753"/>
      <c r="E67" s="1753"/>
      <c r="F67" s="1753"/>
      <c r="G67" s="1753"/>
      <c r="H67" s="1753"/>
    </row>
    <row r="68" spans="1:8">
      <c r="A68" s="1753"/>
      <c r="B68" s="1754"/>
      <c r="C68" s="1753"/>
      <c r="D68" s="1753"/>
      <c r="E68" s="1753"/>
      <c r="F68" s="1753"/>
      <c r="G68" s="1753"/>
      <c r="H68" s="1753"/>
    </row>
    <row r="69" spans="1:8">
      <c r="A69" s="1753"/>
      <c r="B69" s="1754"/>
      <c r="C69" s="1753"/>
      <c r="D69" s="1753"/>
      <c r="E69" s="1753"/>
      <c r="F69" s="1753"/>
      <c r="G69" s="1753"/>
      <c r="H69" s="1753"/>
    </row>
    <row r="70" spans="1:8">
      <c r="A70" s="1753"/>
      <c r="B70" s="1754"/>
      <c r="C70" s="1753"/>
      <c r="D70" s="1753"/>
      <c r="E70" s="1753"/>
      <c r="F70" s="1753"/>
      <c r="G70" s="1753"/>
      <c r="H70" s="1753"/>
    </row>
    <row r="71" spans="1:8">
      <c r="A71" s="1753"/>
      <c r="B71" s="1754"/>
      <c r="C71" s="1753"/>
      <c r="D71" s="1753"/>
      <c r="E71" s="1753"/>
      <c r="F71" s="1753"/>
      <c r="G71" s="1753"/>
      <c r="H71" s="1753"/>
    </row>
    <row r="72" spans="1:8">
      <c r="A72" s="1753"/>
      <c r="B72" s="1754"/>
      <c r="C72" s="1753"/>
      <c r="D72" s="1753"/>
      <c r="E72" s="1753"/>
      <c r="F72" s="1753"/>
      <c r="G72" s="1753"/>
      <c r="H72" s="1753"/>
    </row>
    <row r="73" spans="1:8">
      <c r="A73" s="1753"/>
      <c r="B73" s="1754"/>
      <c r="C73" s="1753"/>
      <c r="D73" s="1753"/>
      <c r="E73" s="1753"/>
      <c r="F73" s="1753"/>
      <c r="G73" s="1753"/>
      <c r="H73" s="1753"/>
    </row>
    <row r="74" spans="1:8">
      <c r="A74" s="1753"/>
      <c r="B74" s="1754"/>
      <c r="C74" s="1753"/>
      <c r="D74" s="1753"/>
      <c r="E74" s="1753"/>
      <c r="F74" s="1753"/>
      <c r="G74" s="1753"/>
      <c r="H74" s="1753"/>
    </row>
    <row r="75" spans="1:8">
      <c r="A75" s="1753"/>
      <c r="B75" s="1754"/>
      <c r="C75" s="1753"/>
      <c r="D75" s="1753"/>
      <c r="E75" s="1753"/>
      <c r="F75" s="1753"/>
      <c r="G75" s="1753"/>
      <c r="H75" s="1753"/>
    </row>
    <row r="76" spans="1:8">
      <c r="A76" s="1753"/>
      <c r="B76" s="1754"/>
      <c r="C76" s="1753"/>
      <c r="D76" s="1753"/>
      <c r="E76" s="1753"/>
      <c r="F76" s="1753"/>
      <c r="G76" s="1753"/>
      <c r="H76" s="1753"/>
    </row>
    <row r="77" spans="1:8">
      <c r="A77" s="1753"/>
      <c r="B77" s="1754"/>
      <c r="C77" s="1753"/>
      <c r="D77" s="1753"/>
      <c r="E77" s="1753"/>
      <c r="F77" s="1753"/>
      <c r="G77" s="1753"/>
      <c r="H77" s="1753"/>
    </row>
    <row r="78" spans="1:8">
      <c r="A78" s="1753"/>
      <c r="B78" s="1754"/>
      <c r="C78" s="1753"/>
      <c r="D78" s="1753"/>
      <c r="E78" s="1753"/>
      <c r="F78" s="1753"/>
      <c r="G78" s="1753"/>
      <c r="H78" s="1753"/>
    </row>
    <row r="79" spans="1:8">
      <c r="A79" s="1753"/>
      <c r="B79" s="1754"/>
      <c r="C79" s="1753"/>
      <c r="D79" s="1753"/>
      <c r="E79" s="1753"/>
      <c r="F79" s="1753"/>
      <c r="G79" s="1753"/>
      <c r="H79" s="1753"/>
    </row>
    <row r="80" spans="1:8">
      <c r="A80" s="1753"/>
      <c r="B80" s="1754"/>
      <c r="C80" s="1753"/>
      <c r="D80" s="1753"/>
      <c r="E80" s="1753"/>
      <c r="F80" s="1753"/>
      <c r="G80" s="1753"/>
      <c r="H80" s="1753"/>
    </row>
    <row r="81" spans="1:8">
      <c r="A81" s="1753"/>
      <c r="B81" s="1754"/>
      <c r="C81" s="1753"/>
      <c r="D81" s="1753"/>
      <c r="E81" s="1753"/>
      <c r="F81" s="1753"/>
      <c r="G81" s="1753"/>
      <c r="H81" s="1753"/>
    </row>
    <row r="82" spans="1:8">
      <c r="A82" s="1753"/>
      <c r="B82" s="1754"/>
      <c r="C82" s="1753"/>
      <c r="D82" s="1753"/>
      <c r="E82" s="1753"/>
      <c r="F82" s="1753"/>
      <c r="G82" s="1753"/>
      <c r="H82" s="1753"/>
    </row>
    <row r="83" spans="1:8">
      <c r="A83" s="1753"/>
      <c r="B83" s="1754"/>
      <c r="C83" s="1753"/>
      <c r="D83" s="1753"/>
      <c r="E83" s="1753"/>
      <c r="F83" s="1753"/>
      <c r="G83" s="1753"/>
      <c r="H83" s="1753"/>
    </row>
    <row r="84" spans="1:8">
      <c r="A84" s="1753"/>
      <c r="B84" s="1754"/>
      <c r="C84" s="1753"/>
      <c r="D84" s="1753"/>
      <c r="E84" s="1753"/>
      <c r="F84" s="1753"/>
      <c r="G84" s="1753"/>
      <c r="H84" s="1753"/>
    </row>
    <row r="85" spans="1:8">
      <c r="A85" s="1753"/>
      <c r="B85" s="1754"/>
      <c r="C85" s="1753"/>
      <c r="D85" s="1753"/>
      <c r="E85" s="1753"/>
      <c r="F85" s="1753"/>
      <c r="G85" s="1753"/>
      <c r="H85" s="1753"/>
    </row>
    <row r="86" spans="1:8">
      <c r="A86" s="1753"/>
      <c r="B86" s="1754"/>
      <c r="C86" s="1753"/>
      <c r="D86" s="1753"/>
      <c r="E86" s="1753"/>
      <c r="F86" s="1753"/>
      <c r="G86" s="1753"/>
      <c r="H86" s="1753"/>
    </row>
    <row r="87" spans="1:8">
      <c r="A87" s="1753"/>
      <c r="B87" s="1754"/>
      <c r="C87" s="1753"/>
      <c r="D87" s="1753"/>
      <c r="E87" s="1753"/>
      <c r="F87" s="1753"/>
      <c r="G87" s="1753"/>
      <c r="H87" s="1753"/>
    </row>
    <row r="88" spans="1:8">
      <c r="A88" s="1753"/>
      <c r="B88" s="1754"/>
      <c r="C88" s="1753"/>
      <c r="D88" s="1753"/>
      <c r="E88" s="1753"/>
      <c r="F88" s="1753"/>
      <c r="G88" s="1753"/>
      <c r="H88" s="1753"/>
    </row>
    <row r="89" spans="1:8">
      <c r="A89" s="1753"/>
      <c r="B89" s="1754"/>
      <c r="C89" s="1753"/>
      <c r="D89" s="1753"/>
      <c r="E89" s="1753"/>
      <c r="F89" s="1753"/>
      <c r="G89" s="1753"/>
      <c r="H89" s="1753"/>
    </row>
    <row r="90" spans="1:8">
      <c r="A90" s="1753"/>
      <c r="B90" s="1754"/>
      <c r="C90" s="1753"/>
      <c r="D90" s="1753"/>
      <c r="E90" s="1753"/>
      <c r="F90" s="1753"/>
      <c r="G90" s="1753"/>
      <c r="H90" s="1753"/>
    </row>
    <row r="91" spans="1:8">
      <c r="A91" s="1753"/>
      <c r="B91" s="1754"/>
      <c r="C91" s="1753"/>
      <c r="D91" s="1753"/>
      <c r="E91" s="1753"/>
      <c r="F91" s="1753"/>
      <c r="G91" s="1753"/>
      <c r="H91" s="1753"/>
    </row>
    <row r="92" spans="1:8">
      <c r="A92" s="1753"/>
      <c r="B92" s="1754"/>
      <c r="C92" s="1753"/>
      <c r="D92" s="1753"/>
      <c r="E92" s="1753"/>
      <c r="F92" s="1753"/>
      <c r="G92" s="1753"/>
      <c r="H92" s="1753"/>
    </row>
    <row r="93" spans="1:8">
      <c r="A93" s="1753"/>
      <c r="B93" s="1754"/>
      <c r="C93" s="1753"/>
      <c r="D93" s="1753"/>
      <c r="E93" s="1753"/>
      <c r="F93" s="1753"/>
      <c r="G93" s="1753"/>
      <c r="H93" s="1753"/>
    </row>
    <row r="94" spans="1:8">
      <c r="A94" s="1753"/>
      <c r="B94" s="1754"/>
      <c r="C94" s="1753"/>
      <c r="D94" s="1753"/>
      <c r="E94" s="1753"/>
      <c r="F94" s="1753"/>
      <c r="G94" s="1753"/>
      <c r="H94" s="1753"/>
    </row>
    <row r="95" spans="1:8">
      <c r="A95" s="1753"/>
      <c r="B95" s="1754"/>
      <c r="C95" s="1753"/>
      <c r="D95" s="1753"/>
      <c r="E95" s="1753"/>
      <c r="F95" s="1753"/>
      <c r="G95" s="1753"/>
      <c r="H95" s="1753"/>
    </row>
  </sheetData>
  <mergeCells count="14">
    <mergeCell ref="A38:H38"/>
    <mergeCell ref="A44:H44"/>
    <mergeCell ref="E12:F12"/>
    <mergeCell ref="G12:H12"/>
    <mergeCell ref="A18:H18"/>
    <mergeCell ref="C19:H19"/>
    <mergeCell ref="C24:H24"/>
    <mergeCell ref="A33:H33"/>
    <mergeCell ref="E11:H11"/>
    <mergeCell ref="A1:H1"/>
    <mergeCell ref="A2:E2"/>
    <mergeCell ref="E3:H3"/>
    <mergeCell ref="E4:F4"/>
    <mergeCell ref="G4:H4"/>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6BDA-9E8B-4D47-91D8-E620848D6B9E}">
  <sheetPr>
    <tabColor theme="4" tint="-0.249977111117893"/>
  </sheetPr>
  <dimension ref="A1:D13"/>
  <sheetViews>
    <sheetView showGridLines="0" showWhiteSpace="0" view="pageLayout" zoomScaleNormal="100" workbookViewId="0">
      <selection activeCell="A48" sqref="A48"/>
    </sheetView>
  </sheetViews>
  <sheetFormatPr defaultColWidth="9.140625" defaultRowHeight="15"/>
  <cols>
    <col min="1" max="1" width="55" style="2047" customWidth="1"/>
    <col min="2" max="2" width="13.5703125" style="2047" customWidth="1"/>
    <col min="3" max="3" width="9.140625" style="2047" customWidth="1"/>
    <col min="4" max="4" width="11" style="2048" customWidth="1"/>
    <col min="5" max="16384" width="9.140625" style="2047"/>
  </cols>
  <sheetData>
    <row r="1" spans="1:4" ht="26.25">
      <c r="A1" s="2241" t="s">
        <v>74</v>
      </c>
      <c r="B1" s="1749"/>
      <c r="C1" s="2"/>
      <c r="D1" s="2095" t="s">
        <v>2063</v>
      </c>
    </row>
    <row r="2" spans="1:4" ht="18.75">
      <c r="A2" s="2044"/>
      <c r="B2" s="1749"/>
      <c r="C2" s="2"/>
      <c r="D2" s="1432"/>
    </row>
    <row r="3" spans="1:4">
      <c r="A3" s="3" t="s">
        <v>75</v>
      </c>
      <c r="B3" s="3"/>
      <c r="C3" s="2"/>
      <c r="D3" s="1432">
        <v>54</v>
      </c>
    </row>
    <row r="4" spans="1:4">
      <c r="A4" s="3" t="s">
        <v>76</v>
      </c>
      <c r="B4" s="3"/>
      <c r="C4" s="2"/>
      <c r="D4" s="1432">
        <f>+D3+1</f>
        <v>55</v>
      </c>
    </row>
    <row r="5" spans="1:4" ht="17.25" customHeight="1">
      <c r="A5" s="3" t="s">
        <v>2277</v>
      </c>
      <c r="B5" s="3"/>
      <c r="C5" s="2"/>
      <c r="D5" s="1432">
        <f t="shared" ref="D5:D13" si="0">+D4+1</f>
        <v>56</v>
      </c>
    </row>
    <row r="6" spans="1:4">
      <c r="A6" s="3" t="s">
        <v>78</v>
      </c>
      <c r="B6" s="3"/>
      <c r="C6" s="2"/>
      <c r="D6" s="1432">
        <f t="shared" si="0"/>
        <v>57</v>
      </c>
    </row>
    <row r="7" spans="1:4">
      <c r="A7" s="3" t="s">
        <v>79</v>
      </c>
      <c r="B7" s="3"/>
      <c r="C7" s="2"/>
      <c r="D7" s="1432">
        <f t="shared" si="0"/>
        <v>58</v>
      </c>
    </row>
    <row r="8" spans="1:4">
      <c r="A8" s="3" t="s">
        <v>80</v>
      </c>
      <c r="B8" s="3"/>
      <c r="C8" s="2"/>
      <c r="D8" s="1432">
        <f t="shared" si="0"/>
        <v>59</v>
      </c>
    </row>
    <row r="9" spans="1:4">
      <c r="A9" s="3" t="s">
        <v>81</v>
      </c>
      <c r="B9" s="3"/>
      <c r="C9" s="2"/>
      <c r="D9" s="1432">
        <f t="shared" si="0"/>
        <v>60</v>
      </c>
    </row>
    <row r="10" spans="1:4" ht="15" customHeight="1">
      <c r="A10" s="3" t="s">
        <v>1986</v>
      </c>
      <c r="B10" s="3"/>
      <c r="C10" s="2"/>
      <c r="D10" s="1432">
        <f t="shared" si="0"/>
        <v>61</v>
      </c>
    </row>
    <row r="11" spans="1:4" ht="24">
      <c r="A11" s="3" t="s">
        <v>1987</v>
      </c>
      <c r="B11" s="3"/>
      <c r="C11" s="2"/>
      <c r="D11" s="1432">
        <f t="shared" si="0"/>
        <v>62</v>
      </c>
    </row>
    <row r="12" spans="1:4">
      <c r="A12" s="3" t="s">
        <v>82</v>
      </c>
      <c r="B12" s="3"/>
      <c r="C12" s="2"/>
      <c r="D12" s="1432">
        <f t="shared" si="0"/>
        <v>63</v>
      </c>
    </row>
    <row r="13" spans="1:4">
      <c r="A13" s="3" t="s">
        <v>83</v>
      </c>
      <c r="B13" s="3"/>
      <c r="C13" s="2"/>
      <c r="D13" s="1432">
        <f t="shared" si="0"/>
        <v>64</v>
      </c>
    </row>
  </sheetData>
  <hyperlinks>
    <hyperlink ref="A3" location="'56'!A1" display="EU MR1 Market risk under standardised approach" xr:uid="{D9C699B9-0436-4615-9702-11AA4DCCE154}"/>
    <hyperlink ref="A4" location="'57'!A1" display="EU MR2-A Market risk under the internal models approach" xr:uid="{1C9AD937-FFFB-405D-B9E8-0E59FE724DCB}"/>
    <hyperlink ref="A5" location="'58'!A1" display="EU MR2-B REA flow statements of market risk exposures under the IMA, 31 December 2016" xr:uid="{961469AC-95BE-4C72-B519-1FE86969B09E}"/>
    <hyperlink ref="A6" location="'59'!A1" display="EU MR3 IMA values for trading portfolios" xr:uid="{F5895E3C-ABBE-4D4F-8E6B-6046572151DF}"/>
    <hyperlink ref="A7" location="'60'!A1" display="EU MR4 Comparison of VaR estimates with gains/losses" xr:uid="{1585D381-B71E-4335-A27E-971CAE01A182}"/>
    <hyperlink ref="A8" location="'61'!A1" display="Market risk for the trading book " xr:uid="{1F68C9E0-3E33-47A3-B882-4AC3A12EC195}"/>
    <hyperlink ref="A9" location="'62'!A1" display="Market risk for the banking book " xr:uid="{4D28277B-6EFC-43E2-8D3B-E90596933CA9}"/>
    <hyperlink ref="A10" location="'63'!A1" display="Interest rate sensitivities for the banking book, instantaneous rate movements" xr:uid="{8C8BE33D-612C-40B5-A3C6-509DD317C5C9}"/>
    <hyperlink ref="A11" location="'64'!A1" display="Net interest sensitivities for the banking book, instantaneous interest rate movements" xr:uid="{AB539F8F-27B7-472B-9079-983846E7B19D}"/>
    <hyperlink ref="A12" location="'65'!A1" display="Equity holdings in the banking book" xr:uid="{1331A7A7-E5E6-426D-B86E-E487640BB909}"/>
    <hyperlink ref="A13" location="'67'!A1" display="REA and minimum capital requirement for market risk " xr:uid="{5F3EEC67-5D2E-4EF2-B767-F762B6624F41}"/>
  </hyperlink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A3ED3-EA40-42F6-885D-5F611087B696}">
  <sheetPr>
    <tabColor theme="2"/>
  </sheetPr>
  <dimension ref="A1:L111"/>
  <sheetViews>
    <sheetView showGridLines="0" showWhiteSpace="0" view="pageLayout" zoomScaleNormal="100" workbookViewId="0">
      <selection activeCell="A46" sqref="A46"/>
    </sheetView>
  </sheetViews>
  <sheetFormatPr defaultColWidth="0" defaultRowHeight="12"/>
  <cols>
    <col min="1" max="1" width="23.5703125" style="1753" customWidth="1"/>
    <col min="2" max="2" width="7.5703125" style="1754" customWidth="1"/>
    <col min="3" max="6" width="7.5703125" style="1753" customWidth="1"/>
    <col min="7" max="7" width="7.85546875" style="1753" customWidth="1"/>
    <col min="8" max="9" width="12.7109375" style="1753" customWidth="1"/>
    <col min="10" max="12" width="0" style="1753" hidden="1" customWidth="1"/>
    <col min="13" max="16384" width="9.140625" style="1753" hidden="1"/>
  </cols>
  <sheetData>
    <row r="1" spans="1:12" ht="126" customHeight="1">
      <c r="A1" s="2852" t="s">
        <v>2310</v>
      </c>
      <c r="B1" s="2749"/>
      <c r="C1" s="2749"/>
      <c r="D1" s="2749"/>
      <c r="E1" s="2749"/>
      <c r="F1" s="2749"/>
      <c r="G1" s="2749"/>
      <c r="H1" s="2749"/>
      <c r="I1" s="2749"/>
      <c r="J1" s="2077"/>
      <c r="K1" s="2077"/>
      <c r="L1" s="2077"/>
    </row>
    <row r="2" spans="1:12" ht="13.5" customHeight="1">
      <c r="A2" s="203" t="s">
        <v>240</v>
      </c>
      <c r="B2" s="204"/>
      <c r="C2" s="204"/>
      <c r="D2" s="204"/>
      <c r="E2" s="204"/>
      <c r="F2" s="204"/>
      <c r="G2" s="204"/>
      <c r="H2" s="204"/>
      <c r="I2" s="204"/>
      <c r="J2" s="2077"/>
      <c r="K2" s="2077"/>
      <c r="L2" s="2077"/>
    </row>
    <row r="3" spans="1:12" ht="42" customHeight="1">
      <c r="A3" s="205" t="s">
        <v>120</v>
      </c>
      <c r="B3" s="206"/>
      <c r="C3" s="207"/>
      <c r="D3" s="207"/>
      <c r="E3" s="207"/>
      <c r="F3" s="207"/>
      <c r="G3" s="207"/>
      <c r="H3" s="207" t="s">
        <v>222</v>
      </c>
      <c r="I3" s="208" t="s">
        <v>25</v>
      </c>
    </row>
    <row r="4" spans="1:12" ht="14.25">
      <c r="A4" s="209" t="s">
        <v>311</v>
      </c>
      <c r="B4" s="210"/>
      <c r="C4" s="210"/>
      <c r="D4" s="210"/>
      <c r="E4" s="210"/>
      <c r="F4" s="210"/>
      <c r="G4" s="210"/>
      <c r="H4" s="211">
        <v>1567.317131</v>
      </c>
      <c r="I4" s="212">
        <v>125.3853704</v>
      </c>
    </row>
    <row r="5" spans="1:12">
      <c r="A5" s="213" t="s">
        <v>312</v>
      </c>
      <c r="B5" s="213"/>
      <c r="C5" s="213"/>
      <c r="D5" s="213"/>
      <c r="E5" s="213"/>
      <c r="F5" s="213"/>
      <c r="G5" s="213"/>
      <c r="H5" s="214">
        <v>651.59901730000001</v>
      </c>
      <c r="I5" s="214">
        <v>52.127921389999997</v>
      </c>
    </row>
    <row r="6" spans="1:12">
      <c r="A6" s="213" t="s">
        <v>313</v>
      </c>
      <c r="B6" s="213"/>
      <c r="C6" s="213"/>
      <c r="D6" s="213"/>
      <c r="E6" s="213"/>
      <c r="F6" s="213"/>
      <c r="G6" s="213"/>
      <c r="H6" s="214">
        <v>279.43728720000001</v>
      </c>
      <c r="I6" s="214">
        <v>22.354982969999998</v>
      </c>
    </row>
    <row r="7" spans="1:12">
      <c r="A7" s="213" t="s">
        <v>314</v>
      </c>
      <c r="B7" s="213"/>
      <c r="C7" s="213"/>
      <c r="D7" s="213"/>
      <c r="E7" s="213"/>
      <c r="F7" s="213"/>
      <c r="G7" s="213"/>
      <c r="H7" s="214">
        <v>606.03570109999998</v>
      </c>
      <c r="I7" s="214">
        <v>48.482856089999999</v>
      </c>
    </row>
    <row r="8" spans="1:12">
      <c r="A8" s="213" t="s">
        <v>315</v>
      </c>
      <c r="B8" s="213"/>
      <c r="C8" s="213"/>
      <c r="D8" s="213"/>
      <c r="E8" s="213"/>
      <c r="F8" s="213"/>
      <c r="G8" s="213"/>
      <c r="H8" s="214">
        <v>30.245125000000002</v>
      </c>
      <c r="I8" s="214">
        <v>2.41961</v>
      </c>
    </row>
    <row r="9" spans="1:12">
      <c r="A9" s="213"/>
      <c r="B9" s="213"/>
      <c r="C9" s="213"/>
      <c r="D9" s="213"/>
      <c r="E9" s="213"/>
      <c r="F9" s="213"/>
      <c r="G9" s="213"/>
      <c r="H9" s="214"/>
      <c r="I9" s="214"/>
    </row>
    <row r="10" spans="1:12">
      <c r="A10" s="215" t="s">
        <v>316</v>
      </c>
      <c r="B10" s="213"/>
      <c r="C10" s="213"/>
      <c r="D10" s="213"/>
      <c r="E10" s="213"/>
      <c r="F10" s="213"/>
      <c r="G10" s="213"/>
      <c r="H10" s="2451">
        <v>93.241113499999997</v>
      </c>
      <c r="I10" s="2451">
        <v>7.4592890799999996</v>
      </c>
    </row>
    <row r="11" spans="1:12">
      <c r="A11" s="213" t="s">
        <v>317</v>
      </c>
      <c r="B11" s="213"/>
      <c r="C11" s="213"/>
      <c r="D11" s="213"/>
      <c r="E11" s="213"/>
      <c r="F11" s="213"/>
      <c r="G11" s="213"/>
      <c r="H11" s="2451">
        <v>0</v>
      </c>
      <c r="I11" s="2451">
        <v>0</v>
      </c>
    </row>
    <row r="12" spans="1:12">
      <c r="A12" s="213" t="s">
        <v>318</v>
      </c>
      <c r="B12" s="213"/>
      <c r="C12" s="213"/>
      <c r="D12" s="213"/>
      <c r="E12" s="213"/>
      <c r="F12" s="213"/>
      <c r="G12" s="213"/>
      <c r="H12" s="214">
        <v>0</v>
      </c>
      <c r="I12" s="214">
        <v>0</v>
      </c>
    </row>
    <row r="13" spans="1:12">
      <c r="A13" s="213" t="s">
        <v>319</v>
      </c>
      <c r="B13" s="213"/>
      <c r="C13" s="213"/>
      <c r="D13" s="213"/>
      <c r="E13" s="213"/>
      <c r="F13" s="213"/>
      <c r="G13" s="213"/>
      <c r="H13" s="214">
        <v>93.241113499999997</v>
      </c>
      <c r="I13" s="214">
        <v>7.4592890799999996</v>
      </c>
    </row>
    <row r="14" spans="1:12">
      <c r="A14" s="213" t="s">
        <v>73</v>
      </c>
      <c r="B14" s="213"/>
      <c r="C14" s="213"/>
      <c r="D14" s="213"/>
      <c r="E14" s="213"/>
      <c r="F14" s="213"/>
      <c r="G14" s="213"/>
      <c r="H14" s="214">
        <v>0</v>
      </c>
      <c r="I14" s="214">
        <v>0</v>
      </c>
    </row>
    <row r="15" spans="1:12">
      <c r="A15" s="216" t="s">
        <v>188</v>
      </c>
      <c r="B15" s="216"/>
      <c r="C15" s="216"/>
      <c r="D15" s="216"/>
      <c r="E15" s="216"/>
      <c r="F15" s="216"/>
      <c r="G15" s="216"/>
      <c r="H15" s="217">
        <v>1660.5582440000001</v>
      </c>
      <c r="I15" s="217">
        <v>132.84465950000001</v>
      </c>
    </row>
    <row r="16" spans="1:12">
      <c r="A16" s="218" t="s">
        <v>320</v>
      </c>
    </row>
    <row r="18" spans="1:9" ht="15">
      <c r="A18" s="219" t="s">
        <v>321</v>
      </c>
      <c r="B18" s="220"/>
      <c r="C18" s="220"/>
      <c r="D18" s="220"/>
      <c r="E18" s="220"/>
      <c r="F18" s="220"/>
      <c r="G18" s="220"/>
      <c r="H18" s="220"/>
      <c r="I18" s="220"/>
    </row>
    <row r="19" spans="1:9" ht="24">
      <c r="A19" s="221" t="s">
        <v>120</v>
      </c>
      <c r="B19" s="222"/>
      <c r="C19" s="223"/>
      <c r="D19" s="223"/>
      <c r="E19" s="223"/>
      <c r="F19" s="223"/>
      <c r="G19" s="223"/>
      <c r="H19" s="223" t="s">
        <v>222</v>
      </c>
      <c r="I19" s="224" t="s">
        <v>25</v>
      </c>
    </row>
    <row r="20" spans="1:9" ht="14.25">
      <c r="A20" s="225" t="s">
        <v>322</v>
      </c>
      <c r="B20" s="225"/>
      <c r="C20" s="225"/>
      <c r="D20" s="225"/>
      <c r="E20" s="225"/>
      <c r="F20" s="225"/>
      <c r="G20" s="225"/>
      <c r="H20" s="225">
        <v>1111.9100395425937</v>
      </c>
      <c r="I20" s="226">
        <v>88.952803163407509</v>
      </c>
    </row>
    <row r="21" spans="1:9">
      <c r="A21" s="213" t="s">
        <v>312</v>
      </c>
      <c r="B21" s="213"/>
      <c r="C21" s="213"/>
      <c r="D21" s="213"/>
      <c r="E21" s="213"/>
      <c r="F21" s="213"/>
      <c r="G21" s="213"/>
      <c r="H21" s="213">
        <v>972.20533119759375</v>
      </c>
      <c r="I21" s="213">
        <v>77.776426495807499</v>
      </c>
    </row>
    <row r="22" spans="1:9">
      <c r="A22" s="213" t="s">
        <v>313</v>
      </c>
      <c r="B22" s="213"/>
      <c r="C22" s="213"/>
      <c r="D22" s="213"/>
      <c r="E22" s="213"/>
      <c r="F22" s="213"/>
      <c r="G22" s="213"/>
      <c r="H22" s="213">
        <v>65.981583345000018</v>
      </c>
      <c r="I22" s="213">
        <v>5.2785266676000013</v>
      </c>
    </row>
    <row r="23" spans="1:9">
      <c r="A23" s="213" t="s">
        <v>314</v>
      </c>
      <c r="B23" s="213"/>
      <c r="C23" s="213"/>
      <c r="D23" s="213"/>
      <c r="E23" s="213"/>
      <c r="F23" s="213"/>
      <c r="G23" s="213"/>
      <c r="H23" s="213">
        <v>0</v>
      </c>
      <c r="I23" s="213">
        <v>0</v>
      </c>
    </row>
    <row r="24" spans="1:9">
      <c r="A24" s="213" t="s">
        <v>315</v>
      </c>
      <c r="B24" s="213"/>
      <c r="C24" s="213"/>
      <c r="D24" s="213"/>
      <c r="E24" s="213"/>
      <c r="F24" s="213"/>
      <c r="G24" s="213"/>
      <c r="H24" s="213">
        <v>73.723124999999996</v>
      </c>
      <c r="I24" s="213">
        <v>5.89785</v>
      </c>
    </row>
    <row r="25" spans="1:9">
      <c r="A25" s="213"/>
      <c r="B25" s="213"/>
      <c r="C25" s="213"/>
      <c r="D25" s="213"/>
      <c r="E25" s="213"/>
      <c r="F25" s="213"/>
      <c r="G25" s="213"/>
      <c r="H25" s="226"/>
      <c r="I25" s="226"/>
    </row>
    <row r="26" spans="1:9">
      <c r="A26" s="226" t="s">
        <v>316</v>
      </c>
      <c r="B26" s="227"/>
      <c r="C26" s="227"/>
      <c r="D26" s="227"/>
      <c r="E26" s="227"/>
      <c r="F26" s="227"/>
      <c r="G26" s="227"/>
      <c r="H26" s="226">
        <v>73.22548574999999</v>
      </c>
      <c r="I26" s="226">
        <v>5.8580388599999988</v>
      </c>
    </row>
    <row r="27" spans="1:9">
      <c r="A27" s="213" t="s">
        <v>317</v>
      </c>
      <c r="B27" s="213"/>
      <c r="C27" s="213"/>
      <c r="D27" s="213"/>
      <c r="E27" s="213"/>
      <c r="F27" s="213"/>
      <c r="G27" s="213"/>
      <c r="H27" s="213">
        <v>0</v>
      </c>
      <c r="I27" s="213">
        <v>0</v>
      </c>
    </row>
    <row r="28" spans="1:9">
      <c r="A28" s="213" t="s">
        <v>318</v>
      </c>
      <c r="B28" s="213"/>
      <c r="C28" s="213"/>
      <c r="D28" s="213"/>
      <c r="E28" s="213"/>
      <c r="F28" s="213"/>
      <c r="G28" s="213"/>
      <c r="H28" s="213">
        <v>0</v>
      </c>
      <c r="I28" s="213">
        <v>0</v>
      </c>
    </row>
    <row r="29" spans="1:9">
      <c r="A29" s="213" t="s">
        <v>319</v>
      </c>
      <c r="B29" s="213"/>
      <c r="C29" s="213"/>
      <c r="D29" s="213"/>
      <c r="E29" s="213"/>
      <c r="F29" s="213"/>
      <c r="G29" s="213"/>
      <c r="H29" s="213">
        <v>73.22548574999999</v>
      </c>
      <c r="I29" s="213">
        <v>5.8580388599999988</v>
      </c>
    </row>
    <row r="30" spans="1:9">
      <c r="A30" s="213" t="s">
        <v>73</v>
      </c>
      <c r="B30" s="213"/>
      <c r="C30" s="213"/>
      <c r="D30" s="213"/>
      <c r="E30" s="213"/>
      <c r="F30" s="213"/>
      <c r="G30" s="213"/>
      <c r="H30" s="213">
        <v>0</v>
      </c>
      <c r="I30" s="213">
        <v>0</v>
      </c>
    </row>
    <row r="31" spans="1:9">
      <c r="A31" s="228" t="s">
        <v>188</v>
      </c>
      <c r="B31" s="228"/>
      <c r="C31" s="228"/>
      <c r="D31" s="228"/>
      <c r="E31" s="228"/>
      <c r="F31" s="228"/>
      <c r="G31" s="228"/>
      <c r="H31" s="228">
        <v>1075.4020806781252</v>
      </c>
      <c r="I31" s="228">
        <v>86.032166454250003</v>
      </c>
    </row>
    <row r="32" spans="1:9">
      <c r="A32" s="218" t="s">
        <v>320</v>
      </c>
    </row>
    <row r="111" spans="7:7" ht="15">
      <c r="G111" s="229"/>
    </row>
  </sheetData>
  <mergeCells count="1">
    <mergeCell ref="A1:I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A93E0-6558-40BB-B303-2807F78CEAFD}">
  <sheetPr>
    <tabColor theme="2"/>
  </sheetPr>
  <dimension ref="A1:H112"/>
  <sheetViews>
    <sheetView showGridLines="0" showWhiteSpace="0" view="pageLayout" zoomScaleNormal="100" workbookViewId="0">
      <selection activeCell="A42" sqref="A42"/>
    </sheetView>
  </sheetViews>
  <sheetFormatPr defaultColWidth="0" defaultRowHeight="12"/>
  <cols>
    <col min="1" max="1" width="67.28515625" style="1753" customWidth="1"/>
    <col min="2" max="2" width="12.7109375" style="1753" customWidth="1"/>
    <col min="3" max="3" width="15.28515625" style="1753" customWidth="1"/>
    <col min="4" max="8" width="0" style="1753" hidden="1" customWidth="1"/>
    <col min="9" max="16384" width="9.140625" style="1753" hidden="1"/>
  </cols>
  <sheetData>
    <row r="1" spans="1:8" ht="103.5" customHeight="1">
      <c r="A1" s="2853" t="s">
        <v>2124</v>
      </c>
      <c r="B1" s="2853"/>
      <c r="C1" s="2853"/>
    </row>
    <row r="2" spans="1:8" ht="15" customHeight="1">
      <c r="A2" s="125" t="s">
        <v>323</v>
      </c>
      <c r="B2" s="118"/>
      <c r="C2" s="118"/>
      <c r="D2" s="2074"/>
      <c r="E2" s="2074"/>
      <c r="F2" s="2074"/>
      <c r="G2" s="2074"/>
      <c r="H2" s="2078"/>
    </row>
    <row r="3" spans="1:8" ht="24">
      <c r="A3" s="230" t="s">
        <v>120</v>
      </c>
      <c r="B3" s="207" t="s">
        <v>222</v>
      </c>
      <c r="C3" s="207" t="s">
        <v>25</v>
      </c>
    </row>
    <row r="4" spans="1:8" ht="13.5" customHeight="1">
      <c r="A4" s="2192" t="s">
        <v>2068</v>
      </c>
      <c r="B4" s="232">
        <v>723.80327499999999</v>
      </c>
      <c r="C4" s="232">
        <v>57.904262000000003</v>
      </c>
    </row>
    <row r="5" spans="1:8" ht="13.5" customHeight="1">
      <c r="A5" s="233" t="s">
        <v>324</v>
      </c>
      <c r="B5" s="234">
        <v>233.46086249999999</v>
      </c>
      <c r="C5" s="234">
        <v>18.676869</v>
      </c>
    </row>
    <row r="6" spans="1:8" ht="27" customHeight="1">
      <c r="A6" s="235" t="s">
        <v>325</v>
      </c>
      <c r="B6" s="214">
        <v>723.80327499999999</v>
      </c>
      <c r="C6" s="214">
        <v>57.904262000000003</v>
      </c>
    </row>
    <row r="7" spans="1:8" ht="13.5" customHeight="1">
      <c r="A7" s="235" t="s">
        <v>326</v>
      </c>
      <c r="B7" s="214">
        <v>2172.6661249999997</v>
      </c>
      <c r="C7" s="214">
        <v>173.81328999999999</v>
      </c>
    </row>
    <row r="8" spans="1:8" ht="13.5" customHeight="1">
      <c r="A8" s="235" t="s">
        <v>327</v>
      </c>
      <c r="B8" s="214">
        <v>773.91232500000001</v>
      </c>
      <c r="C8" s="214">
        <v>61.912985999999997</v>
      </c>
    </row>
    <row r="9" spans="1:8" ht="27" customHeight="1">
      <c r="A9" s="235" t="s">
        <v>328</v>
      </c>
      <c r="B9" s="214">
        <v>2172.6661249999997</v>
      </c>
      <c r="C9" s="214">
        <v>173.81328999999999</v>
      </c>
    </row>
    <row r="10" spans="1:8" ht="13.5" customHeight="1">
      <c r="A10" s="235" t="s">
        <v>329</v>
      </c>
      <c r="B10" s="214">
        <v>1066.2754749999999</v>
      </c>
      <c r="C10" s="214">
        <v>85.302037999999996</v>
      </c>
    </row>
    <row r="11" spans="1:8" ht="27" customHeight="1">
      <c r="A11" s="235" t="s">
        <v>330</v>
      </c>
      <c r="B11" s="214">
        <v>1066.2754749999999</v>
      </c>
      <c r="C11" s="214">
        <v>85.302037999999996</v>
      </c>
    </row>
    <row r="12" spans="1:8" ht="13.5" customHeight="1">
      <c r="A12" s="235" t="s">
        <v>331</v>
      </c>
      <c r="B12" s="214">
        <v>986.74272500000006</v>
      </c>
      <c r="C12" s="214">
        <v>78.939418000000003</v>
      </c>
    </row>
    <row r="13" spans="1:8" ht="13.5" customHeight="1">
      <c r="A13" s="235" t="s">
        <v>332</v>
      </c>
      <c r="B13" s="214">
        <v>424.91981999999996</v>
      </c>
      <c r="C13" s="214">
        <v>33.931480000000001</v>
      </c>
    </row>
    <row r="14" spans="1:8" ht="13.5" customHeight="1">
      <c r="A14" s="235" t="s">
        <v>333</v>
      </c>
      <c r="B14" s="214">
        <v>412.1142625</v>
      </c>
      <c r="C14" s="214">
        <v>32.969141</v>
      </c>
    </row>
    <row r="15" spans="1:8">
      <c r="A15" s="213" t="s">
        <v>334</v>
      </c>
      <c r="B15" s="214">
        <v>352.97941250000002</v>
      </c>
      <c r="C15" s="214">
        <v>28.238353</v>
      </c>
    </row>
    <row r="16" spans="1:8">
      <c r="A16" s="213" t="s">
        <v>335</v>
      </c>
      <c r="B16" s="214"/>
      <c r="C16" s="214"/>
    </row>
    <row r="17" spans="1:3" ht="27" customHeight="1">
      <c r="A17" s="235" t="s">
        <v>336</v>
      </c>
      <c r="B17" s="214">
        <v>424.91981999999996</v>
      </c>
      <c r="C17" s="214">
        <v>33.931480000000001</v>
      </c>
    </row>
    <row r="18" spans="1:3">
      <c r="A18" s="236" t="s">
        <v>188</v>
      </c>
      <c r="B18" s="217">
        <v>4387.6646950000004</v>
      </c>
      <c r="C18" s="217">
        <v>351.01317560000001</v>
      </c>
    </row>
    <row r="19" spans="1:3" ht="24">
      <c r="A19" s="237" t="s">
        <v>337</v>
      </c>
      <c r="B19" s="217"/>
      <c r="C19" s="217"/>
    </row>
    <row r="21" spans="1:3">
      <c r="A21" s="162" t="s">
        <v>321</v>
      </c>
      <c r="B21" s="123"/>
      <c r="C21" s="123"/>
    </row>
    <row r="22" spans="1:3" ht="24">
      <c r="A22" s="238" t="s">
        <v>120</v>
      </c>
      <c r="B22" s="223" t="s">
        <v>222</v>
      </c>
      <c r="C22" s="223" t="s">
        <v>25</v>
      </c>
    </row>
    <row r="23" spans="1:3">
      <c r="A23" s="231" t="s">
        <v>338</v>
      </c>
      <c r="B23" s="210">
        <v>519.57102500000008</v>
      </c>
      <c r="C23" s="210">
        <v>41.565682000000002</v>
      </c>
    </row>
    <row r="24" spans="1:3">
      <c r="A24" s="233" t="s">
        <v>324</v>
      </c>
      <c r="B24" s="239">
        <v>144.33134999999999</v>
      </c>
      <c r="C24" s="239">
        <v>11.546507999999999</v>
      </c>
    </row>
    <row r="25" spans="1:3" ht="24">
      <c r="A25" s="235" t="s">
        <v>325</v>
      </c>
      <c r="B25" s="213">
        <v>519.57102500000008</v>
      </c>
      <c r="C25" s="213">
        <v>41.565682000000002</v>
      </c>
    </row>
    <row r="26" spans="1:3">
      <c r="A26" s="235" t="s">
        <v>326</v>
      </c>
      <c r="B26" s="213">
        <v>1247.9715249999999</v>
      </c>
      <c r="C26" s="213">
        <v>99.837721999999999</v>
      </c>
    </row>
    <row r="27" spans="1:3">
      <c r="A27" s="235" t="s">
        <v>327</v>
      </c>
      <c r="B27" s="213">
        <v>335.40625</v>
      </c>
      <c r="C27" s="213">
        <v>26.8325</v>
      </c>
    </row>
    <row r="28" spans="1:3" ht="24">
      <c r="A28" s="235" t="s">
        <v>328</v>
      </c>
      <c r="B28" s="213">
        <v>1247.9715249999999</v>
      </c>
      <c r="C28" s="213">
        <v>99.837721999999999</v>
      </c>
    </row>
    <row r="29" spans="1:3">
      <c r="A29" s="235" t="s">
        <v>329</v>
      </c>
      <c r="B29" s="213">
        <v>270.8628875</v>
      </c>
      <c r="C29" s="213">
        <v>21.669031</v>
      </c>
    </row>
    <row r="30" spans="1:3" ht="24">
      <c r="A30" s="235" t="s">
        <v>330</v>
      </c>
      <c r="B30" s="213">
        <v>270.8628875</v>
      </c>
      <c r="C30" s="213">
        <v>21.669031</v>
      </c>
    </row>
    <row r="31" spans="1:3">
      <c r="A31" s="235" t="s">
        <v>331</v>
      </c>
      <c r="B31" s="213">
        <v>257.87964999999997</v>
      </c>
      <c r="C31" s="213">
        <v>20.630371999999998</v>
      </c>
    </row>
    <row r="32" spans="1:3">
      <c r="A32" s="235" t="s">
        <v>332</v>
      </c>
      <c r="B32" s="213">
        <v>684.06977500000005</v>
      </c>
      <c r="C32" s="213">
        <v>54.725582000000003</v>
      </c>
    </row>
    <row r="33" spans="1:3">
      <c r="A33" s="235" t="s">
        <v>333</v>
      </c>
      <c r="B33" s="213">
        <v>684.06977500000005</v>
      </c>
      <c r="C33" s="213">
        <v>54.725582000000003</v>
      </c>
    </row>
    <row r="34" spans="1:3">
      <c r="A34" s="213" t="s">
        <v>334</v>
      </c>
      <c r="B34" s="213">
        <v>384.34722499999998</v>
      </c>
      <c r="C34" s="213">
        <v>30.747777999999997</v>
      </c>
    </row>
    <row r="35" spans="1:3">
      <c r="A35" s="213" t="s">
        <v>335</v>
      </c>
      <c r="B35" s="213"/>
      <c r="C35" s="213"/>
    </row>
    <row r="36" spans="1:3" ht="24">
      <c r="A36" s="235" t="s">
        <v>336</v>
      </c>
      <c r="B36" s="213">
        <v>403.88140000000004</v>
      </c>
      <c r="C36" s="213">
        <v>32.310512000000003</v>
      </c>
    </row>
    <row r="37" spans="1:3">
      <c r="A37" s="240" t="s">
        <v>188</v>
      </c>
      <c r="B37" s="228">
        <v>2722.4752125</v>
      </c>
      <c r="C37" s="228">
        <v>217.79801699999999</v>
      </c>
    </row>
    <row r="112" spans="7:7" ht="15">
      <c r="G112" s="229"/>
    </row>
  </sheetData>
  <mergeCells count="1">
    <mergeCell ref="A1:C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F1F6-3BD6-4A57-B114-F2FBBF3F5C06}">
  <sheetPr>
    <tabColor theme="2"/>
  </sheetPr>
  <dimension ref="A1:I112"/>
  <sheetViews>
    <sheetView showGridLines="0" showWhiteSpace="0" view="pageLayout" zoomScaleNormal="100" workbookViewId="0">
      <selection activeCell="A48" sqref="A48"/>
    </sheetView>
  </sheetViews>
  <sheetFormatPr defaultColWidth="0" defaultRowHeight="12"/>
  <cols>
    <col min="1" max="1" width="34.42578125" style="1753" customWidth="1"/>
    <col min="2" max="5" width="8.28515625" style="1753" customWidth="1"/>
    <col min="6" max="6" width="10.5703125" style="1753" customWidth="1"/>
    <col min="7" max="7" width="16.140625" style="1753" customWidth="1"/>
    <col min="8" max="9" width="0" style="1753" hidden="1" customWidth="1"/>
    <col min="10" max="16384" width="9.85546875" style="1753" hidden="1"/>
  </cols>
  <sheetData>
    <row r="1" spans="1:7" ht="104.25" customHeight="1">
      <c r="A1" s="2821" t="s">
        <v>2311</v>
      </c>
      <c r="B1" s="2821"/>
      <c r="C1" s="2821"/>
      <c r="D1" s="2821"/>
      <c r="E1" s="2821"/>
      <c r="F1" s="2821"/>
      <c r="G1" s="2821"/>
    </row>
    <row r="2" spans="1:7" ht="24">
      <c r="A2" s="230" t="s">
        <v>120</v>
      </c>
      <c r="B2" s="2452" t="s">
        <v>2236</v>
      </c>
      <c r="C2" s="207" t="s">
        <v>339</v>
      </c>
      <c r="D2" s="207" t="s">
        <v>2234</v>
      </c>
      <c r="E2" s="207" t="s">
        <v>2235</v>
      </c>
      <c r="F2" s="207" t="s">
        <v>340</v>
      </c>
      <c r="G2" s="207" t="s">
        <v>341</v>
      </c>
    </row>
    <row r="3" spans="1:7">
      <c r="A3" s="241" t="s">
        <v>342</v>
      </c>
      <c r="B3" s="242">
        <v>523.48406250000005</v>
      </c>
      <c r="C3" s="242">
        <v>1480.2091250000001</v>
      </c>
      <c r="D3" s="242">
        <v>291.17804999999998</v>
      </c>
      <c r="E3" s="242">
        <v>424.14350000000002</v>
      </c>
      <c r="F3" s="242">
        <v>2719.0147375000001</v>
      </c>
      <c r="G3" s="242">
        <v>217.52117900000002</v>
      </c>
    </row>
    <row r="4" spans="1:7">
      <c r="A4" s="233" t="s">
        <v>343</v>
      </c>
      <c r="B4" s="239"/>
      <c r="C4" s="239"/>
      <c r="D4" s="239"/>
      <c r="E4" s="239"/>
      <c r="F4" s="239"/>
      <c r="G4" s="239"/>
    </row>
    <row r="5" spans="1:7">
      <c r="A5" s="236" t="s">
        <v>344</v>
      </c>
      <c r="B5" s="216">
        <v>523.48406250000005</v>
      </c>
      <c r="C5" s="216">
        <v>1480.2091250000001</v>
      </c>
      <c r="D5" s="216">
        <v>291.17804999999998</v>
      </c>
      <c r="E5" s="216">
        <v>424.14350000000002</v>
      </c>
      <c r="F5" s="216">
        <v>2719.0147375000001</v>
      </c>
      <c r="G5" s="216">
        <v>217.52117900000002</v>
      </c>
    </row>
    <row r="6" spans="1:7">
      <c r="A6" s="235" t="s">
        <v>345</v>
      </c>
      <c r="B6" s="243">
        <v>222.31921249999994</v>
      </c>
      <c r="C6" s="243">
        <v>630.45700000000011</v>
      </c>
      <c r="D6" s="243">
        <v>144.09742500000016</v>
      </c>
      <c r="E6" s="243">
        <v>0.77631999999999834</v>
      </c>
      <c r="F6" s="243">
        <v>997.64995750000026</v>
      </c>
      <c r="G6" s="243">
        <v>79.811996599999986</v>
      </c>
    </row>
    <row r="7" spans="1:7">
      <c r="A7" s="235" t="s">
        <v>346</v>
      </c>
      <c r="B7" s="243"/>
      <c r="C7" s="243"/>
      <c r="D7" s="243"/>
      <c r="E7" s="243"/>
      <c r="F7" s="243"/>
      <c r="G7" s="243"/>
    </row>
    <row r="8" spans="1:7">
      <c r="A8" s="235" t="s">
        <v>347</v>
      </c>
      <c r="B8" s="243">
        <v>-22</v>
      </c>
      <c r="C8" s="243">
        <v>62</v>
      </c>
      <c r="D8" s="243">
        <v>631</v>
      </c>
      <c r="E8" s="243"/>
      <c r="F8" s="243">
        <v>671</v>
      </c>
      <c r="G8" s="243">
        <v>53.68</v>
      </c>
    </row>
    <row r="9" spans="1:7">
      <c r="A9" s="235" t="s">
        <v>348</v>
      </c>
      <c r="B9" s="214"/>
      <c r="C9" s="214"/>
      <c r="D9" s="214"/>
      <c r="E9" s="214"/>
      <c r="F9" s="214"/>
      <c r="G9" s="214"/>
    </row>
    <row r="10" spans="1:7">
      <c r="A10" s="235" t="s">
        <v>267</v>
      </c>
      <c r="B10" s="214"/>
      <c r="C10" s="214"/>
      <c r="D10" s="214"/>
      <c r="E10" s="214"/>
      <c r="F10" s="214"/>
      <c r="G10" s="214"/>
    </row>
    <row r="11" spans="1:7">
      <c r="A11" s="235" t="s">
        <v>349</v>
      </c>
      <c r="B11" s="214"/>
      <c r="C11" s="214"/>
      <c r="D11" s="214"/>
      <c r="E11" s="214"/>
      <c r="F11" s="214"/>
      <c r="G11" s="214"/>
    </row>
    <row r="12" spans="1:7">
      <c r="A12" s="236" t="s">
        <v>350</v>
      </c>
      <c r="B12" s="217">
        <v>723.80327499999999</v>
      </c>
      <c r="C12" s="217">
        <v>2172.6661250000002</v>
      </c>
      <c r="D12" s="217">
        <v>1066.2754750000001</v>
      </c>
      <c r="E12" s="217">
        <v>424.91982000000002</v>
      </c>
      <c r="F12" s="217">
        <v>4387.6646950000004</v>
      </c>
      <c r="G12" s="217">
        <v>351.01317560000001</v>
      </c>
    </row>
    <row r="13" spans="1:7">
      <c r="A13" s="235" t="s">
        <v>343</v>
      </c>
      <c r="B13" s="214"/>
      <c r="C13" s="214"/>
      <c r="D13" s="214"/>
      <c r="E13" s="214"/>
      <c r="F13" s="214"/>
      <c r="G13" s="214"/>
    </row>
    <row r="14" spans="1:7">
      <c r="A14" s="236" t="s">
        <v>351</v>
      </c>
      <c r="B14" s="217">
        <v>723.80327499999999</v>
      </c>
      <c r="C14" s="217">
        <v>2172.6661250000002</v>
      </c>
      <c r="D14" s="217">
        <v>1066.2754750000001</v>
      </c>
      <c r="E14" s="217">
        <v>424.91982000000002</v>
      </c>
      <c r="F14" s="217">
        <v>4387.6646950000004</v>
      </c>
      <c r="G14" s="217">
        <v>351.01317560000001</v>
      </c>
    </row>
    <row r="15" spans="1:7">
      <c r="A15" s="244"/>
      <c r="B15" s="244"/>
      <c r="C15" s="244"/>
      <c r="D15" s="244"/>
      <c r="E15" s="244"/>
      <c r="F15" s="244"/>
      <c r="G15" s="244"/>
    </row>
    <row r="16" spans="1:7" s="245" customFormat="1" ht="36" customHeight="1">
      <c r="A16" s="2854" t="s">
        <v>337</v>
      </c>
      <c r="B16" s="2854"/>
      <c r="C16" s="2854"/>
      <c r="D16" s="2854"/>
      <c r="E16" s="2854"/>
      <c r="F16" s="2854"/>
      <c r="G16" s="2854"/>
    </row>
    <row r="17" spans="1:9" ht="36" customHeight="1">
      <c r="A17" s="238" t="s">
        <v>120</v>
      </c>
      <c r="B17" s="222" t="s">
        <v>352</v>
      </c>
      <c r="C17" s="223" t="s">
        <v>339</v>
      </c>
      <c r="D17" s="223" t="s">
        <v>2234</v>
      </c>
      <c r="E17" s="223" t="s">
        <v>2235</v>
      </c>
      <c r="F17" s="223" t="s">
        <v>340</v>
      </c>
      <c r="G17" s="223" t="s">
        <v>341</v>
      </c>
    </row>
    <row r="18" spans="1:9" ht="15" customHeight="1">
      <c r="A18" s="246" t="s">
        <v>353</v>
      </c>
      <c r="B18" s="247">
        <v>519.57102500000008</v>
      </c>
      <c r="C18" s="247">
        <v>1247.9715249999999</v>
      </c>
      <c r="D18" s="247">
        <v>270.8628875</v>
      </c>
      <c r="E18" s="247">
        <v>684.06977500000005</v>
      </c>
      <c r="F18" s="247">
        <v>2722.4752125</v>
      </c>
      <c r="G18" s="247">
        <v>217.79801699999999</v>
      </c>
    </row>
    <row r="19" spans="1:9" ht="15" customHeight="1">
      <c r="A19" s="233" t="s">
        <v>343</v>
      </c>
      <c r="B19" s="239"/>
      <c r="C19" s="239"/>
      <c r="D19" s="239"/>
      <c r="E19" s="239"/>
      <c r="F19" s="239"/>
      <c r="G19" s="239"/>
    </row>
    <row r="20" spans="1:9" ht="15" customHeight="1">
      <c r="A20" s="248" t="s">
        <v>270</v>
      </c>
      <c r="B20" s="249">
        <v>519.57102500000008</v>
      </c>
      <c r="C20" s="249">
        <v>1247.9715249999999</v>
      </c>
      <c r="D20" s="249">
        <v>270.8628875</v>
      </c>
      <c r="E20" s="249">
        <v>684.06977500000005</v>
      </c>
      <c r="F20" s="249">
        <v>2722.4752125</v>
      </c>
      <c r="G20" s="249">
        <v>217.79801699999999</v>
      </c>
    </row>
    <row r="21" spans="1:9" ht="15" customHeight="1">
      <c r="A21" s="233" t="s">
        <v>345</v>
      </c>
      <c r="B21" s="239">
        <v>-20</v>
      </c>
      <c r="C21" s="239">
        <v>-66</v>
      </c>
      <c r="D21" s="239">
        <v>20.315162499999985</v>
      </c>
      <c r="E21" s="239">
        <v>-259.92627500000003</v>
      </c>
      <c r="F21" s="239">
        <v>-3.460475000000315</v>
      </c>
      <c r="G21" s="239">
        <v>-0.2768379999999695</v>
      </c>
    </row>
    <row r="22" spans="1:9" ht="15" customHeight="1">
      <c r="A22" s="233" t="s">
        <v>346</v>
      </c>
      <c r="B22" s="239"/>
      <c r="C22" s="239"/>
      <c r="D22" s="239"/>
      <c r="E22" s="239"/>
      <c r="F22" s="239"/>
      <c r="G22" s="239"/>
    </row>
    <row r="23" spans="1:9" ht="15" customHeight="1">
      <c r="A23" s="233" t="s">
        <v>347</v>
      </c>
      <c r="B23" s="239">
        <v>23</v>
      </c>
      <c r="C23" s="239">
        <v>298</v>
      </c>
      <c r="D23" s="239"/>
      <c r="E23" s="239"/>
      <c r="F23" s="239">
        <v>0</v>
      </c>
      <c r="G23" s="239">
        <v>0</v>
      </c>
    </row>
    <row r="24" spans="1:9" ht="15" customHeight="1">
      <c r="A24" s="233" t="s">
        <v>348</v>
      </c>
      <c r="B24" s="239"/>
      <c r="C24" s="239"/>
      <c r="D24" s="239"/>
      <c r="E24" s="239"/>
      <c r="F24" s="239"/>
      <c r="G24" s="239"/>
    </row>
    <row r="25" spans="1:9" ht="15" customHeight="1">
      <c r="A25" s="233" t="s">
        <v>267</v>
      </c>
      <c r="B25" s="239"/>
      <c r="C25" s="239"/>
      <c r="D25" s="239"/>
      <c r="E25" s="239"/>
      <c r="F25" s="239"/>
      <c r="G25" s="239"/>
    </row>
    <row r="26" spans="1:9" ht="15" customHeight="1">
      <c r="A26" s="233" t="s">
        <v>349</v>
      </c>
      <c r="B26" s="239"/>
      <c r="C26" s="239"/>
      <c r="D26" s="239"/>
      <c r="E26" s="239"/>
      <c r="F26" s="239"/>
      <c r="G26" s="239"/>
    </row>
    <row r="27" spans="1:9" s="250" customFormat="1" ht="15" customHeight="1">
      <c r="A27" s="248" t="s">
        <v>354</v>
      </c>
      <c r="B27" s="249">
        <v>523.48406250000005</v>
      </c>
      <c r="C27" s="249">
        <v>1480.2091250000001</v>
      </c>
      <c r="D27" s="249">
        <v>291.17804999999998</v>
      </c>
      <c r="E27" s="249">
        <v>424.14350000000002</v>
      </c>
      <c r="F27" s="249">
        <v>2719.0147375000001</v>
      </c>
      <c r="G27" s="249">
        <v>217.52117899999999</v>
      </c>
      <c r="I27" s="1753"/>
    </row>
    <row r="28" spans="1:9" ht="15" customHeight="1">
      <c r="A28" s="233" t="s">
        <v>343</v>
      </c>
      <c r="B28" s="239"/>
      <c r="C28" s="239"/>
      <c r="D28" s="239"/>
      <c r="E28" s="239"/>
      <c r="F28" s="239"/>
      <c r="G28" s="239"/>
    </row>
    <row r="29" spans="1:9">
      <c r="A29" s="248" t="s">
        <v>261</v>
      </c>
      <c r="B29" s="249">
        <v>523.48406250000005</v>
      </c>
      <c r="C29" s="249">
        <v>1480.2091250000001</v>
      </c>
      <c r="D29" s="249">
        <v>291.17804999999998</v>
      </c>
      <c r="E29" s="249">
        <v>424.14350000000002</v>
      </c>
      <c r="F29" s="249">
        <v>2719.0147375000001</v>
      </c>
      <c r="G29" s="249">
        <v>217.52117899999999</v>
      </c>
    </row>
    <row r="30" spans="1:9">
      <c r="A30" s="244"/>
      <c r="B30" s="251"/>
      <c r="C30" s="251"/>
      <c r="D30" s="251"/>
      <c r="E30" s="251"/>
      <c r="F30" s="251"/>
      <c r="G30" s="251"/>
    </row>
    <row r="112" spans="7:7" ht="15">
      <c r="G112" s="229"/>
    </row>
  </sheetData>
  <mergeCells count="2">
    <mergeCell ref="A1:G1"/>
    <mergeCell ref="A16:G16"/>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341A7-3421-425A-BF07-92363AF47948}">
  <sheetPr>
    <tabColor theme="2"/>
  </sheetPr>
  <dimension ref="A1:I124"/>
  <sheetViews>
    <sheetView showGridLines="0" showWhiteSpace="0" view="pageLayout" zoomScaleNormal="100" zoomScaleSheetLayoutView="100" workbookViewId="0">
      <selection activeCell="A79" sqref="A78:A79"/>
    </sheetView>
  </sheetViews>
  <sheetFormatPr defaultColWidth="0" defaultRowHeight="12"/>
  <cols>
    <col min="1" max="1" width="24.140625" style="252" customWidth="1"/>
    <col min="2" max="2" width="3.7109375" style="271" customWidth="1"/>
    <col min="3" max="4" width="3.7109375" style="252" customWidth="1"/>
    <col min="5" max="5" width="5.42578125" style="252" customWidth="1"/>
    <col min="6" max="6" width="6.28515625" style="252" customWidth="1"/>
    <col min="7" max="7" width="7.5703125" style="252" customWidth="1"/>
    <col min="8" max="8" width="14.85546875" style="252" customWidth="1"/>
    <col min="9" max="9" width="24" style="252" customWidth="1"/>
    <col min="10" max="16384" width="9.140625" style="252" hidden="1"/>
  </cols>
  <sheetData>
    <row r="1" spans="1:9" ht="124.5" customHeight="1">
      <c r="A1" s="2821" t="s">
        <v>2309</v>
      </c>
      <c r="B1" s="2821"/>
      <c r="C1" s="2821"/>
      <c r="D1" s="2821"/>
      <c r="E1" s="2821"/>
      <c r="F1" s="2821"/>
      <c r="G1" s="2821"/>
      <c r="H1" s="2821"/>
      <c r="I1" s="2821"/>
    </row>
    <row r="2" spans="1:9" ht="12" customHeight="1">
      <c r="A2" s="253" t="s">
        <v>323</v>
      </c>
      <c r="B2" s="254"/>
      <c r="C2" s="254"/>
      <c r="D2" s="254"/>
      <c r="E2" s="254"/>
      <c r="F2" s="254"/>
      <c r="G2" s="254"/>
      <c r="H2" s="254"/>
      <c r="I2" s="254"/>
    </row>
    <row r="3" spans="1:9" ht="24.75" customHeight="1">
      <c r="A3" s="255"/>
      <c r="B3" s="256"/>
      <c r="C3" s="257"/>
      <c r="D3" s="257"/>
      <c r="E3" s="257"/>
      <c r="F3" s="257"/>
      <c r="G3" s="257"/>
      <c r="H3" s="257"/>
      <c r="I3" s="257" t="s">
        <v>120</v>
      </c>
    </row>
    <row r="4" spans="1:9" ht="13.5" customHeight="1">
      <c r="A4" s="258" t="s">
        <v>355</v>
      </c>
      <c r="B4" s="259"/>
      <c r="C4" s="259"/>
      <c r="D4" s="259"/>
      <c r="E4" s="259"/>
      <c r="F4" s="259"/>
      <c r="G4" s="259"/>
      <c r="H4" s="259"/>
      <c r="I4" s="214"/>
    </row>
    <row r="5" spans="1:9" ht="13.5" customHeight="1">
      <c r="A5" s="260" t="s">
        <v>356</v>
      </c>
      <c r="B5" s="261"/>
      <c r="C5" s="261"/>
      <c r="D5" s="261"/>
      <c r="E5" s="261"/>
      <c r="F5" s="261"/>
      <c r="G5" s="261"/>
      <c r="H5" s="261"/>
      <c r="I5" s="234">
        <v>22.3355377973493</v>
      </c>
    </row>
    <row r="6" spans="1:9" ht="13.5" customHeight="1">
      <c r="A6" s="262" t="s">
        <v>357</v>
      </c>
      <c r="B6" s="259"/>
      <c r="C6" s="259"/>
      <c r="D6" s="259"/>
      <c r="E6" s="259"/>
      <c r="F6" s="259"/>
      <c r="G6" s="259"/>
      <c r="H6" s="259"/>
      <c r="I6" s="214">
        <v>13.301440941017537</v>
      </c>
    </row>
    <row r="7" spans="1:9" ht="13.5" customHeight="1">
      <c r="A7" s="262" t="s">
        <v>358</v>
      </c>
      <c r="B7" s="259"/>
      <c r="C7" s="259"/>
      <c r="D7" s="259"/>
      <c r="E7" s="259"/>
      <c r="F7" s="259"/>
      <c r="G7" s="259"/>
      <c r="H7" s="259"/>
      <c r="I7" s="214">
        <v>8.0281118128826296</v>
      </c>
    </row>
    <row r="8" spans="1:9" s="266" customFormat="1" ht="13.5" customHeight="1">
      <c r="A8" s="263" t="s">
        <v>359</v>
      </c>
      <c r="B8" s="264"/>
      <c r="C8" s="264"/>
      <c r="D8" s="264"/>
      <c r="E8" s="264"/>
      <c r="F8" s="264"/>
      <c r="G8" s="264"/>
      <c r="H8" s="264"/>
      <c r="I8" s="265">
        <v>18.310359914297599</v>
      </c>
    </row>
    <row r="9" spans="1:9" s="270" customFormat="1" ht="13.5" customHeight="1">
      <c r="A9" s="267"/>
      <c r="B9" s="268"/>
      <c r="C9" s="268"/>
      <c r="D9" s="268"/>
      <c r="E9" s="268"/>
      <c r="F9" s="268"/>
      <c r="G9" s="268"/>
      <c r="H9" s="268"/>
      <c r="I9" s="269"/>
    </row>
    <row r="10" spans="1:9" ht="13.5" customHeight="1">
      <c r="A10" s="258" t="s">
        <v>360</v>
      </c>
      <c r="I10" s="272"/>
    </row>
    <row r="11" spans="1:9" ht="13.5" customHeight="1">
      <c r="A11" s="260" t="s">
        <v>356</v>
      </c>
      <c r="B11" s="259"/>
      <c r="C11" s="259"/>
      <c r="D11" s="259"/>
      <c r="E11" s="259"/>
      <c r="F11" s="259"/>
      <c r="G11" s="259"/>
      <c r="H11" s="259"/>
      <c r="I11" s="214">
        <v>70.282364303332201</v>
      </c>
    </row>
    <row r="12" spans="1:9" ht="13.5" customHeight="1">
      <c r="A12" s="262" t="s">
        <v>357</v>
      </c>
      <c r="B12" s="259"/>
      <c r="C12" s="259"/>
      <c r="D12" s="259"/>
      <c r="E12" s="259"/>
      <c r="F12" s="259"/>
      <c r="G12" s="259"/>
      <c r="H12" s="259"/>
      <c r="I12" s="214">
        <v>33.0254922321542</v>
      </c>
    </row>
    <row r="13" spans="1:9" ht="13.5" customHeight="1">
      <c r="A13" s="262" t="s">
        <v>358</v>
      </c>
      <c r="B13" s="259"/>
      <c r="C13" s="259"/>
      <c r="D13" s="259"/>
      <c r="E13" s="259"/>
      <c r="F13" s="259"/>
      <c r="G13" s="259"/>
      <c r="H13" s="259"/>
      <c r="I13" s="214">
        <v>17.918003926685198</v>
      </c>
    </row>
    <row r="14" spans="1:9" ht="13.5" customHeight="1">
      <c r="A14" s="263" t="s">
        <v>359</v>
      </c>
      <c r="B14" s="264"/>
      <c r="C14" s="264"/>
      <c r="D14" s="264"/>
      <c r="E14" s="264"/>
      <c r="F14" s="264"/>
      <c r="G14" s="264"/>
      <c r="H14" s="264"/>
      <c r="I14" s="265">
        <v>61.912985667396299</v>
      </c>
    </row>
    <row r="15" spans="1:9" s="273" customFormat="1" ht="13.5" customHeight="1">
      <c r="A15" s="267"/>
      <c r="B15" s="268"/>
      <c r="C15" s="268"/>
      <c r="D15" s="268"/>
      <c r="E15" s="268"/>
      <c r="F15" s="268"/>
      <c r="G15" s="268"/>
      <c r="H15" s="268"/>
      <c r="I15" s="269"/>
    </row>
    <row r="16" spans="1:9" ht="13.5" customHeight="1">
      <c r="A16" s="258" t="s">
        <v>361</v>
      </c>
      <c r="I16" s="272"/>
    </row>
    <row r="17" spans="1:9" ht="13.5" customHeight="1">
      <c r="A17" s="260" t="s">
        <v>356</v>
      </c>
      <c r="B17" s="259"/>
      <c r="C17" s="259"/>
      <c r="D17" s="259"/>
      <c r="E17" s="259"/>
      <c r="F17" s="259"/>
      <c r="G17" s="259"/>
      <c r="H17" s="259"/>
      <c r="I17" s="214">
        <v>41.281371945906898</v>
      </c>
    </row>
    <row r="18" spans="1:9" ht="13.5" customHeight="1">
      <c r="A18" s="262" t="s">
        <v>357</v>
      </c>
      <c r="B18" s="259"/>
      <c r="C18" s="259"/>
      <c r="D18" s="259"/>
      <c r="E18" s="259"/>
      <c r="F18" s="259"/>
      <c r="G18" s="259"/>
      <c r="H18" s="259"/>
      <c r="I18" s="214">
        <v>24.904017961958804</v>
      </c>
    </row>
    <row r="19" spans="1:9" ht="13.5" customHeight="1">
      <c r="A19" s="262" t="s">
        <v>358</v>
      </c>
      <c r="B19" s="274"/>
      <c r="C19" s="274"/>
      <c r="D19" s="274"/>
      <c r="E19" s="274"/>
      <c r="F19" s="274"/>
      <c r="G19" s="274"/>
      <c r="H19" s="274"/>
      <c r="I19" s="275">
        <v>11.162157839671901</v>
      </c>
    </row>
    <row r="20" spans="1:9" ht="13.5" customHeight="1">
      <c r="A20" s="263" t="s">
        <v>359</v>
      </c>
      <c r="B20" s="264"/>
      <c r="C20" s="264"/>
      <c r="D20" s="264"/>
      <c r="E20" s="264"/>
      <c r="F20" s="264"/>
      <c r="G20" s="264"/>
      <c r="H20" s="264"/>
      <c r="I20" s="265">
        <v>34.817158269032703</v>
      </c>
    </row>
    <row r="21" spans="1:9" s="273" customFormat="1" ht="13.5" customHeight="1">
      <c r="A21" s="267"/>
      <c r="B21" s="268"/>
      <c r="C21" s="268"/>
      <c r="D21" s="268"/>
      <c r="E21" s="268"/>
      <c r="F21" s="268"/>
      <c r="G21" s="268"/>
      <c r="H21" s="268"/>
      <c r="I21" s="269"/>
    </row>
    <row r="22" spans="1:9" ht="13.5" customHeight="1">
      <c r="A22" s="276" t="s">
        <v>362</v>
      </c>
      <c r="I22" s="272"/>
    </row>
    <row r="23" spans="1:9" ht="13.5" customHeight="1">
      <c r="A23" s="260" t="s">
        <v>356</v>
      </c>
      <c r="I23" s="272">
        <v>54.725582000000003</v>
      </c>
    </row>
    <row r="24" spans="1:9" ht="13.5" customHeight="1">
      <c r="A24" s="262" t="s">
        <v>357</v>
      </c>
      <c r="I24" s="272">
        <v>25.137897442307693</v>
      </c>
    </row>
    <row r="25" spans="1:9" ht="13.5" customHeight="1">
      <c r="A25" s="262" t="s">
        <v>358</v>
      </c>
      <c r="I25" s="272">
        <v>12.482251</v>
      </c>
    </row>
    <row r="26" spans="1:9" ht="13.5" customHeight="1">
      <c r="A26" s="263" t="s">
        <v>359</v>
      </c>
      <c r="B26" s="264"/>
      <c r="C26" s="264"/>
      <c r="D26" s="264"/>
      <c r="E26" s="264"/>
      <c r="F26" s="264"/>
      <c r="G26" s="264"/>
      <c r="H26" s="264"/>
      <c r="I26" s="265">
        <v>28.668818000000002</v>
      </c>
    </row>
    <row r="28" spans="1:9" ht="26.25" customHeight="1">
      <c r="A28" s="2855" t="s">
        <v>363</v>
      </c>
      <c r="B28" s="2855"/>
      <c r="C28" s="2855"/>
      <c r="D28" s="2855"/>
      <c r="E28" s="2855"/>
      <c r="F28" s="2855"/>
      <c r="G28" s="2855"/>
      <c r="H28" s="2855"/>
      <c r="I28" s="2855"/>
    </row>
    <row r="29" spans="1:9" ht="26.25" customHeight="1">
      <c r="A29" s="2242"/>
      <c r="B29" s="2242"/>
      <c r="C29" s="2242"/>
      <c r="D29" s="2242"/>
      <c r="E29" s="2242"/>
      <c r="F29" s="2242"/>
      <c r="G29" s="2242"/>
      <c r="H29" s="2242"/>
      <c r="I29" s="2242"/>
    </row>
    <row r="30" spans="1:9" ht="26.25" customHeight="1">
      <c r="A30" s="2242"/>
      <c r="B30" s="2242"/>
      <c r="C30" s="2242"/>
      <c r="D30" s="2242"/>
      <c r="E30" s="2242"/>
      <c r="F30" s="2242"/>
      <c r="G30" s="2242"/>
      <c r="H30" s="2242"/>
      <c r="I30" s="2242"/>
    </row>
    <row r="31" spans="1:9" ht="26.25" customHeight="1">
      <c r="A31" s="2242"/>
      <c r="B31" s="2242"/>
      <c r="C31" s="2242"/>
      <c r="D31" s="2242"/>
      <c r="E31" s="2242"/>
      <c r="F31" s="2242"/>
      <c r="G31" s="2242"/>
      <c r="H31" s="2242"/>
      <c r="I31" s="2242"/>
    </row>
    <row r="32" spans="1:9" ht="26.25" customHeight="1">
      <c r="A32" s="2242"/>
      <c r="B32" s="2242"/>
      <c r="C32" s="2242"/>
      <c r="D32" s="2242"/>
      <c r="E32" s="2242"/>
      <c r="F32" s="2242"/>
      <c r="G32" s="2242"/>
      <c r="H32" s="2242"/>
      <c r="I32" s="2242"/>
    </row>
    <row r="33" spans="1:9" ht="26.25" customHeight="1">
      <c r="A33" s="2242"/>
      <c r="B33" s="2242"/>
      <c r="C33" s="2242"/>
      <c r="D33" s="2242"/>
      <c r="E33" s="2242"/>
      <c r="F33" s="2242"/>
      <c r="G33" s="2242"/>
      <c r="H33" s="2242"/>
      <c r="I33" s="2242"/>
    </row>
    <row r="34" spans="1:9" ht="26.25" customHeight="1">
      <c r="A34" s="2242"/>
      <c r="B34" s="2242"/>
      <c r="C34" s="2242"/>
      <c r="D34" s="2242"/>
      <c r="E34" s="2242"/>
      <c r="F34" s="2242"/>
      <c r="G34" s="2242"/>
      <c r="H34" s="2242"/>
      <c r="I34" s="2242"/>
    </row>
    <row r="35" spans="1:9" ht="26.25" customHeight="1">
      <c r="A35" s="2242"/>
      <c r="B35" s="2242"/>
      <c r="C35" s="2242"/>
      <c r="D35" s="2242"/>
      <c r="E35" s="2242"/>
      <c r="F35" s="2242"/>
      <c r="G35" s="2242"/>
      <c r="H35" s="2242"/>
      <c r="I35" s="2242"/>
    </row>
    <row r="36" spans="1:9" ht="26.25" customHeight="1">
      <c r="A36" s="2242"/>
      <c r="B36" s="2242"/>
      <c r="C36" s="2242"/>
      <c r="D36" s="2242"/>
      <c r="E36" s="2242"/>
      <c r="F36" s="2242"/>
      <c r="G36" s="2242"/>
      <c r="H36" s="2242"/>
      <c r="I36" s="2242"/>
    </row>
    <row r="37" spans="1:9" ht="26.25" customHeight="1">
      <c r="A37" s="2242"/>
      <c r="B37" s="2242"/>
      <c r="C37" s="2242"/>
      <c r="D37" s="2242"/>
      <c r="E37" s="2242"/>
      <c r="F37" s="2242"/>
      <c r="G37" s="2242"/>
      <c r="H37" s="2242"/>
      <c r="I37" s="2242"/>
    </row>
    <row r="38" spans="1:9" ht="9" customHeight="1">
      <c r="A38" s="2242"/>
      <c r="B38" s="2242"/>
      <c r="C38" s="2242"/>
      <c r="D38" s="2242"/>
      <c r="E38" s="2242"/>
      <c r="F38" s="2242"/>
      <c r="G38" s="2242"/>
      <c r="H38" s="2242"/>
      <c r="I38" s="2242"/>
    </row>
    <row r="39" spans="1:9" ht="10.5" customHeight="1">
      <c r="A39" s="2242"/>
      <c r="B39" s="2242"/>
      <c r="C39" s="2242"/>
      <c r="D39" s="2242"/>
      <c r="E39" s="2242"/>
      <c r="F39" s="2242"/>
      <c r="G39" s="2242"/>
      <c r="H39" s="2242"/>
      <c r="I39" s="2242"/>
    </row>
    <row r="41" spans="1:9">
      <c r="A41" s="277" t="s">
        <v>321</v>
      </c>
      <c r="B41" s="278"/>
      <c r="C41" s="278"/>
      <c r="D41" s="278"/>
      <c r="E41" s="278"/>
      <c r="F41" s="278"/>
      <c r="G41" s="278"/>
      <c r="H41" s="278"/>
      <c r="I41" s="278"/>
    </row>
    <row r="42" spans="1:9">
      <c r="A42" s="279"/>
      <c r="B42" s="280"/>
      <c r="C42" s="281"/>
      <c r="D42" s="281"/>
      <c r="E42" s="281"/>
      <c r="F42" s="281"/>
      <c r="G42" s="281"/>
      <c r="H42" s="281"/>
      <c r="I42" s="281" t="s">
        <v>120</v>
      </c>
    </row>
    <row r="43" spans="1:9">
      <c r="A43" s="282" t="s">
        <v>355</v>
      </c>
      <c r="B43" s="283"/>
      <c r="C43" s="283"/>
      <c r="D43" s="283"/>
      <c r="E43" s="283"/>
      <c r="F43" s="283"/>
      <c r="G43" s="283"/>
      <c r="H43" s="283"/>
      <c r="I43" s="283"/>
    </row>
    <row r="44" spans="1:9">
      <c r="A44" s="284" t="s">
        <v>356</v>
      </c>
      <c r="B44" s="285"/>
      <c r="C44" s="285"/>
      <c r="D44" s="285"/>
      <c r="E44" s="285"/>
      <c r="F44" s="285"/>
      <c r="G44" s="285"/>
      <c r="H44" s="285"/>
      <c r="I44" s="285">
        <v>16.301097480595701</v>
      </c>
    </row>
    <row r="45" spans="1:9">
      <c r="A45" s="282" t="s">
        <v>357</v>
      </c>
      <c r="B45" s="283"/>
      <c r="C45" s="283"/>
      <c r="D45" s="283"/>
      <c r="E45" s="283"/>
      <c r="F45" s="283"/>
      <c r="G45" s="283"/>
      <c r="H45" s="283"/>
      <c r="I45" s="283">
        <v>12.378993135947542</v>
      </c>
    </row>
    <row r="46" spans="1:9">
      <c r="A46" s="282" t="s">
        <v>358</v>
      </c>
      <c r="B46" s="283"/>
      <c r="C46" s="283"/>
      <c r="D46" s="283"/>
      <c r="E46" s="283"/>
      <c r="F46" s="283"/>
      <c r="G46" s="283"/>
      <c r="H46" s="283"/>
      <c r="I46" s="283">
        <v>8.0281118128826296</v>
      </c>
    </row>
    <row r="47" spans="1:9">
      <c r="A47" s="286" t="s">
        <v>359</v>
      </c>
      <c r="B47" s="287"/>
      <c r="C47" s="287"/>
      <c r="D47" s="287"/>
      <c r="E47" s="287"/>
      <c r="F47" s="287"/>
      <c r="G47" s="287"/>
      <c r="H47" s="287"/>
      <c r="I47" s="287">
        <v>11.546508086575699</v>
      </c>
    </row>
    <row r="48" spans="1:9">
      <c r="A48" s="288"/>
      <c r="B48" s="289"/>
      <c r="C48" s="289"/>
      <c r="D48" s="289"/>
      <c r="E48" s="289"/>
      <c r="F48" s="289"/>
      <c r="G48" s="289"/>
      <c r="H48" s="289"/>
      <c r="I48" s="289"/>
    </row>
    <row r="49" spans="1:9">
      <c r="A49" s="282" t="s">
        <v>360</v>
      </c>
      <c r="B49" s="290"/>
      <c r="C49" s="291"/>
      <c r="D49" s="291"/>
      <c r="E49" s="291"/>
      <c r="F49" s="291"/>
      <c r="G49" s="291"/>
      <c r="H49" s="291"/>
      <c r="I49" s="291"/>
    </row>
    <row r="50" spans="1:9">
      <c r="A50" s="284" t="s">
        <v>356</v>
      </c>
      <c r="B50" s="283"/>
      <c r="C50" s="283"/>
      <c r="D50" s="283"/>
      <c r="E50" s="283"/>
      <c r="F50" s="283"/>
      <c r="G50" s="283"/>
      <c r="H50" s="283"/>
      <c r="I50" s="283">
        <v>41.380107690453798</v>
      </c>
    </row>
    <row r="51" spans="1:9">
      <c r="A51" s="282" t="s">
        <v>357</v>
      </c>
      <c r="B51" s="283"/>
      <c r="C51" s="283"/>
      <c r="D51" s="283"/>
      <c r="E51" s="283"/>
      <c r="F51" s="283"/>
      <c r="G51" s="283"/>
      <c r="H51" s="283"/>
      <c r="I51" s="283">
        <v>27.754352212455888</v>
      </c>
    </row>
    <row r="52" spans="1:9">
      <c r="A52" s="282" t="s">
        <v>358</v>
      </c>
      <c r="B52" s="283"/>
      <c r="C52" s="283"/>
      <c r="D52" s="283"/>
      <c r="E52" s="283"/>
      <c r="F52" s="283"/>
      <c r="G52" s="283"/>
      <c r="H52" s="283"/>
      <c r="I52" s="283">
        <v>18.376290627573798</v>
      </c>
    </row>
    <row r="53" spans="1:9">
      <c r="A53" s="286" t="s">
        <v>359</v>
      </c>
      <c r="B53" s="287"/>
      <c r="C53" s="287"/>
      <c r="D53" s="287"/>
      <c r="E53" s="287"/>
      <c r="F53" s="287"/>
      <c r="G53" s="287"/>
      <c r="H53" s="287"/>
      <c r="I53" s="287">
        <v>26.83249950219848</v>
      </c>
    </row>
    <row r="54" spans="1:9">
      <c r="A54" s="288"/>
      <c r="B54" s="289"/>
      <c r="C54" s="289"/>
      <c r="D54" s="289"/>
      <c r="E54" s="289"/>
      <c r="F54" s="289"/>
      <c r="G54" s="289"/>
      <c r="H54" s="289"/>
      <c r="I54" s="289"/>
    </row>
    <row r="55" spans="1:9">
      <c r="A55" s="282" t="s">
        <v>361</v>
      </c>
      <c r="B55" s="290"/>
      <c r="C55" s="291"/>
      <c r="D55" s="291"/>
      <c r="E55" s="291"/>
      <c r="F55" s="291"/>
      <c r="G55" s="291"/>
      <c r="H55" s="291"/>
      <c r="I55" s="291"/>
    </row>
    <row r="56" spans="1:9">
      <c r="A56" s="284" t="s">
        <v>356</v>
      </c>
      <c r="B56" s="283"/>
      <c r="C56" s="283"/>
      <c r="D56" s="283"/>
      <c r="E56" s="283"/>
      <c r="F56" s="283"/>
      <c r="G56" s="283"/>
      <c r="H56" s="283"/>
      <c r="I56" s="283">
        <v>38.193659307613295</v>
      </c>
    </row>
    <row r="57" spans="1:9">
      <c r="A57" s="282" t="s">
        <v>357</v>
      </c>
      <c r="B57" s="283"/>
      <c r="C57" s="283"/>
      <c r="D57" s="283"/>
      <c r="E57" s="283"/>
      <c r="F57" s="283"/>
      <c r="G57" s="283"/>
      <c r="H57" s="283"/>
      <c r="I57" s="283">
        <v>23.046841450971737</v>
      </c>
    </row>
    <row r="58" spans="1:9">
      <c r="A58" s="282" t="s">
        <v>358</v>
      </c>
      <c r="B58" s="292"/>
      <c r="C58" s="292"/>
      <c r="D58" s="292"/>
      <c r="E58" s="292"/>
      <c r="F58" s="292"/>
      <c r="G58" s="292"/>
      <c r="H58" s="292"/>
      <c r="I58" s="292">
        <v>11.162157839671901</v>
      </c>
    </row>
    <row r="59" spans="1:9">
      <c r="A59" s="286" t="s">
        <v>359</v>
      </c>
      <c r="B59" s="287"/>
      <c r="C59" s="287"/>
      <c r="D59" s="287"/>
      <c r="E59" s="287"/>
      <c r="F59" s="287"/>
      <c r="G59" s="287"/>
      <c r="H59" s="287"/>
      <c r="I59" s="287">
        <v>21.669030976826793</v>
      </c>
    </row>
    <row r="60" spans="1:9">
      <c r="A60" s="288"/>
      <c r="B60" s="289"/>
      <c r="C60" s="289"/>
      <c r="D60" s="289"/>
      <c r="E60" s="289"/>
      <c r="F60" s="289"/>
      <c r="G60" s="289"/>
      <c r="H60" s="289"/>
      <c r="I60" s="289"/>
    </row>
    <row r="61" spans="1:9">
      <c r="A61" s="283" t="s">
        <v>362</v>
      </c>
      <c r="B61" s="290"/>
      <c r="C61" s="291"/>
      <c r="D61" s="291"/>
      <c r="E61" s="291"/>
      <c r="F61" s="291"/>
      <c r="G61" s="291"/>
      <c r="H61" s="291"/>
      <c r="I61" s="291"/>
    </row>
    <row r="62" spans="1:9">
      <c r="A62" s="284" t="s">
        <v>356</v>
      </c>
      <c r="B62" s="290"/>
      <c r="C62" s="291"/>
      <c r="D62" s="291"/>
      <c r="E62" s="291"/>
      <c r="F62" s="291"/>
      <c r="G62" s="291"/>
      <c r="H62" s="291"/>
      <c r="I62" s="291">
        <v>54.725582000000003</v>
      </c>
    </row>
    <row r="63" spans="1:9">
      <c r="A63" s="282" t="s">
        <v>357</v>
      </c>
      <c r="B63" s="290"/>
      <c r="C63" s="291"/>
      <c r="D63" s="291"/>
      <c r="E63" s="291"/>
      <c r="F63" s="291"/>
      <c r="G63" s="291"/>
      <c r="H63" s="291"/>
      <c r="I63" s="291">
        <v>24.101556709677421</v>
      </c>
    </row>
    <row r="64" spans="1:9">
      <c r="A64" s="282" t="s">
        <v>358</v>
      </c>
      <c r="B64" s="290"/>
      <c r="C64" s="291"/>
      <c r="D64" s="291"/>
      <c r="E64" s="291"/>
      <c r="F64" s="291"/>
      <c r="G64" s="291"/>
      <c r="H64" s="291"/>
      <c r="I64" s="291">
        <v>12.482251</v>
      </c>
    </row>
    <row r="65" spans="1:9">
      <c r="A65" s="286" t="s">
        <v>359</v>
      </c>
      <c r="B65" s="287"/>
      <c r="C65" s="287"/>
      <c r="D65" s="287"/>
      <c r="E65" s="287"/>
      <c r="F65" s="287"/>
      <c r="G65" s="287"/>
      <c r="H65" s="287"/>
      <c r="I65" s="287">
        <v>54.725582000000003</v>
      </c>
    </row>
    <row r="124" spans="7:7" ht="15">
      <c r="G124" s="293"/>
    </row>
  </sheetData>
  <mergeCells count="2">
    <mergeCell ref="A1:I1"/>
    <mergeCell ref="A28:I28"/>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92F30-9C84-4E81-9EAF-CA398864AC6D}">
  <sheetPr>
    <tabColor theme="2"/>
  </sheetPr>
  <dimension ref="A1:P253"/>
  <sheetViews>
    <sheetView showGridLines="0" showWhiteSpace="0" view="pageLayout" zoomScaleNormal="100" zoomScaleSheetLayoutView="115" workbookViewId="0">
      <selection activeCell="B36" sqref="B36"/>
    </sheetView>
  </sheetViews>
  <sheetFormatPr defaultRowHeight="15"/>
  <cols>
    <col min="1" max="7" width="11" style="107" customWidth="1"/>
    <col min="8" max="8" width="18.28515625" style="107" customWidth="1"/>
    <col min="9" max="9" width="0.28515625" style="107" customWidth="1"/>
    <col min="10" max="10" width="12" style="2014" bestFit="1" customWidth="1"/>
    <col min="11" max="11" width="16.42578125" style="2014" bestFit="1" customWidth="1"/>
    <col min="12" max="12" width="13.140625" style="2014" bestFit="1" customWidth="1"/>
    <col min="13" max="13" width="10.85546875" style="2014" bestFit="1" customWidth="1"/>
    <col min="14" max="14" width="18.28515625" style="2014" bestFit="1" customWidth="1"/>
    <col min="15" max="15" width="9.140625" style="2014"/>
    <col min="16" max="16" width="9.140625" style="2008"/>
    <col min="17" max="16384" width="9.140625" style="107"/>
  </cols>
  <sheetData>
    <row r="1" spans="1:15" ht="96.75" customHeight="1">
      <c r="A1" s="2856" t="s">
        <v>2125</v>
      </c>
      <c r="B1" s="2856"/>
      <c r="C1" s="2856"/>
      <c r="D1" s="2856"/>
      <c r="E1" s="2856"/>
      <c r="F1" s="2856"/>
      <c r="G1" s="2856"/>
      <c r="H1" s="2856"/>
      <c r="I1"/>
      <c r="J1" s="2009" t="s">
        <v>364</v>
      </c>
      <c r="K1" s="2010" t="s">
        <v>365</v>
      </c>
      <c r="L1" s="2010" t="s">
        <v>366</v>
      </c>
      <c r="M1" s="2010" t="s">
        <v>367</v>
      </c>
      <c r="N1" s="2010"/>
      <c r="O1" s="2011"/>
    </row>
    <row r="2" spans="1:15" ht="15.75">
      <c r="A2" s="2856"/>
      <c r="B2" s="2856"/>
      <c r="C2" s="2856"/>
      <c r="D2" s="2856"/>
      <c r="E2" s="2856"/>
      <c r="F2" s="2856"/>
      <c r="G2" s="2856"/>
      <c r="H2" s="2856"/>
      <c r="I2"/>
      <c r="J2" s="2012">
        <v>43098</v>
      </c>
      <c r="K2" s="2013">
        <v>1276036.3787800299</v>
      </c>
      <c r="L2" s="2013">
        <v>-3619106.9110263069</v>
      </c>
      <c r="M2" s="2013">
        <v>2578968.4669519998</v>
      </c>
      <c r="N2" s="2013"/>
      <c r="O2" s="2011"/>
    </row>
    <row r="3" spans="1:15" ht="15.75">
      <c r="I3" s="294" t="s">
        <v>368</v>
      </c>
      <c r="J3" s="2012">
        <v>43102</v>
      </c>
      <c r="K3" s="2013">
        <v>440478.8462011778</v>
      </c>
      <c r="L3" s="2013">
        <v>-3742163.5026360992</v>
      </c>
      <c r="M3" s="2013">
        <v>5244862.2959270002</v>
      </c>
      <c r="N3" s="2013"/>
      <c r="O3" s="2011"/>
    </row>
    <row r="4" spans="1:15" ht="15.75">
      <c r="I4" s="294" t="s">
        <v>368</v>
      </c>
      <c r="J4" s="2012">
        <v>43103</v>
      </c>
      <c r="K4" s="2013">
        <v>813164.90291798336</v>
      </c>
      <c r="L4" s="2013">
        <v>-3715754.4390855352</v>
      </c>
      <c r="M4" s="2013">
        <v>92701.258912000005</v>
      </c>
      <c r="N4" s="2013"/>
      <c r="O4" s="2011"/>
    </row>
    <row r="5" spans="1:15" ht="15.75">
      <c r="I5" s="294" t="s">
        <v>368</v>
      </c>
      <c r="J5" s="2012">
        <v>43104</v>
      </c>
      <c r="K5" s="2013">
        <v>-8867.9842467121871</v>
      </c>
      <c r="L5" s="2013">
        <v>-3852465.2186089382</v>
      </c>
      <c r="M5" s="2013">
        <v>1166567.325031</v>
      </c>
      <c r="N5" s="2013"/>
      <c r="O5" s="2011"/>
    </row>
    <row r="6" spans="1:15" ht="15.75">
      <c r="I6" s="294" t="s">
        <v>368</v>
      </c>
      <c r="J6" s="2012">
        <v>43105</v>
      </c>
      <c r="K6" s="2013">
        <v>1488962.3774638399</v>
      </c>
      <c r="L6" s="2013">
        <v>-3599984.8265254665</v>
      </c>
      <c r="M6" s="2013">
        <v>6706313.345826</v>
      </c>
      <c r="N6" s="2013"/>
      <c r="O6" s="2011"/>
    </row>
    <row r="7" spans="1:15" ht="15.75">
      <c r="I7" s="294" t="s">
        <v>368</v>
      </c>
      <c r="J7" s="2012">
        <v>43108</v>
      </c>
      <c r="K7" s="2013">
        <v>2566784.8140177801</v>
      </c>
      <c r="L7" s="2013">
        <v>-3811287.6124214134</v>
      </c>
      <c r="M7" s="2013">
        <v>3177363.6576189999</v>
      </c>
      <c r="N7" s="2013"/>
      <c r="O7" s="2011"/>
    </row>
    <row r="8" spans="1:15" ht="15.75">
      <c r="I8" s="294" t="s">
        <v>368</v>
      </c>
      <c r="J8" s="2012">
        <v>43109</v>
      </c>
      <c r="K8" s="2013">
        <v>236954.49930625001</v>
      </c>
      <c r="L8" s="2013">
        <v>-3723364.221347556</v>
      </c>
      <c r="M8" s="2013">
        <v>3112854.4320430001</v>
      </c>
      <c r="N8" s="2013"/>
      <c r="O8" s="2011"/>
    </row>
    <row r="9" spans="1:15" ht="15.75">
      <c r="I9" s="294" t="s">
        <v>368</v>
      </c>
      <c r="J9" s="2012">
        <v>43110</v>
      </c>
      <c r="K9" s="2013">
        <v>-1120306.6943487399</v>
      </c>
      <c r="L9" s="2013">
        <v>-4132615.3751315055</v>
      </c>
      <c r="M9" s="2013">
        <v>2592854.8195600002</v>
      </c>
      <c r="N9" s="2013"/>
      <c r="O9" s="2011"/>
    </row>
    <row r="10" spans="1:15" ht="15.75">
      <c r="I10" s="294" t="s">
        <v>368</v>
      </c>
      <c r="J10" s="2012">
        <v>43111</v>
      </c>
      <c r="K10" s="2013">
        <v>-1373358.40176808</v>
      </c>
      <c r="L10" s="2013">
        <v>-4595977.3808076838</v>
      </c>
      <c r="M10" s="2013">
        <v>1882836.350869</v>
      </c>
      <c r="N10" s="2013"/>
      <c r="O10" s="2011"/>
    </row>
    <row r="11" spans="1:15" ht="15.75">
      <c r="I11" s="294" t="s">
        <v>368</v>
      </c>
      <c r="J11" s="2012">
        <v>43112</v>
      </c>
      <c r="K11" s="2013">
        <v>-452717.8013749799</v>
      </c>
      <c r="L11" s="2013">
        <v>-4677989.8424868314</v>
      </c>
      <c r="M11" s="2013">
        <v>3202521.3607649999</v>
      </c>
      <c r="N11" s="2013"/>
      <c r="O11" s="2011"/>
    </row>
    <row r="12" spans="1:15" ht="15.75">
      <c r="I12" s="294" t="s">
        <v>368</v>
      </c>
      <c r="J12" s="2012">
        <v>43115</v>
      </c>
      <c r="K12" s="2013">
        <v>164954.86689172441</v>
      </c>
      <c r="L12" s="2013">
        <v>-4125566.1980254031</v>
      </c>
      <c r="M12" s="2013">
        <v>-170938.59995800001</v>
      </c>
      <c r="N12" s="2013"/>
      <c r="O12" s="2011"/>
    </row>
    <row r="13" spans="1:15" ht="15.75">
      <c r="I13" s="294" t="s">
        <v>368</v>
      </c>
      <c r="J13" s="2012">
        <v>43116</v>
      </c>
      <c r="K13" s="2013">
        <v>335781.51129095169</v>
      </c>
      <c r="L13" s="2013">
        <v>-3750045.2044650503</v>
      </c>
      <c r="M13" s="2013">
        <v>3219295.710496</v>
      </c>
      <c r="N13" s="2013"/>
      <c r="O13" s="2011"/>
    </row>
    <row r="14" spans="1:15" ht="15.75">
      <c r="H14" s="2007"/>
      <c r="I14" s="294" t="s">
        <v>368</v>
      </c>
      <c r="J14" s="2012">
        <v>43117</v>
      </c>
      <c r="K14" s="2013">
        <v>1401578.81213319</v>
      </c>
      <c r="L14" s="2013">
        <v>-3757353.1121378615</v>
      </c>
      <c r="M14" s="2013">
        <v>2286723.8796640001</v>
      </c>
      <c r="N14" s="2013"/>
      <c r="O14" s="2011"/>
    </row>
    <row r="15" spans="1:15" ht="15.75">
      <c r="I15" s="294" t="s">
        <v>368</v>
      </c>
      <c r="J15" s="2012">
        <v>43118</v>
      </c>
      <c r="K15" s="2013">
        <v>989095.56048592785</v>
      </c>
      <c r="L15" s="2013">
        <v>-4374824.0379151562</v>
      </c>
      <c r="M15" s="2013">
        <v>2894337.1652859999</v>
      </c>
      <c r="N15" s="2013"/>
      <c r="O15" s="2011"/>
    </row>
    <row r="16" spans="1:15" ht="15.75">
      <c r="I16" s="294" t="s">
        <v>368</v>
      </c>
      <c r="J16" s="2012">
        <v>43119</v>
      </c>
      <c r="K16" s="2013">
        <v>442148.54426123883</v>
      </c>
      <c r="L16" s="2013">
        <v>-4441224.31277698</v>
      </c>
      <c r="M16" s="2013">
        <v>1403119.878696</v>
      </c>
      <c r="N16" s="2013"/>
      <c r="O16" s="2011"/>
    </row>
    <row r="17" spans="1:15" ht="15.75">
      <c r="I17" s="294" t="s">
        <v>368</v>
      </c>
      <c r="J17" s="2012">
        <v>43122</v>
      </c>
      <c r="K17" s="2013">
        <v>-1127734.40685185</v>
      </c>
      <c r="L17" s="2013">
        <v>-4572096.5235887188</v>
      </c>
      <c r="M17" s="2013">
        <v>-536460.650639</v>
      </c>
      <c r="N17" s="2013"/>
      <c r="O17" s="2011"/>
    </row>
    <row r="18" spans="1:15" ht="15.75">
      <c r="I18" s="294" t="s">
        <v>368</v>
      </c>
      <c r="J18" s="2012">
        <v>43123</v>
      </c>
      <c r="K18" s="2013">
        <v>160123.64787049653</v>
      </c>
      <c r="L18" s="2013">
        <v>-3754701.4821907775</v>
      </c>
      <c r="M18" s="2013">
        <v>3542010.3566930001</v>
      </c>
      <c r="N18" s="2013"/>
      <c r="O18" s="2011"/>
    </row>
    <row r="19" spans="1:15" ht="15.75">
      <c r="I19" s="294" t="s">
        <v>368</v>
      </c>
      <c r="J19" s="2012">
        <v>43124</v>
      </c>
      <c r="K19" s="2013">
        <v>-1340007.4082816001</v>
      </c>
      <c r="L19" s="2013">
        <v>-4478126.0840382772</v>
      </c>
      <c r="M19" s="2013">
        <v>2056068.6449470001</v>
      </c>
      <c r="N19" s="2013"/>
      <c r="O19" s="2011"/>
    </row>
    <row r="20" spans="1:15" ht="15.75">
      <c r="I20" s="294" t="s">
        <v>368</v>
      </c>
      <c r="J20" s="2012">
        <v>43125</v>
      </c>
      <c r="K20" s="2013">
        <v>-1315730.8203607099</v>
      </c>
      <c r="L20" s="2013">
        <v>-5089585.9488435695</v>
      </c>
      <c r="M20" s="2013">
        <v>841907.81484100001</v>
      </c>
      <c r="N20" s="2013"/>
      <c r="O20" s="2011"/>
    </row>
    <row r="21" spans="1:15" ht="15.75">
      <c r="I21" s="294" t="s">
        <v>368</v>
      </c>
      <c r="J21" s="2012">
        <v>43126</v>
      </c>
      <c r="K21" s="2013">
        <v>-143391.8243521433</v>
      </c>
      <c r="L21" s="2013">
        <v>-4322111.35067291</v>
      </c>
      <c r="M21" s="2013">
        <v>3912995.3823600002</v>
      </c>
      <c r="N21" s="2013"/>
      <c r="O21" s="2011"/>
    </row>
    <row r="22" spans="1:15" ht="15.75">
      <c r="I22" s="294" t="s">
        <v>368</v>
      </c>
      <c r="J22" s="2012">
        <v>43129</v>
      </c>
      <c r="K22" s="2013">
        <v>1567988.95536158</v>
      </c>
      <c r="L22" s="2013">
        <v>-4755446.1259532887</v>
      </c>
      <c r="M22" s="2013">
        <v>2000545.8454090001</v>
      </c>
      <c r="N22" s="2013"/>
      <c r="O22" s="2011"/>
    </row>
    <row r="23" spans="1:15" ht="15.75">
      <c r="I23" s="294" t="s">
        <v>368</v>
      </c>
      <c r="J23" s="2012">
        <v>43130</v>
      </c>
      <c r="K23" s="2013">
        <v>-1305301.68896188</v>
      </c>
      <c r="L23" s="2013">
        <v>-5154859.63991147</v>
      </c>
      <c r="M23" s="2013">
        <v>6853082.134536</v>
      </c>
      <c r="N23" s="2013"/>
      <c r="O23" s="2011"/>
    </row>
    <row r="24" spans="1:15" ht="18.75">
      <c r="A24" s="295"/>
      <c r="I24" s="294" t="s">
        <v>368</v>
      </c>
      <c r="J24" s="2012">
        <v>43131</v>
      </c>
      <c r="K24" s="2013">
        <v>-736612.81066574506</v>
      </c>
      <c r="L24" s="2013">
        <v>-4567287.7522343714</v>
      </c>
      <c r="M24" s="2013">
        <v>74085.562495999999</v>
      </c>
      <c r="N24" s="2013"/>
      <c r="O24" s="2011"/>
    </row>
    <row r="25" spans="1:15" ht="15.75">
      <c r="I25" s="294" t="s">
        <v>369</v>
      </c>
      <c r="J25" s="2012">
        <v>43132</v>
      </c>
      <c r="K25" s="2013">
        <v>4945104.4643435506</v>
      </c>
      <c r="L25" s="2013">
        <v>-4564032.7654231424</v>
      </c>
      <c r="M25" s="2013">
        <v>2880535.0623969999</v>
      </c>
      <c r="N25" s="2013"/>
      <c r="O25" s="2011"/>
    </row>
    <row r="26" spans="1:15" ht="15.75">
      <c r="I26" s="294" t="s">
        <v>369</v>
      </c>
      <c r="J26" s="2012">
        <v>43133</v>
      </c>
      <c r="K26" s="2013">
        <v>1850041.24315044</v>
      </c>
      <c r="L26" s="2013">
        <v>-4904217.7882181369</v>
      </c>
      <c r="M26" s="2013">
        <v>492310.42797299998</v>
      </c>
      <c r="N26" s="2013"/>
      <c r="O26" s="2011"/>
    </row>
    <row r="27" spans="1:15" ht="15.75">
      <c r="I27" s="294" t="s">
        <v>369</v>
      </c>
      <c r="J27" s="2012">
        <v>43136</v>
      </c>
      <c r="K27" s="2013">
        <v>324072.64878734841</v>
      </c>
      <c r="L27" s="2013">
        <v>-4328175.293019332</v>
      </c>
      <c r="M27" s="2013">
        <v>5033235.647663</v>
      </c>
      <c r="N27" s="2013"/>
      <c r="O27" s="2011"/>
    </row>
    <row r="28" spans="1:15" ht="15.75">
      <c r="I28" s="294" t="s">
        <v>369</v>
      </c>
      <c r="J28" s="2012">
        <v>43137</v>
      </c>
      <c r="K28" s="2013">
        <v>-180385.2257627809</v>
      </c>
      <c r="L28" s="2013">
        <v>-4018151.2972084843</v>
      </c>
      <c r="M28" s="2013">
        <v>529618.78494499996</v>
      </c>
      <c r="N28" s="2013"/>
      <c r="O28" s="2011"/>
    </row>
    <row r="29" spans="1:15" ht="15.75">
      <c r="I29" s="294" t="s">
        <v>369</v>
      </c>
      <c r="J29" s="2012">
        <v>43138</v>
      </c>
      <c r="K29" s="2013">
        <v>-3862000.62964322</v>
      </c>
      <c r="L29" s="2013">
        <v>-4108756.3095314074</v>
      </c>
      <c r="M29" s="2013">
        <v>1938297.9132610001</v>
      </c>
      <c r="N29" s="2013"/>
      <c r="O29" s="2011"/>
    </row>
    <row r="30" spans="1:15" ht="15.75">
      <c r="I30" s="294" t="s">
        <v>369</v>
      </c>
      <c r="J30" s="2012">
        <v>43139</v>
      </c>
      <c r="K30" s="2013">
        <v>952179.51631513215</v>
      </c>
      <c r="L30" s="2013">
        <v>-3902261.2230935893</v>
      </c>
      <c r="M30" s="2013">
        <v>6698751.4666619999</v>
      </c>
      <c r="N30" s="2013"/>
      <c r="O30" s="2011"/>
    </row>
    <row r="31" spans="1:15" ht="15.75">
      <c r="I31" s="294" t="s">
        <v>369</v>
      </c>
      <c r="J31" s="2012">
        <v>43140</v>
      </c>
      <c r="K31" s="2013">
        <v>-268284.43635374762</v>
      </c>
      <c r="L31" s="2013">
        <v>-4216731.3047358906</v>
      </c>
      <c r="M31" s="2013">
        <v>727399.68652900006</v>
      </c>
      <c r="N31" s="2013"/>
      <c r="O31" s="2011"/>
    </row>
    <row r="32" spans="1:15" ht="15.75">
      <c r="I32" s="294" t="s">
        <v>369</v>
      </c>
      <c r="J32" s="2012">
        <v>43143</v>
      </c>
      <c r="K32" s="2013">
        <v>-113925.1159676348</v>
      </c>
      <c r="L32" s="2013">
        <v>-4043169.1039670235</v>
      </c>
      <c r="M32" s="2013">
        <v>1735170.0043560001</v>
      </c>
      <c r="N32" s="2013"/>
      <c r="O32" s="2011"/>
    </row>
    <row r="33" spans="9:15" ht="15.75">
      <c r="I33" s="294" t="s">
        <v>369</v>
      </c>
      <c r="J33" s="2012">
        <v>43144</v>
      </c>
      <c r="K33" s="2013">
        <v>-2529936.9209514596</v>
      </c>
      <c r="L33" s="2013">
        <v>-4206908.4921899484</v>
      </c>
      <c r="M33" s="2013">
        <v>3670796.8925720002</v>
      </c>
      <c r="N33" s="2013"/>
      <c r="O33" s="2011"/>
    </row>
    <row r="34" spans="9:15" ht="15.75">
      <c r="I34" s="294" t="s">
        <v>369</v>
      </c>
      <c r="J34" s="2012">
        <v>43145</v>
      </c>
      <c r="K34" s="2013">
        <v>636086.55321569263</v>
      </c>
      <c r="L34" s="2013">
        <v>-3372237.1077868207</v>
      </c>
      <c r="M34" s="2013">
        <v>144023.04967099999</v>
      </c>
      <c r="N34" s="2013"/>
      <c r="O34" s="2011"/>
    </row>
    <row r="35" spans="9:15" ht="15.75">
      <c r="I35" s="294" t="s">
        <v>369</v>
      </c>
      <c r="J35" s="2012">
        <v>43146</v>
      </c>
      <c r="K35" s="2013">
        <v>125834.90219021201</v>
      </c>
      <c r="L35" s="2013">
        <v>-3680648.7515192106</v>
      </c>
      <c r="M35" s="2013">
        <v>-172118.56437199999</v>
      </c>
      <c r="N35" s="2013"/>
      <c r="O35" s="2011"/>
    </row>
    <row r="36" spans="9:15" ht="15.75">
      <c r="I36" s="294" t="s">
        <v>369</v>
      </c>
      <c r="J36" s="2012">
        <v>43147</v>
      </c>
      <c r="K36" s="2013">
        <v>1212910.65457873</v>
      </c>
      <c r="L36" s="2013">
        <v>-3297811.4786928766</v>
      </c>
      <c r="M36" s="2013">
        <v>2860662.854938</v>
      </c>
      <c r="N36" s="2013"/>
      <c r="O36" s="2011"/>
    </row>
    <row r="37" spans="9:15" ht="15.75">
      <c r="I37" s="294" t="s">
        <v>369</v>
      </c>
      <c r="J37" s="2012">
        <v>43150</v>
      </c>
      <c r="K37" s="2013">
        <v>24469.7182160677</v>
      </c>
      <c r="L37" s="2013">
        <v>-3658822.0526080569</v>
      </c>
      <c r="M37" s="2013">
        <v>1605338.2484939999</v>
      </c>
      <c r="N37" s="2013"/>
      <c r="O37" s="2011"/>
    </row>
    <row r="38" spans="9:15" ht="15.75">
      <c r="I38" s="294" t="s">
        <v>369</v>
      </c>
      <c r="J38" s="2012">
        <v>43151</v>
      </c>
      <c r="K38" s="2013">
        <v>-1383036.0853309201</v>
      </c>
      <c r="L38" s="2013">
        <v>-4692712.8358111726</v>
      </c>
      <c r="M38" s="2013">
        <v>330887.74266400002</v>
      </c>
      <c r="N38" s="2013"/>
      <c r="O38" s="2011"/>
    </row>
    <row r="39" spans="9:15" ht="15.75">
      <c r="I39" s="294" t="s">
        <v>369</v>
      </c>
      <c r="J39" s="2012">
        <v>43152</v>
      </c>
      <c r="K39" s="2013">
        <v>425900.39293578122</v>
      </c>
      <c r="L39" s="2013">
        <v>-3779238.0089673833</v>
      </c>
      <c r="M39" s="2013">
        <v>1697487.0533410001</v>
      </c>
      <c r="N39" s="2013"/>
      <c r="O39" s="2011"/>
    </row>
    <row r="40" spans="9:15" ht="15.75">
      <c r="I40" s="294" t="s">
        <v>369</v>
      </c>
      <c r="J40" s="2012">
        <v>43153</v>
      </c>
      <c r="K40" s="2013">
        <v>-2197015.9320519599</v>
      </c>
      <c r="L40" s="2013">
        <v>-4247226.2832283676</v>
      </c>
      <c r="M40" s="2013">
        <v>2294160.3032430001</v>
      </c>
      <c r="N40" s="2013"/>
      <c r="O40" s="2011"/>
    </row>
    <row r="41" spans="9:15" ht="15.75">
      <c r="I41" s="294" t="s">
        <v>369</v>
      </c>
      <c r="J41" s="2012">
        <v>43154</v>
      </c>
      <c r="K41" s="2013">
        <v>-24050.343989160399</v>
      </c>
      <c r="L41" s="2013">
        <v>-3741599.2965024761</v>
      </c>
      <c r="M41" s="2013">
        <v>-2354842.1153179999</v>
      </c>
      <c r="N41" s="2013"/>
      <c r="O41" s="2011"/>
    </row>
    <row r="42" spans="9:15" ht="15.75">
      <c r="I42" s="294" t="s">
        <v>369</v>
      </c>
      <c r="J42" s="2012">
        <v>43157</v>
      </c>
      <c r="K42" s="2013">
        <v>218919.33714728101</v>
      </c>
      <c r="L42" s="2013">
        <v>-2851826.1335789985</v>
      </c>
      <c r="M42" s="2013">
        <v>-1949398.7880869999</v>
      </c>
      <c r="N42" s="2013"/>
      <c r="O42" s="2011"/>
    </row>
    <row r="43" spans="9:15" ht="15.75">
      <c r="I43" s="294" t="s">
        <v>369</v>
      </c>
      <c r="J43" s="2012">
        <v>43158</v>
      </c>
      <c r="K43" s="2013">
        <v>266244.34368331044</v>
      </c>
      <c r="L43" s="2013">
        <v>-3188244.2067707311</v>
      </c>
      <c r="M43" s="2013">
        <v>892598.05376100005</v>
      </c>
      <c r="N43" s="2013"/>
      <c r="O43" s="2011"/>
    </row>
    <row r="44" spans="9:15" ht="15.75">
      <c r="I44" s="294" t="s">
        <v>369</v>
      </c>
      <c r="J44" s="2012">
        <v>43159</v>
      </c>
      <c r="K44" s="2013">
        <v>-2571838.7203612099</v>
      </c>
      <c r="L44" s="2013">
        <v>-4487334.6841819948</v>
      </c>
      <c r="M44" s="2013">
        <v>4753013.0191249996</v>
      </c>
      <c r="N44" s="2013"/>
      <c r="O44" s="2011"/>
    </row>
    <row r="45" spans="9:15" ht="15.75">
      <c r="I45" s="294" t="s">
        <v>370</v>
      </c>
      <c r="J45" s="2012">
        <v>43160</v>
      </c>
      <c r="K45" s="2013">
        <v>-258640.69649559699</v>
      </c>
      <c r="L45" s="2013">
        <v>-4630730.549640731</v>
      </c>
      <c r="M45" s="2013">
        <v>3546038.454343</v>
      </c>
      <c r="N45" s="2013"/>
      <c r="O45" s="2011"/>
    </row>
    <row r="46" spans="9:15" ht="15.75">
      <c r="I46" s="294" t="s">
        <v>370</v>
      </c>
      <c r="J46" s="2012">
        <v>43161</v>
      </c>
      <c r="K46" s="2013">
        <v>-725403.49852099014</v>
      </c>
      <c r="L46" s="2013">
        <v>-3403160.8806647165</v>
      </c>
      <c r="M46" s="2013">
        <v>-2340618.9964899998</v>
      </c>
      <c r="N46" s="2013"/>
      <c r="O46" s="2011"/>
    </row>
    <row r="47" spans="9:15" ht="15.75">
      <c r="I47" s="294" t="s">
        <v>370</v>
      </c>
      <c r="J47" s="2012">
        <v>43164</v>
      </c>
      <c r="K47" s="2013">
        <v>-577125.55209949566</v>
      </c>
      <c r="L47" s="2013">
        <v>-3395684.1800364088</v>
      </c>
      <c r="M47" s="2013">
        <v>338575.11441099999</v>
      </c>
      <c r="N47" s="2013"/>
      <c r="O47" s="2011"/>
    </row>
    <row r="48" spans="9:15" ht="15.75">
      <c r="I48" s="294" t="s">
        <v>370</v>
      </c>
      <c r="J48" s="2012">
        <v>43165</v>
      </c>
      <c r="K48" s="2013">
        <v>-467938.81497516658</v>
      </c>
      <c r="L48" s="2013">
        <v>-3505460.7049586074</v>
      </c>
      <c r="M48" s="2013">
        <v>-1212706.7752660001</v>
      </c>
      <c r="N48" s="2013"/>
      <c r="O48" s="2011"/>
    </row>
    <row r="49" spans="9:15" ht="15.75">
      <c r="I49" s="294" t="s">
        <v>370</v>
      </c>
      <c r="J49" s="2012">
        <v>43166</v>
      </c>
      <c r="K49" s="2013">
        <v>700955.71183174558</v>
      </c>
      <c r="L49" s="2013">
        <v>-3118025.3599765603</v>
      </c>
      <c r="M49" s="2013">
        <v>-670158.40478900005</v>
      </c>
      <c r="N49" s="2013"/>
      <c r="O49" s="2011"/>
    </row>
    <row r="50" spans="9:15" ht="15.75">
      <c r="I50" s="294" t="s">
        <v>370</v>
      </c>
      <c r="J50" s="2012">
        <v>43167</v>
      </c>
      <c r="K50" s="2013">
        <v>1413095.2914734799</v>
      </c>
      <c r="L50" s="2013">
        <v>-3636440.5477559059</v>
      </c>
      <c r="M50" s="2013">
        <v>658256.18874999997</v>
      </c>
      <c r="N50" s="2013"/>
      <c r="O50" s="2011"/>
    </row>
    <row r="51" spans="9:15" ht="15.75">
      <c r="I51" s="294" t="s">
        <v>370</v>
      </c>
      <c r="J51" s="2012">
        <v>43168</v>
      </c>
      <c r="K51" s="2013">
        <v>-1213533.0826973501</v>
      </c>
      <c r="L51" s="2013">
        <v>-3474290.5566318189</v>
      </c>
      <c r="M51" s="2013">
        <v>-530112.60568200005</v>
      </c>
      <c r="N51" s="2013"/>
      <c r="O51" s="2011"/>
    </row>
    <row r="52" spans="9:15" ht="15.75">
      <c r="I52" s="294" t="s">
        <v>370</v>
      </c>
      <c r="J52" s="2012">
        <v>43171</v>
      </c>
      <c r="K52" s="2013">
        <v>-160679.7147908085</v>
      </c>
      <c r="L52" s="2013">
        <v>-4852529.6595141571</v>
      </c>
      <c r="M52" s="2013">
        <v>1156345.2230400001</v>
      </c>
      <c r="N52" s="2013"/>
      <c r="O52" s="2011"/>
    </row>
    <row r="53" spans="9:15" ht="15.75">
      <c r="I53" s="294" t="s">
        <v>370</v>
      </c>
      <c r="J53" s="2012">
        <v>43172</v>
      </c>
      <c r="K53" s="2013">
        <v>-1784307.5370612</v>
      </c>
      <c r="L53" s="2013">
        <v>-4216929.8492652299</v>
      </c>
      <c r="M53" s="2013">
        <v>2609654.5711369999</v>
      </c>
      <c r="N53" s="2013"/>
      <c r="O53" s="2011"/>
    </row>
    <row r="54" spans="9:15" ht="15.75">
      <c r="I54" s="294" t="s">
        <v>370</v>
      </c>
      <c r="J54" s="2012">
        <v>43173</v>
      </c>
      <c r="K54" s="2013">
        <v>617563.64225274418</v>
      </c>
      <c r="L54" s="2013">
        <v>-4702319.9027981851</v>
      </c>
      <c r="M54" s="2013">
        <v>2730000.3658750001</v>
      </c>
      <c r="N54" s="2013"/>
      <c r="O54" s="2011"/>
    </row>
    <row r="55" spans="9:15" ht="15.75">
      <c r="I55" s="294" t="s">
        <v>370</v>
      </c>
      <c r="J55" s="2012">
        <v>43174</v>
      </c>
      <c r="K55" s="2013">
        <v>1359547.32642509</v>
      </c>
      <c r="L55" s="2013">
        <v>-4373937.1034307433</v>
      </c>
      <c r="M55" s="2013">
        <v>1171792.165211</v>
      </c>
      <c r="N55" s="2013"/>
      <c r="O55" s="2011"/>
    </row>
    <row r="56" spans="9:15" ht="15.75">
      <c r="I56" s="294" t="s">
        <v>370</v>
      </c>
      <c r="J56" s="2012">
        <v>43175</v>
      </c>
      <c r="K56" s="2013">
        <v>-569682.64510407124</v>
      </c>
      <c r="L56" s="2013">
        <v>-4078812.8850647579</v>
      </c>
      <c r="M56" s="2013">
        <v>1418037.9000599999</v>
      </c>
      <c r="N56" s="2013"/>
      <c r="O56" s="2011"/>
    </row>
    <row r="57" spans="9:15" ht="15.75">
      <c r="I57" s="294" t="s">
        <v>370</v>
      </c>
      <c r="J57" s="2012">
        <v>43178</v>
      </c>
      <c r="K57" s="2013">
        <v>1206451.5865282801</v>
      </c>
      <c r="L57" s="2013">
        <v>-4531037.6816495853</v>
      </c>
      <c r="M57" s="2013">
        <v>1871073.87467</v>
      </c>
      <c r="N57" s="2013"/>
      <c r="O57" s="2011"/>
    </row>
    <row r="58" spans="9:15" ht="15.75">
      <c r="I58" s="294" t="s">
        <v>370</v>
      </c>
      <c r="J58" s="2012">
        <v>43179</v>
      </c>
      <c r="K58" s="2013">
        <v>221546.05005630403</v>
      </c>
      <c r="L58" s="2013">
        <v>-3930576.5205052188</v>
      </c>
      <c r="M58" s="2013">
        <v>177639.15998200001</v>
      </c>
      <c r="N58" s="2013"/>
      <c r="O58" s="2011"/>
    </row>
    <row r="59" spans="9:15" ht="15.75">
      <c r="I59" s="294" t="s">
        <v>370</v>
      </c>
      <c r="J59" s="2012">
        <v>43180</v>
      </c>
      <c r="K59" s="2013">
        <v>-1047856.69505644</v>
      </c>
      <c r="L59" s="2013">
        <v>-4121193.9105951274</v>
      </c>
      <c r="M59" s="2013">
        <v>-524023.68132899998</v>
      </c>
      <c r="N59" s="2013"/>
      <c r="O59" s="2011"/>
    </row>
    <row r="60" spans="9:15" ht="15.75">
      <c r="I60" s="294" t="s">
        <v>370</v>
      </c>
      <c r="J60" s="2012">
        <v>43181</v>
      </c>
      <c r="K60" s="2013">
        <v>706313.13810426148</v>
      </c>
      <c r="L60" s="2013">
        <v>-4763329.8459915128</v>
      </c>
      <c r="M60" s="2013">
        <v>1524294.5220979999</v>
      </c>
      <c r="N60" s="2013"/>
      <c r="O60" s="2011"/>
    </row>
    <row r="61" spans="9:15" ht="15.75">
      <c r="I61" s="294" t="s">
        <v>370</v>
      </c>
      <c r="J61" s="2012">
        <v>43182</v>
      </c>
      <c r="K61" s="2013">
        <v>443404.10616069293</v>
      </c>
      <c r="L61" s="2013">
        <v>-4361367.6730812714</v>
      </c>
      <c r="M61" s="2013">
        <v>2232392.5768809998</v>
      </c>
      <c r="N61" s="2013"/>
      <c r="O61" s="2011"/>
    </row>
    <row r="62" spans="9:15" ht="15.75">
      <c r="I62" s="294" t="s">
        <v>370</v>
      </c>
      <c r="J62" s="2012">
        <v>43185</v>
      </c>
      <c r="K62" s="2013">
        <v>-761070.04875217297</v>
      </c>
      <c r="L62" s="2013">
        <v>-4101034.619949386</v>
      </c>
      <c r="M62" s="2013">
        <v>783907.46679900005</v>
      </c>
      <c r="N62" s="2013"/>
      <c r="O62" s="2011"/>
    </row>
    <row r="63" spans="9:15" ht="15.75">
      <c r="I63" s="294" t="s">
        <v>370</v>
      </c>
      <c r="J63" s="2012">
        <v>43186</v>
      </c>
      <c r="K63" s="2013">
        <v>-530810.302445031</v>
      </c>
      <c r="L63" s="2013">
        <v>-4423191.2458116831</v>
      </c>
      <c r="M63" s="2013">
        <v>-1418994.480396</v>
      </c>
      <c r="N63" s="2013"/>
      <c r="O63" s="2011"/>
    </row>
    <row r="64" spans="9:15" ht="15.75">
      <c r="I64" s="294" t="s">
        <v>370</v>
      </c>
      <c r="J64" s="2012">
        <v>43187</v>
      </c>
      <c r="K64" s="2013">
        <v>129648.62549739151</v>
      </c>
      <c r="L64" s="2013">
        <v>-3985977.2813914148</v>
      </c>
      <c r="M64" s="2013">
        <v>-2721394</v>
      </c>
      <c r="N64" s="2013"/>
      <c r="O64" s="2011"/>
    </row>
    <row r="65" spans="9:15" ht="15.75">
      <c r="I65" s="294" t="s">
        <v>371</v>
      </c>
      <c r="J65" s="2012">
        <v>43193</v>
      </c>
      <c r="K65" s="2013">
        <v>-546374.98675778846</v>
      </c>
      <c r="L65" s="2013">
        <v>-4037637.0315792128</v>
      </c>
      <c r="M65" s="2013">
        <v>626208.26651900006</v>
      </c>
      <c r="N65" s="2013"/>
      <c r="O65" s="2011"/>
    </row>
    <row r="66" spans="9:15" ht="15.75">
      <c r="I66" s="294" t="s">
        <v>371</v>
      </c>
      <c r="J66" s="2012">
        <v>43194</v>
      </c>
      <c r="K66" s="2013">
        <v>2994868.6911969599</v>
      </c>
      <c r="L66" s="2013">
        <v>-4816865.9737059204</v>
      </c>
      <c r="M66" s="2013">
        <v>2050360.2798520001</v>
      </c>
      <c r="N66" s="2013"/>
      <c r="O66" s="2011"/>
    </row>
    <row r="67" spans="9:15" ht="15.75">
      <c r="I67" s="294" t="s">
        <v>371</v>
      </c>
      <c r="J67" s="2012">
        <v>43195</v>
      </c>
      <c r="K67" s="2013">
        <v>-965381.76819706219</v>
      </c>
      <c r="L67" s="2013">
        <v>-4367711.7539840629</v>
      </c>
      <c r="M67" s="2013">
        <v>-353810.49652400002</v>
      </c>
      <c r="N67" s="2013"/>
      <c r="O67" s="2011"/>
    </row>
    <row r="68" spans="9:15" ht="15.75">
      <c r="I68" s="294" t="s">
        <v>371</v>
      </c>
      <c r="J68" s="2012">
        <v>43196</v>
      </c>
      <c r="K68" s="2013">
        <v>-780805.73906202998</v>
      </c>
      <c r="L68" s="2013">
        <v>-5036497.7982011354</v>
      </c>
      <c r="M68" s="2013">
        <v>913501.346364</v>
      </c>
      <c r="N68" s="2013"/>
      <c r="O68" s="2011"/>
    </row>
    <row r="69" spans="9:15" ht="15.75">
      <c r="I69" s="294" t="s">
        <v>371</v>
      </c>
      <c r="J69" s="2012">
        <v>43199</v>
      </c>
      <c r="K69" s="2013">
        <v>1424061.8636698199</v>
      </c>
      <c r="L69" s="2013">
        <v>-4620428.9652345637</v>
      </c>
      <c r="M69" s="2013">
        <v>-450227.99443000002</v>
      </c>
      <c r="N69" s="2013"/>
      <c r="O69" s="2011"/>
    </row>
    <row r="70" spans="9:15" ht="15.75">
      <c r="I70" s="294" t="s">
        <v>371</v>
      </c>
      <c r="J70" s="2012">
        <v>43200</v>
      </c>
      <c r="K70" s="2013">
        <v>-2867547.2965253699</v>
      </c>
      <c r="L70" s="2013">
        <v>-5072648.8264216678</v>
      </c>
      <c r="M70" s="2013">
        <v>1813004.5398009999</v>
      </c>
      <c r="N70" s="2013"/>
      <c r="O70" s="2011"/>
    </row>
    <row r="71" spans="9:15" ht="15.75">
      <c r="I71" s="294" t="s">
        <v>371</v>
      </c>
      <c r="J71" s="2012">
        <v>43201</v>
      </c>
      <c r="K71" s="2013">
        <v>184513.32909280801</v>
      </c>
      <c r="L71" s="2013">
        <v>-5038930.8035083599</v>
      </c>
      <c r="M71" s="2013">
        <v>-288338.95186700003</v>
      </c>
      <c r="N71" s="2013"/>
      <c r="O71" s="2011"/>
    </row>
    <row r="72" spans="9:15" ht="15.75">
      <c r="I72" s="294" t="s">
        <v>371</v>
      </c>
      <c r="J72" s="2012">
        <v>43202</v>
      </c>
      <c r="K72" s="2013">
        <v>-278342.83023397392</v>
      </c>
      <c r="L72" s="2013">
        <v>-4864842.1189567223</v>
      </c>
      <c r="M72" s="2013">
        <v>452377.12555699999</v>
      </c>
      <c r="N72" s="2013"/>
      <c r="O72" s="2011"/>
    </row>
    <row r="73" spans="9:15" ht="15.75">
      <c r="I73" s="294" t="s">
        <v>371</v>
      </c>
      <c r="J73" s="2012">
        <v>43203</v>
      </c>
      <c r="K73" s="2013">
        <v>-1774198.0804556999</v>
      </c>
      <c r="L73" s="2013">
        <v>-4577276.9088901356</v>
      </c>
      <c r="M73" s="2013">
        <v>69513.975183000002</v>
      </c>
      <c r="N73" s="2013"/>
      <c r="O73" s="2011"/>
    </row>
    <row r="74" spans="9:15" ht="15.75">
      <c r="I74" s="294" t="s">
        <v>371</v>
      </c>
      <c r="J74" s="2012">
        <v>43206</v>
      </c>
      <c r="K74" s="2013">
        <v>-864037.84568619286</v>
      </c>
      <c r="L74" s="2013">
        <v>-3818775.1427954026</v>
      </c>
      <c r="M74" s="2013">
        <v>-438652.23572300002</v>
      </c>
      <c r="N74" s="2013"/>
      <c r="O74" s="2011"/>
    </row>
    <row r="75" spans="9:15" ht="15.75">
      <c r="I75" s="294" t="s">
        <v>371</v>
      </c>
      <c r="J75" s="2012">
        <v>43207</v>
      </c>
      <c r="K75" s="2013">
        <v>249860.00260209851</v>
      </c>
      <c r="L75" s="2013">
        <v>-4530451.6676383214</v>
      </c>
      <c r="M75" s="2013">
        <v>1076413.845345</v>
      </c>
      <c r="N75" s="2013"/>
      <c r="O75" s="2011"/>
    </row>
    <row r="76" spans="9:15" ht="15.75">
      <c r="I76" s="294" t="s">
        <v>371</v>
      </c>
      <c r="J76" s="2012">
        <v>43208</v>
      </c>
      <c r="K76" s="2013">
        <v>2255254.2428928502</v>
      </c>
      <c r="L76" s="2013">
        <v>-4014915.4098128714</v>
      </c>
      <c r="M76" s="2013">
        <v>4464594.9053100003</v>
      </c>
      <c r="N76" s="2013"/>
      <c r="O76" s="2011"/>
    </row>
    <row r="77" spans="9:15" ht="15.75">
      <c r="I77" s="294" t="s">
        <v>371</v>
      </c>
      <c r="J77" s="2012">
        <v>43209</v>
      </c>
      <c r="K77" s="2013">
        <v>2324738.8222538796</v>
      </c>
      <c r="L77" s="2013">
        <v>-4055205.0703045088</v>
      </c>
      <c r="M77" s="2013">
        <v>1173918.2839319999</v>
      </c>
      <c r="N77" s="2013"/>
      <c r="O77" s="2011"/>
    </row>
    <row r="78" spans="9:15" ht="15.75">
      <c r="I78" s="294" t="s">
        <v>371</v>
      </c>
      <c r="J78" s="2012">
        <v>43210</v>
      </c>
      <c r="K78" s="2013">
        <v>-20076.390650789999</v>
      </c>
      <c r="L78" s="2013">
        <v>-4227616.899664782</v>
      </c>
      <c r="M78" s="2013">
        <v>2592683.6965060001</v>
      </c>
      <c r="N78" s="2013"/>
      <c r="O78" s="2011"/>
    </row>
    <row r="79" spans="9:15" ht="15.75">
      <c r="I79" s="294" t="s">
        <v>371</v>
      </c>
      <c r="J79" s="2012">
        <v>43213</v>
      </c>
      <c r="K79" s="2013">
        <v>415989.26926656999</v>
      </c>
      <c r="L79" s="2013">
        <v>-3997297.5871367119</v>
      </c>
      <c r="M79" s="2013">
        <v>2921526.7117329999</v>
      </c>
      <c r="N79" s="2013"/>
      <c r="O79" s="2011"/>
    </row>
    <row r="80" spans="9:15" ht="15.75">
      <c r="I80" s="294" t="s">
        <v>371</v>
      </c>
      <c r="J80" s="2012">
        <v>43214</v>
      </c>
      <c r="K80" s="2013">
        <v>-521839.32640254882</v>
      </c>
      <c r="L80" s="2013">
        <v>-4391278.2433680054</v>
      </c>
      <c r="M80" s="2013">
        <v>1989158.3145020001</v>
      </c>
      <c r="N80" s="2013"/>
      <c r="O80" s="2011"/>
    </row>
    <row r="81" spans="9:15" ht="15.75">
      <c r="I81" s="294" t="s">
        <v>371</v>
      </c>
      <c r="J81" s="2012">
        <v>43215</v>
      </c>
      <c r="K81" s="2013">
        <v>1186288.58183336</v>
      </c>
      <c r="L81" s="2013">
        <v>-4398327.1312589301</v>
      </c>
      <c r="M81" s="2013">
        <v>-2420436.9890510002</v>
      </c>
      <c r="N81" s="2013"/>
      <c r="O81" s="2011"/>
    </row>
    <row r="82" spans="9:15" ht="15.75">
      <c r="I82" s="294" t="s">
        <v>371</v>
      </c>
      <c r="J82" s="2012">
        <v>43216</v>
      </c>
      <c r="K82" s="2013">
        <v>836241.49401809368</v>
      </c>
      <c r="L82" s="2013">
        <v>-4194898.5236997874</v>
      </c>
      <c r="M82" s="2013">
        <v>-1106700.510246</v>
      </c>
      <c r="N82" s="2013"/>
      <c r="O82" s="2011"/>
    </row>
    <row r="83" spans="9:15" ht="15.75">
      <c r="I83" s="294" t="s">
        <v>371</v>
      </c>
      <c r="J83" s="2012">
        <v>43217</v>
      </c>
      <c r="K83" s="2013">
        <v>416947.70319356583</v>
      </c>
      <c r="L83" s="2013">
        <v>-4253121.6245661788</v>
      </c>
      <c r="M83" s="2013">
        <v>-1947770</v>
      </c>
      <c r="N83" s="2013"/>
      <c r="O83" s="2011"/>
    </row>
    <row r="84" spans="9:15" ht="15.75">
      <c r="I84" s="294" t="s">
        <v>371</v>
      </c>
      <c r="J84" s="2012">
        <v>43220</v>
      </c>
      <c r="K84" s="2013">
        <v>-1556290.61098509</v>
      </c>
      <c r="L84" s="2013">
        <v>-4191364.4622966661</v>
      </c>
      <c r="M84" s="2013">
        <v>-581232.94748099998</v>
      </c>
      <c r="N84" s="2013"/>
      <c r="O84" s="2011"/>
    </row>
    <row r="85" spans="9:15" ht="15.75">
      <c r="I85" s="294" t="s">
        <v>372</v>
      </c>
      <c r="J85" s="2012">
        <v>43222</v>
      </c>
      <c r="K85" s="2013">
        <v>-500279.03964822704</v>
      </c>
      <c r="L85" s="2013">
        <v>-4140711.9907143195</v>
      </c>
      <c r="M85" s="2013">
        <v>3534021.196947</v>
      </c>
      <c r="N85" s="2013"/>
      <c r="O85" s="2011"/>
    </row>
    <row r="86" spans="9:15" ht="15.75">
      <c r="I86" s="294" t="s">
        <v>372</v>
      </c>
      <c r="J86" s="2012">
        <v>43223</v>
      </c>
      <c r="K86" s="2013">
        <v>482422.5901347514</v>
      </c>
      <c r="L86" s="2013">
        <v>-3788255.1832319875</v>
      </c>
      <c r="M86" s="2013">
        <v>1714172.9681200001</v>
      </c>
      <c r="N86" s="2013"/>
      <c r="O86" s="2011"/>
    </row>
    <row r="87" spans="9:15" ht="15.75">
      <c r="I87" s="294" t="s">
        <v>372</v>
      </c>
      <c r="J87" s="2012">
        <v>43224</v>
      </c>
      <c r="K87" s="2013">
        <v>-420860.27762208343</v>
      </c>
      <c r="L87" s="2013">
        <v>-3608380.125925093</v>
      </c>
      <c r="M87" s="2013">
        <v>-2772359.2263039998</v>
      </c>
      <c r="N87" s="2013"/>
      <c r="O87" s="2011"/>
    </row>
    <row r="88" spans="9:15" ht="15.75">
      <c r="I88" s="294" t="s">
        <v>372</v>
      </c>
      <c r="J88" s="2012">
        <v>43227</v>
      </c>
      <c r="K88" s="2013">
        <v>2079021.05125016</v>
      </c>
      <c r="L88" s="2013">
        <v>-3196009.1257804055</v>
      </c>
      <c r="M88" s="2013">
        <v>4598057.2279540002</v>
      </c>
      <c r="N88" s="2013"/>
      <c r="O88" s="2011"/>
    </row>
    <row r="89" spans="9:15" ht="15.75">
      <c r="I89" s="294" t="s">
        <v>372</v>
      </c>
      <c r="J89" s="2012">
        <v>43228</v>
      </c>
      <c r="K89" s="2013">
        <v>5095065.2282098802</v>
      </c>
      <c r="L89" s="2013">
        <v>-3107595.9427784909</v>
      </c>
      <c r="M89" s="2013">
        <v>-988621.56098199997</v>
      </c>
      <c r="N89" s="2013"/>
      <c r="O89" s="2011"/>
    </row>
    <row r="90" spans="9:15" ht="15.75">
      <c r="I90" s="294" t="s">
        <v>372</v>
      </c>
      <c r="J90" s="2012">
        <v>43229</v>
      </c>
      <c r="K90" s="2013">
        <v>-263889.27113471134</v>
      </c>
      <c r="L90" s="2013">
        <v>-3222105.3499750951</v>
      </c>
      <c r="M90" s="2013">
        <v>-1658517.621484</v>
      </c>
      <c r="N90" s="2013"/>
      <c r="O90" s="2011"/>
    </row>
    <row r="91" spans="9:15" ht="15.75">
      <c r="I91" s="294" t="s">
        <v>372</v>
      </c>
      <c r="J91" s="2012">
        <v>43231</v>
      </c>
      <c r="K91" s="2013">
        <v>-39086.224199229706</v>
      </c>
      <c r="L91" s="2013">
        <v>-3678816.8969170419</v>
      </c>
      <c r="M91" s="2013">
        <v>-629530.84815199999</v>
      </c>
      <c r="N91" s="2013"/>
      <c r="O91" s="2011"/>
    </row>
    <row r="92" spans="9:15" ht="15.75">
      <c r="I92" s="294" t="s">
        <v>372</v>
      </c>
      <c r="J92" s="2012">
        <v>43234</v>
      </c>
      <c r="K92" s="2013">
        <v>1204377.3600163001</v>
      </c>
      <c r="L92" s="2013">
        <v>-4828249.310031727</v>
      </c>
      <c r="M92" s="2013">
        <v>4603482.769177</v>
      </c>
      <c r="N92" s="2013"/>
      <c r="O92" s="2011"/>
    </row>
    <row r="93" spans="9:15" ht="15.75">
      <c r="I93" s="294" t="s">
        <v>372</v>
      </c>
      <c r="J93" s="2012">
        <v>43235</v>
      </c>
      <c r="K93" s="2013">
        <v>201140.87355182349</v>
      </c>
      <c r="L93" s="2013">
        <v>-4675041.652198757</v>
      </c>
      <c r="M93" s="2013">
        <v>3847078.6234229999</v>
      </c>
      <c r="N93" s="2013"/>
      <c r="O93" s="2011"/>
    </row>
    <row r="94" spans="9:15" ht="15.75">
      <c r="I94" s="294" t="s">
        <v>372</v>
      </c>
      <c r="J94" s="2012">
        <v>43236</v>
      </c>
      <c r="K94" s="2013">
        <v>787732.22770270973</v>
      </c>
      <c r="L94" s="2013">
        <v>-3258414.6316554304</v>
      </c>
      <c r="M94" s="2013">
        <v>2820908.9803169998</v>
      </c>
      <c r="N94" s="2013"/>
      <c r="O94" s="2011"/>
    </row>
    <row r="95" spans="9:15" ht="15.75">
      <c r="I95" s="294" t="s">
        <v>372</v>
      </c>
      <c r="J95" s="2012">
        <v>43237</v>
      </c>
      <c r="K95" s="2013">
        <v>829186.02921120625</v>
      </c>
      <c r="L95" s="2013">
        <v>-3274498.6890854486</v>
      </c>
      <c r="M95" s="2013">
        <v>1520038.216819</v>
      </c>
      <c r="N95" s="2013"/>
      <c r="O95" s="2011"/>
    </row>
    <row r="96" spans="9:15" ht="15.75">
      <c r="I96" s="294" t="s">
        <v>372</v>
      </c>
      <c r="J96" s="2012">
        <v>43238</v>
      </c>
      <c r="K96" s="2013">
        <v>-1029151.5234508</v>
      </c>
      <c r="L96" s="2013">
        <v>-3067624.0562718641</v>
      </c>
      <c r="M96" s="2013">
        <v>2813547.9801810002</v>
      </c>
      <c r="N96" s="2013"/>
      <c r="O96" s="2011"/>
    </row>
    <row r="97" spans="9:15" ht="15.75">
      <c r="I97" s="294" t="s">
        <v>372</v>
      </c>
      <c r="J97" s="2012">
        <v>43241</v>
      </c>
      <c r="K97" s="2013">
        <v>1255980.77023962</v>
      </c>
      <c r="L97" s="2013">
        <v>-3074617.5031191064</v>
      </c>
      <c r="M97" s="2013">
        <v>3221727.1868039998</v>
      </c>
      <c r="N97" s="2013"/>
      <c r="O97" s="2011"/>
    </row>
    <row r="98" spans="9:15" ht="15.75">
      <c r="I98" s="294" t="s">
        <v>372</v>
      </c>
      <c r="J98" s="2012">
        <v>43242</v>
      </c>
      <c r="K98" s="2013">
        <v>-1427757.4147160801</v>
      </c>
      <c r="L98" s="2013">
        <v>-3321076.3129223501</v>
      </c>
      <c r="M98" s="2013">
        <v>1550289.504038</v>
      </c>
      <c r="N98" s="2013"/>
      <c r="O98" s="2011"/>
    </row>
    <row r="99" spans="9:15" ht="15.75">
      <c r="I99" s="294" t="s">
        <v>372</v>
      </c>
      <c r="J99" s="2012">
        <v>43243</v>
      </c>
      <c r="K99" s="2013">
        <v>-176259.00081583409</v>
      </c>
      <c r="L99" s="2013">
        <v>-3554497.7405661847</v>
      </c>
      <c r="M99" s="2013">
        <v>1729697.8338899999</v>
      </c>
      <c r="N99" s="2013"/>
      <c r="O99" s="2011"/>
    </row>
    <row r="100" spans="9:15" ht="15.75">
      <c r="I100" s="294" t="s">
        <v>372</v>
      </c>
      <c r="J100" s="2012">
        <v>43244</v>
      </c>
      <c r="K100" s="2013">
        <v>-4259632.6501330296</v>
      </c>
      <c r="L100" s="2013">
        <v>-4358250.3754404876</v>
      </c>
      <c r="M100" s="2013">
        <v>329268.476884</v>
      </c>
      <c r="N100" s="2013"/>
      <c r="O100" s="2011"/>
    </row>
    <row r="101" spans="9:15" ht="15.75">
      <c r="I101" s="294" t="s">
        <v>372</v>
      </c>
      <c r="J101" s="2012">
        <v>43245</v>
      </c>
      <c r="K101" s="2013">
        <v>-3361448.7038318599</v>
      </c>
      <c r="L101" s="2013">
        <v>-3944077.6818480454</v>
      </c>
      <c r="M101" s="2013">
        <v>1277664.1959180001</v>
      </c>
      <c r="N101" s="2013"/>
      <c r="O101" s="2011"/>
    </row>
    <row r="102" spans="9:15" ht="15.75">
      <c r="I102" s="294" t="s">
        <v>372</v>
      </c>
      <c r="J102" s="2012">
        <v>43248</v>
      </c>
      <c r="K102" s="2013">
        <v>-5166664.7802735399</v>
      </c>
      <c r="L102" s="2013">
        <v>-4574069.6102575921</v>
      </c>
      <c r="M102" s="2013">
        <v>774471.36514799995</v>
      </c>
      <c r="N102" s="2013"/>
      <c r="O102" s="2011"/>
    </row>
    <row r="103" spans="9:15" ht="15.75">
      <c r="I103" s="294" t="s">
        <v>372</v>
      </c>
      <c r="J103" s="2012">
        <v>43249</v>
      </c>
      <c r="K103" s="2013">
        <v>-1653835.7706493</v>
      </c>
      <c r="L103" s="2013">
        <v>-2881964.4582202989</v>
      </c>
      <c r="M103" s="2013">
        <v>-1148837.3047470001</v>
      </c>
      <c r="N103" s="2013"/>
      <c r="O103" s="2011"/>
    </row>
    <row r="104" spans="9:15" ht="15.75">
      <c r="I104" s="294" t="s">
        <v>372</v>
      </c>
      <c r="J104" s="2012">
        <v>43250</v>
      </c>
      <c r="K104" s="2013">
        <v>349679.22858237452</v>
      </c>
      <c r="L104" s="2013">
        <v>-3488746.7423165748</v>
      </c>
      <c r="M104" s="2013">
        <v>-1880616</v>
      </c>
      <c r="N104" s="2013"/>
      <c r="O104" s="2011"/>
    </row>
    <row r="105" spans="9:15" ht="15.75">
      <c r="I105" s="294" t="s">
        <v>372</v>
      </c>
      <c r="J105" s="2012">
        <v>43251</v>
      </c>
      <c r="K105" s="2013">
        <v>897879.28146987827</v>
      </c>
      <c r="L105" s="2013">
        <v>-2774279.7632520744</v>
      </c>
      <c r="M105" s="2013">
        <v>-465618.81051899999</v>
      </c>
      <c r="N105" s="2013"/>
      <c r="O105" s="2011"/>
    </row>
    <row r="106" spans="9:15" ht="15.75">
      <c r="I106" s="294" t="s">
        <v>373</v>
      </c>
      <c r="J106" s="2012">
        <v>43252</v>
      </c>
      <c r="K106" s="2013">
        <v>-102517.9437797006</v>
      </c>
      <c r="L106" s="2013">
        <v>-3072489.0124354176</v>
      </c>
      <c r="M106" s="2013">
        <v>141338.569582</v>
      </c>
      <c r="N106" s="2013"/>
      <c r="O106" s="2011"/>
    </row>
    <row r="107" spans="9:15" ht="15.75">
      <c r="I107" s="294" t="s">
        <v>373</v>
      </c>
      <c r="J107" s="2012">
        <v>43255</v>
      </c>
      <c r="K107" s="2013">
        <v>-1994262.64904115</v>
      </c>
      <c r="L107" s="2013">
        <v>-2567026.2290510475</v>
      </c>
      <c r="M107" s="2013">
        <v>-416247.12954599998</v>
      </c>
      <c r="N107" s="2013"/>
      <c r="O107" s="2011"/>
    </row>
    <row r="108" spans="9:15" ht="15.75">
      <c r="I108" s="294" t="s">
        <v>373</v>
      </c>
      <c r="J108" s="2012">
        <v>43256</v>
      </c>
      <c r="K108" s="2013">
        <v>1015878.70068141</v>
      </c>
      <c r="L108" s="2013">
        <v>-2617611.577102005</v>
      </c>
      <c r="M108" s="2013">
        <v>3318546.2855759999</v>
      </c>
      <c r="N108" s="2013"/>
      <c r="O108" s="2011"/>
    </row>
    <row r="109" spans="9:15" ht="15.75">
      <c r="I109" s="294" t="s">
        <v>373</v>
      </c>
      <c r="J109" s="2012">
        <v>43257</v>
      </c>
      <c r="K109" s="2013">
        <v>-1153112.6154064999</v>
      </c>
      <c r="L109" s="2013">
        <v>-2538711.8639212605</v>
      </c>
      <c r="M109" s="2013">
        <v>3152936.5731009999</v>
      </c>
      <c r="N109" s="2013"/>
      <c r="O109" s="2011"/>
    </row>
    <row r="110" spans="9:15" ht="15.75">
      <c r="I110" s="294" t="s">
        <v>373</v>
      </c>
      <c r="J110" s="2012">
        <v>43258</v>
      </c>
      <c r="K110" s="2013">
        <v>627307.77668225055</v>
      </c>
      <c r="L110" s="2013">
        <v>-3014379.4844153859</v>
      </c>
      <c r="M110" s="2013">
        <v>5223438.3369760001</v>
      </c>
      <c r="N110" s="2013"/>
      <c r="O110" s="2011"/>
    </row>
    <row r="111" spans="9:15" ht="15.75">
      <c r="I111" s="294" t="s">
        <v>373</v>
      </c>
      <c r="J111" s="2012">
        <v>43259</v>
      </c>
      <c r="K111" s="2013">
        <v>2593863.5166942398</v>
      </c>
      <c r="L111" s="2013">
        <v>-2980600.3892011717</v>
      </c>
      <c r="M111" s="2013">
        <v>1510389.2451309999</v>
      </c>
      <c r="N111" s="2013"/>
      <c r="O111" s="2011"/>
    </row>
    <row r="112" spans="9:15" ht="15.75">
      <c r="I112" s="294" t="s">
        <v>373</v>
      </c>
      <c r="J112" s="2012">
        <v>43262</v>
      </c>
      <c r="K112" s="2013">
        <v>427521.56464434857</v>
      </c>
      <c r="L112" s="2013">
        <v>-2876169.1221399158</v>
      </c>
      <c r="M112" s="2013">
        <v>4245156.0945889996</v>
      </c>
      <c r="N112" s="2013"/>
      <c r="O112" s="2011"/>
    </row>
    <row r="113" spans="9:15" ht="15.75">
      <c r="I113" s="294" t="s">
        <v>373</v>
      </c>
      <c r="J113" s="2012">
        <v>43263</v>
      </c>
      <c r="K113" s="2013">
        <v>-1118531.7923294399</v>
      </c>
      <c r="L113" s="2013">
        <v>-2930236.4002649756</v>
      </c>
      <c r="M113" s="2013">
        <v>-2119608.4331660001</v>
      </c>
      <c r="N113" s="2013"/>
      <c r="O113" s="2011"/>
    </row>
    <row r="114" spans="9:15" ht="15.75">
      <c r="I114" s="294" t="s">
        <v>373</v>
      </c>
      <c r="J114" s="2012">
        <v>43264</v>
      </c>
      <c r="K114" s="2013">
        <v>118974.43414894611</v>
      </c>
      <c r="L114" s="2013">
        <v>-2925134.3184846439</v>
      </c>
      <c r="M114" s="2013">
        <v>-2193049.2483430002</v>
      </c>
      <c r="N114" s="2013"/>
      <c r="O114" s="2011"/>
    </row>
    <row r="115" spans="9:15" ht="15.75">
      <c r="I115" s="294" t="s">
        <v>373</v>
      </c>
      <c r="J115" s="2012">
        <v>43265</v>
      </c>
      <c r="K115" s="2013">
        <v>-4942722.86183785</v>
      </c>
      <c r="L115" s="2013">
        <v>-3775377.8479557284</v>
      </c>
      <c r="M115" s="2013">
        <v>-3037366.1991289998</v>
      </c>
      <c r="N115" s="2013"/>
      <c r="O115" s="2011"/>
    </row>
    <row r="116" spans="9:15" ht="15.75">
      <c r="I116" s="294" t="s">
        <v>373</v>
      </c>
      <c r="J116" s="2012">
        <v>43266</v>
      </c>
      <c r="K116" s="2013">
        <v>379755.08030750992</v>
      </c>
      <c r="L116" s="2013">
        <v>-3184472.2832738771</v>
      </c>
      <c r="M116" s="2013">
        <v>175175.505642</v>
      </c>
      <c r="N116" s="2013"/>
      <c r="O116" s="2011"/>
    </row>
    <row r="117" spans="9:15" ht="15.75">
      <c r="I117" s="294" t="s">
        <v>373</v>
      </c>
      <c r="J117" s="2012">
        <v>43269</v>
      </c>
      <c r="K117" s="2013">
        <v>-2841995.4089413797</v>
      </c>
      <c r="L117" s="2013">
        <v>-3676831.8093165383</v>
      </c>
      <c r="M117" s="2013">
        <v>698994.23773199995</v>
      </c>
      <c r="N117" s="2013"/>
      <c r="O117" s="2011"/>
    </row>
    <row r="118" spans="9:15" ht="15.75">
      <c r="I118" s="294" t="s">
        <v>373</v>
      </c>
      <c r="J118" s="2012">
        <v>43270</v>
      </c>
      <c r="K118" s="2013">
        <v>1001816.97230984</v>
      </c>
      <c r="L118" s="2013">
        <v>-3145930.5477805268</v>
      </c>
      <c r="M118" s="2013">
        <v>-303206.52305600001</v>
      </c>
      <c r="N118" s="2013"/>
      <c r="O118" s="2011"/>
    </row>
    <row r="119" spans="9:15" ht="15.75">
      <c r="I119" s="294" t="s">
        <v>373</v>
      </c>
      <c r="J119" s="2012">
        <v>43271</v>
      </c>
      <c r="K119" s="2013">
        <v>395670.8429620341</v>
      </c>
      <c r="L119" s="2013">
        <v>-3622924.6785585382</v>
      </c>
      <c r="M119" s="2013">
        <v>1842002.8003519999</v>
      </c>
      <c r="N119" s="2013"/>
      <c r="O119" s="2011"/>
    </row>
    <row r="120" spans="9:15" ht="15.75">
      <c r="I120" s="294" t="s">
        <v>373</v>
      </c>
      <c r="J120" s="2012">
        <v>43272</v>
      </c>
      <c r="K120" s="2013">
        <v>-19236.089359135301</v>
      </c>
      <c r="L120" s="2013">
        <v>-3494673.5282641854</v>
      </c>
      <c r="M120" s="2013">
        <v>-1005499.7318759999</v>
      </c>
      <c r="N120" s="2013"/>
      <c r="O120" s="2011"/>
    </row>
    <row r="121" spans="9:15" ht="15.75">
      <c r="I121" s="294" t="s">
        <v>373</v>
      </c>
      <c r="J121" s="2012">
        <v>43273</v>
      </c>
      <c r="K121" s="2013">
        <v>-1835242.8815788</v>
      </c>
      <c r="L121" s="2013">
        <v>-3558190.560629887</v>
      </c>
      <c r="M121" s="2013">
        <v>355991.79064999998</v>
      </c>
      <c r="N121" s="2013"/>
      <c r="O121" s="2011"/>
    </row>
    <row r="122" spans="9:15" ht="15.75">
      <c r="I122" s="294" t="s">
        <v>373</v>
      </c>
      <c r="J122" s="2012">
        <v>43276</v>
      </c>
      <c r="K122" s="2013">
        <v>1440682.1043289001</v>
      </c>
      <c r="L122" s="2013">
        <v>-3092747.4160244823</v>
      </c>
      <c r="M122" s="2013">
        <v>4441289.3275180003</v>
      </c>
      <c r="N122" s="2013"/>
      <c r="O122" s="2011"/>
    </row>
    <row r="123" spans="9:15" ht="15.75">
      <c r="I123" s="294" t="s">
        <v>373</v>
      </c>
      <c r="J123" s="2012">
        <v>43277</v>
      </c>
      <c r="K123" s="2013">
        <v>-936203.02462273242</v>
      </c>
      <c r="L123" s="2013">
        <v>-3035828.2375802142</v>
      </c>
      <c r="M123" s="2013">
        <v>2352163.9259700002</v>
      </c>
      <c r="N123" s="2013"/>
      <c r="O123" s="2011"/>
    </row>
    <row r="124" spans="9:15" ht="15.75">
      <c r="I124" s="294" t="s">
        <v>373</v>
      </c>
      <c r="J124" s="2012">
        <v>43278</v>
      </c>
      <c r="K124" s="2013">
        <v>-178069.18921497339</v>
      </c>
      <c r="L124" s="2013">
        <v>-3644383.162393624</v>
      </c>
      <c r="M124" s="2013">
        <v>1444883.18573</v>
      </c>
      <c r="N124" s="2013"/>
      <c r="O124" s="2011"/>
    </row>
    <row r="125" spans="9:15" ht="15.75">
      <c r="I125" s="294" t="s">
        <v>373</v>
      </c>
      <c r="J125" s="2012">
        <v>43279</v>
      </c>
      <c r="K125" s="2013">
        <v>318717.96394804271</v>
      </c>
      <c r="L125" s="2013">
        <v>-3788701.1904974082</v>
      </c>
      <c r="M125" s="2013">
        <v>-1301876.949545</v>
      </c>
      <c r="N125" s="2013"/>
      <c r="O125" s="2011"/>
    </row>
    <row r="126" spans="9:15" ht="15.75">
      <c r="I126" s="294" t="s">
        <v>373</v>
      </c>
      <c r="J126" s="2012">
        <v>43280</v>
      </c>
      <c r="K126" s="2013">
        <v>-424215.64267717383</v>
      </c>
      <c r="L126" s="2013">
        <v>-3651326.4575131866</v>
      </c>
      <c r="M126" s="2013">
        <v>779031.23781900003</v>
      </c>
      <c r="N126" s="2013"/>
      <c r="O126" s="2011"/>
    </row>
    <row r="127" spans="9:15" ht="15.75">
      <c r="I127" s="294" t="s">
        <v>374</v>
      </c>
      <c r="J127" s="2012">
        <v>43283</v>
      </c>
      <c r="K127" s="2013">
        <v>-822653.55868490878</v>
      </c>
      <c r="L127" s="2013">
        <v>-3024884.6368690883</v>
      </c>
      <c r="M127" s="2013">
        <v>-1468383.2146719999</v>
      </c>
      <c r="N127" s="2013"/>
      <c r="O127" s="2011"/>
    </row>
    <row r="128" spans="9:15" ht="15.75">
      <c r="I128" s="294" t="s">
        <v>374</v>
      </c>
      <c r="J128" s="2012">
        <v>43284</v>
      </c>
      <c r="K128" s="2013">
        <v>2013074.4396035301</v>
      </c>
      <c r="L128" s="2013">
        <v>-3273164.8034577146</v>
      </c>
      <c r="M128" s="2013">
        <v>568201.73987799999</v>
      </c>
      <c r="N128" s="2013"/>
      <c r="O128" s="2011"/>
    </row>
    <row r="129" spans="9:15" ht="15.75">
      <c r="I129" s="294" t="s">
        <v>374</v>
      </c>
      <c r="J129" s="2012">
        <v>43285</v>
      </c>
      <c r="K129" s="2013">
        <v>-797761.49564156833</v>
      </c>
      <c r="L129" s="2013">
        <v>-3436123.4178019026</v>
      </c>
      <c r="M129" s="2013">
        <v>-2723325.5815320001</v>
      </c>
      <c r="N129" s="2013"/>
      <c r="O129" s="2011"/>
    </row>
    <row r="130" spans="9:15" ht="15.75">
      <c r="I130" s="294" t="s">
        <v>374</v>
      </c>
      <c r="J130" s="2012">
        <v>43286</v>
      </c>
      <c r="K130" s="2013">
        <v>-533897.07715227478</v>
      </c>
      <c r="L130" s="2013">
        <v>-4078038.6962272394</v>
      </c>
      <c r="M130" s="2013">
        <v>-387834.050567</v>
      </c>
      <c r="N130" s="2013"/>
      <c r="O130" s="2011"/>
    </row>
    <row r="131" spans="9:15" ht="15.75">
      <c r="I131" s="294" t="s">
        <v>374</v>
      </c>
      <c r="J131" s="2012">
        <v>43287</v>
      </c>
      <c r="K131" s="2013">
        <v>2114092.9228435499</v>
      </c>
      <c r="L131" s="2013">
        <v>-4377651.4751161849</v>
      </c>
      <c r="M131" s="2013">
        <v>992571.30899399996</v>
      </c>
      <c r="N131" s="2013"/>
      <c r="O131" s="2011"/>
    </row>
    <row r="132" spans="9:15" ht="15.75">
      <c r="I132" s="294" t="s">
        <v>374</v>
      </c>
      <c r="J132" s="2012">
        <v>43290</v>
      </c>
      <c r="K132" s="2013">
        <v>560516.70815918129</v>
      </c>
      <c r="L132" s="2013">
        <v>-4545089.0602546493</v>
      </c>
      <c r="M132" s="2013">
        <v>-1059674.187556</v>
      </c>
      <c r="N132" s="2013"/>
      <c r="O132" s="2011"/>
    </row>
    <row r="133" spans="9:15" ht="15.75">
      <c r="I133" s="294" t="s">
        <v>374</v>
      </c>
      <c r="J133" s="2012">
        <v>43291</v>
      </c>
      <c r="K133" s="2013">
        <v>-2530328.3541325601</v>
      </c>
      <c r="L133" s="2013">
        <v>-4562691.5116719874</v>
      </c>
      <c r="M133" s="2013">
        <v>314960.16573800001</v>
      </c>
      <c r="N133" s="2013"/>
      <c r="O133" s="2011"/>
    </row>
    <row r="134" spans="9:15" ht="15.75">
      <c r="I134" s="294" t="s">
        <v>374</v>
      </c>
      <c r="J134" s="2012">
        <v>43292</v>
      </c>
      <c r="K134" s="2013">
        <v>613921.59744974389</v>
      </c>
      <c r="L134" s="2013">
        <v>-4064141.8275582609</v>
      </c>
      <c r="M134" s="2013">
        <v>-1020964.684097</v>
      </c>
      <c r="N134" s="2013"/>
      <c r="O134" s="2011"/>
    </row>
    <row r="135" spans="9:15" ht="15.75">
      <c r="I135" s="294" t="s">
        <v>374</v>
      </c>
      <c r="J135" s="2012">
        <v>43293</v>
      </c>
      <c r="K135" s="2013">
        <v>-666653.83078043931</v>
      </c>
      <c r="L135" s="2013">
        <v>-4578054.6234805966</v>
      </c>
      <c r="M135" s="2013">
        <v>-846694.38427100005</v>
      </c>
      <c r="N135" s="2013"/>
      <c r="O135" s="2011"/>
    </row>
    <row r="136" spans="9:15" ht="15.75">
      <c r="I136" s="294" t="s">
        <v>374</v>
      </c>
      <c r="J136" s="2012">
        <v>43294</v>
      </c>
      <c r="K136" s="2013">
        <v>1551315.6468247899</v>
      </c>
      <c r="L136" s="2013">
        <v>-3766359.9233775139</v>
      </c>
      <c r="M136" s="2013">
        <v>90092.088925000004</v>
      </c>
      <c r="N136" s="2013"/>
      <c r="O136" s="2011"/>
    </row>
    <row r="137" spans="9:15" ht="15.75">
      <c r="I137" s="294" t="s">
        <v>374</v>
      </c>
      <c r="J137" s="2012">
        <v>43297</v>
      </c>
      <c r="K137" s="2013">
        <v>-292188.96826124884</v>
      </c>
      <c r="L137" s="2013">
        <v>-4038722.2326658317</v>
      </c>
      <c r="M137" s="2013">
        <v>555608.12581200001</v>
      </c>
      <c r="N137" s="2013"/>
      <c r="O137" s="2011"/>
    </row>
    <row r="138" spans="9:15" ht="15.75">
      <c r="I138" s="294" t="s">
        <v>374</v>
      </c>
      <c r="J138" s="2012">
        <v>43298</v>
      </c>
      <c r="K138" s="2013">
        <v>-1024143.7482708601</v>
      </c>
      <c r="L138" s="2013">
        <v>-4043846.8789514988</v>
      </c>
      <c r="M138" s="2013">
        <v>-647931.99580200005</v>
      </c>
      <c r="N138" s="2013"/>
      <c r="O138" s="2011"/>
    </row>
    <row r="139" spans="9:15" ht="15.75">
      <c r="I139" s="294" t="s">
        <v>374</v>
      </c>
      <c r="J139" s="2012">
        <v>43299</v>
      </c>
      <c r="K139" s="2013">
        <v>-1118742.64467294</v>
      </c>
      <c r="L139" s="2013">
        <v>-3915635.2638275623</v>
      </c>
      <c r="M139" s="2013">
        <v>1558154.1971539999</v>
      </c>
      <c r="N139" s="2013"/>
      <c r="O139" s="2011"/>
    </row>
    <row r="140" spans="9:15" ht="15.75">
      <c r="I140" s="294" t="s">
        <v>374</v>
      </c>
      <c r="J140" s="2012">
        <v>43300</v>
      </c>
      <c r="K140" s="2013">
        <v>156018.5787477266</v>
      </c>
      <c r="L140" s="2013">
        <v>-3901475.1482321019</v>
      </c>
      <c r="M140" s="2013">
        <v>3315234.9874869999</v>
      </c>
      <c r="N140" s="2013"/>
      <c r="O140" s="2011"/>
    </row>
    <row r="141" spans="9:15" ht="15.75">
      <c r="I141" s="294" t="s">
        <v>374</v>
      </c>
      <c r="J141" s="2012">
        <v>43301</v>
      </c>
      <c r="K141" s="2013">
        <v>1877404.4025142901</v>
      </c>
      <c r="L141" s="2013">
        <v>-2946980.0694660321</v>
      </c>
      <c r="M141" s="2013">
        <v>2896822.0841290001</v>
      </c>
      <c r="N141" s="2013"/>
      <c r="O141" s="2011"/>
    </row>
    <row r="142" spans="9:15" ht="15.75">
      <c r="I142" s="294" t="s">
        <v>374</v>
      </c>
      <c r="J142" s="2012">
        <v>43304</v>
      </c>
      <c r="K142" s="2013">
        <v>-675570.94539102551</v>
      </c>
      <c r="L142" s="2013">
        <v>-2940937.9686138988</v>
      </c>
      <c r="M142" s="2013">
        <v>-2040931.444104</v>
      </c>
      <c r="N142" s="2013"/>
      <c r="O142" s="2011"/>
    </row>
    <row r="143" spans="9:15" ht="15.75">
      <c r="I143" s="294" t="s">
        <v>374</v>
      </c>
      <c r="J143" s="2012">
        <v>43305</v>
      </c>
      <c r="K143" s="2013">
        <v>333080.4499041448</v>
      </c>
      <c r="L143" s="2013">
        <v>-3134785.8941065902</v>
      </c>
      <c r="M143" s="2013">
        <v>-1060249.2293839999</v>
      </c>
      <c r="N143" s="2013"/>
      <c r="O143" s="2011"/>
    </row>
    <row r="144" spans="9:15" ht="15.75">
      <c r="I144" s="294" t="s">
        <v>374</v>
      </c>
      <c r="J144" s="2012">
        <v>43306</v>
      </c>
      <c r="K144" s="2013">
        <v>103860.02906598171</v>
      </c>
      <c r="L144" s="2013">
        <v>-3040983.4849902838</v>
      </c>
      <c r="M144" s="2013">
        <v>-9838.0401500000007</v>
      </c>
      <c r="N144" s="2013"/>
      <c r="O144" s="2011"/>
    </row>
    <row r="145" spans="9:15" ht="15.75">
      <c r="I145" s="294" t="s">
        <v>374</v>
      </c>
      <c r="J145" s="2012">
        <v>43307</v>
      </c>
      <c r="K145" s="2013">
        <v>-268497.44744416157</v>
      </c>
      <c r="L145" s="2013">
        <v>-3073959.3310857858</v>
      </c>
      <c r="M145" s="2013">
        <v>158894.82450799999</v>
      </c>
      <c r="N145" s="2013"/>
      <c r="O145" s="2011"/>
    </row>
    <row r="146" spans="9:15" ht="15.75">
      <c r="I146" s="294" t="s">
        <v>374</v>
      </c>
      <c r="J146" s="2012">
        <v>43308</v>
      </c>
      <c r="K146" s="2013">
        <v>596501.71706382278</v>
      </c>
      <c r="L146" s="2013">
        <v>-3109143.6725749974</v>
      </c>
      <c r="M146" s="2013">
        <v>3581746.0800800002</v>
      </c>
      <c r="N146" s="2013"/>
      <c r="O146" s="2011"/>
    </row>
    <row r="147" spans="9:15" ht="15.75">
      <c r="I147" s="294" t="s">
        <v>374</v>
      </c>
      <c r="J147" s="2012">
        <v>43311</v>
      </c>
      <c r="K147" s="2013">
        <v>-77539.189673480811</v>
      </c>
      <c r="L147" s="2013">
        <v>-3060280.8596754582</v>
      </c>
      <c r="M147" s="2013">
        <v>4182103.2275259998</v>
      </c>
      <c r="N147" s="2013"/>
      <c r="O147" s="2011"/>
    </row>
    <row r="148" spans="9:15" ht="15.75">
      <c r="I148" s="294" t="s">
        <v>374</v>
      </c>
      <c r="J148" s="2012">
        <v>43312</v>
      </c>
      <c r="K148" s="2013">
        <v>-744397.46945958724</v>
      </c>
      <c r="L148" s="2013">
        <v>-3207918.6119258078</v>
      </c>
      <c r="M148" s="2013">
        <v>279304.13612799998</v>
      </c>
      <c r="N148" s="2013"/>
      <c r="O148" s="2011"/>
    </row>
    <row r="149" spans="9:15" ht="15.75">
      <c r="I149" s="294" t="s">
        <v>375</v>
      </c>
      <c r="J149" s="2012">
        <v>43313</v>
      </c>
      <c r="K149" s="2013">
        <v>1268121.2832837501</v>
      </c>
      <c r="L149" s="2013">
        <v>-2998162.7084374963</v>
      </c>
      <c r="M149" s="2013">
        <v>-763762.60675699997</v>
      </c>
      <c r="N149" s="2013"/>
      <c r="O149" s="2011"/>
    </row>
    <row r="150" spans="9:15" ht="15.75">
      <c r="I150" s="294" t="s">
        <v>375</v>
      </c>
      <c r="J150" s="2012">
        <v>43314</v>
      </c>
      <c r="K150" s="2013">
        <v>-1413257.8475932099</v>
      </c>
      <c r="L150" s="2013">
        <v>-3268130.2852926268</v>
      </c>
      <c r="M150" s="2013">
        <v>-75807.820806999996</v>
      </c>
      <c r="N150" s="2013"/>
      <c r="O150" s="2011"/>
    </row>
    <row r="151" spans="9:15" ht="15.75">
      <c r="I151" s="294" t="s">
        <v>375</v>
      </c>
      <c r="J151" s="2012">
        <v>43315</v>
      </c>
      <c r="K151" s="2013">
        <v>141018.71248654139</v>
      </c>
      <c r="L151" s="2013">
        <v>-3278910.8713431638</v>
      </c>
      <c r="M151" s="2013">
        <v>-679341.66627000005</v>
      </c>
      <c r="N151" s="2013"/>
      <c r="O151" s="2011"/>
    </row>
    <row r="152" spans="9:15" ht="15.75">
      <c r="I152" s="294" t="s">
        <v>375</v>
      </c>
      <c r="J152" s="2012">
        <v>43318</v>
      </c>
      <c r="K152" s="2013">
        <v>777765.24434954918</v>
      </c>
      <c r="L152" s="2013">
        <v>-3022863.7215082613</v>
      </c>
      <c r="M152" s="2013">
        <v>1498792.99217</v>
      </c>
      <c r="N152" s="2013"/>
      <c r="O152" s="2011"/>
    </row>
    <row r="153" spans="9:15" ht="15.75">
      <c r="I153" s="294" t="s">
        <v>375</v>
      </c>
      <c r="J153" s="2012">
        <v>43319</v>
      </c>
      <c r="K153" s="2013">
        <v>72493.050231465008</v>
      </c>
      <c r="L153" s="2013">
        <v>-3515397.0815798175</v>
      </c>
      <c r="M153" s="2013">
        <v>636251.32227</v>
      </c>
      <c r="N153" s="2013"/>
      <c r="O153" s="2011"/>
    </row>
    <row r="154" spans="9:15" ht="15.75">
      <c r="I154" s="294" t="s">
        <v>375</v>
      </c>
      <c r="J154" s="2012">
        <v>43320</v>
      </c>
      <c r="K154" s="2013">
        <v>-1532825.77302915</v>
      </c>
      <c r="L154" s="2013">
        <v>-3407195.1213329933</v>
      </c>
      <c r="M154" s="2013">
        <v>-732106.72803600004</v>
      </c>
      <c r="N154" s="2013"/>
      <c r="O154" s="2011"/>
    </row>
    <row r="155" spans="9:15" ht="15.75">
      <c r="I155" s="294" t="s">
        <v>375</v>
      </c>
      <c r="J155" s="2012">
        <v>43321</v>
      </c>
      <c r="K155" s="2013">
        <v>-2552774.2350407802</v>
      </c>
      <c r="L155" s="2013">
        <v>-3292447.422439137</v>
      </c>
      <c r="M155" s="2013">
        <v>2371991.9680079999</v>
      </c>
      <c r="N155" s="2013"/>
      <c r="O155" s="2011"/>
    </row>
    <row r="156" spans="9:15" ht="15.75">
      <c r="I156" s="294" t="s">
        <v>375</v>
      </c>
      <c r="J156" s="2012">
        <v>43322</v>
      </c>
      <c r="K156" s="2013">
        <v>-1965897.7657981501</v>
      </c>
      <c r="L156" s="2013">
        <v>-3087844.104016026</v>
      </c>
      <c r="M156" s="2013">
        <v>4508242.8270260002</v>
      </c>
      <c r="N156" s="2013"/>
      <c r="O156" s="2011"/>
    </row>
    <row r="157" spans="9:15" ht="15.75">
      <c r="I157" s="294" t="s">
        <v>375</v>
      </c>
      <c r="J157" s="2012">
        <v>43325</v>
      </c>
      <c r="K157" s="2013">
        <v>27727.405392717701</v>
      </c>
      <c r="L157" s="2013">
        <v>-2828619.1305862931</v>
      </c>
      <c r="M157" s="2013">
        <v>2325222.4413060001</v>
      </c>
      <c r="N157" s="2013"/>
      <c r="O157" s="2011"/>
    </row>
    <row r="158" spans="9:15" ht="15.75">
      <c r="I158" s="294" t="s">
        <v>375</v>
      </c>
      <c r="J158" s="2012">
        <v>43326</v>
      </c>
      <c r="K158" s="2013">
        <v>-3798282.4118514401</v>
      </c>
      <c r="L158" s="2013">
        <v>-3269069.090914194</v>
      </c>
      <c r="M158" s="2013">
        <v>-85594.915852999999</v>
      </c>
      <c r="N158" s="2013"/>
      <c r="O158" s="2011"/>
    </row>
    <row r="159" spans="9:15" ht="15.75">
      <c r="I159" s="294" t="s">
        <v>375</v>
      </c>
      <c r="J159" s="2012">
        <v>43327</v>
      </c>
      <c r="K159" s="2013">
        <v>-833611.93951052206</v>
      </c>
      <c r="L159" s="2013">
        <v>-3113332.4253192716</v>
      </c>
      <c r="M159" s="2013">
        <v>-230449.55310700001</v>
      </c>
      <c r="N159" s="2013"/>
      <c r="O159" s="2011"/>
    </row>
    <row r="160" spans="9:15" ht="15.75">
      <c r="I160" s="294" t="s">
        <v>375</v>
      </c>
      <c r="J160" s="2012">
        <v>43328</v>
      </c>
      <c r="K160" s="2013">
        <v>-1559618.7085645599</v>
      </c>
      <c r="L160" s="2013">
        <v>-3348873.893552145</v>
      </c>
      <c r="M160" s="2013">
        <v>-427177.00534700003</v>
      </c>
      <c r="N160" s="2013"/>
      <c r="O160" s="2011"/>
    </row>
    <row r="161" spans="9:15" ht="15.75">
      <c r="I161" s="294" t="s">
        <v>375</v>
      </c>
      <c r="J161" s="2012">
        <v>43329</v>
      </c>
      <c r="K161" s="2013">
        <v>-1016112.6245463</v>
      </c>
      <c r="L161" s="2013">
        <v>-3515057.2124720025</v>
      </c>
      <c r="M161" s="2013">
        <v>-2504837.9704049998</v>
      </c>
      <c r="N161" s="2013"/>
      <c r="O161" s="2011"/>
    </row>
    <row r="162" spans="9:15" ht="15.75">
      <c r="I162" s="294" t="s">
        <v>375</v>
      </c>
      <c r="J162" s="2012">
        <v>43332</v>
      </c>
      <c r="K162" s="2013">
        <v>421276.62685315992</v>
      </c>
      <c r="L162" s="2013">
        <v>-3520666.9333055159</v>
      </c>
      <c r="M162" s="2013">
        <v>1339153.1358350001</v>
      </c>
      <c r="N162" s="2013"/>
      <c r="O162" s="2011"/>
    </row>
    <row r="163" spans="9:15" ht="15.75">
      <c r="I163" s="294" t="s">
        <v>375</v>
      </c>
      <c r="J163" s="2012">
        <v>43333</v>
      </c>
      <c r="K163" s="2013">
        <v>167375.1017424124</v>
      </c>
      <c r="L163" s="2013">
        <v>-3149060.6887846407</v>
      </c>
      <c r="M163" s="2013">
        <v>-595193.19639099995</v>
      </c>
      <c r="N163" s="2013"/>
      <c r="O163" s="2011"/>
    </row>
    <row r="164" spans="9:15" ht="15.75">
      <c r="I164" s="294" t="s">
        <v>375</v>
      </c>
      <c r="J164" s="2012">
        <v>43334</v>
      </c>
      <c r="K164" s="2013">
        <v>660506.1345342244</v>
      </c>
      <c r="L164" s="2013">
        <v>-3039896.8657966331</v>
      </c>
      <c r="M164" s="2013">
        <v>947852.35758399998</v>
      </c>
      <c r="N164" s="2013"/>
      <c r="O164" s="2011"/>
    </row>
    <row r="165" spans="9:15" ht="15.75">
      <c r="I165" s="294" t="s">
        <v>375</v>
      </c>
      <c r="J165" s="2012">
        <v>43335</v>
      </c>
      <c r="K165" s="2013">
        <v>-854875.40866773529</v>
      </c>
      <c r="L165" s="2013">
        <v>-3326533.5299324458</v>
      </c>
      <c r="M165" s="2013">
        <v>960290.33787599998</v>
      </c>
      <c r="N165" s="2013"/>
      <c r="O165" s="2011"/>
    </row>
    <row r="166" spans="9:15" ht="15.75">
      <c r="I166" s="294" t="s">
        <v>375</v>
      </c>
      <c r="J166" s="2012">
        <v>43336</v>
      </c>
      <c r="K166" s="2013">
        <v>882315.73525961023</v>
      </c>
      <c r="L166" s="2013">
        <v>-3081157.385173595</v>
      </c>
      <c r="M166" s="2013">
        <v>1289004.0903960001</v>
      </c>
      <c r="N166" s="2013"/>
      <c r="O166" s="2011"/>
    </row>
    <row r="167" spans="9:15" ht="15.75">
      <c r="I167" s="294" t="s">
        <v>375</v>
      </c>
      <c r="J167" s="2012">
        <v>43339</v>
      </c>
      <c r="K167" s="2013">
        <v>674176.99041661515</v>
      </c>
      <c r="L167" s="2013">
        <v>-3116046.1086457223</v>
      </c>
      <c r="M167" s="2013">
        <v>-3229288.7266310002</v>
      </c>
      <c r="N167" s="2013"/>
      <c r="O167" s="2011"/>
    </row>
    <row r="168" spans="9:15" ht="15.75">
      <c r="I168" s="294" t="s">
        <v>375</v>
      </c>
      <c r="J168" s="2012">
        <v>43340</v>
      </c>
      <c r="K168" s="2013">
        <v>907898.6754943491</v>
      </c>
      <c r="L168" s="2013">
        <v>-3050425.5078248051</v>
      </c>
      <c r="M168" s="2013">
        <v>4360119.6389410002</v>
      </c>
      <c r="N168" s="2013"/>
      <c r="O168" s="2011"/>
    </row>
    <row r="169" spans="9:15" ht="15.75">
      <c r="I169" s="294" t="s">
        <v>375</v>
      </c>
      <c r="J169" s="2012">
        <v>43341</v>
      </c>
      <c r="K169" s="2013">
        <v>22979.072162951201</v>
      </c>
      <c r="L169" s="2013">
        <v>-2863904.6132852309</v>
      </c>
      <c r="M169" s="2013">
        <v>2143963.9633399998</v>
      </c>
      <c r="N169" s="2013"/>
      <c r="O169" s="2011"/>
    </row>
    <row r="170" spans="9:15" ht="15.75">
      <c r="I170" s="294" t="s">
        <v>375</v>
      </c>
      <c r="J170" s="2012">
        <v>43342</v>
      </c>
      <c r="K170" s="2013">
        <v>-1267187.2215239301</v>
      </c>
      <c r="L170" s="2013">
        <v>-3918060.9965663846</v>
      </c>
      <c r="M170" s="2013">
        <v>-1864439.6283789999</v>
      </c>
      <c r="N170" s="2013"/>
      <c r="O170" s="2011"/>
    </row>
    <row r="171" spans="9:15" ht="15.75">
      <c r="I171" s="294" t="s">
        <v>375</v>
      </c>
      <c r="J171" s="2012">
        <v>43343</v>
      </c>
      <c r="K171" s="2013">
        <v>707934.90316513006</v>
      </c>
      <c r="L171" s="2013">
        <v>-3950034.763174796</v>
      </c>
      <c r="M171" s="2013">
        <v>1720136.8770639999</v>
      </c>
      <c r="N171" s="2013"/>
      <c r="O171" s="2011"/>
    </row>
    <row r="172" spans="9:15" ht="15.75">
      <c r="I172" s="294" t="s">
        <v>376</v>
      </c>
      <c r="J172" s="2012">
        <v>43346</v>
      </c>
      <c r="K172" s="2013">
        <v>905132.24110626802</v>
      </c>
      <c r="L172" s="2013">
        <v>-3910845.1376631842</v>
      </c>
      <c r="M172" s="2013">
        <v>1268159.0684209999</v>
      </c>
      <c r="N172" s="2013"/>
      <c r="O172" s="2011"/>
    </row>
    <row r="173" spans="9:15" ht="15.75">
      <c r="I173" s="294" t="s">
        <v>376</v>
      </c>
      <c r="J173" s="2012">
        <v>43347</v>
      </c>
      <c r="K173" s="2013">
        <v>-638328.03994449845</v>
      </c>
      <c r="L173" s="2013">
        <v>-3499863.4676307933</v>
      </c>
      <c r="M173" s="2013">
        <v>-339147.43263900001</v>
      </c>
      <c r="N173" s="2013"/>
      <c r="O173" s="2011"/>
    </row>
    <row r="174" spans="9:15" ht="15.75">
      <c r="I174" s="294" t="s">
        <v>376</v>
      </c>
      <c r="J174" s="2012">
        <v>43348</v>
      </c>
      <c r="K174" s="2013">
        <v>-1824065.3044459701</v>
      </c>
      <c r="L174" s="2013">
        <v>-3455356.3088111342</v>
      </c>
      <c r="M174" s="2013">
        <v>-235196.13923</v>
      </c>
      <c r="N174" s="2013"/>
      <c r="O174" s="2011"/>
    </row>
    <row r="175" spans="9:15" ht="15.75">
      <c r="I175" s="294" t="s">
        <v>376</v>
      </c>
      <c r="J175" s="2012">
        <v>43349</v>
      </c>
      <c r="K175" s="2013">
        <v>-1132733.4811363199</v>
      </c>
      <c r="L175" s="2013">
        <v>-3512060.1177623454</v>
      </c>
      <c r="M175" s="2013">
        <v>1502351.3151449999</v>
      </c>
      <c r="N175" s="2013"/>
      <c r="O175" s="2011"/>
    </row>
    <row r="176" spans="9:15" ht="15.75">
      <c r="I176" s="294" t="s">
        <v>376</v>
      </c>
      <c r="J176" s="2012">
        <v>43350</v>
      </c>
      <c r="K176" s="2013">
        <v>3026837.4575714599</v>
      </c>
      <c r="L176" s="2013">
        <v>-3591356.4056712366</v>
      </c>
      <c r="M176" s="2013">
        <v>2395072.2840220002</v>
      </c>
      <c r="N176" s="2013"/>
      <c r="O176" s="2011"/>
    </row>
    <row r="177" spans="9:15" ht="15.75">
      <c r="I177" s="294" t="s">
        <v>376</v>
      </c>
      <c r="J177" s="2012">
        <v>43353</v>
      </c>
      <c r="K177" s="2013">
        <v>848139.82971954788</v>
      </c>
      <c r="L177" s="2013">
        <v>-3592597.801185444</v>
      </c>
      <c r="M177" s="2013">
        <v>-1628127.9053710001</v>
      </c>
      <c r="N177" s="2013"/>
      <c r="O177" s="2011"/>
    </row>
    <row r="178" spans="9:15" ht="15.75">
      <c r="I178" s="294" t="s">
        <v>376</v>
      </c>
      <c r="J178" s="2012">
        <v>43354</v>
      </c>
      <c r="K178" s="2013">
        <v>-1288427.3570966099</v>
      </c>
      <c r="L178" s="2013">
        <v>-3564555.0372201283</v>
      </c>
      <c r="M178" s="2013">
        <v>18896.397047999999</v>
      </c>
      <c r="N178" s="2013"/>
      <c r="O178" s="2011"/>
    </row>
    <row r="179" spans="9:15" ht="15.75">
      <c r="I179" s="294" t="s">
        <v>376</v>
      </c>
      <c r="J179" s="2012">
        <v>43355</v>
      </c>
      <c r="K179" s="2013">
        <v>-390224.00084695511</v>
      </c>
      <c r="L179" s="2013">
        <v>-3731837.845468516</v>
      </c>
      <c r="M179" s="2013">
        <v>-1231007.501317</v>
      </c>
      <c r="N179" s="2013"/>
      <c r="O179" s="2011"/>
    </row>
    <row r="180" spans="9:15" ht="15.75">
      <c r="I180" s="294" t="s">
        <v>376</v>
      </c>
      <c r="J180" s="2012">
        <v>43356</v>
      </c>
      <c r="K180" s="2013">
        <v>-3252873.4415585999</v>
      </c>
      <c r="L180" s="2013">
        <v>-3479078.8295472637</v>
      </c>
      <c r="M180" s="2013">
        <v>436756.31278099999</v>
      </c>
      <c r="N180" s="2013"/>
      <c r="O180" s="2011"/>
    </row>
    <row r="181" spans="9:15" ht="15.75">
      <c r="I181" s="294" t="s">
        <v>376</v>
      </c>
      <c r="J181" s="2012">
        <v>43357</v>
      </c>
      <c r="K181" s="2013">
        <v>-849222.44012335537</v>
      </c>
      <c r="L181" s="2013">
        <v>-3702664.3180505349</v>
      </c>
      <c r="M181" s="2013">
        <v>-1293933.1234210001</v>
      </c>
      <c r="N181" s="2013"/>
      <c r="O181" s="2011"/>
    </row>
    <row r="182" spans="9:15" ht="15.75">
      <c r="I182" s="294" t="s">
        <v>376</v>
      </c>
      <c r="J182" s="2012">
        <v>43360</v>
      </c>
      <c r="K182" s="2013">
        <v>575082.62246665277</v>
      </c>
      <c r="L182" s="2013">
        <v>-3825846.1830203324</v>
      </c>
      <c r="M182" s="2013">
        <v>1222816.374113</v>
      </c>
      <c r="N182" s="2013"/>
      <c r="O182" s="2011"/>
    </row>
    <row r="183" spans="9:15" ht="15.75">
      <c r="I183" s="294" t="s">
        <v>376</v>
      </c>
      <c r="J183" s="2012">
        <v>43361</v>
      </c>
      <c r="K183" s="2013">
        <v>-424454.41598801932</v>
      </c>
      <c r="L183" s="2013">
        <v>-4416494.0274564447</v>
      </c>
      <c r="M183" s="2013">
        <v>508698.62795499997</v>
      </c>
      <c r="N183" s="2013"/>
      <c r="O183" s="2011"/>
    </row>
    <row r="184" spans="9:15" ht="15.75">
      <c r="I184" s="294" t="s">
        <v>376</v>
      </c>
      <c r="J184" s="2012">
        <v>43362</v>
      </c>
      <c r="K184" s="2013">
        <v>1083392.30626779</v>
      </c>
      <c r="L184" s="2013">
        <v>-3911525.0121283275</v>
      </c>
      <c r="M184" s="2013">
        <v>-650708.69116499997</v>
      </c>
      <c r="N184" s="2013"/>
      <c r="O184" s="2011"/>
    </row>
    <row r="185" spans="9:15" ht="15.75">
      <c r="I185" s="294" t="s">
        <v>376</v>
      </c>
      <c r="J185" s="2012">
        <v>43363</v>
      </c>
      <c r="K185" s="2013">
        <v>-985830.04373264033</v>
      </c>
      <c r="L185" s="2013">
        <v>-3769317.9839617526</v>
      </c>
      <c r="M185" s="2013">
        <v>1906536.843777</v>
      </c>
      <c r="N185" s="2013"/>
      <c r="O185" s="2011"/>
    </row>
    <row r="186" spans="9:15" ht="15.75">
      <c r="I186" s="294" t="s">
        <v>376</v>
      </c>
      <c r="J186" s="2012">
        <v>43364</v>
      </c>
      <c r="K186" s="2013">
        <v>-1960479.09221739</v>
      </c>
      <c r="L186" s="2013">
        <v>-3919694.250451284</v>
      </c>
      <c r="M186" s="2013">
        <v>1789534.387418</v>
      </c>
      <c r="N186" s="2013"/>
      <c r="O186" s="2011"/>
    </row>
    <row r="187" spans="9:15" ht="15.75">
      <c r="I187" s="294" t="s">
        <v>376</v>
      </c>
      <c r="J187" s="2012">
        <v>43367</v>
      </c>
      <c r="K187" s="2013">
        <v>-1105647.8145051701</v>
      </c>
      <c r="L187" s="2013">
        <v>-3888646.0434800498</v>
      </c>
      <c r="M187" s="2013">
        <v>-364366.65040799999</v>
      </c>
      <c r="N187" s="2013"/>
      <c r="O187" s="2011"/>
    </row>
    <row r="188" spans="9:15" ht="15.75">
      <c r="I188" s="294" t="s">
        <v>376</v>
      </c>
      <c r="J188" s="2012">
        <v>43368</v>
      </c>
      <c r="K188" s="2013">
        <v>66820.532001044601</v>
      </c>
      <c r="L188" s="2013">
        <v>-3744454.7240010947</v>
      </c>
      <c r="M188" s="2013">
        <v>200278.518859</v>
      </c>
      <c r="N188" s="2013"/>
      <c r="O188" s="2011"/>
    </row>
    <row r="189" spans="9:15" ht="15.75">
      <c r="I189" s="294" t="s">
        <v>376</v>
      </c>
      <c r="J189" s="2012">
        <v>43369</v>
      </c>
      <c r="K189" s="2013">
        <v>-2778652.23673217</v>
      </c>
      <c r="L189" s="2013">
        <v>-4132595.8150941697</v>
      </c>
      <c r="M189" s="2013">
        <v>2766890.3367659999</v>
      </c>
      <c r="N189" s="2013"/>
      <c r="O189" s="2011"/>
    </row>
    <row r="190" spans="9:15" ht="15.75">
      <c r="I190" s="294" t="s">
        <v>376</v>
      </c>
      <c r="J190" s="2012">
        <v>43370</v>
      </c>
      <c r="K190" s="2013">
        <v>-268600.63729985943</v>
      </c>
      <c r="L190" s="2013">
        <v>-4437632.7309053252</v>
      </c>
      <c r="M190" s="2013">
        <v>-147291.715375</v>
      </c>
      <c r="N190" s="2013"/>
      <c r="O190" s="2011"/>
    </row>
    <row r="191" spans="9:15" ht="15.75">
      <c r="I191" s="294" t="s">
        <v>376</v>
      </c>
      <c r="J191" s="2012">
        <v>43371</v>
      </c>
      <c r="K191" s="2013">
        <v>88438.396457745199</v>
      </c>
      <c r="L191" s="2013">
        <v>-4173880.2166256895</v>
      </c>
      <c r="M191" s="2013">
        <v>-380442.54476100003</v>
      </c>
      <c r="N191" s="2013"/>
      <c r="O191" s="2011"/>
    </row>
    <row r="192" spans="9:15" ht="15.75">
      <c r="I192" s="294" t="s">
        <v>377</v>
      </c>
      <c r="J192" s="2012">
        <v>43374</v>
      </c>
      <c r="K192" s="2013">
        <v>2778932.4557434102</v>
      </c>
      <c r="L192" s="2013">
        <v>-3820443.7013819297</v>
      </c>
      <c r="M192" s="2013">
        <v>1267579.473888</v>
      </c>
      <c r="N192" s="2013"/>
      <c r="O192" s="2011"/>
    </row>
    <row r="193" spans="9:15" ht="15.75">
      <c r="I193" s="294" t="s">
        <v>377</v>
      </c>
      <c r="J193" s="2012">
        <v>43375</v>
      </c>
      <c r="K193" s="2013">
        <v>-726246.3799102226</v>
      </c>
      <c r="L193" s="2013">
        <v>-3596206.4231792227</v>
      </c>
      <c r="M193" s="2013">
        <v>-583900.17497499997</v>
      </c>
      <c r="N193" s="2013"/>
      <c r="O193" s="2011"/>
    </row>
    <row r="194" spans="9:15" ht="15.75">
      <c r="I194" s="294" t="s">
        <v>377</v>
      </c>
      <c r="J194" s="2012">
        <v>43376</v>
      </c>
      <c r="K194" s="2013">
        <v>-92582.540394358308</v>
      </c>
      <c r="L194" s="2013">
        <v>-3687334.2435003025</v>
      </c>
      <c r="M194" s="2013">
        <v>-569618.12267700001</v>
      </c>
      <c r="N194" s="2013"/>
      <c r="O194" s="2011"/>
    </row>
    <row r="195" spans="9:15" ht="15.75">
      <c r="I195" s="294" t="s">
        <v>377</v>
      </c>
      <c r="J195" s="2012">
        <v>43377</v>
      </c>
      <c r="K195" s="2013">
        <v>-1668584.6015288599</v>
      </c>
      <c r="L195" s="2013">
        <v>-4215715.292826728</v>
      </c>
      <c r="M195" s="2013">
        <v>1511580.767148</v>
      </c>
      <c r="N195" s="2013"/>
      <c r="O195" s="2011"/>
    </row>
    <row r="196" spans="9:15" ht="15.75">
      <c r="I196" s="294" t="s">
        <v>377</v>
      </c>
      <c r="J196" s="2012">
        <v>43378</v>
      </c>
      <c r="K196" s="2013">
        <v>946670.37054399913</v>
      </c>
      <c r="L196" s="2013">
        <v>-4020834.5157400435</v>
      </c>
      <c r="M196" s="2013">
        <v>3790978.5476270001</v>
      </c>
      <c r="N196" s="2013"/>
      <c r="O196" s="2011"/>
    </row>
    <row r="197" spans="9:15" ht="15.75">
      <c r="I197" s="294" t="s">
        <v>377</v>
      </c>
      <c r="J197" s="2012">
        <v>43381</v>
      </c>
      <c r="K197" s="2013">
        <v>-65027.618563131</v>
      </c>
      <c r="L197" s="2013">
        <v>-3736628.3117730464</v>
      </c>
      <c r="M197" s="2013">
        <v>3744633.7145560002</v>
      </c>
      <c r="N197" s="2013"/>
      <c r="O197" s="2011"/>
    </row>
    <row r="198" spans="9:15" ht="15.75">
      <c r="I198" s="294" t="s">
        <v>377</v>
      </c>
      <c r="J198" s="2012">
        <v>43382</v>
      </c>
      <c r="K198" s="2013">
        <v>-2580019.8125235597</v>
      </c>
      <c r="L198" s="2013">
        <v>-4800714.9654069366</v>
      </c>
      <c r="M198" s="2013">
        <v>299420.99765700003</v>
      </c>
      <c r="N198" s="2013"/>
      <c r="O198" s="2011"/>
    </row>
    <row r="199" spans="9:15" ht="15.75">
      <c r="I199" s="294" t="s">
        <v>377</v>
      </c>
      <c r="J199" s="2012">
        <v>43383</v>
      </c>
      <c r="K199" s="2013">
        <v>-3453174.7452958999</v>
      </c>
      <c r="L199" s="2013">
        <v>-4869839.0818946566</v>
      </c>
      <c r="M199" s="2013">
        <v>3583286.8989619999</v>
      </c>
      <c r="N199" s="2013"/>
      <c r="O199" s="2011"/>
    </row>
    <row r="200" spans="9:15" ht="15.75">
      <c r="I200" s="294" t="s">
        <v>377</v>
      </c>
      <c r="J200" s="2012">
        <v>43384</v>
      </c>
      <c r="K200" s="2013">
        <v>327939.6466950461</v>
      </c>
      <c r="L200" s="2013">
        <v>-4970700.7349144369</v>
      </c>
      <c r="M200" s="2013">
        <v>3141221.2031140001</v>
      </c>
      <c r="N200" s="2013"/>
      <c r="O200" s="2011"/>
    </row>
    <row r="201" spans="9:15" ht="15.75">
      <c r="I201" s="294" t="s">
        <v>377</v>
      </c>
      <c r="J201" s="2012">
        <v>43385</v>
      </c>
      <c r="K201" s="2013">
        <v>-3095521.3219901496</v>
      </c>
      <c r="L201" s="2013">
        <v>-4783076.6684239544</v>
      </c>
      <c r="M201" s="2013">
        <v>190405.58828299999</v>
      </c>
      <c r="N201" s="2013"/>
      <c r="O201" s="2011"/>
    </row>
    <row r="202" spans="9:15" ht="15.75">
      <c r="I202" s="294" t="s">
        <v>377</v>
      </c>
      <c r="J202" s="2012">
        <v>43388</v>
      </c>
      <c r="K202" s="2013">
        <v>969877.09536209912</v>
      </c>
      <c r="L202" s="2013">
        <v>-4813250.6763424706</v>
      </c>
      <c r="M202" s="2013">
        <v>-756748.59033100004</v>
      </c>
      <c r="N202" s="2013"/>
      <c r="O202" s="2011"/>
    </row>
    <row r="203" spans="9:15" ht="15.75">
      <c r="I203" s="294" t="s">
        <v>377</v>
      </c>
      <c r="J203" s="2012">
        <v>43389</v>
      </c>
      <c r="K203" s="2013">
        <v>-3742468.7020300198</v>
      </c>
      <c r="L203" s="2013">
        <v>-4583643.7003916772</v>
      </c>
      <c r="M203" s="2013">
        <v>-274916.15850800002</v>
      </c>
      <c r="N203" s="2013"/>
      <c r="O203" s="2011"/>
    </row>
    <row r="204" spans="9:15" ht="15.75">
      <c r="I204" s="294" t="s">
        <v>377</v>
      </c>
      <c r="J204" s="2012">
        <v>43390</v>
      </c>
      <c r="K204" s="2013">
        <v>-5683280.3093028301</v>
      </c>
      <c r="L204" s="2013">
        <v>-5014250.0523325168</v>
      </c>
      <c r="M204" s="2013">
        <v>-1304390.9886749999</v>
      </c>
      <c r="N204" s="2013"/>
      <c r="O204" s="2011"/>
    </row>
    <row r="205" spans="9:15" ht="15.75">
      <c r="I205" s="294" t="s">
        <v>377</v>
      </c>
      <c r="J205" s="2012">
        <v>43391</v>
      </c>
      <c r="K205" s="2013">
        <v>-741307.66406314808</v>
      </c>
      <c r="L205" s="2013">
        <v>-5094470.8758614473</v>
      </c>
      <c r="M205" s="2013">
        <v>2624407.0849799998</v>
      </c>
      <c r="N205" s="2013"/>
      <c r="O205" s="2011"/>
    </row>
    <row r="206" spans="9:15" ht="15.75">
      <c r="I206" s="294" t="s">
        <v>377</v>
      </c>
      <c r="J206" s="2012">
        <v>43392</v>
      </c>
      <c r="K206" s="2013">
        <v>1673077.94842218</v>
      </c>
      <c r="L206" s="2013">
        <v>-5613958.6695544627</v>
      </c>
      <c r="M206" s="2013">
        <v>-468061.405722</v>
      </c>
      <c r="N206" s="2013"/>
      <c r="O206" s="2011"/>
    </row>
    <row r="207" spans="9:15" ht="15.75">
      <c r="I207" s="294" t="s">
        <v>377</v>
      </c>
      <c r="J207" s="2012">
        <v>43395</v>
      </c>
      <c r="K207" s="2013">
        <v>533042.61752769235</v>
      </c>
      <c r="L207" s="2013">
        <v>-5006942.131853736</v>
      </c>
      <c r="M207" s="2013">
        <v>2355027.7803790001</v>
      </c>
      <c r="N207" s="2013"/>
      <c r="O207" s="2011"/>
    </row>
    <row r="208" spans="9:15" ht="15.75">
      <c r="I208" s="294" t="s">
        <v>377</v>
      </c>
      <c r="J208" s="2012">
        <v>43396</v>
      </c>
      <c r="K208" s="2013">
        <v>-1308538.11677145</v>
      </c>
      <c r="L208" s="2013">
        <v>-5176417.0108776279</v>
      </c>
      <c r="M208" s="2013">
        <v>590613.01312699995</v>
      </c>
      <c r="N208" s="2013"/>
      <c r="O208" s="2011"/>
    </row>
    <row r="209" spans="9:15" ht="15.75">
      <c r="I209" s="294" t="s">
        <v>377</v>
      </c>
      <c r="J209" s="2012">
        <v>43397</v>
      </c>
      <c r="K209" s="2013">
        <v>-1748354.21744594</v>
      </c>
      <c r="L209" s="2013">
        <v>-4818256.1000223225</v>
      </c>
      <c r="M209" s="2013">
        <v>-40072.909232999998</v>
      </c>
      <c r="N209" s="2013"/>
      <c r="O209" s="2011"/>
    </row>
    <row r="210" spans="9:15" ht="15.75">
      <c r="I210" s="294" t="s">
        <v>377</v>
      </c>
      <c r="J210" s="2012">
        <v>43398</v>
      </c>
      <c r="K210" s="2013">
        <v>-994258.69605861872</v>
      </c>
      <c r="L210" s="2013">
        <v>-4781310.2318543401</v>
      </c>
      <c r="M210" s="2013">
        <v>1915146.013207</v>
      </c>
      <c r="N210" s="2013"/>
      <c r="O210" s="2011"/>
    </row>
    <row r="211" spans="9:15" ht="15.75">
      <c r="I211" s="294" t="s">
        <v>377</v>
      </c>
      <c r="J211" s="2012">
        <v>43399</v>
      </c>
      <c r="K211" s="2013">
        <v>1812318.6804172499</v>
      </c>
      <c r="L211" s="2013">
        <v>-4486522.1044532638</v>
      </c>
      <c r="M211" s="2013">
        <v>2549872.1657110001</v>
      </c>
      <c r="N211" s="2013"/>
      <c r="O211" s="2011"/>
    </row>
    <row r="212" spans="9:15" ht="15.75">
      <c r="I212" s="294" t="s">
        <v>377</v>
      </c>
      <c r="J212" s="2012">
        <v>43402</v>
      </c>
      <c r="K212" s="2013">
        <v>-2731460.38908727</v>
      </c>
      <c r="L212" s="2013">
        <v>-5106661.8688279679</v>
      </c>
      <c r="M212" s="2013">
        <v>304204.65844500001</v>
      </c>
      <c r="N212" s="2013"/>
      <c r="O212" s="2011"/>
    </row>
    <row r="213" spans="9:15" ht="15.75">
      <c r="I213" s="294" t="s">
        <v>377</v>
      </c>
      <c r="J213" s="2012">
        <v>43403</v>
      </c>
      <c r="K213" s="2013">
        <v>3342729.21348122</v>
      </c>
      <c r="L213" s="2013">
        <v>-5207406.2568056118</v>
      </c>
      <c r="M213" s="2013">
        <v>-1234441.211138</v>
      </c>
      <c r="N213" s="2013"/>
      <c r="O213" s="2011"/>
    </row>
    <row r="214" spans="9:15" ht="15.75">
      <c r="I214" s="294" t="s">
        <v>377</v>
      </c>
      <c r="J214" s="2012">
        <v>43404</v>
      </c>
      <c r="K214" s="2013">
        <v>652208.23596605216</v>
      </c>
      <c r="L214" s="2013">
        <v>-5150636.2803850304</v>
      </c>
      <c r="M214" s="2013">
        <v>2660825.5029150001</v>
      </c>
      <c r="N214" s="2013"/>
      <c r="O214" s="2011"/>
    </row>
    <row r="215" spans="9:15" ht="15.75">
      <c r="I215" s="294" t="s">
        <v>378</v>
      </c>
      <c r="J215" s="2012">
        <v>43405</v>
      </c>
      <c r="K215" s="2013">
        <v>134448.53761735008</v>
      </c>
      <c r="L215" s="2013">
        <v>-5368466.7904516449</v>
      </c>
      <c r="M215" s="2013">
        <v>-156747.923381</v>
      </c>
      <c r="N215" s="2013"/>
      <c r="O215" s="2011"/>
    </row>
    <row r="216" spans="9:15" ht="15.75">
      <c r="I216" s="294" t="s">
        <v>378</v>
      </c>
      <c r="J216" s="2012">
        <v>43406</v>
      </c>
      <c r="K216" s="2013">
        <v>-1812394.9824574001</v>
      </c>
      <c r="L216" s="2013">
        <v>-4910533.4282989213</v>
      </c>
      <c r="M216" s="2013">
        <v>890487.27667799999</v>
      </c>
      <c r="N216" s="2013"/>
      <c r="O216" s="2011"/>
    </row>
    <row r="217" spans="9:15" ht="15.75">
      <c r="I217" s="294" t="s">
        <v>378</v>
      </c>
      <c r="J217" s="2012">
        <v>43409</v>
      </c>
      <c r="K217" s="2013">
        <v>1296406.91135997</v>
      </c>
      <c r="L217" s="2013">
        <v>-5172307.7596813124</v>
      </c>
      <c r="M217" s="2013">
        <v>726594.32891000004</v>
      </c>
      <c r="N217" s="2013"/>
      <c r="O217" s="2011"/>
    </row>
    <row r="218" spans="9:15" ht="15.75">
      <c r="I218" s="294" t="s">
        <v>378</v>
      </c>
      <c r="J218" s="2012">
        <v>43410</v>
      </c>
      <c r="K218" s="2013">
        <v>1082017.28876858</v>
      </c>
      <c r="L218" s="2013">
        <v>-5358901.4094583401</v>
      </c>
      <c r="M218" s="2013">
        <v>-983459.11435799999</v>
      </c>
      <c r="N218" s="2013"/>
      <c r="O218" s="2011"/>
    </row>
    <row r="219" spans="9:15" ht="15.75">
      <c r="I219" s="294" t="s">
        <v>378</v>
      </c>
      <c r="J219" s="2012">
        <v>43411</v>
      </c>
      <c r="K219" s="2013">
        <v>-1252277.43209357</v>
      </c>
      <c r="L219" s="2013">
        <v>-5636884.5900508808</v>
      </c>
      <c r="M219" s="2013">
        <v>-559025.20403400005</v>
      </c>
      <c r="N219" s="2013"/>
      <c r="O219" s="2011"/>
    </row>
    <row r="220" spans="9:15" ht="15.75">
      <c r="I220" s="294" t="s">
        <v>378</v>
      </c>
      <c r="J220" s="2012">
        <v>43412</v>
      </c>
      <c r="K220" s="2013">
        <v>-1865382.0188814499</v>
      </c>
      <c r="L220" s="2013">
        <v>-5747208.4667603793</v>
      </c>
      <c r="M220" s="2013">
        <v>113091.27647700001</v>
      </c>
      <c r="N220" s="2013"/>
      <c r="O220" s="2011"/>
    </row>
    <row r="221" spans="9:15" ht="15.75">
      <c r="I221" s="294" t="s">
        <v>378</v>
      </c>
      <c r="J221" s="2012">
        <v>43413</v>
      </c>
      <c r="K221" s="2013">
        <v>-680139.37387052225</v>
      </c>
      <c r="L221" s="2013">
        <v>-6898065.7068805071</v>
      </c>
      <c r="M221" s="2013">
        <v>1256715.657109</v>
      </c>
      <c r="N221" s="2013"/>
      <c r="O221" s="2011"/>
    </row>
    <row r="222" spans="9:15" ht="15.75">
      <c r="I222" s="294" t="s">
        <v>378</v>
      </c>
      <c r="J222" s="2012">
        <v>43416</v>
      </c>
      <c r="K222" s="2013">
        <v>498623.27305667155</v>
      </c>
      <c r="L222" s="2013">
        <v>-7063117.2204404129</v>
      </c>
      <c r="M222" s="2013">
        <v>253179.20381100001</v>
      </c>
      <c r="N222" s="2013"/>
      <c r="O222" s="2011"/>
    </row>
    <row r="223" spans="9:15" ht="15.75">
      <c r="I223" s="294" t="s">
        <v>378</v>
      </c>
      <c r="J223" s="2012">
        <v>43417</v>
      </c>
      <c r="K223" s="2013">
        <v>-1792446.2842518601</v>
      </c>
      <c r="L223" s="2013">
        <v>-6868115.6889313608</v>
      </c>
      <c r="M223" s="2013">
        <v>2464369.1336039999</v>
      </c>
      <c r="N223" s="2013"/>
      <c r="O223" s="2011"/>
    </row>
    <row r="224" spans="9:15" ht="15.75">
      <c r="I224" s="294" t="s">
        <v>378</v>
      </c>
      <c r="J224" s="2012">
        <v>43418</v>
      </c>
      <c r="K224" s="2013">
        <v>-2760600.1859094901</v>
      </c>
      <c r="L224" s="2013">
        <v>-6992666.249454706</v>
      </c>
      <c r="M224" s="2013">
        <v>-862591.69178300002</v>
      </c>
      <c r="N224" s="2013"/>
      <c r="O224" s="2011"/>
    </row>
    <row r="225" spans="9:15" ht="15.75">
      <c r="I225" s="294" t="s">
        <v>378</v>
      </c>
      <c r="J225" s="2012">
        <v>43419</v>
      </c>
      <c r="K225" s="2013">
        <v>-968483.8768356815</v>
      </c>
      <c r="L225" s="2013">
        <v>-6751930.4455802338</v>
      </c>
      <c r="M225" s="2013">
        <v>1928407.097913</v>
      </c>
      <c r="N225" s="2013"/>
      <c r="O225" s="2011"/>
    </row>
    <row r="226" spans="9:15" ht="15.75">
      <c r="I226" s="294" t="s">
        <v>378</v>
      </c>
      <c r="J226" s="2012">
        <v>43420</v>
      </c>
      <c r="K226" s="2013">
        <v>-1381483.2153062299</v>
      </c>
      <c r="L226" s="2013">
        <v>-5774451.5549594257</v>
      </c>
      <c r="M226" s="2013">
        <v>-244165.28575099999</v>
      </c>
      <c r="N226" s="2013"/>
      <c r="O226" s="2011"/>
    </row>
    <row r="227" spans="9:15" ht="15.75">
      <c r="I227" s="294" t="s">
        <v>378</v>
      </c>
      <c r="J227" s="2012">
        <v>43423</v>
      </c>
      <c r="K227" s="2013">
        <v>406061.60936409031</v>
      </c>
      <c r="L227" s="2013">
        <v>-5379026.5407599546</v>
      </c>
      <c r="M227" s="2013">
        <v>-2877044.669007</v>
      </c>
      <c r="N227" s="2013"/>
      <c r="O227" s="2011"/>
    </row>
    <row r="228" spans="9:15" ht="15.75">
      <c r="I228" s="294" t="s">
        <v>378</v>
      </c>
      <c r="J228" s="2012">
        <v>43424</v>
      </c>
      <c r="K228" s="2013">
        <v>-1546797.72219567</v>
      </c>
      <c r="L228" s="2013">
        <v>-5251637.2336291997</v>
      </c>
      <c r="M228" s="2013">
        <v>2084384.6006750001</v>
      </c>
      <c r="N228" s="2013"/>
      <c r="O228" s="2011"/>
    </row>
    <row r="229" spans="9:15" ht="15.75">
      <c r="I229" s="294" t="s">
        <v>378</v>
      </c>
      <c r="J229" s="2012">
        <v>43425</v>
      </c>
      <c r="K229" s="2013">
        <v>-958820.93767265999</v>
      </c>
      <c r="L229" s="2013">
        <v>-5024111.5781825567</v>
      </c>
      <c r="M229" s="2013">
        <v>-1432563.3848230001</v>
      </c>
      <c r="N229" s="2013"/>
      <c r="O229" s="2011"/>
    </row>
    <row r="230" spans="9:15" ht="15.75">
      <c r="I230" s="294" t="s">
        <v>378</v>
      </c>
      <c r="J230" s="2012">
        <v>43426</v>
      </c>
      <c r="K230" s="2013">
        <v>-2785824.1239022799</v>
      </c>
      <c r="L230" s="2013">
        <v>-5296197.3149638316</v>
      </c>
      <c r="M230" s="2013">
        <v>602055.25981600001</v>
      </c>
      <c r="N230" s="2013"/>
      <c r="O230" s="2011"/>
    </row>
    <row r="231" spans="9:15" ht="15.75">
      <c r="I231" s="294" t="s">
        <v>378</v>
      </c>
      <c r="J231" s="2012">
        <v>43427</v>
      </c>
      <c r="K231" s="2013">
        <v>-229098.6898788242</v>
      </c>
      <c r="L231" s="2013">
        <v>-5502184.1796591692</v>
      </c>
      <c r="M231" s="2013">
        <v>-204492.12229900001</v>
      </c>
      <c r="N231" s="2013"/>
      <c r="O231" s="2011"/>
    </row>
    <row r="232" spans="9:15" ht="15.75">
      <c r="I232" s="294" t="s">
        <v>378</v>
      </c>
      <c r="J232" s="2012">
        <v>43430</v>
      </c>
      <c r="K232" s="2013">
        <v>535310.24870466348</v>
      </c>
      <c r="L232" s="2013">
        <v>-4832717.3782691481</v>
      </c>
      <c r="M232" s="2013">
        <v>171861.73839700001</v>
      </c>
      <c r="N232" s="2013"/>
      <c r="O232" s="2011"/>
    </row>
    <row r="233" spans="9:15" ht="15.75">
      <c r="I233" s="294" t="s">
        <v>378</v>
      </c>
      <c r="J233" s="2012">
        <v>43431</v>
      </c>
      <c r="K233" s="2013">
        <v>-210518.57518659619</v>
      </c>
      <c r="L233" s="2013">
        <v>-4969154.1284829872</v>
      </c>
      <c r="M233" s="2013">
        <v>1444959.8056880001</v>
      </c>
      <c r="N233" s="2013"/>
      <c r="O233" s="2011"/>
    </row>
    <row r="234" spans="9:15" ht="15.75">
      <c r="I234" s="294" t="s">
        <v>378</v>
      </c>
      <c r="J234" s="2012">
        <v>43432</v>
      </c>
      <c r="K234" s="2013">
        <v>-3250307.1243331498</v>
      </c>
      <c r="L234" s="2013">
        <v>-4942913.7905809088</v>
      </c>
      <c r="M234" s="2013">
        <v>-811378.944778</v>
      </c>
      <c r="N234" s="2013"/>
      <c r="O234" s="2011"/>
    </row>
    <row r="235" spans="9:15" ht="15.75">
      <c r="I235" s="294" t="s">
        <v>378</v>
      </c>
      <c r="J235" s="2012">
        <v>43433</v>
      </c>
      <c r="K235" s="2013">
        <v>-583733.13367464335</v>
      </c>
      <c r="L235" s="2013">
        <v>-4891332.4026361145</v>
      </c>
      <c r="M235" s="2013">
        <v>-330917.49167399999</v>
      </c>
      <c r="N235" s="2013"/>
      <c r="O235" s="2011"/>
    </row>
    <row r="236" spans="9:15" ht="15.75">
      <c r="I236" s="294" t="s">
        <v>378</v>
      </c>
      <c r="J236" s="2012">
        <v>43434</v>
      </c>
      <c r="K236" s="2013">
        <v>-165802.75194821961</v>
      </c>
      <c r="L236" s="2013">
        <v>-5372881.8871008521</v>
      </c>
      <c r="M236" s="2013">
        <v>355282.19479799998</v>
      </c>
      <c r="N236" s="2013"/>
      <c r="O236" s="2011"/>
    </row>
    <row r="237" spans="9:15" ht="15.75">
      <c r="I237" s="294" t="s">
        <v>379</v>
      </c>
      <c r="J237" s="2012">
        <v>43437</v>
      </c>
      <c r="K237" s="2013">
        <v>-1156871.4811607699</v>
      </c>
      <c r="L237" s="2013">
        <v>-6357955.2946138941</v>
      </c>
      <c r="M237" s="2013">
        <v>-862591.69178300002</v>
      </c>
      <c r="N237" s="2013"/>
      <c r="O237" s="2011"/>
    </row>
    <row r="238" spans="9:15" ht="15.75">
      <c r="I238" s="294" t="s">
        <v>379</v>
      </c>
      <c r="J238" s="2012">
        <v>43438</v>
      </c>
      <c r="K238" s="2013">
        <v>686448.20657361485</v>
      </c>
      <c r="L238" s="2013">
        <v>-6527144.2214838713</v>
      </c>
      <c r="M238" s="2013">
        <v>1793589.5231999999</v>
      </c>
      <c r="N238" s="2013"/>
      <c r="O238" s="2011"/>
    </row>
    <row r="239" spans="9:15" ht="15.75">
      <c r="I239" s="294" t="s">
        <v>379</v>
      </c>
      <c r="J239" s="2012">
        <v>43439</v>
      </c>
      <c r="K239" s="2013">
        <v>616906.17272420728</v>
      </c>
      <c r="L239" s="2013">
        <v>-6187586.7014287934</v>
      </c>
      <c r="M239" s="2013">
        <v>-3493587.0811999999</v>
      </c>
      <c r="N239" s="2013"/>
      <c r="O239" s="2011"/>
    </row>
    <row r="240" spans="9:15" ht="15.75">
      <c r="I240" s="294" t="s">
        <v>379</v>
      </c>
      <c r="J240" s="2012">
        <v>43440</v>
      </c>
      <c r="K240" s="2013">
        <v>5461873.51860468</v>
      </c>
      <c r="L240" s="2013">
        <v>-6403847.2847283771</v>
      </c>
      <c r="M240" s="2013">
        <v>5424356.657834</v>
      </c>
      <c r="N240" s="2013"/>
      <c r="O240" s="2011"/>
    </row>
    <row r="241" spans="9:15" ht="15.75">
      <c r="I241" s="294" t="s">
        <v>379</v>
      </c>
      <c r="J241" s="2012">
        <v>43441</v>
      </c>
      <c r="K241" s="2013">
        <v>-5164529.5677888198</v>
      </c>
      <c r="L241" s="2013">
        <v>-5928158.4416002668</v>
      </c>
      <c r="M241" s="2013">
        <v>-790906.65917700005</v>
      </c>
      <c r="N241" s="2013"/>
      <c r="O241" s="2011"/>
    </row>
    <row r="242" spans="9:15" ht="15.75">
      <c r="I242" s="294" t="s">
        <v>379</v>
      </c>
      <c r="J242" s="2012">
        <v>43444</v>
      </c>
      <c r="K242" s="2013">
        <v>103667.0649096706</v>
      </c>
      <c r="L242" s="2013">
        <v>-5853343.6294090981</v>
      </c>
      <c r="M242" s="2013">
        <v>-6947.6662939999997</v>
      </c>
      <c r="N242" s="2013"/>
      <c r="O242" s="2011"/>
    </row>
    <row r="243" spans="9:15" ht="15.75">
      <c r="I243" s="294" t="s">
        <v>379</v>
      </c>
      <c r="J243" s="2012">
        <v>43445</v>
      </c>
      <c r="K243" s="2013">
        <v>2329852.6588300699</v>
      </c>
      <c r="L243" s="2013">
        <v>-6137760.5702773193</v>
      </c>
      <c r="M243" s="2013">
        <v>1045648.855686</v>
      </c>
      <c r="N243" s="2013"/>
      <c r="O243" s="2011"/>
    </row>
    <row r="244" spans="9:15" ht="15.75">
      <c r="I244" s="294" t="s">
        <v>379</v>
      </c>
      <c r="J244" s="2012">
        <v>43446</v>
      </c>
      <c r="K244" s="2013">
        <v>360264.78891467612</v>
      </c>
      <c r="L244" s="2013">
        <v>-6322360.4410725608</v>
      </c>
      <c r="M244" s="2013">
        <v>4716285.985746</v>
      </c>
      <c r="N244" s="2013"/>
      <c r="O244" s="2011"/>
    </row>
    <row r="245" spans="9:15" ht="15.75">
      <c r="I245" s="294" t="s">
        <v>379</v>
      </c>
      <c r="J245" s="2012">
        <v>43447</v>
      </c>
      <c r="K245" s="2013">
        <v>-2510118.7057344997</v>
      </c>
      <c r="L245" s="2013">
        <v>-6479454.2042775471</v>
      </c>
      <c r="M245" s="2013">
        <v>829043.32479999994</v>
      </c>
      <c r="N245" s="2013"/>
      <c r="O245" s="2011"/>
    </row>
    <row r="246" spans="9:15" ht="15.75">
      <c r="I246" s="294" t="s">
        <v>379</v>
      </c>
      <c r="J246" s="2012">
        <v>43448</v>
      </c>
      <c r="K246" s="2013">
        <v>-1419281.8057617899</v>
      </c>
      <c r="L246" s="2013">
        <v>-6367146.6149408594</v>
      </c>
      <c r="M246" s="2013">
        <v>2140903.5690339999</v>
      </c>
      <c r="N246" s="2013"/>
      <c r="O246" s="2011"/>
    </row>
    <row r="247" spans="9:15" ht="15.75">
      <c r="I247" s="294" t="s">
        <v>379</v>
      </c>
      <c r="J247" s="2012">
        <v>43451</v>
      </c>
      <c r="K247" s="2013">
        <v>-915297.2349695015</v>
      </c>
      <c r="L247" s="2013">
        <v>-6945185.2365196273</v>
      </c>
      <c r="M247" s="2013">
        <v>-252151.57424099999</v>
      </c>
      <c r="N247" s="2013"/>
      <c r="O247" s="2011"/>
    </row>
    <row r="248" spans="9:15" ht="15.75">
      <c r="I248" s="294" t="s">
        <v>379</v>
      </c>
      <c r="J248" s="2012">
        <v>43452</v>
      </c>
      <c r="K248" s="2013">
        <v>-1452286.7412744199</v>
      </c>
      <c r="L248" s="2013">
        <v>-5868428.7610047935</v>
      </c>
      <c r="M248" s="2013">
        <v>-1472770.807484</v>
      </c>
      <c r="N248" s="2013"/>
      <c r="O248" s="2011"/>
    </row>
    <row r="249" spans="9:15" ht="15.75">
      <c r="I249" s="294" t="s">
        <v>379</v>
      </c>
      <c r="J249" s="2012">
        <v>43453</v>
      </c>
      <c r="K249" s="2013">
        <v>-3048096.8039685399</v>
      </c>
      <c r="L249" s="2013">
        <v>-6275422.9873974016</v>
      </c>
      <c r="M249" s="2013">
        <v>-1271182.5141799999</v>
      </c>
      <c r="N249" s="2013"/>
      <c r="O249" s="2011"/>
    </row>
    <row r="250" spans="9:15" ht="15.75">
      <c r="I250" s="294" t="s">
        <v>379</v>
      </c>
      <c r="J250" s="2012">
        <v>43454</v>
      </c>
      <c r="K250" s="2013">
        <v>1229897.5503999901</v>
      </c>
      <c r="L250" s="2013">
        <v>-6030034.2980892817</v>
      </c>
      <c r="M250" s="2013">
        <v>1466342.9228980001</v>
      </c>
      <c r="N250" s="2013"/>
      <c r="O250" s="2011"/>
    </row>
    <row r="251" spans="9:15" ht="15.75">
      <c r="I251" s="294" t="s">
        <v>379</v>
      </c>
      <c r="J251" s="2012">
        <v>43455</v>
      </c>
      <c r="K251" s="2013">
        <v>1435971.5164789001</v>
      </c>
      <c r="L251" s="2013">
        <v>-5866764.4579032818</v>
      </c>
      <c r="M251" s="2013">
        <v>931420.803174</v>
      </c>
      <c r="N251" s="2013"/>
      <c r="O251" s="2011"/>
    </row>
    <row r="252" spans="9:15" ht="15.75">
      <c r="I252" s="294" t="s">
        <v>379</v>
      </c>
      <c r="J252" s="2012">
        <v>43461</v>
      </c>
      <c r="K252" s="2013">
        <v>2191894.49108055</v>
      </c>
      <c r="L252" s="2013">
        <v>-5836631.9552680263</v>
      </c>
      <c r="M252" s="2013">
        <v>-3454556.3046070002</v>
      </c>
      <c r="N252" s="2013"/>
      <c r="O252" s="2011"/>
    </row>
    <row r="253" spans="9:15" ht="15.75">
      <c r="I253" s="294" t="s">
        <v>379</v>
      </c>
      <c r="J253" s="2012">
        <v>43462</v>
      </c>
      <c r="K253" s="2013">
        <v>-2788030.8351393398</v>
      </c>
      <c r="L253" s="2013">
        <v>-5790244.2106625969</v>
      </c>
      <c r="M253" s="2013">
        <v>-1831623.642118</v>
      </c>
      <c r="N253" s="2013"/>
      <c r="O253" s="2011"/>
    </row>
  </sheetData>
  <mergeCells count="2">
    <mergeCell ref="A1:H1"/>
    <mergeCell ref="A2:H2"/>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FF517-F631-4EA5-82E3-054A0B4A2736}">
  <sheetPr>
    <tabColor theme="2"/>
  </sheetPr>
  <dimension ref="A1:H119"/>
  <sheetViews>
    <sheetView showGridLines="0" showWhiteSpace="0" view="pageLayout" zoomScaleNormal="100" workbookViewId="0">
      <selection activeCell="A25" sqref="A25"/>
    </sheetView>
  </sheetViews>
  <sheetFormatPr defaultColWidth="0" defaultRowHeight="12"/>
  <cols>
    <col min="1" max="1" width="27" style="6" customWidth="1"/>
    <col min="2" max="7" width="11.42578125" style="6" customWidth="1"/>
    <col min="8" max="8" width="0" style="6" hidden="1" customWidth="1"/>
    <col min="9" max="16384" width="9.140625" style="6" hidden="1"/>
  </cols>
  <sheetData>
    <row r="1" spans="1:8">
      <c r="A1" s="2844" t="s">
        <v>2312</v>
      </c>
      <c r="B1" s="2844"/>
      <c r="C1" s="2844"/>
      <c r="D1" s="2844"/>
      <c r="E1" s="2844"/>
      <c r="F1" s="2844"/>
      <c r="G1" s="2844"/>
    </row>
    <row r="2" spans="1:8" ht="159.75" customHeight="1">
      <c r="A2" s="2844"/>
      <c r="B2" s="2844"/>
      <c r="C2" s="2844"/>
      <c r="D2" s="2844"/>
      <c r="E2" s="2844"/>
      <c r="F2" s="2844"/>
      <c r="G2" s="2844"/>
    </row>
    <row r="3" spans="1:8">
      <c r="A3" s="2641" t="s">
        <v>120</v>
      </c>
      <c r="B3" s="1427"/>
      <c r="C3" s="2639" t="s">
        <v>409</v>
      </c>
      <c r="D3" s="2640" t="s">
        <v>410</v>
      </c>
      <c r="E3" s="2640" t="s">
        <v>411</v>
      </c>
      <c r="F3" s="2640" t="s">
        <v>2074</v>
      </c>
      <c r="G3" s="2000" t="s">
        <v>787</v>
      </c>
    </row>
    <row r="4" spans="1:8">
      <c r="A4" s="2001" t="s">
        <v>2028</v>
      </c>
      <c r="B4" s="2001"/>
      <c r="C4" s="2001">
        <v>18.310359914297599</v>
      </c>
      <c r="D4" s="2001">
        <v>22.3355377973493</v>
      </c>
      <c r="E4" s="2001">
        <v>8.0281118128826296</v>
      </c>
      <c r="F4" s="2001">
        <v>13.301440941017537</v>
      </c>
      <c r="G4" s="2002">
        <v>11.4446209344995</v>
      </c>
      <c r="H4" s="2230"/>
    </row>
    <row r="5" spans="1:8">
      <c r="A5" s="301" t="s">
        <v>380</v>
      </c>
      <c r="B5" s="40"/>
      <c r="C5" s="40">
        <v>16.443139499349801</v>
      </c>
      <c r="D5" s="40">
        <v>22.429612735995999</v>
      </c>
      <c r="E5" s="40">
        <v>6.84865447143377</v>
      </c>
      <c r="F5" s="40">
        <v>12.975024401260626</v>
      </c>
      <c r="G5" s="40">
        <v>10.349019747055801</v>
      </c>
      <c r="H5" s="2230"/>
    </row>
    <row r="6" spans="1:8">
      <c r="A6" s="301" t="s">
        <v>381</v>
      </c>
      <c r="B6" s="40"/>
      <c r="C6" s="40">
        <v>2.4638000530976498</v>
      </c>
      <c r="D6" s="40">
        <v>6.68337400239679</v>
      </c>
      <c r="E6" s="40">
        <v>1.02429612530148</v>
      </c>
      <c r="F6" s="40">
        <v>2.6037940000247142</v>
      </c>
      <c r="G6" s="40">
        <v>3.7331525922544699</v>
      </c>
    </row>
    <row r="7" spans="1:8">
      <c r="A7" s="301" t="s">
        <v>382</v>
      </c>
      <c r="B7" s="40"/>
      <c r="C7" s="40">
        <v>6.4716899468444202</v>
      </c>
      <c r="D7" s="40">
        <v>7.3518218259952492</v>
      </c>
      <c r="E7" s="40">
        <v>1.7267580517854799</v>
      </c>
      <c r="F7" s="40">
        <v>4.1093981252218512</v>
      </c>
      <c r="G7" s="40">
        <v>3.48449194182058</v>
      </c>
    </row>
    <row r="8" spans="1:8">
      <c r="A8" s="301" t="s">
        <v>383</v>
      </c>
      <c r="B8" s="40"/>
      <c r="C8" s="40">
        <v>1.9149758700445101</v>
      </c>
      <c r="D8" s="40">
        <v>8.0329696458195095</v>
      </c>
      <c r="E8" s="40">
        <v>1.10079689056841</v>
      </c>
      <c r="F8" s="40">
        <v>3.5109509384175857</v>
      </c>
      <c r="G8" s="40">
        <v>5.4547404722099104</v>
      </c>
    </row>
    <row r="9" spans="1:8">
      <c r="A9" s="301" t="s">
        <v>384</v>
      </c>
      <c r="B9" s="40"/>
      <c r="C9" s="40">
        <v>2.1820943848468697</v>
      </c>
      <c r="D9" s="40">
        <v>2.6414954009282003</v>
      </c>
      <c r="E9" s="40">
        <v>1.43969212711362</v>
      </c>
      <c r="F9" s="40">
        <v>1.723710077083334</v>
      </c>
      <c r="G9" s="40" t="s">
        <v>294</v>
      </c>
    </row>
    <row r="10" spans="1:8">
      <c r="A10" s="2003" t="s">
        <v>385</v>
      </c>
      <c r="B10" s="2003"/>
      <c r="C10" s="2004">
        <v>0.37879812635494914</v>
      </c>
      <c r="D10" s="2004">
        <v>0.59194761060347068</v>
      </c>
      <c r="E10" s="2004">
        <v>0.2772090901207549</v>
      </c>
      <c r="F10" s="2004">
        <v>0.43837936506614605</v>
      </c>
      <c r="G10" s="2005">
        <v>0.50287043483570615</v>
      </c>
    </row>
    <row r="11" spans="1:8" ht="8.25" customHeight="1">
      <c r="A11" s="1417"/>
      <c r="B11" s="1417"/>
      <c r="C11" s="2231"/>
      <c r="D11" s="2231"/>
      <c r="E11" s="2231"/>
      <c r="F11" s="2231"/>
      <c r="G11" s="2231"/>
    </row>
    <row r="12" spans="1:8">
      <c r="A12" s="2003" t="s">
        <v>2029</v>
      </c>
      <c r="B12" s="2003"/>
      <c r="C12" s="2003">
        <v>61.912985667396299</v>
      </c>
      <c r="D12" s="2003">
        <v>70.282364303332201</v>
      </c>
      <c r="E12" s="2003">
        <v>17.918003926685198</v>
      </c>
      <c r="F12" s="2003">
        <v>33.0254922321542</v>
      </c>
      <c r="G12" s="2006">
        <v>24.525814592812701</v>
      </c>
    </row>
    <row r="13" spans="1:8">
      <c r="A13" s="301" t="s">
        <v>380</v>
      </c>
      <c r="B13" s="2172"/>
      <c r="C13" s="2172">
        <v>58.538218150850604</v>
      </c>
      <c r="D13" s="2172">
        <v>65.925052979086303</v>
      </c>
      <c r="E13" s="2172">
        <v>18.063123965246099</v>
      </c>
      <c r="F13" s="2172">
        <v>31.686213562031899</v>
      </c>
      <c r="G13" s="2172">
        <v>24.774355783031002</v>
      </c>
    </row>
    <row r="14" spans="1:8">
      <c r="A14" s="301" t="s">
        <v>381</v>
      </c>
      <c r="B14" s="2172"/>
      <c r="C14" s="2172">
        <v>14.0713730456488</v>
      </c>
      <c r="D14" s="2172">
        <v>27.1136255894146</v>
      </c>
      <c r="E14" s="2172">
        <v>2.29112445571009</v>
      </c>
      <c r="F14" s="2172">
        <v>9.7752960379228497</v>
      </c>
      <c r="G14" s="2172">
        <v>5.2372787791415485</v>
      </c>
    </row>
    <row r="15" spans="1:8">
      <c r="A15" s="301" t="s">
        <v>382</v>
      </c>
      <c r="B15" s="2172"/>
      <c r="C15" s="2172">
        <v>24.0505416413618</v>
      </c>
      <c r="D15" s="2172">
        <v>35.064020654992405</v>
      </c>
      <c r="E15" s="2172">
        <v>7.6545907777172193</v>
      </c>
      <c r="F15" s="2172">
        <v>18.377727652530968</v>
      </c>
      <c r="G15" s="2172">
        <v>10.490093234923803</v>
      </c>
    </row>
    <row r="16" spans="1:8">
      <c r="A16" s="301" t="s">
        <v>383</v>
      </c>
      <c r="B16" s="2172"/>
      <c r="C16" s="2172">
        <v>3.56316832754379</v>
      </c>
      <c r="D16" s="2172">
        <v>17.657597960923599</v>
      </c>
      <c r="E16" s="2172">
        <v>1.5973416902959099</v>
      </c>
      <c r="F16" s="2172">
        <v>7.1368428589912831</v>
      </c>
      <c r="G16" s="2172">
        <v>12.123637139963904</v>
      </c>
    </row>
    <row r="17" spans="1:7">
      <c r="A17" s="301" t="s">
        <v>384</v>
      </c>
      <c r="B17" s="2172"/>
      <c r="C17" s="2172">
        <v>3.8392398367933303</v>
      </c>
      <c r="D17" s="2172">
        <v>7.0751331998066203</v>
      </c>
      <c r="E17" s="2172">
        <v>2.8350588349930201</v>
      </c>
      <c r="F17" s="2172">
        <v>3.5998644796838009</v>
      </c>
      <c r="G17" s="2172">
        <v>4.1468804928627758</v>
      </c>
    </row>
    <row r="18" spans="1:7">
      <c r="A18" s="2003" t="s">
        <v>385</v>
      </c>
      <c r="B18" s="2003"/>
      <c r="C18" s="2004">
        <v>0.39917044002077107</v>
      </c>
      <c r="D18" s="2004">
        <v>0.66660370727512064</v>
      </c>
      <c r="E18" s="2004">
        <v>0.36899339513167262</v>
      </c>
      <c r="F18" s="2004">
        <v>0.51711483199813379</v>
      </c>
      <c r="G18" s="2005">
        <v>0.55343444095420002</v>
      </c>
    </row>
    <row r="19" spans="1:7">
      <c r="A19" s="2003" t="s">
        <v>2030</v>
      </c>
      <c r="B19" s="2003"/>
      <c r="C19" s="2003">
        <v>34.817158269032703</v>
      </c>
      <c r="D19" s="2003">
        <v>41.281371945906898</v>
      </c>
      <c r="E19" s="2003">
        <v>11.162157839671901</v>
      </c>
      <c r="F19" s="2003">
        <v>24.904017961958804</v>
      </c>
      <c r="G19" s="2006">
        <v>38.183581086606701</v>
      </c>
    </row>
    <row r="20" spans="1:7">
      <c r="A20" s="2003" t="s">
        <v>2031</v>
      </c>
      <c r="B20" s="2003"/>
      <c r="C20" s="2003">
        <v>28.668818000000002</v>
      </c>
      <c r="D20" s="2003">
        <v>54.725582000000003</v>
      </c>
      <c r="E20" s="2003">
        <v>12.482251</v>
      </c>
      <c r="F20" s="2003">
        <v>25.137897442307693</v>
      </c>
      <c r="G20" s="2006">
        <v>20.359075000000001</v>
      </c>
    </row>
    <row r="22" spans="1:7" ht="25.5" customHeight="1">
      <c r="A22" s="2855" t="s">
        <v>2248</v>
      </c>
      <c r="B22" s="2855"/>
      <c r="C22" s="2855"/>
      <c r="D22" s="2855"/>
      <c r="E22" s="2855"/>
      <c r="F22" s="2855"/>
      <c r="G22" s="2855"/>
    </row>
    <row r="119" spans="7:7" ht="15">
      <c r="G119" s="25"/>
    </row>
  </sheetData>
  <mergeCells count="2">
    <mergeCell ref="A1:G2"/>
    <mergeCell ref="A22:G22"/>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E428D-043F-442D-9930-DBEF0492031B}">
  <sheetPr>
    <tabColor theme="2"/>
  </sheetPr>
  <dimension ref="A1:I105"/>
  <sheetViews>
    <sheetView showGridLines="0" showWhiteSpace="0" view="pageLayout" zoomScaleNormal="100" workbookViewId="0">
      <selection activeCell="A52" sqref="A52"/>
    </sheetView>
  </sheetViews>
  <sheetFormatPr defaultColWidth="0" defaultRowHeight="12"/>
  <cols>
    <col min="1" max="1" width="33.140625" style="6" customWidth="1"/>
    <col min="2" max="6" width="11.42578125" style="6" customWidth="1"/>
    <col min="7" max="9" width="0" style="6" hidden="1" customWidth="1"/>
    <col min="10" max="16384" width="9.140625" style="6" hidden="1"/>
  </cols>
  <sheetData>
    <row r="1" spans="1:9" ht="51.75" customHeight="1">
      <c r="A1" s="2857" t="s">
        <v>2126</v>
      </c>
      <c r="B1" s="2857"/>
      <c r="C1" s="2857"/>
      <c r="D1" s="2857"/>
      <c r="E1" s="2857"/>
      <c r="F1" s="2857"/>
    </row>
    <row r="2" spans="1:9" ht="19.5" customHeight="1">
      <c r="A2" s="22" t="s">
        <v>120</v>
      </c>
      <c r="B2" s="297" t="s">
        <v>409</v>
      </c>
      <c r="C2" s="296" t="s">
        <v>410</v>
      </c>
      <c r="D2" s="296" t="s">
        <v>411</v>
      </c>
      <c r="E2" s="296" t="s">
        <v>2074</v>
      </c>
      <c r="F2" s="298" t="s">
        <v>412</v>
      </c>
      <c r="I2" s="6" t="s">
        <v>212</v>
      </c>
    </row>
    <row r="3" spans="1:9">
      <c r="A3" s="315" t="s">
        <v>414</v>
      </c>
      <c r="B3" s="299">
        <v>38</v>
      </c>
      <c r="C3" s="299">
        <v>60</v>
      </c>
      <c r="D3" s="299">
        <v>32</v>
      </c>
      <c r="E3" s="299">
        <v>44</v>
      </c>
      <c r="F3" s="300">
        <v>46</v>
      </c>
      <c r="I3" s="6" t="s">
        <v>212</v>
      </c>
    </row>
    <row r="4" spans="1:9">
      <c r="A4" s="1222" t="s">
        <v>413</v>
      </c>
      <c r="B4" s="312"/>
      <c r="C4" s="312"/>
      <c r="D4" s="312"/>
      <c r="E4" s="312"/>
      <c r="F4" s="312"/>
    </row>
    <row r="105" spans="6:6" ht="15">
      <c r="F105" s="25"/>
    </row>
  </sheetData>
  <mergeCells count="1">
    <mergeCell ref="A1:F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B9D78-B97C-443B-994E-40572685333B}">
  <sheetPr>
    <tabColor theme="2"/>
  </sheetPr>
  <dimension ref="A1:G96"/>
  <sheetViews>
    <sheetView showGridLines="0" showWhiteSpace="0" view="pageLayout" zoomScaleNormal="100" workbookViewId="0">
      <selection activeCell="A54" sqref="A54"/>
    </sheetView>
  </sheetViews>
  <sheetFormatPr defaultColWidth="0" defaultRowHeight="12"/>
  <cols>
    <col min="1" max="1" width="20.5703125" style="6" customWidth="1"/>
    <col min="2" max="2" width="11.85546875" style="6" customWidth="1"/>
    <col min="3" max="3" width="12.42578125" style="6" customWidth="1"/>
    <col min="4" max="4" width="10" style="6" customWidth="1"/>
    <col min="5" max="5" width="10.42578125" style="6" customWidth="1"/>
    <col min="6" max="6" width="14.42578125" style="6" customWidth="1"/>
    <col min="7" max="7" width="13.140625" style="6" customWidth="1"/>
    <col min="8" max="16384" width="9.140625" style="6" hidden="1"/>
  </cols>
  <sheetData>
    <row r="1" spans="1:7" ht="30.75" customHeight="1">
      <c r="A1" s="2858" t="s">
        <v>2127</v>
      </c>
      <c r="B1" s="2858"/>
      <c r="C1" s="2858"/>
      <c r="D1" s="2858"/>
      <c r="E1" s="2858"/>
      <c r="F1" s="2858"/>
      <c r="G1" s="2858"/>
    </row>
    <row r="2" spans="1:7" s="1752" customFormat="1" ht="48" customHeight="1">
      <c r="A2" s="2859" t="s">
        <v>2313</v>
      </c>
      <c r="B2" s="2859"/>
      <c r="C2" s="2859"/>
      <c r="D2" s="2859"/>
      <c r="E2" s="2859"/>
      <c r="F2" s="2859"/>
      <c r="G2" s="2859"/>
    </row>
    <row r="3" spans="1:7" ht="24">
      <c r="A3" s="1734" t="s">
        <v>240</v>
      </c>
      <c r="B3" s="1513" t="s">
        <v>397</v>
      </c>
      <c r="C3" s="1513" t="s">
        <v>398</v>
      </c>
      <c r="D3" s="1513" t="s">
        <v>399</v>
      </c>
      <c r="E3" s="1513" t="s">
        <v>400</v>
      </c>
      <c r="F3" s="1513" t="s">
        <v>401</v>
      </c>
      <c r="G3" s="1513" t="s">
        <v>402</v>
      </c>
    </row>
    <row r="4" spans="1:7">
      <c r="A4" s="1224" t="s">
        <v>403</v>
      </c>
      <c r="B4" s="35">
        <v>302.39999999999998</v>
      </c>
      <c r="C4" s="35">
        <v>-561.4</v>
      </c>
      <c r="D4" s="35">
        <v>182.7</v>
      </c>
      <c r="E4" s="35">
        <v>-163.9</v>
      </c>
      <c r="F4" s="35">
        <v>12.9</v>
      </c>
      <c r="G4" s="35">
        <v>-77.2</v>
      </c>
    </row>
    <row r="5" spans="1:7">
      <c r="A5" s="1735" t="s">
        <v>405</v>
      </c>
      <c r="B5" s="35">
        <v>160.5</v>
      </c>
      <c r="C5" s="35">
        <v>-474.9</v>
      </c>
      <c r="D5" s="35">
        <v>10.4</v>
      </c>
      <c r="E5" s="35">
        <v>-60.5</v>
      </c>
      <c r="F5" s="35">
        <v>51.5</v>
      </c>
      <c r="G5" s="35">
        <v>-17.3</v>
      </c>
    </row>
    <row r="6" spans="1:7">
      <c r="A6" s="1735" t="s">
        <v>404</v>
      </c>
      <c r="B6" s="35">
        <v>354.4</v>
      </c>
      <c r="C6" s="35">
        <v>864.9</v>
      </c>
      <c r="D6" s="35">
        <v>168.2</v>
      </c>
      <c r="E6" s="35">
        <v>-0.7</v>
      </c>
      <c r="F6" s="35">
        <v>133.5</v>
      </c>
      <c r="G6" s="35">
        <v>383.6</v>
      </c>
    </row>
    <row r="7" spans="1:7">
      <c r="A7" s="1735" t="s">
        <v>406</v>
      </c>
      <c r="B7" s="35">
        <v>0.8</v>
      </c>
      <c r="C7" s="35">
        <v>145.5</v>
      </c>
      <c r="D7" s="35">
        <v>12.1</v>
      </c>
      <c r="E7" s="35">
        <v>-18.7</v>
      </c>
      <c r="F7" s="35">
        <v>-16.600000000000001</v>
      </c>
      <c r="G7" s="35">
        <v>222</v>
      </c>
    </row>
    <row r="8" spans="1:7">
      <c r="A8" s="1735" t="s">
        <v>408</v>
      </c>
      <c r="B8" s="35">
        <v>-41.5</v>
      </c>
      <c r="C8" s="35">
        <v>44.6</v>
      </c>
      <c r="D8" s="35">
        <v>16.3</v>
      </c>
      <c r="E8" s="35">
        <v>-25.7</v>
      </c>
      <c r="F8" s="35">
        <v>-40.5</v>
      </c>
      <c r="G8" s="35">
        <v>38.700000000000003</v>
      </c>
    </row>
    <row r="9" spans="1:7">
      <c r="A9" s="1735" t="s">
        <v>1728</v>
      </c>
      <c r="B9" s="35">
        <v>-17.3</v>
      </c>
      <c r="C9" s="35">
        <v>-3.8</v>
      </c>
      <c r="D9" s="35">
        <v>8.1</v>
      </c>
      <c r="E9" s="35">
        <v>-13.8</v>
      </c>
      <c r="F9" s="35">
        <v>-18.100000000000001</v>
      </c>
      <c r="G9" s="35">
        <v>8.9</v>
      </c>
    </row>
    <row r="10" spans="1:7">
      <c r="A10" s="1736" t="s">
        <v>188</v>
      </c>
      <c r="B10" s="1737">
        <v>759.3</v>
      </c>
      <c r="C10" s="1737">
        <v>15</v>
      </c>
      <c r="D10" s="1737">
        <v>397.9</v>
      </c>
      <c r="E10" s="1737">
        <v>-283.2</v>
      </c>
      <c r="F10" s="1737">
        <v>122.8</v>
      </c>
      <c r="G10" s="1737">
        <v>558.70000000000005</v>
      </c>
    </row>
    <row r="11" spans="1:7">
      <c r="A11" s="1222" t="s">
        <v>2237</v>
      </c>
    </row>
    <row r="96" spans="7:7" ht="15">
      <c r="G96" s="25"/>
    </row>
  </sheetData>
  <mergeCells count="2">
    <mergeCell ref="A1:G1"/>
    <mergeCell ref="A2:G2"/>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AEFB-1A0D-4AE4-B54A-C34AF4059CFD}">
  <sheetPr>
    <tabColor theme="2"/>
  </sheetPr>
  <dimension ref="A1:G111"/>
  <sheetViews>
    <sheetView showGridLines="0" showWhiteSpace="0" view="pageLayout" zoomScaleNormal="100" workbookViewId="0">
      <selection activeCell="B52" sqref="B52"/>
    </sheetView>
  </sheetViews>
  <sheetFormatPr defaultColWidth="0" defaultRowHeight="12"/>
  <cols>
    <col min="1" max="1" width="14" style="6" customWidth="1"/>
    <col min="2" max="2" width="12.7109375" style="6" customWidth="1"/>
    <col min="3" max="3" width="13.140625" style="6" customWidth="1"/>
    <col min="4" max="5" width="13.28515625" style="6" customWidth="1"/>
    <col min="6" max="6" width="11.7109375" style="6" customWidth="1"/>
    <col min="7" max="7" width="15" style="6" customWidth="1"/>
    <col min="8" max="16384" width="9.140625" style="6" hidden="1"/>
  </cols>
  <sheetData>
    <row r="1" spans="1:7" ht="80.25" customHeight="1">
      <c r="A1" s="2860" t="s">
        <v>2314</v>
      </c>
      <c r="B1" s="2860"/>
      <c r="C1" s="2860"/>
      <c r="D1" s="2860"/>
      <c r="E1" s="2860"/>
      <c r="F1" s="2860"/>
      <c r="G1" s="2860"/>
    </row>
    <row r="2" spans="1:7" ht="42" customHeight="1">
      <c r="A2" s="22" t="s">
        <v>240</v>
      </c>
      <c r="B2" s="1225" t="s">
        <v>397</v>
      </c>
      <c r="C2" s="1225" t="s">
        <v>398</v>
      </c>
      <c r="D2" s="1225" t="s">
        <v>399</v>
      </c>
      <c r="E2" s="1225" t="s">
        <v>400</v>
      </c>
      <c r="F2" s="1225" t="s">
        <v>401</v>
      </c>
      <c r="G2" s="1225" t="s">
        <v>402</v>
      </c>
    </row>
    <row r="3" spans="1:7">
      <c r="A3" s="311" t="s">
        <v>403</v>
      </c>
      <c r="B3" s="311">
        <v>260.79845969999622</v>
      </c>
      <c r="C3" s="311">
        <v>-266.04374405975392</v>
      </c>
      <c r="D3" s="311">
        <v>-269.20377511002482</v>
      </c>
      <c r="E3" s="311">
        <v>315.47394909033034</v>
      </c>
      <c r="F3" s="311">
        <v>393.96626358783698</v>
      </c>
      <c r="G3" s="311">
        <v>-411.85370442396066</v>
      </c>
    </row>
    <row r="4" spans="1:7">
      <c r="A4" s="40" t="s">
        <v>404</v>
      </c>
      <c r="B4" s="40">
        <v>916.51958610601037</v>
      </c>
      <c r="C4" s="40">
        <v>-506.50482494469225</v>
      </c>
      <c r="D4" s="40">
        <v>-574.67586303573398</v>
      </c>
      <c r="E4" s="40">
        <v>993.22317681574623</v>
      </c>
      <c r="F4" s="40">
        <v>1227.2519855488633</v>
      </c>
      <c r="G4" s="40">
        <v>-766.4796244238039</v>
      </c>
    </row>
    <row r="5" spans="1:7">
      <c r="A5" s="40" t="s">
        <v>405</v>
      </c>
      <c r="B5" s="40">
        <v>33.193317727840423</v>
      </c>
      <c r="C5" s="40">
        <v>51.083784389075639</v>
      </c>
      <c r="D5" s="40">
        <v>8.3165821161457298</v>
      </c>
      <c r="E5" s="40">
        <v>10.530617466537953</v>
      </c>
      <c r="F5" s="40">
        <v>19.376793284541129</v>
      </c>
      <c r="G5" s="40">
        <v>264.71179652739551</v>
      </c>
    </row>
    <row r="6" spans="1:7">
      <c r="A6" s="40" t="s">
        <v>406</v>
      </c>
      <c r="B6" s="40">
        <v>269.27089837972068</v>
      </c>
      <c r="C6" s="40">
        <v>-351.43215590063869</v>
      </c>
      <c r="D6" s="40">
        <v>-406.15544862431119</v>
      </c>
      <c r="E6" s="40">
        <v>299.29598748671793</v>
      </c>
      <c r="F6" s="40">
        <v>360.28853804375984</v>
      </c>
      <c r="G6" s="40">
        <v>-217.60390797848726</v>
      </c>
    </row>
    <row r="7" spans="1:7">
      <c r="A7" s="40" t="s">
        <v>407</v>
      </c>
      <c r="B7" s="40">
        <v>-20.430335545201931</v>
      </c>
      <c r="C7" s="40">
        <v>20.485408464120251</v>
      </c>
      <c r="D7" s="40">
        <v>19.138587684715766</v>
      </c>
      <c r="E7" s="40">
        <v>-23.466657138184939</v>
      </c>
      <c r="F7" s="40">
        <v>-29.428533187387092</v>
      </c>
      <c r="G7" s="40">
        <v>30.120014604889931</v>
      </c>
    </row>
    <row r="8" spans="1:7">
      <c r="A8" s="40" t="s">
        <v>408</v>
      </c>
      <c r="B8" s="40">
        <v>-62.481804158484906</v>
      </c>
      <c r="C8" s="40">
        <v>35.530352236885726</v>
      </c>
      <c r="D8" s="40">
        <v>37.457145196429224</v>
      </c>
      <c r="E8" s="40">
        <v>-78.999103360115583</v>
      </c>
      <c r="F8" s="40">
        <v>-99.663969613676286</v>
      </c>
      <c r="G8" s="40">
        <v>31.961277631430061</v>
      </c>
    </row>
    <row r="9" spans="1:7">
      <c r="A9" s="40" t="s">
        <v>15</v>
      </c>
      <c r="B9" s="40">
        <v>-45.267692906237642</v>
      </c>
      <c r="C9" s="40">
        <v>0.13373170824600678</v>
      </c>
      <c r="D9" s="40">
        <v>8.8256677824953158</v>
      </c>
      <c r="E9" s="40">
        <v>-43.213994752332667</v>
      </c>
      <c r="F9" s="40">
        <v>-54.446694614242375</v>
      </c>
      <c r="G9" s="40">
        <v>-3.9389579808696098</v>
      </c>
    </row>
    <row r="10" spans="1:7">
      <c r="A10" s="166" t="s">
        <v>188</v>
      </c>
      <c r="B10" s="166">
        <v>1351.602429303643</v>
      </c>
      <c r="C10" s="166">
        <v>-1016.7474481067572</v>
      </c>
      <c r="D10" s="166">
        <v>-1176.2971039902841</v>
      </c>
      <c r="E10" s="166">
        <v>1472.8439756086991</v>
      </c>
      <c r="F10" s="166">
        <v>1817.3443830496956</v>
      </c>
      <c r="G10" s="166">
        <v>-1073.0831060434059</v>
      </c>
    </row>
    <row r="11" spans="1:7">
      <c r="A11" s="312"/>
      <c r="B11" s="312"/>
      <c r="D11" s="312"/>
      <c r="E11" s="312"/>
      <c r="F11" s="312"/>
      <c r="G11" s="312"/>
    </row>
    <row r="13" spans="1:7">
      <c r="A13" s="313"/>
      <c r="B13" s="314"/>
      <c r="C13" s="314"/>
      <c r="D13" s="314"/>
      <c r="E13" s="314"/>
      <c r="F13" s="314"/>
      <c r="G13" s="314"/>
    </row>
    <row r="14" spans="1:7">
      <c r="A14" s="311"/>
      <c r="B14" s="311"/>
      <c r="C14" s="311"/>
      <c r="D14" s="311"/>
      <c r="E14" s="311"/>
      <c r="F14" s="311"/>
      <c r="G14" s="311"/>
    </row>
    <row r="15" spans="1:7">
      <c r="A15" s="40"/>
      <c r="B15" s="40"/>
      <c r="C15" s="40"/>
      <c r="D15" s="40"/>
      <c r="E15" s="40"/>
      <c r="F15" s="40"/>
      <c r="G15" s="40"/>
    </row>
    <row r="16" spans="1:7" ht="37.5" customHeight="1">
      <c r="A16" s="313" t="s">
        <v>291</v>
      </c>
      <c r="B16" s="1518" t="s">
        <v>397</v>
      </c>
      <c r="C16" s="1518" t="s">
        <v>398</v>
      </c>
      <c r="D16" s="1518" t="s">
        <v>399</v>
      </c>
      <c r="E16" s="1518" t="s">
        <v>400</v>
      </c>
      <c r="F16" s="1518" t="s">
        <v>401</v>
      </c>
      <c r="G16" s="1518" t="s">
        <v>402</v>
      </c>
    </row>
    <row r="17" spans="1:7">
      <c r="A17" s="311" t="s">
        <v>403</v>
      </c>
      <c r="B17" s="311">
        <v>365.76426858523132</v>
      </c>
      <c r="C17" s="311">
        <v>-396.46022651123599</v>
      </c>
      <c r="D17" s="311">
        <v>-401.73434598279863</v>
      </c>
      <c r="E17" s="311">
        <v>447.73770669585468</v>
      </c>
      <c r="F17" s="311">
        <v>555.88802977828266</v>
      </c>
      <c r="G17" s="311">
        <v>-609.85459896638827</v>
      </c>
    </row>
    <row r="18" spans="1:7">
      <c r="A18" s="40" t="s">
        <v>404</v>
      </c>
      <c r="B18" s="40">
        <v>870.8264716640989</v>
      </c>
      <c r="C18" s="40">
        <v>-399.57822348844354</v>
      </c>
      <c r="D18" s="40">
        <v>-429.38977457595217</v>
      </c>
      <c r="E18" s="40">
        <v>888.7616933354841</v>
      </c>
      <c r="F18" s="40">
        <v>1113.0567081207309</v>
      </c>
      <c r="G18" s="40">
        <v>-573.04830406324504</v>
      </c>
    </row>
    <row r="19" spans="1:7">
      <c r="A19" s="40" t="s">
        <v>405</v>
      </c>
      <c r="B19" s="40">
        <v>-6.3900046025620698</v>
      </c>
      <c r="C19" s="40">
        <v>164.03062772955894</v>
      </c>
      <c r="D19" s="40">
        <v>118.40043200914513</v>
      </c>
      <c r="E19" s="40">
        <v>-27.034237946317194</v>
      </c>
      <c r="F19" s="40">
        <v>-27.943183716330886</v>
      </c>
      <c r="G19" s="40">
        <v>344.22584167447019</v>
      </c>
    </row>
    <row r="20" spans="1:7">
      <c r="A20" s="40" t="s">
        <v>406</v>
      </c>
      <c r="B20" s="40">
        <v>274.08268241895388</v>
      </c>
      <c r="C20" s="40">
        <v>-321.52806900967335</v>
      </c>
      <c r="D20" s="40">
        <v>-356.65402093559362</v>
      </c>
      <c r="E20" s="40">
        <v>276.7526796576729</v>
      </c>
      <c r="F20" s="40">
        <v>322.80676535440398</v>
      </c>
      <c r="G20" s="40">
        <v>-161.47516192599548</v>
      </c>
    </row>
    <row r="21" spans="1:7">
      <c r="A21" s="40" t="s">
        <v>407</v>
      </c>
      <c r="B21" s="40">
        <v>31.498152630063771</v>
      </c>
      <c r="C21" s="40">
        <v>-52.044996306921959</v>
      </c>
      <c r="D21" s="40">
        <v>-70.864126466288269</v>
      </c>
      <c r="E21" s="40">
        <v>54.782858779078666</v>
      </c>
      <c r="F21" s="40">
        <v>62.538526059718492</v>
      </c>
      <c r="G21" s="40">
        <v>-70.102513613333755</v>
      </c>
    </row>
    <row r="22" spans="1:7">
      <c r="A22" s="40" t="s">
        <v>408</v>
      </c>
      <c r="B22" s="40">
        <v>-5.7045923017801714</v>
      </c>
      <c r="C22" s="40">
        <v>5.8996380873199588</v>
      </c>
      <c r="D22" s="40">
        <v>5.0920020247131736</v>
      </c>
      <c r="E22" s="40">
        <v>-6.1319572822374999</v>
      </c>
      <c r="F22" s="40">
        <v>-7.6521397918523801</v>
      </c>
      <c r="G22" s="40">
        <v>8.6621320881278034</v>
      </c>
    </row>
    <row r="23" spans="1:7">
      <c r="A23" s="40" t="s">
        <v>15</v>
      </c>
      <c r="B23" s="6">
        <v>-15.569630383170836</v>
      </c>
      <c r="C23" s="6">
        <v>-1.3799386558223858</v>
      </c>
      <c r="D23" s="6">
        <v>2.9067781252614289</v>
      </c>
      <c r="E23" s="6">
        <v>-16.891190750907825</v>
      </c>
      <c r="F23" s="6">
        <v>-20.552379835857455</v>
      </c>
      <c r="G23" s="6">
        <v>0.20779521998839812</v>
      </c>
    </row>
    <row r="24" spans="1:7">
      <c r="A24" s="174" t="s">
        <v>188</v>
      </c>
      <c r="B24" s="174">
        <v>1514.5073480108349</v>
      </c>
      <c r="C24" s="174">
        <v>-1001.0611881552182</v>
      </c>
      <c r="D24" s="174">
        <v>-1132.2430558015133</v>
      </c>
      <c r="E24" s="174">
        <v>1617.9775524886279</v>
      </c>
      <c r="F24" s="174">
        <v>1998.1423259690953</v>
      </c>
      <c r="G24" s="174">
        <v>-1061.3848095863764</v>
      </c>
    </row>
    <row r="27" spans="1:7">
      <c r="F27" s="6" t="s">
        <v>212</v>
      </c>
    </row>
    <row r="111" spans="7:7" ht="15">
      <c r="G111" s="25"/>
    </row>
  </sheetData>
  <mergeCells count="1">
    <mergeCell ref="A1:G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34B6A-58D6-4BBC-B547-5F32C963A1FF}">
  <sheetPr>
    <tabColor theme="2"/>
  </sheetPr>
  <dimension ref="A1:G111"/>
  <sheetViews>
    <sheetView showGridLines="0" showWhiteSpace="0" view="pageLayout" zoomScaleNormal="100" workbookViewId="0">
      <selection activeCell="A54" sqref="A54"/>
    </sheetView>
  </sheetViews>
  <sheetFormatPr defaultColWidth="0" defaultRowHeight="12"/>
  <cols>
    <col min="1" max="1" width="26.7109375" style="6" customWidth="1"/>
    <col min="2" max="6" width="13.28515625" style="6" customWidth="1"/>
    <col min="7" max="7" width="0" style="6" hidden="1" customWidth="1"/>
    <col min="8" max="16384" width="9.140625" style="6" hidden="1"/>
  </cols>
  <sheetData>
    <row r="1" spans="1:6" ht="35.25" customHeight="1">
      <c r="A1" s="2844" t="s">
        <v>2128</v>
      </c>
      <c r="B1" s="2844"/>
      <c r="C1" s="2844"/>
      <c r="D1" s="2844"/>
      <c r="E1" s="2844"/>
      <c r="F1" s="2844"/>
    </row>
    <row r="2" spans="1:6" ht="42" customHeight="1">
      <c r="A2" s="27" t="s">
        <v>240</v>
      </c>
      <c r="B2" s="2216" t="s">
        <v>283</v>
      </c>
      <c r="C2" s="165" t="s">
        <v>284</v>
      </c>
      <c r="D2" s="2216" t="s">
        <v>285</v>
      </c>
      <c r="E2" s="2216" t="s">
        <v>286</v>
      </c>
      <c r="F2" s="2216" t="s">
        <v>287</v>
      </c>
    </row>
    <row r="3" spans="1:6" ht="14.25">
      <c r="A3" s="40" t="s">
        <v>288</v>
      </c>
      <c r="B3" s="40">
        <v>713</v>
      </c>
      <c r="C3" s="40">
        <v>713</v>
      </c>
      <c r="D3" s="40">
        <v>18</v>
      </c>
      <c r="E3" s="40">
        <v>-1</v>
      </c>
      <c r="F3" s="40">
        <v>57</v>
      </c>
    </row>
    <row r="4" spans="1:6" ht="14.25">
      <c r="A4" s="40" t="s">
        <v>289</v>
      </c>
      <c r="B4" s="40">
        <v>27</v>
      </c>
      <c r="C4" s="40">
        <v>27</v>
      </c>
      <c r="D4" s="40">
        <v>0</v>
      </c>
      <c r="E4" s="40">
        <v>30</v>
      </c>
      <c r="F4" s="40">
        <v>2</v>
      </c>
    </row>
    <row r="5" spans="1:6">
      <c r="A5" s="166" t="s">
        <v>188</v>
      </c>
      <c r="B5" s="166">
        <v>740</v>
      </c>
      <c r="C5" s="166">
        <v>740</v>
      </c>
      <c r="D5" s="166">
        <v>18</v>
      </c>
      <c r="E5" s="166">
        <v>29</v>
      </c>
      <c r="F5" s="166">
        <v>59</v>
      </c>
    </row>
    <row r="6" spans="1:6" s="168" customFormat="1">
      <c r="A6" s="167"/>
      <c r="B6" s="167"/>
      <c r="C6" s="167"/>
      <c r="D6" s="167"/>
      <c r="E6" s="167"/>
      <c r="F6" s="167"/>
    </row>
    <row r="7" spans="1:6" s="40" customFormat="1" ht="12" customHeight="1">
      <c r="A7" s="169" t="s">
        <v>292</v>
      </c>
      <c r="B7" s="170"/>
      <c r="C7" s="170"/>
      <c r="D7" s="170"/>
      <c r="E7" s="170"/>
      <c r="F7" s="170"/>
    </row>
    <row r="8" spans="1:6" s="40" customFormat="1" ht="12" customHeight="1">
      <c r="A8" s="171" t="s">
        <v>293</v>
      </c>
    </row>
    <row r="9" spans="1:6" s="40" customFormat="1" ht="12" customHeight="1">
      <c r="A9" s="172"/>
    </row>
    <row r="11" spans="1:6" ht="24">
      <c r="A11" s="124" t="s">
        <v>291</v>
      </c>
      <c r="B11" s="2215" t="s">
        <v>283</v>
      </c>
      <c r="C11" s="173" t="s">
        <v>284</v>
      </c>
      <c r="D11" s="2215" t="s">
        <v>285</v>
      </c>
      <c r="E11" s="2215" t="s">
        <v>286</v>
      </c>
      <c r="F11" s="2215" t="s">
        <v>287</v>
      </c>
    </row>
    <row r="12" spans="1:6" ht="14.25">
      <c r="A12" s="40" t="s">
        <v>288</v>
      </c>
      <c r="B12" s="40">
        <v>555</v>
      </c>
      <c r="C12" s="40">
        <v>555</v>
      </c>
      <c r="D12" s="40">
        <v>71</v>
      </c>
      <c r="E12" s="40"/>
      <c r="F12" s="40">
        <v>44</v>
      </c>
    </row>
    <row r="13" spans="1:6" ht="14.25">
      <c r="A13" s="40" t="s">
        <v>289</v>
      </c>
      <c r="B13" s="40">
        <v>49</v>
      </c>
      <c r="C13" s="40">
        <v>60</v>
      </c>
      <c r="D13" s="40">
        <v>-40</v>
      </c>
      <c r="E13" s="40">
        <v>6</v>
      </c>
      <c r="F13" s="40">
        <v>4</v>
      </c>
    </row>
    <row r="14" spans="1:6">
      <c r="A14" s="174" t="s">
        <v>188</v>
      </c>
      <c r="B14" s="174">
        <v>604</v>
      </c>
      <c r="C14" s="174">
        <v>615</v>
      </c>
      <c r="D14" s="174">
        <v>31</v>
      </c>
      <c r="E14" s="174">
        <v>6</v>
      </c>
      <c r="F14" s="174">
        <v>48</v>
      </c>
    </row>
    <row r="15" spans="1:6">
      <c r="A15" s="167"/>
      <c r="B15" s="167"/>
      <c r="C15" s="167"/>
      <c r="D15" s="167"/>
      <c r="E15" s="167"/>
      <c r="F15" s="167"/>
    </row>
    <row r="16" spans="1:6">
      <c r="A16" s="169" t="s">
        <v>290</v>
      </c>
      <c r="B16" s="170"/>
      <c r="C16" s="170"/>
      <c r="D16" s="170"/>
      <c r="E16" s="170"/>
      <c r="F16" s="170"/>
    </row>
    <row r="17" spans="1:6">
      <c r="A17" s="2155" t="s">
        <v>2066</v>
      </c>
      <c r="B17" s="40"/>
      <c r="C17" s="40"/>
      <c r="D17" s="40"/>
      <c r="E17" s="40"/>
      <c r="F17" s="40"/>
    </row>
    <row r="111" spans="7:7" ht="15">
      <c r="G111" s="25"/>
    </row>
  </sheetData>
  <mergeCells count="1">
    <mergeCell ref="A1:F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FD83-2A59-4A42-BC1B-73A5EB78B406}">
  <sheetPr>
    <tabColor theme="2"/>
  </sheetPr>
  <dimension ref="A1:J71"/>
  <sheetViews>
    <sheetView showGridLines="0" showWhiteSpace="0" view="pageLayout" zoomScaleNormal="100" workbookViewId="0">
      <selection activeCell="G20" sqref="G20"/>
    </sheetView>
  </sheetViews>
  <sheetFormatPr defaultColWidth="0" defaultRowHeight="15"/>
  <cols>
    <col min="1" max="1" width="24.28515625" style="302" customWidth="1"/>
    <col min="2" max="2" width="10.5703125" style="302" customWidth="1"/>
    <col min="3" max="3" width="11.7109375" style="302" customWidth="1"/>
    <col min="4" max="4" width="7.140625" style="302" customWidth="1"/>
    <col min="5" max="5" width="10.5703125" style="302" customWidth="1"/>
    <col min="6" max="6" width="8.85546875" style="302" customWidth="1"/>
    <col min="7" max="7" width="13.85546875" style="302" customWidth="1"/>
    <col min="8" max="8" width="11" style="302" hidden="1" customWidth="1"/>
    <col min="9" max="10" width="0" style="302" hidden="1" customWidth="1"/>
    <col min="11" max="16384" width="8.85546875" style="302" hidden="1"/>
  </cols>
  <sheetData>
    <row r="1" spans="1:10" ht="86.25" customHeight="1">
      <c r="A1" s="2844" t="s">
        <v>2315</v>
      </c>
      <c r="B1" s="2844"/>
      <c r="C1" s="2844"/>
      <c r="D1" s="2844"/>
      <c r="E1" s="2844"/>
      <c r="F1" s="2844"/>
      <c r="G1" s="2844"/>
    </row>
    <row r="2" spans="1:10">
      <c r="A2" s="2075"/>
      <c r="B2" s="2075"/>
      <c r="C2" s="2075"/>
      <c r="D2" s="2075"/>
      <c r="E2" s="2075"/>
      <c r="F2" s="2075"/>
      <c r="G2" s="2075"/>
    </row>
    <row r="3" spans="1:10" ht="8.25" customHeight="1">
      <c r="A3" s="2821"/>
      <c r="B3" s="2821"/>
      <c r="C3" s="2821"/>
      <c r="D3" s="2821"/>
      <c r="E3" s="2821"/>
      <c r="F3" s="2821"/>
      <c r="G3" s="2821"/>
    </row>
    <row r="4" spans="1:10" ht="3.75" customHeight="1">
      <c r="A4" s="2821"/>
      <c r="B4" s="2821"/>
      <c r="C4" s="2821"/>
      <c r="D4" s="2821"/>
      <c r="E4" s="2821"/>
      <c r="F4" s="2821"/>
      <c r="G4" s="2821"/>
    </row>
    <row r="5" spans="1:10">
      <c r="A5" s="303"/>
      <c r="B5" s="2846" t="s">
        <v>386</v>
      </c>
      <c r="C5" s="2863"/>
      <c r="D5" s="2846" t="s">
        <v>387</v>
      </c>
      <c r="E5" s="2863"/>
      <c r="F5" s="2846" t="s">
        <v>388</v>
      </c>
      <c r="G5" s="2863"/>
    </row>
    <row r="6" spans="1:10" ht="36" customHeight="1">
      <c r="A6" s="205" t="s">
        <v>240</v>
      </c>
      <c r="B6" s="304" t="s">
        <v>222</v>
      </c>
      <c r="C6" s="207" t="s">
        <v>287</v>
      </c>
      <c r="D6" s="207" t="s">
        <v>222</v>
      </c>
      <c r="E6" s="207" t="s">
        <v>287</v>
      </c>
      <c r="F6" s="305" t="s">
        <v>222</v>
      </c>
      <c r="G6" s="305" t="s">
        <v>287</v>
      </c>
    </row>
    <row r="7" spans="1:10">
      <c r="A7" s="1753" t="s">
        <v>389</v>
      </c>
      <c r="B7" s="306">
        <v>719.22191448401702</v>
      </c>
      <c r="C7" s="307">
        <v>57.537753158721365</v>
      </c>
      <c r="D7" s="307"/>
      <c r="E7" s="307"/>
      <c r="F7" s="306">
        <v>719.22191448401702</v>
      </c>
      <c r="G7" s="306">
        <v>57.537753158721365</v>
      </c>
    </row>
    <row r="8" spans="1:10">
      <c r="A8" s="2173" t="s">
        <v>380</v>
      </c>
      <c r="B8" s="306">
        <v>715.35268580833747</v>
      </c>
      <c r="C8" s="308">
        <v>57.228214864666995</v>
      </c>
      <c r="D8" s="308"/>
      <c r="E8" s="308"/>
      <c r="F8" s="306">
        <v>715.35268580833747</v>
      </c>
      <c r="G8" s="306">
        <v>57.228214864666995</v>
      </c>
    </row>
    <row r="9" spans="1:10">
      <c r="A9" s="2173" t="s">
        <v>381</v>
      </c>
      <c r="B9" s="306">
        <v>88.452850000000012</v>
      </c>
      <c r="C9" s="308">
        <v>7.0762280000000004</v>
      </c>
      <c r="D9" s="308"/>
      <c r="E9" s="308"/>
      <c r="F9" s="306">
        <v>88.452850000000012</v>
      </c>
      <c r="G9" s="306">
        <v>7.0762280000000004</v>
      </c>
    </row>
    <row r="10" spans="1:10">
      <c r="A10" s="2173" t="s">
        <v>382</v>
      </c>
      <c r="B10" s="306">
        <v>180.16775000000001</v>
      </c>
      <c r="C10" s="306">
        <v>14.41342</v>
      </c>
      <c r="D10" s="306"/>
      <c r="E10" s="306"/>
      <c r="F10" s="306">
        <v>180.16775000000001</v>
      </c>
      <c r="G10" s="306">
        <v>14.41342</v>
      </c>
      <c r="J10" s="309"/>
    </row>
    <row r="11" spans="1:10">
      <c r="A11" s="2173" t="s">
        <v>383</v>
      </c>
      <c r="B11" s="306">
        <v>131.9717125</v>
      </c>
      <c r="C11" s="306">
        <v>10.557736999999999</v>
      </c>
      <c r="D11" s="306"/>
      <c r="E11" s="306"/>
      <c r="F11" s="306">
        <v>131.9717125</v>
      </c>
      <c r="G11" s="306">
        <v>10.557736999999999</v>
      </c>
    </row>
    <row r="12" spans="1:10">
      <c r="A12" s="2173" t="s">
        <v>384</v>
      </c>
      <c r="B12" s="306">
        <v>71.486214191662597</v>
      </c>
      <c r="C12" s="306">
        <v>5.718897135333008</v>
      </c>
      <c r="D12" s="306"/>
      <c r="E12" s="306"/>
      <c r="F12" s="306">
        <v>71.486214191662597</v>
      </c>
      <c r="G12" s="306">
        <v>5.718897135333008</v>
      </c>
    </row>
    <row r="13" spans="1:10">
      <c r="A13" s="2173" t="s">
        <v>385</v>
      </c>
      <c r="B13" s="306">
        <v>-463.6279374999998</v>
      </c>
      <c r="C13" s="306">
        <v>-37.090234999999986</v>
      </c>
      <c r="D13" s="306"/>
      <c r="E13" s="306"/>
      <c r="F13" s="306">
        <v>-463.6279374999998</v>
      </c>
      <c r="G13" s="306">
        <v>-37.090234999999986</v>
      </c>
      <c r="J13" s="309"/>
    </row>
    <row r="14" spans="1:10">
      <c r="A14" s="213" t="s">
        <v>390</v>
      </c>
      <c r="B14" s="306">
        <v>2172.6661249999997</v>
      </c>
      <c r="C14" s="306">
        <v>173.81328999999999</v>
      </c>
      <c r="D14" s="306"/>
      <c r="E14" s="306"/>
      <c r="F14" s="306">
        <v>2172.6661249999997</v>
      </c>
      <c r="G14" s="306">
        <v>173.81328999999999</v>
      </c>
    </row>
    <row r="15" spans="1:10">
      <c r="A15" s="2173" t="s">
        <v>380</v>
      </c>
      <c r="B15" s="306">
        <v>1970.7159650465353</v>
      </c>
      <c r="C15" s="306">
        <v>157.65727720372283</v>
      </c>
      <c r="D15" s="306"/>
      <c r="E15" s="306"/>
      <c r="F15" s="306">
        <v>1970.7159650465353</v>
      </c>
      <c r="G15" s="306">
        <v>157.65727720372283</v>
      </c>
    </row>
    <row r="16" spans="1:10">
      <c r="A16" s="2173" t="s">
        <v>381</v>
      </c>
      <c r="B16" s="306">
        <v>596.31835000000001</v>
      </c>
      <c r="C16" s="306">
        <v>47.705468000000003</v>
      </c>
      <c r="D16" s="306"/>
      <c r="E16" s="306"/>
      <c r="F16" s="306">
        <v>596.31835000000001</v>
      </c>
      <c r="G16" s="306">
        <v>47.705468000000003</v>
      </c>
    </row>
    <row r="17" spans="1:10">
      <c r="A17" s="2173" t="s">
        <v>382</v>
      </c>
      <c r="B17" s="306">
        <v>1044.8766499999999</v>
      </c>
      <c r="C17" s="306">
        <v>83.590131999999997</v>
      </c>
      <c r="D17" s="306"/>
      <c r="E17" s="306"/>
      <c r="F17" s="306">
        <v>1044.8766499999999</v>
      </c>
      <c r="G17" s="306">
        <v>83.590131999999997</v>
      </c>
    </row>
    <row r="18" spans="1:10">
      <c r="A18" s="2173" t="s">
        <v>383</v>
      </c>
      <c r="B18" s="306">
        <v>262.23501249999998</v>
      </c>
      <c r="C18" s="306">
        <v>20.978801000000001</v>
      </c>
      <c r="D18" s="306"/>
      <c r="E18" s="306"/>
      <c r="F18" s="306">
        <v>262.23501249999998</v>
      </c>
      <c r="G18" s="306">
        <v>20.978801000000001</v>
      </c>
      <c r="J18" s="309"/>
    </row>
    <row r="19" spans="1:10">
      <c r="A19" s="2173" t="s">
        <v>384</v>
      </c>
      <c r="B19" s="306">
        <v>157.85180995346457</v>
      </c>
      <c r="C19" s="306">
        <v>12.628144796277166</v>
      </c>
      <c r="D19" s="306"/>
      <c r="E19" s="306"/>
      <c r="F19" s="306">
        <v>157.85180995346457</v>
      </c>
      <c r="G19" s="306">
        <v>12.628144796277166</v>
      </c>
      <c r="J19" s="309"/>
    </row>
    <row r="20" spans="1:10">
      <c r="A20" s="2173" t="s">
        <v>385</v>
      </c>
      <c r="B20" s="306">
        <v>-1859.3316625</v>
      </c>
      <c r="C20" s="306">
        <v>-148.746533</v>
      </c>
      <c r="D20" s="306"/>
      <c r="E20" s="306"/>
      <c r="F20" s="306">
        <v>-1859.3316625</v>
      </c>
      <c r="G20" s="306">
        <v>-148.746533</v>
      </c>
    </row>
    <row r="21" spans="1:10">
      <c r="A21" s="213" t="s">
        <v>391</v>
      </c>
      <c r="B21" s="306">
        <v>1066.2754749999999</v>
      </c>
      <c r="C21" s="306">
        <v>85.302037999999996</v>
      </c>
      <c r="D21" s="306"/>
      <c r="E21" s="306"/>
      <c r="F21" s="306">
        <v>1066.2754749999999</v>
      </c>
      <c r="G21" s="306">
        <v>85.302037999999996</v>
      </c>
    </row>
    <row r="22" spans="1:10">
      <c r="A22" s="213" t="s">
        <v>392</v>
      </c>
      <c r="B22" s="306">
        <v>424.91981999999996</v>
      </c>
      <c r="C22" s="306">
        <v>33.993585599999996</v>
      </c>
      <c r="D22" s="306"/>
      <c r="E22" s="306"/>
      <c r="F22" s="306">
        <v>424.91981999999996</v>
      </c>
      <c r="G22" s="306">
        <v>33.993585599999996</v>
      </c>
      <c r="J22" s="309"/>
    </row>
    <row r="23" spans="1:10">
      <c r="A23" s="2174" t="s">
        <v>393</v>
      </c>
      <c r="B23" s="306">
        <v>4.5813605159829738</v>
      </c>
      <c r="C23" s="306">
        <v>0.36650884127863792</v>
      </c>
      <c r="D23" s="306"/>
      <c r="E23" s="306"/>
      <c r="F23" s="306">
        <v>4.5813605159829738</v>
      </c>
      <c r="G23" s="306">
        <v>0.36650884127863792</v>
      </c>
    </row>
    <row r="24" spans="1:10">
      <c r="A24" s="2174" t="s">
        <v>394</v>
      </c>
      <c r="B24" s="306">
        <v>1054.5225430050311</v>
      </c>
      <c r="C24" s="306">
        <v>84.361803440402497</v>
      </c>
      <c r="D24" s="306">
        <v>606.03570107999997</v>
      </c>
      <c r="E24" s="306">
        <v>48.482856086399998</v>
      </c>
      <c r="F24" s="306">
        <v>1660.5582440850312</v>
      </c>
      <c r="G24" s="306">
        <v>132.8446595268025</v>
      </c>
    </row>
    <row r="25" spans="1:10">
      <c r="A25" s="2173" t="s">
        <v>380</v>
      </c>
      <c r="B25" s="306">
        <v>651.59901732500009</v>
      </c>
      <c r="C25" s="306">
        <v>52.127921386000004</v>
      </c>
      <c r="D25" s="306"/>
      <c r="E25" s="306"/>
      <c r="F25" s="306">
        <v>651.59901732500009</v>
      </c>
      <c r="G25" s="306">
        <v>52.127921386000004</v>
      </c>
      <c r="J25" s="309"/>
    </row>
    <row r="26" spans="1:10">
      <c r="A26" s="2173" t="s">
        <v>381</v>
      </c>
      <c r="B26" s="306">
        <v>370.90440067999998</v>
      </c>
      <c r="C26" s="306">
        <v>29.672352054399997</v>
      </c>
      <c r="D26" s="306"/>
      <c r="E26" s="306"/>
      <c r="F26" s="306">
        <v>370.90440067999998</v>
      </c>
      <c r="G26" s="306">
        <v>29.672352054399997</v>
      </c>
    </row>
    <row r="27" spans="1:10">
      <c r="A27" s="2173" t="s">
        <v>395</v>
      </c>
      <c r="B27" s="306">
        <v>32.019125000000003</v>
      </c>
      <c r="C27" s="306">
        <v>2.5615300000000003</v>
      </c>
      <c r="D27" s="306"/>
      <c r="E27" s="306"/>
      <c r="F27" s="306">
        <v>32.019125000000003</v>
      </c>
      <c r="G27" s="306">
        <v>2.5615300000000003</v>
      </c>
    </row>
    <row r="28" spans="1:10">
      <c r="A28" s="2173" t="s">
        <v>383</v>
      </c>
      <c r="D28" s="306">
        <v>606.03570107999997</v>
      </c>
      <c r="E28" s="306">
        <v>48.482856086399998</v>
      </c>
      <c r="F28" s="306">
        <v>606.03570107999997</v>
      </c>
      <c r="G28" s="306">
        <v>48.482856086399998</v>
      </c>
      <c r="J28" s="309"/>
    </row>
    <row r="29" spans="1:10">
      <c r="A29" s="216" t="s">
        <v>388</v>
      </c>
      <c r="B29" s="310">
        <v>5442.1872380050308</v>
      </c>
      <c r="C29" s="310">
        <v>435.37497904040248</v>
      </c>
      <c r="D29" s="310">
        <v>606.03570107999997</v>
      </c>
      <c r="E29" s="310">
        <v>48.482856086399998</v>
      </c>
      <c r="F29" s="310">
        <v>6048.2229390850316</v>
      </c>
      <c r="G29" s="310">
        <v>483.85783512680251</v>
      </c>
      <c r="H29" s="309"/>
    </row>
    <row r="30" spans="1:10">
      <c r="A30" s="245"/>
      <c r="B30" s="245"/>
      <c r="C30" s="245"/>
      <c r="D30" s="245"/>
      <c r="E30" s="245"/>
      <c r="F30" s="245"/>
      <c r="G30" s="245"/>
    </row>
    <row r="31" spans="1:10">
      <c r="A31" s="2861" t="s">
        <v>396</v>
      </c>
      <c r="B31" s="2861"/>
      <c r="C31" s="2861"/>
      <c r="D31" s="2861"/>
      <c r="E31" s="2861"/>
      <c r="F31" s="2861"/>
      <c r="G31" s="2861"/>
    </row>
    <row r="32" spans="1:10">
      <c r="A32" s="2076"/>
      <c r="B32" s="2076"/>
      <c r="C32" s="2076"/>
      <c r="D32" s="2076"/>
      <c r="E32" s="2076"/>
      <c r="F32" s="2076"/>
      <c r="G32" s="2076"/>
    </row>
    <row r="33" spans="1:7">
      <c r="A33" s="2076"/>
      <c r="B33" s="2076"/>
      <c r="C33" s="2076"/>
      <c r="D33" s="2076"/>
      <c r="E33" s="2076"/>
      <c r="F33" s="2076"/>
      <c r="G33" s="2076"/>
    </row>
    <row r="34" spans="1:7">
      <c r="A34" s="2076"/>
      <c r="B34" s="2076"/>
      <c r="C34" s="2076"/>
      <c r="D34" s="2076"/>
      <c r="E34" s="2076"/>
      <c r="F34" s="2076"/>
      <c r="G34" s="2076"/>
    </row>
    <row r="35" spans="1:7">
      <c r="A35" s="2076"/>
      <c r="B35" s="2076"/>
      <c r="C35" s="2076"/>
      <c r="D35" s="2076"/>
      <c r="E35" s="2076"/>
      <c r="F35" s="2076"/>
      <c r="G35" s="2076"/>
    </row>
    <row r="36" spans="1:7">
      <c r="A36" s="2076"/>
      <c r="B36" s="2076"/>
      <c r="C36" s="2076"/>
      <c r="D36" s="2076"/>
      <c r="E36" s="2076"/>
      <c r="F36" s="2076"/>
      <c r="G36" s="2076"/>
    </row>
    <row r="37" spans="1:7">
      <c r="A37" s="2076"/>
      <c r="B37" s="2076"/>
      <c r="C37" s="2076"/>
      <c r="D37" s="2076"/>
      <c r="E37" s="2076"/>
      <c r="F37" s="2076"/>
      <c r="G37" s="2076"/>
    </row>
    <row r="38" spans="1:7">
      <c r="A38" s="2076"/>
      <c r="B38" s="2076"/>
      <c r="C38" s="2076"/>
      <c r="D38" s="2076"/>
      <c r="E38" s="2076"/>
      <c r="F38" s="2076"/>
      <c r="G38" s="2076"/>
    </row>
    <row r="39" spans="1:7">
      <c r="A39" s="2076"/>
      <c r="B39" s="2076"/>
      <c r="C39" s="2076"/>
      <c r="D39" s="2076"/>
      <c r="E39" s="2076"/>
      <c r="F39" s="2076"/>
      <c r="G39" s="2076"/>
    </row>
    <row r="40" spans="1:7">
      <c r="A40" s="2076"/>
      <c r="B40" s="2076"/>
      <c r="C40" s="2076"/>
      <c r="D40" s="2076"/>
      <c r="E40" s="2076"/>
      <c r="F40" s="2076"/>
      <c r="G40" s="2076"/>
    </row>
    <row r="41" spans="1:7">
      <c r="A41" s="2076"/>
      <c r="B41" s="2076"/>
      <c r="C41" s="2076"/>
      <c r="D41" s="2076"/>
      <c r="E41" s="2076"/>
      <c r="F41" s="2076"/>
      <c r="G41" s="2076"/>
    </row>
    <row r="42" spans="1:7">
      <c r="A42" s="2076"/>
      <c r="B42" s="2076"/>
      <c r="C42" s="2076"/>
      <c r="D42" s="2076"/>
      <c r="E42" s="2076"/>
      <c r="F42" s="2076"/>
      <c r="G42" s="2076"/>
    </row>
    <row r="43" spans="1:7">
      <c r="A43" s="2076"/>
      <c r="B43" s="2076"/>
      <c r="C43" s="2076"/>
      <c r="D43" s="2076"/>
      <c r="E43" s="2076"/>
      <c r="F43" s="2076"/>
      <c r="G43" s="2076"/>
    </row>
    <row r="44" spans="1:7">
      <c r="A44" s="2076"/>
      <c r="B44" s="2076"/>
      <c r="C44" s="2076"/>
      <c r="D44" s="2076"/>
      <c r="E44" s="2076"/>
      <c r="F44" s="2076"/>
      <c r="G44" s="2076"/>
    </row>
    <row r="45" spans="1:7">
      <c r="A45" s="2076"/>
      <c r="B45" s="2076"/>
      <c r="C45" s="2076"/>
      <c r="D45" s="2076"/>
      <c r="E45" s="2076"/>
      <c r="F45" s="2076"/>
      <c r="G45" s="2076"/>
    </row>
    <row r="46" spans="1:7">
      <c r="A46" s="2076"/>
      <c r="B46" s="2076"/>
      <c r="C46" s="2076"/>
      <c r="D46" s="2076"/>
      <c r="E46" s="2076"/>
      <c r="F46" s="2076"/>
      <c r="G46" s="2076"/>
    </row>
    <row r="47" spans="1:7">
      <c r="A47" s="1753"/>
      <c r="B47" s="1754"/>
      <c r="C47" s="1753"/>
      <c r="D47" s="1753"/>
      <c r="E47" s="1753"/>
      <c r="F47" s="1753"/>
      <c r="G47" s="1753"/>
    </row>
    <row r="48" spans="1:7">
      <c r="A48" s="1351"/>
      <c r="B48" s="2842" t="s">
        <v>386</v>
      </c>
      <c r="C48" s="2862"/>
      <c r="D48" s="2842" t="s">
        <v>387</v>
      </c>
      <c r="E48" s="2862"/>
      <c r="F48" s="2842" t="s">
        <v>388</v>
      </c>
      <c r="G48" s="2862"/>
    </row>
    <row r="49" spans="1:7" ht="24.75">
      <c r="A49" s="221" t="s">
        <v>291</v>
      </c>
      <c r="B49" s="2453" t="s">
        <v>222</v>
      </c>
      <c r="C49" s="2454" t="s">
        <v>287</v>
      </c>
      <c r="D49" s="223" t="s">
        <v>222</v>
      </c>
      <c r="E49" s="223" t="s">
        <v>287</v>
      </c>
      <c r="F49" s="2454" t="s">
        <v>222</v>
      </c>
      <c r="G49" s="2454" t="s">
        <v>287</v>
      </c>
    </row>
    <row r="50" spans="1:7">
      <c r="A50" s="1753" t="s">
        <v>389</v>
      </c>
      <c r="B50" s="306">
        <v>512.91769999999997</v>
      </c>
      <c r="C50" s="306">
        <v>41.033415999999995</v>
      </c>
      <c r="D50" s="307"/>
      <c r="E50" s="307"/>
      <c r="F50" s="306">
        <v>512.91769999999997</v>
      </c>
      <c r="G50" s="306">
        <v>41.033415999999995</v>
      </c>
    </row>
    <row r="51" spans="1:7">
      <c r="A51" s="2173" t="s">
        <v>380</v>
      </c>
      <c r="B51" s="306">
        <v>372.4903625</v>
      </c>
      <c r="C51" s="306">
        <v>29.799229</v>
      </c>
      <c r="D51" s="308"/>
      <c r="E51" s="308"/>
      <c r="F51" s="306">
        <v>372.4903625</v>
      </c>
      <c r="G51" s="306">
        <v>29.799229</v>
      </c>
    </row>
    <row r="52" spans="1:7">
      <c r="A52" s="2173" t="s">
        <v>381</v>
      </c>
      <c r="B52" s="306">
        <v>150.21873749999997</v>
      </c>
      <c r="C52" s="306">
        <v>12.017498999999999</v>
      </c>
      <c r="D52" s="308"/>
      <c r="E52" s="308"/>
      <c r="F52" s="306">
        <v>150.21873749999997</v>
      </c>
      <c r="G52" s="306">
        <v>12.017498999999999</v>
      </c>
    </row>
    <row r="53" spans="1:7">
      <c r="A53" s="2173" t="s">
        <v>382</v>
      </c>
      <c r="B53" s="306">
        <v>184.79724999999999</v>
      </c>
      <c r="C53" s="306">
        <v>14.78378</v>
      </c>
      <c r="D53" s="306"/>
      <c r="E53" s="306"/>
      <c r="F53" s="306">
        <v>184.79724999999999</v>
      </c>
      <c r="G53" s="306">
        <v>14.78378</v>
      </c>
    </row>
    <row r="54" spans="1:7">
      <c r="A54" s="2173" t="s">
        <v>383</v>
      </c>
      <c r="B54" s="306">
        <v>280.62546250000003</v>
      </c>
      <c r="C54" s="306">
        <v>22.450037000000002</v>
      </c>
      <c r="D54" s="306"/>
      <c r="E54" s="306"/>
      <c r="F54" s="306">
        <v>280.62546250000003</v>
      </c>
      <c r="G54" s="306">
        <v>22.450037000000002</v>
      </c>
    </row>
    <row r="55" spans="1:7">
      <c r="A55" s="2173" t="s">
        <v>384</v>
      </c>
      <c r="B55" s="306">
        <v>0</v>
      </c>
      <c r="C55" s="306">
        <v>0</v>
      </c>
      <c r="D55" s="306"/>
      <c r="E55" s="306"/>
      <c r="F55" s="306">
        <v>0</v>
      </c>
      <c r="G55" s="306">
        <v>0</v>
      </c>
    </row>
    <row r="56" spans="1:7">
      <c r="A56" s="2173" t="s">
        <v>385</v>
      </c>
      <c r="B56" s="306">
        <v>-475.2141125000004</v>
      </c>
      <c r="C56" s="306">
        <v>-38.017129000000033</v>
      </c>
      <c r="D56" s="306"/>
      <c r="E56" s="306"/>
      <c r="F56" s="306">
        <v>-475.2141125000004</v>
      </c>
      <c r="G56" s="306">
        <v>-38.017129000000033</v>
      </c>
    </row>
    <row r="57" spans="1:7">
      <c r="A57" s="213" t="s">
        <v>390</v>
      </c>
      <c r="B57" s="306">
        <v>1042.7340374999999</v>
      </c>
      <c r="C57" s="306">
        <v>83.418723</v>
      </c>
      <c r="D57" s="306"/>
      <c r="E57" s="306"/>
      <c r="F57" s="306">
        <v>1042.7340374999999</v>
      </c>
      <c r="G57" s="306">
        <v>83.418723</v>
      </c>
    </row>
    <row r="58" spans="1:7">
      <c r="A58" s="2173" t="s">
        <v>380</v>
      </c>
      <c r="B58" s="306">
        <v>863.04755000000011</v>
      </c>
      <c r="C58" s="306">
        <v>69.043804000000009</v>
      </c>
      <c r="D58" s="306"/>
      <c r="E58" s="306"/>
      <c r="F58" s="306">
        <v>863.04755000000011</v>
      </c>
      <c r="G58" s="306">
        <v>69.043804000000009</v>
      </c>
    </row>
    <row r="59" spans="1:7">
      <c r="A59" s="2173" t="s">
        <v>381</v>
      </c>
      <c r="B59" s="306">
        <v>276.81251250000003</v>
      </c>
      <c r="C59" s="306">
        <v>22.145001000000001</v>
      </c>
      <c r="D59" s="306"/>
      <c r="E59" s="306"/>
      <c r="F59" s="306">
        <v>276.81251250000003</v>
      </c>
      <c r="G59" s="306">
        <v>22.145001000000001</v>
      </c>
    </row>
    <row r="60" spans="1:7">
      <c r="A60" s="2173" t="s">
        <v>382</v>
      </c>
      <c r="B60" s="306">
        <v>512.84168750000003</v>
      </c>
      <c r="C60" s="306">
        <v>41.027335000000001</v>
      </c>
      <c r="D60" s="306"/>
      <c r="E60" s="306"/>
      <c r="F60" s="306">
        <v>512.84168750000003</v>
      </c>
      <c r="G60" s="306">
        <v>41.027335000000001</v>
      </c>
    </row>
    <row r="61" spans="1:7">
      <c r="A61" s="2173" t="s">
        <v>383</v>
      </c>
      <c r="B61" s="306">
        <v>684.09427500000004</v>
      </c>
      <c r="C61" s="306">
        <v>54.727542</v>
      </c>
      <c r="D61" s="306"/>
      <c r="E61" s="306"/>
      <c r="F61" s="306">
        <v>684.09427500000004</v>
      </c>
      <c r="G61" s="306">
        <v>54.727542</v>
      </c>
    </row>
    <row r="62" spans="1:7">
      <c r="A62" s="2173" t="s">
        <v>384</v>
      </c>
      <c r="B62" s="306">
        <v>0</v>
      </c>
      <c r="C62" s="306">
        <v>0</v>
      </c>
      <c r="D62" s="306"/>
      <c r="E62" s="306"/>
      <c r="F62" s="306">
        <v>0</v>
      </c>
      <c r="G62" s="306">
        <v>0</v>
      </c>
    </row>
    <row r="63" spans="1:7">
      <c r="A63" s="2173" t="s">
        <v>385</v>
      </c>
      <c r="B63" s="306">
        <v>-1294.0619875000011</v>
      </c>
      <c r="C63" s="306">
        <v>-103.52495900000009</v>
      </c>
      <c r="D63" s="306"/>
      <c r="E63" s="306"/>
      <c r="F63" s="306">
        <v>-1294.0619875000011</v>
      </c>
      <c r="G63" s="306">
        <v>-103.52495900000009</v>
      </c>
    </row>
    <row r="64" spans="1:7">
      <c r="A64" s="213" t="s">
        <v>391</v>
      </c>
      <c r="B64" s="306">
        <v>477.29476249999993</v>
      </c>
      <c r="C64" s="306">
        <v>38.183580999999997</v>
      </c>
      <c r="D64" s="306"/>
      <c r="E64" s="306"/>
      <c r="F64" s="306">
        <v>477.29476249999993</v>
      </c>
      <c r="G64" s="306">
        <v>38.183580999999997</v>
      </c>
    </row>
    <row r="65" spans="1:7">
      <c r="A65" s="213" t="s">
        <v>392</v>
      </c>
      <c r="B65" s="306">
        <v>411.38246250000003</v>
      </c>
      <c r="C65" s="306">
        <v>32.910597000000003</v>
      </c>
      <c r="D65" s="306"/>
      <c r="E65" s="306"/>
      <c r="F65" s="306">
        <v>411.38246250000003</v>
      </c>
      <c r="G65" s="306">
        <v>32.910597000000003</v>
      </c>
    </row>
    <row r="66" spans="1:7">
      <c r="A66" s="2174" t="s">
        <v>394</v>
      </c>
      <c r="B66" s="306">
        <v>1075.402080678125</v>
      </c>
      <c r="C66" s="306">
        <v>86.032166454250017</v>
      </c>
      <c r="D66" s="306"/>
      <c r="E66" s="306"/>
      <c r="F66" s="306">
        <v>1075.402080678125</v>
      </c>
      <c r="G66" s="306">
        <v>86.032166454250017</v>
      </c>
    </row>
    <row r="67" spans="1:7">
      <c r="A67" s="2173" t="s">
        <v>380</v>
      </c>
      <c r="B67" s="306">
        <v>918.00508078812516</v>
      </c>
      <c r="C67" s="306">
        <v>73.44040646305001</v>
      </c>
      <c r="D67" s="306"/>
      <c r="E67" s="306"/>
      <c r="F67" s="306">
        <v>918.00508078812516</v>
      </c>
      <c r="G67" s="306">
        <v>73.44040646305001</v>
      </c>
    </row>
    <row r="68" spans="1:7">
      <c r="A68" s="2173" t="s">
        <v>381</v>
      </c>
      <c r="B68" s="306">
        <v>108.30574988999999</v>
      </c>
      <c r="C68" s="306">
        <v>8.6644599911999993</v>
      </c>
      <c r="D68" s="306"/>
      <c r="E68" s="306"/>
      <c r="F68" s="306">
        <v>108.30574988999999</v>
      </c>
      <c r="G68" s="306">
        <v>8.6644599911999993</v>
      </c>
    </row>
    <row r="69" spans="1:7">
      <c r="A69" s="2173" t="s">
        <v>395</v>
      </c>
      <c r="B69" s="306">
        <v>49.091250000000002</v>
      </c>
      <c r="C69" s="306">
        <v>3.9273000000000002</v>
      </c>
      <c r="D69" s="306"/>
      <c r="E69" s="306"/>
      <c r="F69" s="306">
        <v>49.091250000000002</v>
      </c>
      <c r="G69" s="306">
        <v>3.9273000000000002</v>
      </c>
    </row>
    <row r="70" spans="1:7">
      <c r="A70" s="2173" t="s">
        <v>383</v>
      </c>
      <c r="B70" s="306">
        <v>0</v>
      </c>
      <c r="C70" s="306">
        <v>0</v>
      </c>
      <c r="D70" s="306"/>
      <c r="E70" s="306"/>
      <c r="F70" s="306">
        <v>0</v>
      </c>
      <c r="G70" s="306">
        <v>0</v>
      </c>
    </row>
    <row r="71" spans="1:7">
      <c r="A71" s="174" t="s">
        <v>388</v>
      </c>
      <c r="B71" s="174">
        <v>3519.7310431781248</v>
      </c>
      <c r="C71" s="174">
        <v>281.57848345424998</v>
      </c>
      <c r="D71" s="174"/>
      <c r="E71" s="174"/>
      <c r="F71" s="174">
        <v>3519.7310431781248</v>
      </c>
      <c r="G71" s="174">
        <v>281.57848345424998</v>
      </c>
    </row>
  </sheetData>
  <mergeCells count="10">
    <mergeCell ref="A31:G31"/>
    <mergeCell ref="B48:C48"/>
    <mergeCell ref="D48:E48"/>
    <mergeCell ref="F48:G48"/>
    <mergeCell ref="A1:G1"/>
    <mergeCell ref="A3:G3"/>
    <mergeCell ref="A4:G4"/>
    <mergeCell ref="B5:C5"/>
    <mergeCell ref="D5:E5"/>
    <mergeCell ref="F5:G5"/>
  </mergeCells>
  <conditionalFormatting sqref="B30">
    <cfRule type="containsText" dxfId="3" priority="4" operator="containsText" text="TRUE">
      <formula>NOT(ISERROR(SEARCH("TRUE",B30)))</formula>
    </cfRule>
  </conditionalFormatting>
  <conditionalFormatting sqref="C30">
    <cfRule type="containsText" dxfId="2" priority="3" operator="containsText" text="TRUE">
      <formula>NOT(ISERROR(SEARCH("TRUE",C30)))</formula>
    </cfRule>
  </conditionalFormatting>
  <conditionalFormatting sqref="G30">
    <cfRule type="containsText" dxfId="1" priority="2" operator="containsText" text="TRUE">
      <formula>NOT(ISERROR(SEARCH("TRUE",G30)))</formula>
    </cfRule>
  </conditionalFormatting>
  <conditionalFormatting sqref="F30">
    <cfRule type="containsText" dxfId="0" priority="1" operator="containsText" text="TRUE">
      <formula>NOT(ISERROR(SEARCH("TRUE",F30)))</formula>
    </cfRule>
  </conditionalFormatting>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C774C-0A01-4605-A2A8-F9705F260A6E}">
  <sheetPr>
    <tabColor theme="4" tint="-0.249977111117893"/>
  </sheetPr>
  <dimension ref="A1:D4"/>
  <sheetViews>
    <sheetView showGridLines="0" showWhiteSpace="0" view="pageLayout" zoomScaleNormal="100" workbookViewId="0">
      <selection activeCell="E1" sqref="E1:XFD1048576"/>
    </sheetView>
  </sheetViews>
  <sheetFormatPr defaultColWidth="0" defaultRowHeight="15"/>
  <cols>
    <col min="1" max="1" width="39.140625" style="107" customWidth="1"/>
    <col min="2" max="2" width="9.140625" style="107" customWidth="1"/>
    <col min="3" max="3" width="33.28515625" style="107" customWidth="1"/>
    <col min="4" max="4" width="9.140625" style="2046" customWidth="1"/>
    <col min="5" max="16384" width="9.140625" style="107" hidden="1"/>
  </cols>
  <sheetData>
    <row r="1" spans="1:4" ht="26.25">
      <c r="A1" s="2241" t="s">
        <v>84</v>
      </c>
      <c r="B1" s="1749"/>
      <c r="C1" s="1749"/>
      <c r="D1" s="2095" t="s">
        <v>2063</v>
      </c>
    </row>
    <row r="2" spans="1:4" ht="18.75">
      <c r="A2" s="2044"/>
      <c r="B2" s="1749"/>
      <c r="C2" s="1749"/>
      <c r="D2" s="1432"/>
    </row>
    <row r="3" spans="1:4">
      <c r="A3" s="3" t="s">
        <v>85</v>
      </c>
      <c r="B3" s="3"/>
      <c r="C3" s="3"/>
      <c r="D3" s="1432">
        <v>65</v>
      </c>
    </row>
    <row r="4" spans="1:4">
      <c r="A4" s="2047"/>
      <c r="B4" s="2047"/>
      <c r="C4" s="2047"/>
      <c r="D4" s="2048"/>
    </row>
  </sheetData>
  <hyperlinks>
    <hyperlink ref="A3" location="'68'!A1" display="Distribution of incidents reported" xr:uid="{3056A36A-4C25-4F91-82D6-73DA5343E9B2}"/>
  </hyperlink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5F531-40E0-4FBA-A7CD-25F6E4DB8EF2}">
  <sheetPr>
    <tabColor theme="2"/>
  </sheetPr>
  <dimension ref="A1:K110"/>
  <sheetViews>
    <sheetView showGridLines="0" showWhiteSpace="0" view="pageLayout" zoomScaleNormal="100" zoomScaleSheetLayoutView="130" workbookViewId="0">
      <selection activeCell="F58" sqref="F58"/>
    </sheetView>
  </sheetViews>
  <sheetFormatPr defaultRowHeight="12"/>
  <cols>
    <col min="1" max="1" width="13.85546875" style="1753" customWidth="1"/>
    <col min="2" max="2" width="40.28515625" style="1754" customWidth="1"/>
    <col min="3" max="3" width="15.5703125" style="1753" customWidth="1"/>
    <col min="4" max="4" width="6.42578125" style="1753" customWidth="1"/>
    <col min="5" max="6" width="8.7109375" style="1753" customWidth="1"/>
    <col min="7" max="7" width="44" style="1753" customWidth="1"/>
    <col min="8" max="8" width="9.140625" style="1753"/>
    <col min="9" max="9" width="13.5703125" style="1753" customWidth="1"/>
    <col min="10" max="16384" width="9.140625" style="1753"/>
  </cols>
  <sheetData>
    <row r="1" spans="1:11" ht="12" customHeight="1">
      <c r="A1" s="2844" t="s">
        <v>2316</v>
      </c>
      <c r="B1" s="2844"/>
      <c r="C1" s="2844"/>
      <c r="D1" s="2844"/>
      <c r="E1" s="2844"/>
      <c r="F1" s="2844"/>
    </row>
    <row r="2" spans="1:11" ht="24" customHeight="1">
      <c r="A2" s="2844"/>
      <c r="B2" s="2844"/>
      <c r="C2" s="2844"/>
      <c r="D2" s="2844"/>
      <c r="E2" s="2844"/>
      <c r="F2" s="2844"/>
    </row>
    <row r="3" spans="1:11" ht="51" customHeight="1">
      <c r="A3" s="2844"/>
      <c r="B3" s="2844"/>
      <c r="C3" s="2844"/>
      <c r="D3" s="2844"/>
      <c r="E3" s="2844"/>
      <c r="F3" s="2844"/>
    </row>
    <row r="4" spans="1:11" ht="17.25" customHeight="1">
      <c r="A4" s="2844"/>
      <c r="B4" s="2844"/>
      <c r="C4" s="2844"/>
      <c r="D4" s="2844"/>
      <c r="E4" s="2844"/>
      <c r="F4" s="2844"/>
      <c r="G4" s="2067"/>
      <c r="H4" s="2068"/>
      <c r="I4" s="2068"/>
      <c r="J4" s="2068"/>
      <c r="K4" s="2068"/>
    </row>
    <row r="5" spans="1:11">
      <c r="B5" s="2058" t="s">
        <v>2061</v>
      </c>
      <c r="C5" s="2072">
        <v>2017</v>
      </c>
      <c r="D5" s="2059">
        <v>2018</v>
      </c>
      <c r="E5" s="2433"/>
      <c r="G5" s="2068">
        <v>5156</v>
      </c>
      <c r="H5" s="2065">
        <v>2197</v>
      </c>
      <c r="I5" s="2068">
        <f>G5/1000</f>
        <v>5.1559999999999997</v>
      </c>
      <c r="J5" s="2068">
        <f>H5/1000</f>
        <v>2.1970000000000001</v>
      </c>
      <c r="K5" s="2068"/>
    </row>
    <row r="6" spans="1:11">
      <c r="B6" s="1753" t="s">
        <v>2042</v>
      </c>
      <c r="C6" s="1753">
        <v>5.1559999999999997</v>
      </c>
      <c r="D6" s="1756">
        <v>2.1970000000000001</v>
      </c>
      <c r="E6" s="2433"/>
      <c r="G6" s="2068">
        <v>115</v>
      </c>
      <c r="H6" s="2065">
        <v>49</v>
      </c>
      <c r="I6" s="2068">
        <f t="shared" ref="I6:J12" si="0">G6/1000</f>
        <v>0.115</v>
      </c>
      <c r="J6" s="2068">
        <f t="shared" si="0"/>
        <v>4.9000000000000002E-2</v>
      </c>
      <c r="K6" s="2068"/>
    </row>
    <row r="7" spans="1:11" ht="15.75" customHeight="1">
      <c r="B7" s="1753" t="s">
        <v>2043</v>
      </c>
      <c r="C7" s="1753">
        <v>0.115</v>
      </c>
      <c r="D7" s="2060">
        <v>4.9000000000000002E-2</v>
      </c>
      <c r="E7" s="1755"/>
      <c r="G7" s="2068">
        <v>10652</v>
      </c>
      <c r="H7" s="2066">
        <v>9996</v>
      </c>
      <c r="I7" s="2068">
        <f t="shared" si="0"/>
        <v>10.651999999999999</v>
      </c>
      <c r="J7" s="2068">
        <f t="shared" si="0"/>
        <v>9.9960000000000004</v>
      </c>
      <c r="K7" s="2068"/>
    </row>
    <row r="8" spans="1:11">
      <c r="B8" s="1753" t="s">
        <v>2044</v>
      </c>
      <c r="C8" s="1753">
        <v>10.651999999999999</v>
      </c>
      <c r="D8" s="1757">
        <v>9.9960000000000004</v>
      </c>
      <c r="E8" s="1391"/>
      <c r="G8" s="2068">
        <v>17828</v>
      </c>
      <c r="H8" s="2066">
        <v>18284</v>
      </c>
      <c r="I8" s="2068">
        <f t="shared" si="0"/>
        <v>17.827999999999999</v>
      </c>
      <c r="J8" s="2068">
        <f t="shared" si="0"/>
        <v>18.283999999999999</v>
      </c>
      <c r="K8" s="2068"/>
    </row>
    <row r="9" spans="1:11">
      <c r="B9" s="1753" t="s">
        <v>2045</v>
      </c>
      <c r="C9" s="1753">
        <v>17.827999999999999</v>
      </c>
      <c r="D9" s="1757">
        <v>18.283999999999999</v>
      </c>
      <c r="E9" s="1391"/>
      <c r="G9" s="2068">
        <v>274</v>
      </c>
      <c r="H9" s="2066">
        <v>54</v>
      </c>
      <c r="I9" s="2068">
        <f t="shared" si="0"/>
        <v>0.27400000000000002</v>
      </c>
      <c r="J9" s="2068">
        <f t="shared" si="0"/>
        <v>5.3999999999999999E-2</v>
      </c>
      <c r="K9" s="2068"/>
    </row>
    <row r="10" spans="1:11">
      <c r="B10" s="1753" t="s">
        <v>2046</v>
      </c>
      <c r="C10" s="1753">
        <v>0.27400000000000002</v>
      </c>
      <c r="D10" s="2061">
        <v>5.3999999999999999E-2</v>
      </c>
      <c r="E10" s="1396"/>
      <c r="G10" s="2069">
        <v>15</v>
      </c>
      <c r="H10" s="2070">
        <v>20</v>
      </c>
      <c r="I10" s="2068">
        <f t="shared" si="0"/>
        <v>1.4999999999999999E-2</v>
      </c>
      <c r="J10" s="2068">
        <f t="shared" si="0"/>
        <v>0.02</v>
      </c>
      <c r="K10" s="2068"/>
    </row>
    <row r="11" spans="1:11">
      <c r="B11" s="1753" t="s">
        <v>2047</v>
      </c>
      <c r="C11" s="1754">
        <v>1.4999999999999999E-2</v>
      </c>
      <c r="D11" s="2062">
        <v>0.02</v>
      </c>
      <c r="G11" s="2069">
        <v>946</v>
      </c>
      <c r="H11" s="2070">
        <v>635</v>
      </c>
      <c r="I11" s="2068">
        <f t="shared" si="0"/>
        <v>0.94599999999999995</v>
      </c>
      <c r="J11" s="2068">
        <f t="shared" si="0"/>
        <v>0.63500000000000001</v>
      </c>
      <c r="K11" s="2068"/>
    </row>
    <row r="12" spans="1:11">
      <c r="B12" s="2058" t="s">
        <v>2048</v>
      </c>
      <c r="C12" s="2063">
        <v>0.94599999999999995</v>
      </c>
      <c r="D12" s="2064">
        <v>0.63500000000000001</v>
      </c>
      <c r="G12" s="2069">
        <v>34985</v>
      </c>
      <c r="H12" s="2070">
        <v>31235</v>
      </c>
      <c r="I12" s="2068">
        <f t="shared" si="0"/>
        <v>34.984999999999999</v>
      </c>
      <c r="J12" s="2068">
        <f t="shared" si="0"/>
        <v>31.234999999999999</v>
      </c>
      <c r="K12" s="2068"/>
    </row>
    <row r="13" spans="1:11">
      <c r="B13" s="1753" t="s">
        <v>188</v>
      </c>
      <c r="C13" s="1754">
        <v>34.984999999999999</v>
      </c>
      <c r="D13" s="2062">
        <v>31.234999999999999</v>
      </c>
      <c r="G13" s="2068"/>
      <c r="H13" s="2068"/>
      <c r="I13" s="2068"/>
      <c r="J13" s="2068"/>
      <c r="K13" s="2068"/>
    </row>
    <row r="14" spans="1:11">
      <c r="B14" s="2232" t="s">
        <v>2075</v>
      </c>
      <c r="G14" s="2068"/>
      <c r="H14" s="2068"/>
      <c r="I14" s="2068"/>
      <c r="J14" s="2068"/>
      <c r="K14" s="2068"/>
    </row>
    <row r="15" spans="1:11">
      <c r="G15" s="2068"/>
      <c r="H15" s="2068"/>
      <c r="I15" s="2068"/>
      <c r="J15" s="2068"/>
      <c r="K15" s="2068"/>
    </row>
    <row r="16" spans="1:11">
      <c r="G16" s="2068"/>
      <c r="H16" s="2068"/>
      <c r="I16" s="2068"/>
      <c r="J16" s="2068"/>
      <c r="K16" s="2068"/>
    </row>
    <row r="17" spans="7:11">
      <c r="G17" s="2068"/>
      <c r="H17" s="2068"/>
      <c r="I17" s="2068"/>
      <c r="J17" s="2068"/>
      <c r="K17" s="2068"/>
    </row>
    <row r="18" spans="7:11">
      <c r="G18" s="2068" t="s">
        <v>2049</v>
      </c>
      <c r="H18" s="2071">
        <v>7.0331084972137706E-2</v>
      </c>
      <c r="I18" s="2068"/>
      <c r="J18" s="2068"/>
      <c r="K18" s="2068"/>
    </row>
    <row r="19" spans="7:11">
      <c r="G19" s="2068" t="s">
        <v>2050</v>
      </c>
      <c r="H19" s="2071">
        <v>1.5789069486419826E-3</v>
      </c>
      <c r="I19" s="2068"/>
      <c r="J19" s="2068"/>
      <c r="K19" s="2068"/>
    </row>
    <row r="20" spans="7:11">
      <c r="G20" s="2068" t="s">
        <v>2051</v>
      </c>
      <c r="H20" s="2071">
        <v>0.32003309892180826</v>
      </c>
      <c r="I20" s="2068"/>
      <c r="J20" s="2068"/>
      <c r="K20" s="2068"/>
    </row>
    <row r="21" spans="7:11">
      <c r="G21" s="2068" t="s">
        <v>2052</v>
      </c>
      <c r="H21" s="2071">
        <v>0.58536089077417175</v>
      </c>
      <c r="I21" s="2068"/>
      <c r="J21" s="2068"/>
      <c r="K21" s="2068"/>
    </row>
    <row r="22" spans="7:11">
      <c r="G22" s="2068" t="s">
        <v>2053</v>
      </c>
      <c r="H22" s="2071">
        <v>1.7267201761469557E-3</v>
      </c>
      <c r="I22" s="2068"/>
      <c r="J22" s="2068"/>
      <c r="K22" s="2068"/>
    </row>
    <row r="23" spans="7:11">
      <c r="G23" s="2068" t="s">
        <v>2054</v>
      </c>
      <c r="H23" s="2071">
        <v>6.3933899907549143E-4</v>
      </c>
      <c r="I23" s="2068"/>
      <c r="J23" s="2068"/>
      <c r="K23" s="2068"/>
    </row>
    <row r="24" spans="7:11">
      <c r="G24" s="2068" t="s">
        <v>2055</v>
      </c>
      <c r="H24" s="2071">
        <v>2.0329959208017914E-2</v>
      </c>
      <c r="I24" s="2068"/>
      <c r="J24" s="2068"/>
      <c r="K24" s="2068"/>
    </row>
    <row r="25" spans="7:11">
      <c r="G25" s="2068"/>
      <c r="H25" s="2068"/>
      <c r="I25" s="2068"/>
      <c r="J25" s="2068"/>
      <c r="K25" s="2068"/>
    </row>
    <row r="26" spans="7:11">
      <c r="G26" s="2068"/>
      <c r="H26" s="2068"/>
      <c r="I26" s="2068"/>
      <c r="J26" s="2068"/>
      <c r="K26" s="2068"/>
    </row>
    <row r="27" spans="7:11">
      <c r="G27" s="2068"/>
      <c r="H27" s="2068"/>
      <c r="I27" s="2068"/>
      <c r="J27" s="2068"/>
      <c r="K27" s="2068"/>
    </row>
    <row r="28" spans="7:11">
      <c r="G28" s="2068"/>
      <c r="H28" s="2068"/>
      <c r="I28" s="2068"/>
      <c r="J28" s="2068"/>
      <c r="K28" s="2068"/>
    </row>
    <row r="29" spans="7:11">
      <c r="G29" s="2068"/>
      <c r="H29" s="2068"/>
      <c r="I29" s="2068"/>
      <c r="J29" s="2068"/>
      <c r="K29" s="2068"/>
    </row>
    <row r="30" spans="7:11">
      <c r="G30" s="2068"/>
      <c r="H30" s="2068"/>
      <c r="I30" s="2068"/>
      <c r="J30" s="2068"/>
      <c r="K30" s="2068"/>
    </row>
    <row r="31" spans="7:11">
      <c r="G31" s="2068"/>
      <c r="H31" s="2068"/>
      <c r="I31" s="2068"/>
      <c r="J31" s="2068"/>
      <c r="K31" s="2068"/>
    </row>
    <row r="32" spans="7:11">
      <c r="G32" s="2068"/>
      <c r="H32" s="2068"/>
      <c r="I32" s="2068"/>
      <c r="J32" s="2068"/>
      <c r="K32" s="2068"/>
    </row>
    <row r="33" spans="7:11">
      <c r="G33" s="2068"/>
      <c r="H33" s="2068"/>
      <c r="I33" s="2068"/>
      <c r="J33" s="2068"/>
      <c r="K33" s="2068"/>
    </row>
    <row r="34" spans="7:11">
      <c r="G34" s="2068"/>
      <c r="H34" s="2068"/>
      <c r="I34" s="2068"/>
      <c r="J34" s="2068"/>
      <c r="K34" s="2068"/>
    </row>
    <row r="35" spans="7:11">
      <c r="G35" s="2068"/>
      <c r="H35" s="2068"/>
      <c r="I35" s="2068"/>
      <c r="J35" s="2068"/>
      <c r="K35" s="2068"/>
    </row>
    <row r="36" spans="7:11">
      <c r="G36" s="2068"/>
      <c r="H36" s="2068"/>
      <c r="I36" s="2068"/>
      <c r="J36" s="2068"/>
      <c r="K36" s="2068"/>
    </row>
    <row r="37" spans="7:11">
      <c r="G37" s="2068"/>
      <c r="H37" s="2068"/>
      <c r="I37" s="2068"/>
      <c r="J37" s="2068"/>
      <c r="K37" s="2068"/>
    </row>
    <row r="38" spans="7:11">
      <c r="G38" s="2068"/>
      <c r="H38" s="2068"/>
      <c r="I38" s="2068"/>
      <c r="J38" s="2068"/>
      <c r="K38" s="2068"/>
    </row>
    <row r="39" spans="7:11">
      <c r="G39" s="2068"/>
      <c r="H39" s="2068"/>
      <c r="I39" s="2068"/>
      <c r="J39" s="2068"/>
      <c r="K39" s="2068"/>
    </row>
    <row r="40" spans="7:11">
      <c r="G40" s="2068" t="s">
        <v>2056</v>
      </c>
      <c r="H40" s="2071">
        <v>0.05</v>
      </c>
      <c r="I40" s="2068"/>
      <c r="J40" s="2068"/>
      <c r="K40" s="2068"/>
    </row>
    <row r="41" spans="7:11">
      <c r="G41" s="2068" t="s">
        <v>2050</v>
      </c>
      <c r="H41" s="2071">
        <v>0</v>
      </c>
      <c r="I41" s="2068"/>
      <c r="J41" s="2068"/>
      <c r="K41" s="2068"/>
    </row>
    <row r="42" spans="7:11">
      <c r="G42" s="2068" t="s">
        <v>2057</v>
      </c>
      <c r="H42" s="2071">
        <v>0.16</v>
      </c>
      <c r="I42" s="2068"/>
      <c r="J42" s="2068"/>
      <c r="K42" s="2068"/>
    </row>
    <row r="43" spans="7:11">
      <c r="G43" s="2068" t="s">
        <v>2058</v>
      </c>
      <c r="H43" s="2071">
        <v>0.74</v>
      </c>
      <c r="I43" s="2068"/>
      <c r="J43" s="2068"/>
      <c r="K43" s="2068"/>
    </row>
    <row r="44" spans="7:11">
      <c r="G44" s="2068" t="s">
        <v>2059</v>
      </c>
      <c r="H44" s="2071">
        <v>0</v>
      </c>
      <c r="I44" s="2068"/>
      <c r="J44" s="2068"/>
      <c r="K44" s="2068"/>
    </row>
    <row r="45" spans="7:11">
      <c r="G45" s="2068" t="s">
        <v>2054</v>
      </c>
      <c r="H45" s="2071">
        <v>0</v>
      </c>
      <c r="I45" s="2068"/>
      <c r="J45" s="2068"/>
      <c r="K45" s="2068"/>
    </row>
    <row r="46" spans="7:11">
      <c r="G46" s="2068" t="s">
        <v>2060</v>
      </c>
      <c r="H46" s="2071">
        <v>0.04</v>
      </c>
      <c r="I46" s="2068"/>
      <c r="J46" s="2068"/>
      <c r="K46" s="2068"/>
    </row>
    <row r="110" spans="7:7" ht="15">
      <c r="G110" s="229"/>
    </row>
  </sheetData>
  <mergeCells count="1">
    <mergeCell ref="A1:F4"/>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934DC-144F-4212-940A-9119C0FA94FC}">
  <sheetPr>
    <tabColor theme="4" tint="-0.249977111117893"/>
  </sheetPr>
  <dimension ref="A1:D13"/>
  <sheetViews>
    <sheetView showGridLines="0" showWhiteSpace="0" view="pageLayout" zoomScaleNormal="100" workbookViewId="0">
      <selection activeCell="E1" sqref="E1:XFD1048576"/>
    </sheetView>
  </sheetViews>
  <sheetFormatPr defaultColWidth="0" defaultRowHeight="15"/>
  <cols>
    <col min="1" max="1" width="51" style="2050" customWidth="1"/>
    <col min="2" max="2" width="4.7109375" style="107" customWidth="1"/>
    <col min="3" max="3" width="3" style="107" customWidth="1"/>
    <col min="4" max="4" width="31.5703125" style="2046" customWidth="1"/>
    <col min="5" max="16384" width="51" style="107" hidden="1"/>
  </cols>
  <sheetData>
    <row r="1" spans="1:4" ht="26.25">
      <c r="A1" s="2241" t="s">
        <v>86</v>
      </c>
      <c r="B1" s="1749"/>
      <c r="C1" s="1749"/>
      <c r="D1" s="2098" t="s">
        <v>2063</v>
      </c>
    </row>
    <row r="2" spans="1:4" ht="18.75">
      <c r="A2" s="2052"/>
      <c r="B2" s="1749"/>
      <c r="C2" s="1749"/>
      <c r="D2" s="2051"/>
    </row>
    <row r="3" spans="1:4">
      <c r="A3" s="2049" t="s">
        <v>87</v>
      </c>
      <c r="B3" s="3"/>
      <c r="C3" s="3"/>
      <c r="D3" s="1432">
        <v>66</v>
      </c>
    </row>
    <row r="4" spans="1:4">
      <c r="A4" s="2049" t="s">
        <v>88</v>
      </c>
      <c r="B4" s="3"/>
      <c r="C4" s="3"/>
      <c r="D4" s="1432">
        <f>+D3+1</f>
        <v>67</v>
      </c>
    </row>
    <row r="5" spans="1:4">
      <c r="A5" s="2049" t="s">
        <v>89</v>
      </c>
      <c r="B5" s="3"/>
      <c r="C5" s="3"/>
      <c r="D5" s="1432">
        <f t="shared" ref="D5:D12" si="0">+D4+1</f>
        <v>68</v>
      </c>
    </row>
    <row r="6" spans="1:4">
      <c r="A6" s="2049" t="s">
        <v>90</v>
      </c>
      <c r="B6" s="3"/>
      <c r="C6" s="3"/>
      <c r="D6" s="1432">
        <f t="shared" si="0"/>
        <v>69</v>
      </c>
    </row>
    <row r="7" spans="1:4">
      <c r="A7" s="2049" t="s">
        <v>91</v>
      </c>
      <c r="B7" s="3"/>
      <c r="C7" s="3"/>
      <c r="D7" s="1432">
        <f t="shared" si="0"/>
        <v>70</v>
      </c>
    </row>
    <row r="8" spans="1:4">
      <c r="A8" s="2049" t="s">
        <v>92</v>
      </c>
      <c r="B8" s="3"/>
      <c r="C8" s="3"/>
      <c r="D8" s="1432">
        <f t="shared" si="0"/>
        <v>71</v>
      </c>
    </row>
    <row r="9" spans="1:4">
      <c r="A9" s="2049" t="s">
        <v>93</v>
      </c>
      <c r="B9" s="3"/>
      <c r="C9" s="3"/>
      <c r="D9" s="1432">
        <f t="shared" si="0"/>
        <v>72</v>
      </c>
    </row>
    <row r="10" spans="1:4">
      <c r="A10" s="2049" t="s">
        <v>94</v>
      </c>
      <c r="B10" s="3"/>
      <c r="C10" s="3"/>
      <c r="D10" s="1432">
        <f t="shared" si="0"/>
        <v>73</v>
      </c>
    </row>
    <row r="11" spans="1:4">
      <c r="A11" s="2049" t="s">
        <v>95</v>
      </c>
      <c r="B11" s="3"/>
      <c r="C11" s="3"/>
      <c r="D11" s="1432">
        <f t="shared" si="0"/>
        <v>74</v>
      </c>
    </row>
    <row r="12" spans="1:4">
      <c r="A12" s="2049" t="s">
        <v>96</v>
      </c>
      <c r="B12" s="3"/>
      <c r="C12" s="3"/>
      <c r="D12" s="1432">
        <f t="shared" si="0"/>
        <v>75</v>
      </c>
    </row>
    <row r="13" spans="1:4">
      <c r="A13" s="2053"/>
      <c r="B13" s="2047"/>
      <c r="C13" s="2047"/>
      <c r="D13" s="2048"/>
    </row>
  </sheetData>
  <hyperlinks>
    <hyperlink ref="A12" location="'78'!A1" display="Maturity analysis for assets and liabilities split by currency" xr:uid="{1E314166-0622-42BE-AE1E-D6E51E53FF23}"/>
    <hyperlink ref="A11" location="'77'!A1" display="Maturity analysis for assets and liabilities" xr:uid="{46F909B5-B16D-49D7-BC64-B271C5B89FE3}"/>
    <hyperlink ref="A10" location="'76'!A1" display="Assets and liabilities split by currency" xr:uid="{9A484CAC-838C-4C5A-B7A0-64E30DF90C7B}"/>
    <hyperlink ref="A9" location="'75'!A1" display="Funding sources" xr:uid="{D9C88A9C-1BF8-43E5-B6A3-853B3768837E}"/>
    <hyperlink ref="A8" location="'74'!A1" display="Net balance of stable funding " xr:uid="{2343FBBF-0541-42F8-9594-ECDC6D51F53C}"/>
    <hyperlink ref="A7" location="'73'!A1" display="Historical quarterly development of the liquidity buffer" xr:uid="{86222231-9A47-418E-A6C6-2557400EA50A}"/>
    <hyperlink ref="A6" location="'72'!A1" display="Liquidity buffer split by type of asset and currency" xr:uid="{3338C69A-679B-46BB-A450-3D45D460A7A2}"/>
    <hyperlink ref="A5" location="'71'!A1" display="LCR sub-components" xr:uid="{03A9FB7C-8BF8-437F-B1EC-53C7CD7D3935}"/>
    <hyperlink ref="A4" location="'70'!A1" display="Encumbered and unemcumbered assets" xr:uid="{44C25453-5CAC-4820-90B8-2D84ED7D85DB}"/>
    <hyperlink ref="A3" location="'69'!A1" display="LIQ 1: LCR Disclosures" xr:uid="{94220421-8C57-40B4-8807-B70D63D44F4F}"/>
  </hyperlink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527AE-73A9-4610-B380-43A09BC3E97B}">
  <sheetPr>
    <tabColor theme="2"/>
  </sheetPr>
  <dimension ref="A1:M114"/>
  <sheetViews>
    <sheetView showGridLines="0" showWhiteSpace="0" view="pageLayout" topLeftCell="A4" zoomScaleNormal="100" zoomScaleSheetLayoutView="130" workbookViewId="0">
      <selection activeCell="B14" sqref="B14"/>
    </sheetView>
  </sheetViews>
  <sheetFormatPr defaultColWidth="0" defaultRowHeight="12"/>
  <cols>
    <col min="1" max="1" width="5.42578125" style="6" customWidth="1"/>
    <col min="2" max="2" width="31.5703125" style="17" customWidth="1"/>
    <col min="3" max="10" width="6.7109375" style="6" customWidth="1"/>
    <col min="11" max="11" width="8.5703125" style="6" hidden="1" customWidth="1"/>
    <col min="12" max="12" width="0" style="6" hidden="1" customWidth="1"/>
    <col min="13" max="16384" width="9.140625" style="6" hidden="1"/>
  </cols>
  <sheetData>
    <row r="1" spans="1:13" ht="65.25" customHeight="1">
      <c r="A1" s="2864" t="s">
        <v>2129</v>
      </c>
      <c r="B1" s="2864"/>
      <c r="C1" s="2864"/>
      <c r="D1" s="2864"/>
      <c r="E1" s="2864"/>
      <c r="F1" s="2864"/>
      <c r="G1" s="2864"/>
      <c r="H1" s="2864"/>
      <c r="I1" s="2864"/>
      <c r="J1" s="2864"/>
    </row>
    <row r="2" spans="1:13" ht="12" customHeight="1">
      <c r="B2" s="2214"/>
      <c r="C2" s="2797" t="s">
        <v>1299</v>
      </c>
      <c r="D2" s="2797"/>
      <c r="E2" s="2797"/>
      <c r="F2" s="2797"/>
      <c r="G2" s="2797" t="s">
        <v>1300</v>
      </c>
      <c r="H2" s="2797"/>
      <c r="I2" s="2797"/>
      <c r="J2" s="2797"/>
      <c r="K2" s="1455"/>
      <c r="L2" s="1455"/>
    </row>
    <row r="3" spans="1:13" ht="35.25" customHeight="1">
      <c r="B3" s="27" t="s">
        <v>120</v>
      </c>
      <c r="C3" s="3017" t="s">
        <v>2329</v>
      </c>
      <c r="D3" s="3017" t="s">
        <v>2330</v>
      </c>
      <c r="E3" s="3017" t="s">
        <v>2331</v>
      </c>
      <c r="F3" s="3017" t="s">
        <v>2332</v>
      </c>
      <c r="G3" s="3017" t="s">
        <v>2329</v>
      </c>
      <c r="H3" s="3017" t="s">
        <v>2330</v>
      </c>
      <c r="I3" s="3017" t="s">
        <v>2331</v>
      </c>
      <c r="J3" s="3017" t="s">
        <v>2332</v>
      </c>
    </row>
    <row r="4" spans="1:13" ht="28.35" customHeight="1">
      <c r="A4" s="3021"/>
      <c r="B4" s="1456" t="s">
        <v>1301</v>
      </c>
      <c r="C4" s="3018">
        <v>12</v>
      </c>
      <c r="D4" s="3018">
        <v>12</v>
      </c>
      <c r="E4" s="3018">
        <v>12</v>
      </c>
      <c r="F4" s="3018">
        <v>12</v>
      </c>
      <c r="G4" s="3018">
        <v>12</v>
      </c>
      <c r="H4" s="3018">
        <v>12</v>
      </c>
      <c r="I4" s="3018">
        <v>12</v>
      </c>
      <c r="J4" s="3018">
        <v>12</v>
      </c>
    </row>
    <row r="5" spans="1:13">
      <c r="B5" s="1457" t="s">
        <v>1302</v>
      </c>
      <c r="C5" s="2993"/>
      <c r="D5" s="2994"/>
      <c r="E5" s="2994"/>
      <c r="F5" s="2994"/>
      <c r="G5" s="2994"/>
      <c r="H5" s="2995"/>
      <c r="I5" s="2995"/>
      <c r="J5" s="2994"/>
    </row>
    <row r="6" spans="1:13">
      <c r="A6" s="158">
        <v>1</v>
      </c>
      <c r="B6" s="1419" t="s">
        <v>1303</v>
      </c>
      <c r="C6" s="2996"/>
      <c r="D6" s="2996"/>
      <c r="E6" s="2996"/>
      <c r="F6" s="2996"/>
      <c r="G6" s="2996">
        <v>95976.27776471882</v>
      </c>
      <c r="H6" s="2996">
        <v>97381.324388903755</v>
      </c>
      <c r="I6" s="2996">
        <v>101207.62442288823</v>
      </c>
      <c r="J6" s="2996">
        <v>108146.49049277639</v>
      </c>
      <c r="K6" s="1459"/>
      <c r="L6" s="1459"/>
    </row>
    <row r="7" spans="1:13">
      <c r="B7" s="1460"/>
      <c r="C7" s="2997"/>
      <c r="D7" s="2998"/>
      <c r="E7" s="2998"/>
      <c r="F7" s="2998"/>
      <c r="G7" s="2998"/>
      <c r="H7" s="2997"/>
      <c r="I7" s="2997"/>
      <c r="J7" s="2998"/>
    </row>
    <row r="8" spans="1:13">
      <c r="B8" s="1457" t="s">
        <v>1304</v>
      </c>
      <c r="C8" s="2999"/>
      <c r="D8" s="3000"/>
      <c r="E8" s="3000"/>
      <c r="F8" s="3000"/>
      <c r="G8" s="3000"/>
      <c r="H8" s="2999"/>
      <c r="I8" s="2999"/>
      <c r="J8" s="3000"/>
    </row>
    <row r="9" spans="1:13" ht="24">
      <c r="A9" s="158">
        <v>2</v>
      </c>
      <c r="B9" s="158" t="s">
        <v>1305</v>
      </c>
      <c r="C9" s="3001">
        <v>86032.682197329865</v>
      </c>
      <c r="D9" s="2996">
        <v>85775.900527064441</v>
      </c>
      <c r="E9" s="2996">
        <v>86133.938817960428</v>
      </c>
      <c r="F9" s="2996">
        <v>86402.363175834136</v>
      </c>
      <c r="G9" s="2996">
        <v>5733.3859335831257</v>
      </c>
      <c r="H9" s="3001">
        <v>5755.4271343254122</v>
      </c>
      <c r="I9" s="3001">
        <v>5796.2771641716563</v>
      </c>
      <c r="J9" s="2996">
        <v>5842.9618049204364</v>
      </c>
      <c r="K9" s="1459"/>
      <c r="L9" s="1459"/>
      <c r="M9" s="1459"/>
    </row>
    <row r="10" spans="1:13">
      <c r="A10" s="3020">
        <v>3</v>
      </c>
      <c r="B10" s="1461" t="s">
        <v>1306</v>
      </c>
      <c r="C10" s="2999">
        <v>68070.892231370643</v>
      </c>
      <c r="D10" s="3002">
        <v>67795.896250602891</v>
      </c>
      <c r="E10" s="3002">
        <v>68135.957090300857</v>
      </c>
      <c r="F10" s="3002">
        <v>68366.157481333867</v>
      </c>
      <c r="G10" s="3002">
        <v>3403.5446115685318</v>
      </c>
      <c r="H10" s="2999">
        <v>3389.794812530145</v>
      </c>
      <c r="I10" s="2999">
        <v>3406.7978545150436</v>
      </c>
      <c r="J10" s="3002">
        <v>3418.3078740666929</v>
      </c>
    </row>
    <row r="11" spans="1:13">
      <c r="A11" s="6">
        <v>4</v>
      </c>
      <c r="B11" s="1461" t="s">
        <v>1307</v>
      </c>
      <c r="C11" s="2999">
        <v>17961.789965959233</v>
      </c>
      <c r="D11" s="3002">
        <v>17980.004276461539</v>
      </c>
      <c r="E11" s="3002">
        <v>17997.981727659579</v>
      </c>
      <c r="F11" s="3002">
        <v>18036.205694500281</v>
      </c>
      <c r="G11" s="3002">
        <v>2329.8413220145944</v>
      </c>
      <c r="H11" s="2999">
        <v>2365.6323217952681</v>
      </c>
      <c r="I11" s="2999">
        <v>2389.4793096566141</v>
      </c>
      <c r="J11" s="3002">
        <v>2424.6539308537435</v>
      </c>
    </row>
    <row r="12" spans="1:13">
      <c r="A12" s="158">
        <v>5</v>
      </c>
      <c r="B12" s="158" t="s">
        <v>1308</v>
      </c>
      <c r="C12" s="3001">
        <v>104294.86750662548</v>
      </c>
      <c r="D12" s="2996">
        <v>108196.91214974622</v>
      </c>
      <c r="E12" s="2996">
        <v>112372.44618006256</v>
      </c>
      <c r="F12" s="2996">
        <v>115714.03882756554</v>
      </c>
      <c r="G12" s="2996">
        <v>46980.745971995791</v>
      </c>
      <c r="H12" s="3001">
        <v>50908.271891337667</v>
      </c>
      <c r="I12" s="3001">
        <v>54086.38469957465</v>
      </c>
      <c r="J12" s="2996">
        <v>56976.372426444977</v>
      </c>
      <c r="K12" s="1459"/>
      <c r="L12" s="1459"/>
      <c r="M12" s="1459"/>
    </row>
    <row r="13" spans="1:13" ht="36">
      <c r="A13" s="6">
        <v>6</v>
      </c>
      <c r="B13" s="1461" t="s">
        <v>1309</v>
      </c>
      <c r="C13" s="2999">
        <v>43804.226290429979</v>
      </c>
      <c r="D13" s="3002">
        <v>43549.074740901378</v>
      </c>
      <c r="E13" s="3002">
        <v>43857.978567717459</v>
      </c>
      <c r="F13" s="3002">
        <v>44306.471026732783</v>
      </c>
      <c r="G13" s="3002">
        <v>9985.0185977826623</v>
      </c>
      <c r="H13" s="2999">
        <v>9926.8108862089321</v>
      </c>
      <c r="I13" s="2999">
        <v>10015.491024480127</v>
      </c>
      <c r="J13" s="3002">
        <v>10114.504978270108</v>
      </c>
    </row>
    <row r="14" spans="1:13" ht="24">
      <c r="A14" s="6">
        <v>7</v>
      </c>
      <c r="B14" s="1461" t="s">
        <v>1310</v>
      </c>
      <c r="C14" s="2999">
        <v>50031.098298877449</v>
      </c>
      <c r="D14" s="3002">
        <v>53358.69955372782</v>
      </c>
      <c r="E14" s="3002">
        <v>56056.813052149482</v>
      </c>
      <c r="F14" s="3002">
        <v>59098.554658258836</v>
      </c>
      <c r="G14" s="3002">
        <v>26536.18445689508</v>
      </c>
      <c r="H14" s="2999">
        <v>29692.323150011693</v>
      </c>
      <c r="I14" s="2999">
        <v>31613.239114898908</v>
      </c>
      <c r="J14" s="3002">
        <v>34552.854305600966</v>
      </c>
    </row>
    <row r="15" spans="1:13">
      <c r="A15" s="6">
        <v>8</v>
      </c>
      <c r="B15" s="1461" t="s">
        <v>1311</v>
      </c>
      <c r="C15" s="2999">
        <v>10459.542917318062</v>
      </c>
      <c r="D15" s="3002">
        <v>11289.137855117035</v>
      </c>
      <c r="E15" s="3002">
        <v>12457.654560195631</v>
      </c>
      <c r="F15" s="3002">
        <v>12309.013142573911</v>
      </c>
      <c r="G15" s="3002">
        <v>10459.542917318062</v>
      </c>
      <c r="H15" s="2999">
        <v>11289.137855117035</v>
      </c>
      <c r="I15" s="2999">
        <v>12457.654560195631</v>
      </c>
      <c r="J15" s="3002">
        <v>12309.013142573911</v>
      </c>
    </row>
    <row r="16" spans="1:13">
      <c r="A16" s="158">
        <v>9</v>
      </c>
      <c r="B16" s="158" t="s">
        <v>1312</v>
      </c>
      <c r="C16" s="2996"/>
      <c r="D16" s="2996"/>
      <c r="E16" s="2996"/>
      <c r="F16" s="2996"/>
      <c r="G16" s="2996">
        <v>2675.8519904620898</v>
      </c>
      <c r="H16" s="2996">
        <v>2511.8900356729469</v>
      </c>
      <c r="I16" s="2996">
        <v>2469.6722433138707</v>
      </c>
      <c r="J16" s="2996">
        <v>2182.2655612688286</v>
      </c>
    </row>
    <row r="17" spans="1:10">
      <c r="A17" s="158">
        <v>10</v>
      </c>
      <c r="B17" s="158" t="s">
        <v>1313</v>
      </c>
      <c r="C17" s="2996">
        <v>50382.810024334554</v>
      </c>
      <c r="D17" s="2996">
        <v>50442.774519544844</v>
      </c>
      <c r="E17" s="2996">
        <v>51698.7579250567</v>
      </c>
      <c r="F17" s="2996">
        <v>51515.270919089067</v>
      </c>
      <c r="G17" s="2996">
        <v>11491.671490630053</v>
      </c>
      <c r="H17" s="2996">
        <v>11590.946311734528</v>
      </c>
      <c r="I17" s="2996">
        <v>12319.505760849768</v>
      </c>
      <c r="J17" s="2996">
        <v>12330.980837408875</v>
      </c>
    </row>
    <row r="18" spans="1:10" ht="28.35" customHeight="1">
      <c r="A18" s="6">
        <v>11</v>
      </c>
      <c r="B18" s="1461" t="s">
        <v>1314</v>
      </c>
      <c r="C18" s="2999">
        <v>8487.8087237972868</v>
      </c>
      <c r="D18" s="3002">
        <v>8696.9167910858359</v>
      </c>
      <c r="E18" s="3002">
        <v>9531.0228379750042</v>
      </c>
      <c r="F18" s="3002">
        <v>9775.6532168662161</v>
      </c>
      <c r="G18" s="3002">
        <v>7879.4200050682039</v>
      </c>
      <c r="H18" s="2999">
        <v>7948.5898542202522</v>
      </c>
      <c r="I18" s="2999">
        <v>8630.2868768425051</v>
      </c>
      <c r="J18" s="3002">
        <v>8625.2177454077973</v>
      </c>
    </row>
    <row r="19" spans="1:10" ht="24">
      <c r="A19" s="6">
        <v>12</v>
      </c>
      <c r="B19" s="2233" t="s">
        <v>2076</v>
      </c>
      <c r="C19" s="3023">
        <v>0</v>
      </c>
      <c r="D19" s="3023">
        <v>0</v>
      </c>
      <c r="E19" s="3023">
        <v>0</v>
      </c>
      <c r="F19" s="3023">
        <v>0</v>
      </c>
      <c r="G19" s="3023">
        <v>0</v>
      </c>
      <c r="H19" s="3023">
        <v>0</v>
      </c>
      <c r="I19" s="3023">
        <v>0</v>
      </c>
      <c r="J19" s="3023">
        <v>0</v>
      </c>
    </row>
    <row r="20" spans="1:10">
      <c r="A20" s="6">
        <v>13</v>
      </c>
      <c r="B20" s="1461" t="s">
        <v>1315</v>
      </c>
      <c r="C20" s="3003">
        <v>41895.001300537282</v>
      </c>
      <c r="D20" s="3004">
        <v>41745.857728458999</v>
      </c>
      <c r="E20" s="3004">
        <v>42167.735087081695</v>
      </c>
      <c r="F20" s="3004">
        <v>41739.617702222858</v>
      </c>
      <c r="G20" s="3004">
        <v>3612.2514855618497</v>
      </c>
      <c r="H20" s="3003">
        <v>3642.3564575142736</v>
      </c>
      <c r="I20" s="3003">
        <v>3689.2188840072649</v>
      </c>
      <c r="J20" s="3004">
        <v>3705.7630920010779</v>
      </c>
    </row>
    <row r="21" spans="1:10">
      <c r="A21" s="158">
        <v>14</v>
      </c>
      <c r="B21" s="158" t="s">
        <v>1316</v>
      </c>
      <c r="C21" s="2996">
        <v>3135.5069532002012</v>
      </c>
      <c r="D21" s="2996">
        <v>3042.5580290723688</v>
      </c>
      <c r="E21" s="2996">
        <v>3493.0523704309085</v>
      </c>
      <c r="F21" s="2996">
        <v>3679.6286920727493</v>
      </c>
      <c r="G21" s="2996">
        <v>2740.0493425343716</v>
      </c>
      <c r="H21" s="2996">
        <v>2651.5700290723712</v>
      </c>
      <c r="I21" s="2996">
        <v>3102.0643704309109</v>
      </c>
      <c r="J21" s="2996">
        <v>3288.6406920727518</v>
      </c>
    </row>
    <row r="22" spans="1:10">
      <c r="A22" s="158">
        <v>15</v>
      </c>
      <c r="B22" s="158" t="s">
        <v>1317</v>
      </c>
      <c r="C22" s="2996">
        <v>52665.92455887876</v>
      </c>
      <c r="D22" s="2996">
        <v>53342.420152596467</v>
      </c>
      <c r="E22" s="2996">
        <v>54457.086415056729</v>
      </c>
      <c r="F22" s="2996">
        <v>56120.841313648132</v>
      </c>
      <c r="G22" s="2996">
        <v>2830.6203206824575</v>
      </c>
      <c r="H22" s="2996">
        <v>2917.91216268378</v>
      </c>
      <c r="I22" s="2996">
        <v>3026.7797343627603</v>
      </c>
      <c r="J22" s="2996">
        <v>3123.2442365141437</v>
      </c>
    </row>
    <row r="23" spans="1:10">
      <c r="A23" s="158">
        <v>16</v>
      </c>
      <c r="B23" s="1419" t="s">
        <v>1318</v>
      </c>
      <c r="C23" s="3001"/>
      <c r="D23" s="2996"/>
      <c r="E23" s="2996"/>
      <c r="F23" s="2996"/>
      <c r="G23" s="2996">
        <v>72452.325049887892</v>
      </c>
      <c r="H23" s="2996">
        <v>76336.017564826703</v>
      </c>
      <c r="I23" s="2996">
        <v>80800.683972703642</v>
      </c>
      <c r="J23" s="2996">
        <v>83744.465558630021</v>
      </c>
    </row>
    <row r="24" spans="1:10">
      <c r="B24" s="13"/>
      <c r="C24" s="2999"/>
      <c r="D24" s="3000"/>
      <c r="E24" s="3000"/>
      <c r="F24" s="3000"/>
      <c r="G24" s="3000"/>
      <c r="H24" s="2999"/>
      <c r="I24" s="2999"/>
      <c r="J24" s="3000"/>
    </row>
    <row r="25" spans="1:10">
      <c r="B25" s="1457" t="s">
        <v>1319</v>
      </c>
      <c r="C25" s="3003"/>
      <c r="D25" s="3005"/>
      <c r="E25" s="3005"/>
      <c r="F25" s="3005"/>
      <c r="G25" s="3005"/>
      <c r="H25" s="3003"/>
      <c r="I25" s="3003"/>
      <c r="J25" s="3005"/>
    </row>
    <row r="26" spans="1:10">
      <c r="A26" s="6">
        <v>17</v>
      </c>
      <c r="B26" s="1460" t="s">
        <v>1320</v>
      </c>
      <c r="C26" s="3006">
        <v>33067.974815604735</v>
      </c>
      <c r="D26" s="3007">
        <v>32870.672305990338</v>
      </c>
      <c r="E26" s="3007">
        <v>31486.661088594654</v>
      </c>
      <c r="F26" s="3007">
        <v>31540.319960148041</v>
      </c>
      <c r="G26" s="3007">
        <v>2907.563453335832</v>
      </c>
      <c r="H26" s="3008">
        <v>2681.3861315066156</v>
      </c>
      <c r="I26" s="3008">
        <v>2370.0956947211539</v>
      </c>
      <c r="J26" s="3009">
        <v>2036.0049926448282</v>
      </c>
    </row>
    <row r="27" spans="1:10" ht="14.1" customHeight="1">
      <c r="A27" s="6">
        <v>18</v>
      </c>
      <c r="B27" s="1460" t="s">
        <v>1321</v>
      </c>
      <c r="C27" s="3006">
        <v>12094.201508149876</v>
      </c>
      <c r="D27" s="3007">
        <v>12134.662714281274</v>
      </c>
      <c r="E27" s="3007">
        <v>11774.477681390073</v>
      </c>
      <c r="F27" s="3007">
        <v>11560.853572561231</v>
      </c>
      <c r="G27" s="3007">
        <v>5914.7668939983196</v>
      </c>
      <c r="H27" s="3008">
        <v>5975.7620830774877</v>
      </c>
      <c r="I27" s="3008">
        <v>5912.2556690347483</v>
      </c>
      <c r="J27" s="3009">
        <v>5848.501819103235</v>
      </c>
    </row>
    <row r="28" spans="1:10" ht="15" customHeight="1">
      <c r="A28" s="6">
        <v>19</v>
      </c>
      <c r="B28" s="1460" t="s">
        <v>1322</v>
      </c>
      <c r="C28" s="3006">
        <v>13785.295822715385</v>
      </c>
      <c r="D28" s="3007">
        <v>13812.380123356155</v>
      </c>
      <c r="E28" s="3007">
        <v>14055.958266928645</v>
      </c>
      <c r="F28" s="3007">
        <v>13546.906251726365</v>
      </c>
      <c r="G28" s="3007">
        <v>10161.46221479952</v>
      </c>
      <c r="H28" s="3008">
        <v>10166.735265818994</v>
      </c>
      <c r="I28" s="3008">
        <v>10517.947967180391</v>
      </c>
      <c r="J28" s="3009">
        <v>10062.903791573621</v>
      </c>
    </row>
    <row r="29" spans="1:10" ht="72" customHeight="1">
      <c r="A29" s="6" t="s">
        <v>1232</v>
      </c>
      <c r="B29" s="1460" t="s">
        <v>2333</v>
      </c>
      <c r="C29" s="3006"/>
      <c r="D29" s="3007"/>
      <c r="E29" s="3007"/>
      <c r="F29" s="3007"/>
      <c r="G29" s="3022">
        <v>0</v>
      </c>
      <c r="H29" s="3023">
        <v>0</v>
      </c>
      <c r="I29" s="3023">
        <v>0</v>
      </c>
      <c r="J29" s="3024">
        <v>0</v>
      </c>
    </row>
    <row r="30" spans="1:10" ht="23.25" customHeight="1">
      <c r="A30" s="6" t="s">
        <v>1234</v>
      </c>
      <c r="B30" s="1460" t="s">
        <v>2334</v>
      </c>
      <c r="C30" s="3006"/>
      <c r="D30" s="3007"/>
      <c r="E30" s="3007"/>
      <c r="F30" s="3007"/>
      <c r="G30" s="3022">
        <v>0</v>
      </c>
      <c r="H30" s="3023">
        <v>0</v>
      </c>
      <c r="I30" s="3023">
        <v>0</v>
      </c>
      <c r="J30" s="3024">
        <v>0</v>
      </c>
    </row>
    <row r="31" spans="1:10" ht="14.1" customHeight="1">
      <c r="A31" s="158">
        <v>20</v>
      </c>
      <c r="B31" s="158" t="s">
        <v>1323</v>
      </c>
      <c r="C31" s="2996">
        <v>58947.472146469983</v>
      </c>
      <c r="D31" s="2996">
        <v>58817.715143627771</v>
      </c>
      <c r="E31" s="2996">
        <v>57317.097036913365</v>
      </c>
      <c r="F31" s="2996">
        <v>56648.079784435628</v>
      </c>
      <c r="G31" s="2996">
        <v>18983.792562133673</v>
      </c>
      <c r="H31" s="2996">
        <v>18823.883480403099</v>
      </c>
      <c r="I31" s="2996">
        <v>18800.299330936294</v>
      </c>
      <c r="J31" s="2996">
        <v>17947.410603321681</v>
      </c>
    </row>
    <row r="32" spans="1:10" ht="14.1" customHeight="1">
      <c r="A32" s="6" t="s">
        <v>2337</v>
      </c>
      <c r="B32" s="3020" t="s">
        <v>2335</v>
      </c>
      <c r="C32" s="3022">
        <v>0</v>
      </c>
      <c r="D32" s="3022">
        <v>0</v>
      </c>
      <c r="E32" s="3022">
        <v>0</v>
      </c>
      <c r="F32" s="3022">
        <v>0</v>
      </c>
      <c r="G32" s="3022">
        <v>0</v>
      </c>
      <c r="H32" s="3022">
        <v>0</v>
      </c>
      <c r="I32" s="3022">
        <v>0</v>
      </c>
      <c r="J32" s="3022">
        <v>0</v>
      </c>
    </row>
    <row r="33" spans="1:12" ht="14.1" customHeight="1">
      <c r="A33" s="6" t="s">
        <v>2338</v>
      </c>
      <c r="B33" s="3020" t="s">
        <v>2336</v>
      </c>
      <c r="C33" s="3022">
        <v>0</v>
      </c>
      <c r="D33" s="3022">
        <v>0</v>
      </c>
      <c r="E33" s="3022">
        <v>0</v>
      </c>
      <c r="F33" s="3022">
        <v>0</v>
      </c>
      <c r="G33" s="3022">
        <v>0</v>
      </c>
      <c r="H33" s="3022">
        <v>0</v>
      </c>
      <c r="I33" s="3022">
        <v>0</v>
      </c>
      <c r="J33" s="3022">
        <v>0</v>
      </c>
    </row>
    <row r="34" spans="1:12" ht="14.1" customHeight="1">
      <c r="A34" s="6" t="s">
        <v>2339</v>
      </c>
      <c r="B34" s="161" t="s">
        <v>1324</v>
      </c>
      <c r="C34" s="3003">
        <v>58947.472146469983</v>
      </c>
      <c r="D34" s="3010">
        <v>58817.715143627771</v>
      </c>
      <c r="E34" s="3010">
        <v>57317.097036913365</v>
      </c>
      <c r="F34" s="3010">
        <v>56648.079784435628</v>
      </c>
      <c r="G34" s="3010">
        <v>18983.792562133673</v>
      </c>
      <c r="H34" s="3011">
        <v>18823.883480403099</v>
      </c>
      <c r="I34" s="3011">
        <v>18800.299330936294</v>
      </c>
      <c r="J34" s="3010">
        <v>17947.410603321681</v>
      </c>
    </row>
    <row r="35" spans="1:12">
      <c r="B35" s="161"/>
      <c r="C35" s="3003"/>
      <c r="D35" s="3005"/>
      <c r="E35" s="3005"/>
      <c r="F35" s="3005"/>
      <c r="G35" s="3005"/>
      <c r="H35" s="3003"/>
      <c r="I35" s="3003"/>
      <c r="J35" s="3005"/>
    </row>
    <row r="36" spans="1:12">
      <c r="A36" s="158">
        <v>21</v>
      </c>
      <c r="B36" s="1462" t="s">
        <v>1325</v>
      </c>
      <c r="C36" s="3012"/>
      <c r="D36" s="2996"/>
      <c r="E36" s="2996"/>
      <c r="F36" s="2996"/>
      <c r="G36" s="2996">
        <v>95976.27776471882</v>
      </c>
      <c r="H36" s="2996">
        <v>97381.324388903755</v>
      </c>
      <c r="I36" s="2996">
        <v>101207.62442288823</v>
      </c>
      <c r="J36" s="2996">
        <v>108146.49049277639</v>
      </c>
      <c r="L36" s="1463"/>
    </row>
    <row r="37" spans="1:12">
      <c r="A37" s="158">
        <v>22</v>
      </c>
      <c r="B37" s="1419" t="s">
        <v>1326</v>
      </c>
      <c r="C37" s="3012"/>
      <c r="D37" s="2996"/>
      <c r="E37" s="2996"/>
      <c r="F37" s="2996"/>
      <c r="G37" s="2996">
        <v>53468.532487754237</v>
      </c>
      <c r="H37" s="2996">
        <v>57512.134084423597</v>
      </c>
      <c r="I37" s="2996">
        <v>62000.384641767341</v>
      </c>
      <c r="J37" s="2996">
        <v>65797.05495530834</v>
      </c>
    </row>
    <row r="38" spans="1:12">
      <c r="A38" s="158">
        <v>23</v>
      </c>
      <c r="B38" s="1419" t="s">
        <v>1327</v>
      </c>
      <c r="C38" s="3013"/>
      <c r="D38" s="2996"/>
      <c r="E38" s="2996"/>
      <c r="F38" s="2996"/>
      <c r="G38" s="3014">
        <v>1.8184875778240348</v>
      </c>
      <c r="H38" s="3014">
        <v>1.7082733648994877</v>
      </c>
      <c r="I38" s="3014">
        <v>1.6404389704660325</v>
      </c>
      <c r="J38" s="3014">
        <v>1.6535381165261889</v>
      </c>
    </row>
    <row r="39" spans="1:12">
      <c r="C39" s="3015"/>
      <c r="D39" s="3015"/>
      <c r="E39" s="3015"/>
      <c r="F39" s="3015"/>
      <c r="G39" s="3015"/>
      <c r="H39" s="3016"/>
      <c r="I39" s="3016"/>
      <c r="J39" s="3016"/>
    </row>
    <row r="40" spans="1:12">
      <c r="C40" s="3015"/>
      <c r="D40" s="3015"/>
      <c r="E40" s="3015"/>
      <c r="F40" s="3015"/>
      <c r="G40" s="3015"/>
      <c r="H40" s="3019"/>
      <c r="I40" s="3019"/>
      <c r="J40" s="3015"/>
    </row>
    <row r="41" spans="1:12">
      <c r="C41" s="3015"/>
      <c r="D41" s="3015"/>
      <c r="E41" s="3015"/>
      <c r="F41" s="3015"/>
      <c r="G41" s="3015"/>
      <c r="H41" s="3015"/>
      <c r="I41" s="3015"/>
      <c r="J41" s="3015"/>
    </row>
    <row r="42" spans="1:12">
      <c r="C42" s="3015"/>
      <c r="D42" s="3015"/>
      <c r="E42" s="3015"/>
      <c r="F42" s="3015"/>
      <c r="G42" s="3015"/>
      <c r="H42" s="3015"/>
      <c r="I42" s="3015"/>
      <c r="J42" s="3015"/>
    </row>
    <row r="43" spans="1:12">
      <c r="C43" s="3015"/>
      <c r="D43" s="3015"/>
      <c r="E43" s="3015"/>
      <c r="F43" s="3015"/>
      <c r="G43" s="3015"/>
      <c r="H43" s="3015"/>
      <c r="I43" s="3015"/>
      <c r="J43" s="3015"/>
    </row>
    <row r="44" spans="1:12">
      <c r="C44" s="3015"/>
      <c r="D44" s="3015"/>
      <c r="E44" s="3015"/>
      <c r="F44" s="3015"/>
      <c r="G44" s="3015"/>
      <c r="H44" s="3015"/>
      <c r="I44" s="3015"/>
      <c r="J44" s="3015"/>
    </row>
    <row r="45" spans="1:12">
      <c r="C45" s="3015"/>
      <c r="D45" s="3015"/>
      <c r="E45" s="3015"/>
      <c r="F45" s="3015"/>
      <c r="G45" s="3015"/>
      <c r="H45" s="3015"/>
      <c r="I45" s="3015"/>
      <c r="J45" s="3015"/>
    </row>
    <row r="46" spans="1:12">
      <c r="C46" s="3015"/>
      <c r="D46" s="3015"/>
      <c r="E46" s="3015"/>
      <c r="F46" s="3015"/>
      <c r="G46" s="3015"/>
      <c r="H46" s="3015"/>
      <c r="I46" s="3015"/>
      <c r="J46" s="3015"/>
    </row>
    <row r="47" spans="1:12">
      <c r="C47" s="3015"/>
      <c r="D47" s="3015"/>
      <c r="E47" s="3015"/>
      <c r="F47" s="3015"/>
      <c r="G47" s="3015"/>
      <c r="H47" s="3015"/>
      <c r="I47" s="3015"/>
      <c r="J47" s="3015"/>
    </row>
    <row r="48" spans="1:12">
      <c r="C48" s="3015"/>
      <c r="D48" s="3015"/>
      <c r="E48" s="3015"/>
      <c r="F48" s="3015"/>
      <c r="G48" s="3015"/>
      <c r="H48" s="3015"/>
      <c r="I48" s="3015"/>
      <c r="J48" s="3015"/>
    </row>
    <row r="49" spans="3:10">
      <c r="C49" s="3015"/>
      <c r="D49" s="3015"/>
      <c r="E49" s="3015"/>
      <c r="F49" s="3015"/>
      <c r="G49" s="3015"/>
      <c r="H49" s="3015"/>
      <c r="I49" s="3015"/>
      <c r="J49" s="3015"/>
    </row>
    <row r="50" spans="3:10">
      <c r="C50" s="3015"/>
      <c r="D50" s="3015"/>
      <c r="E50" s="3015"/>
      <c r="F50" s="3015"/>
      <c r="G50" s="3015"/>
      <c r="H50" s="3015"/>
      <c r="I50" s="3015"/>
      <c r="J50" s="3015"/>
    </row>
    <row r="51" spans="3:10">
      <c r="C51" s="3015"/>
      <c r="D51" s="3015"/>
      <c r="E51" s="3015"/>
      <c r="F51" s="3015"/>
      <c r="G51" s="3015"/>
      <c r="H51" s="3015"/>
      <c r="I51" s="3015"/>
      <c r="J51" s="3015"/>
    </row>
    <row r="52" spans="3:10">
      <c r="C52" s="3015"/>
      <c r="D52" s="3015"/>
      <c r="E52" s="3015"/>
      <c r="F52" s="3015"/>
      <c r="G52" s="3015"/>
      <c r="H52" s="3015"/>
      <c r="I52" s="3015"/>
      <c r="J52" s="3015"/>
    </row>
    <row r="53" spans="3:10">
      <c r="C53" s="3015"/>
      <c r="D53" s="3015"/>
      <c r="E53" s="3015"/>
      <c r="F53" s="3015"/>
      <c r="G53" s="3015"/>
      <c r="H53" s="3015"/>
      <c r="I53" s="3015"/>
      <c r="J53" s="3015"/>
    </row>
    <row r="54" spans="3:10">
      <c r="C54" s="3015"/>
      <c r="D54" s="3015"/>
      <c r="E54" s="3015"/>
      <c r="F54" s="3015"/>
      <c r="G54" s="3015"/>
      <c r="H54" s="3015"/>
      <c r="I54" s="3015"/>
      <c r="J54" s="3015"/>
    </row>
    <row r="55" spans="3:10">
      <c r="C55" s="3015"/>
      <c r="D55" s="3015"/>
      <c r="E55" s="3015"/>
      <c r="F55" s="3015"/>
      <c r="G55" s="3015"/>
      <c r="H55" s="3015"/>
      <c r="I55" s="3015"/>
      <c r="J55" s="3015"/>
    </row>
    <row r="56" spans="3:10">
      <c r="C56" s="3015"/>
      <c r="D56" s="3015"/>
      <c r="E56" s="3015"/>
      <c r="F56" s="3015"/>
      <c r="G56" s="3015"/>
      <c r="H56" s="3015"/>
      <c r="I56" s="3015"/>
      <c r="J56" s="3015"/>
    </row>
    <row r="57" spans="3:10">
      <c r="C57" s="3015"/>
      <c r="D57" s="3015"/>
      <c r="E57" s="3015"/>
      <c r="F57" s="3015"/>
      <c r="G57" s="3015"/>
      <c r="H57" s="3015"/>
      <c r="I57" s="3015"/>
      <c r="J57" s="3015"/>
    </row>
    <row r="58" spans="3:10">
      <c r="C58" s="3015"/>
      <c r="D58" s="3015"/>
      <c r="E58" s="3015"/>
      <c r="F58" s="3015"/>
      <c r="G58" s="3015"/>
      <c r="H58" s="3015"/>
      <c r="I58" s="3015"/>
      <c r="J58" s="3015"/>
    </row>
    <row r="59" spans="3:10">
      <c r="C59" s="3015"/>
      <c r="D59" s="3015"/>
      <c r="E59" s="3015"/>
      <c r="F59" s="3015"/>
      <c r="G59" s="3015"/>
      <c r="H59" s="3015"/>
      <c r="I59" s="3015"/>
      <c r="J59" s="3015"/>
    </row>
    <row r="60" spans="3:10">
      <c r="C60" s="3015"/>
      <c r="D60" s="3015"/>
      <c r="E60" s="3015"/>
      <c r="F60" s="3015"/>
      <c r="G60" s="3015"/>
      <c r="H60" s="3015"/>
      <c r="I60" s="3015"/>
      <c r="J60" s="3015"/>
    </row>
    <row r="61" spans="3:10">
      <c r="C61" s="3015"/>
      <c r="D61" s="3015"/>
      <c r="E61" s="3015"/>
      <c r="F61" s="3015"/>
      <c r="G61" s="3015"/>
      <c r="H61" s="3015"/>
      <c r="I61" s="3015"/>
      <c r="J61" s="3015"/>
    </row>
    <row r="62" spans="3:10">
      <c r="C62" s="3015"/>
      <c r="D62" s="3015"/>
      <c r="E62" s="3015"/>
      <c r="F62" s="3015"/>
      <c r="G62" s="3015"/>
      <c r="H62" s="3015"/>
      <c r="I62" s="3015"/>
      <c r="J62" s="3015"/>
    </row>
    <row r="63" spans="3:10">
      <c r="C63" s="3015"/>
      <c r="D63" s="3015"/>
      <c r="E63" s="3015"/>
      <c r="F63" s="3015"/>
      <c r="G63" s="3015"/>
      <c r="H63" s="3015"/>
      <c r="I63" s="3015"/>
      <c r="J63" s="3015"/>
    </row>
    <row r="64" spans="3:10">
      <c r="C64" s="3015"/>
      <c r="D64" s="3015"/>
      <c r="E64" s="3015"/>
      <c r="F64" s="3015"/>
      <c r="G64" s="3015"/>
      <c r="H64" s="3015"/>
      <c r="I64" s="3015"/>
      <c r="J64" s="3015"/>
    </row>
    <row r="65" spans="3:10">
      <c r="C65" s="3015"/>
      <c r="D65" s="3015"/>
      <c r="E65" s="3015"/>
      <c r="F65" s="3015"/>
      <c r="G65" s="3015"/>
      <c r="H65" s="3015"/>
      <c r="I65" s="3015"/>
      <c r="J65" s="3015"/>
    </row>
    <row r="66" spans="3:10">
      <c r="C66" s="3015"/>
      <c r="D66" s="3015"/>
      <c r="E66" s="3015"/>
      <c r="F66" s="3015"/>
      <c r="G66" s="3015"/>
      <c r="H66" s="3015"/>
      <c r="I66" s="3015"/>
      <c r="J66" s="3015"/>
    </row>
    <row r="67" spans="3:10">
      <c r="C67" s="3015"/>
      <c r="D67" s="3015"/>
      <c r="E67" s="3015"/>
      <c r="F67" s="3015"/>
      <c r="G67" s="3015"/>
      <c r="H67" s="3015"/>
      <c r="I67" s="3015"/>
      <c r="J67" s="3015"/>
    </row>
    <row r="68" spans="3:10">
      <c r="C68" s="3015"/>
      <c r="D68" s="3015"/>
      <c r="E68" s="3015"/>
      <c r="F68" s="3015"/>
      <c r="G68" s="3015"/>
      <c r="H68" s="3015"/>
      <c r="I68" s="3015"/>
      <c r="J68" s="3015"/>
    </row>
    <row r="69" spans="3:10">
      <c r="C69" s="3015"/>
      <c r="D69" s="3015"/>
      <c r="E69" s="3015"/>
      <c r="F69" s="3015"/>
      <c r="G69" s="3015"/>
      <c r="H69" s="3015"/>
      <c r="I69" s="3015"/>
      <c r="J69" s="3015"/>
    </row>
    <row r="70" spans="3:10">
      <c r="C70" s="3015"/>
      <c r="D70" s="3015"/>
      <c r="E70" s="3015"/>
      <c r="F70" s="3015"/>
      <c r="G70" s="3015"/>
      <c r="H70" s="3015"/>
      <c r="I70" s="3015"/>
      <c r="J70" s="3015"/>
    </row>
    <row r="71" spans="3:10">
      <c r="C71" s="3015"/>
      <c r="D71" s="3015"/>
      <c r="E71" s="3015"/>
      <c r="F71" s="3015"/>
      <c r="G71" s="3015"/>
      <c r="H71" s="3015"/>
      <c r="I71" s="3015"/>
      <c r="J71" s="3015"/>
    </row>
    <row r="72" spans="3:10">
      <c r="C72" s="3015"/>
      <c r="D72" s="3015"/>
      <c r="E72" s="3015"/>
      <c r="F72" s="3015"/>
      <c r="G72" s="3015"/>
      <c r="H72" s="3015"/>
      <c r="I72" s="3015"/>
      <c r="J72" s="3015"/>
    </row>
    <row r="73" spans="3:10">
      <c r="C73" s="3015"/>
      <c r="D73" s="3015"/>
      <c r="E73" s="3015"/>
      <c r="F73" s="3015"/>
      <c r="G73" s="3015"/>
      <c r="H73" s="3015"/>
      <c r="I73" s="3015"/>
      <c r="J73" s="3015"/>
    </row>
    <row r="74" spans="3:10">
      <c r="C74" s="3015"/>
      <c r="D74" s="3015"/>
      <c r="E74" s="3015"/>
      <c r="F74" s="3015"/>
      <c r="G74" s="3015"/>
      <c r="H74" s="3015"/>
      <c r="I74" s="3015"/>
      <c r="J74" s="3015"/>
    </row>
    <row r="75" spans="3:10">
      <c r="C75" s="3015"/>
      <c r="D75" s="3015"/>
      <c r="E75" s="3015"/>
      <c r="F75" s="3015"/>
      <c r="G75" s="3015"/>
      <c r="H75" s="3015"/>
      <c r="I75" s="3015"/>
      <c r="J75" s="3015"/>
    </row>
    <row r="76" spans="3:10">
      <c r="C76" s="3015"/>
      <c r="D76" s="3015"/>
      <c r="E76" s="3015"/>
      <c r="F76" s="3015"/>
      <c r="G76" s="3015"/>
      <c r="H76" s="3015"/>
      <c r="I76" s="3015"/>
      <c r="J76" s="3015"/>
    </row>
    <row r="77" spans="3:10">
      <c r="C77" s="3015"/>
      <c r="D77" s="3015"/>
      <c r="E77" s="3015"/>
      <c r="F77" s="3015"/>
      <c r="G77" s="3015"/>
      <c r="H77" s="3015"/>
      <c r="I77" s="3015"/>
      <c r="J77" s="3015"/>
    </row>
    <row r="78" spans="3:10">
      <c r="C78" s="3015"/>
      <c r="D78" s="3015"/>
      <c r="E78" s="3015"/>
      <c r="F78" s="3015"/>
      <c r="G78" s="3015"/>
      <c r="H78" s="3015"/>
      <c r="I78" s="3015"/>
      <c r="J78" s="3015"/>
    </row>
    <row r="79" spans="3:10">
      <c r="C79" s="3015"/>
      <c r="D79" s="3015"/>
      <c r="E79" s="3015"/>
      <c r="F79" s="3015"/>
      <c r="G79" s="3015"/>
      <c r="H79" s="3015"/>
      <c r="I79" s="3015"/>
      <c r="J79" s="3015"/>
    </row>
    <row r="80" spans="3:10">
      <c r="C80" s="3015"/>
      <c r="D80" s="3015"/>
      <c r="E80" s="3015"/>
      <c r="F80" s="3015"/>
      <c r="G80" s="3015"/>
      <c r="H80" s="3015"/>
      <c r="I80" s="3015"/>
      <c r="J80" s="3015"/>
    </row>
    <row r="81" spans="3:10">
      <c r="C81" s="3015"/>
      <c r="D81" s="3015"/>
      <c r="E81" s="3015"/>
      <c r="F81" s="3015"/>
      <c r="G81" s="3015"/>
      <c r="H81" s="3015"/>
      <c r="I81" s="3015"/>
      <c r="J81" s="3015"/>
    </row>
    <row r="82" spans="3:10">
      <c r="C82" s="3015"/>
      <c r="D82" s="3015"/>
      <c r="E82" s="3015"/>
      <c r="F82" s="3015"/>
      <c r="G82" s="3015"/>
      <c r="H82" s="3015"/>
      <c r="I82" s="3015"/>
      <c r="J82" s="3015"/>
    </row>
    <row r="83" spans="3:10">
      <c r="C83" s="3015"/>
      <c r="D83" s="3015"/>
      <c r="E83" s="3015"/>
      <c r="F83" s="3015"/>
      <c r="G83" s="3015"/>
      <c r="H83" s="3015"/>
      <c r="I83" s="3015"/>
      <c r="J83" s="3015"/>
    </row>
    <row r="84" spans="3:10">
      <c r="C84" s="3015"/>
      <c r="D84" s="3015"/>
      <c r="E84" s="3015"/>
      <c r="F84" s="3015"/>
      <c r="G84" s="3015"/>
      <c r="H84" s="3015"/>
      <c r="I84" s="3015"/>
      <c r="J84" s="3015"/>
    </row>
    <row r="85" spans="3:10">
      <c r="C85" s="3015"/>
      <c r="D85" s="3015"/>
      <c r="E85" s="3015"/>
      <c r="F85" s="3015"/>
      <c r="G85" s="3015"/>
      <c r="H85" s="3015"/>
      <c r="I85" s="3015"/>
      <c r="J85" s="3015"/>
    </row>
    <row r="86" spans="3:10">
      <c r="C86" s="3015"/>
      <c r="D86" s="3015"/>
      <c r="E86" s="3015"/>
      <c r="F86" s="3015"/>
      <c r="G86" s="3015"/>
      <c r="H86" s="3015"/>
      <c r="I86" s="3015"/>
      <c r="J86" s="3015"/>
    </row>
    <row r="114" spans="12:12" ht="15">
      <c r="L114" s="25"/>
    </row>
  </sheetData>
  <mergeCells count="3">
    <mergeCell ref="C2:F2"/>
    <mergeCell ref="G2:J2"/>
    <mergeCell ref="A1:J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CC8A-9A13-4113-A6C8-7BC2539325AB}">
  <sheetPr>
    <tabColor theme="2"/>
  </sheetPr>
  <dimension ref="A1:W111"/>
  <sheetViews>
    <sheetView showGridLines="0" showWhiteSpace="0" view="pageLayout" zoomScaleNormal="100" zoomScaleSheetLayoutView="130" workbookViewId="0">
      <selection sqref="A1:I1"/>
    </sheetView>
  </sheetViews>
  <sheetFormatPr defaultColWidth="0" defaultRowHeight="12"/>
  <cols>
    <col min="1" max="1" width="35" style="17" customWidth="1"/>
    <col min="2" max="2" width="8" style="6" bestFit="1" customWidth="1"/>
    <col min="3" max="4" width="7.7109375" style="6" customWidth="1"/>
    <col min="5" max="5" width="7.140625" style="6" customWidth="1"/>
    <col min="6" max="6" width="8.140625" style="6" customWidth="1"/>
    <col min="7" max="7" width="7.85546875" style="6" customWidth="1"/>
    <col min="8" max="8" width="7" style="6" customWidth="1"/>
    <col min="9" max="9" width="7.42578125" style="6" customWidth="1"/>
    <col min="10" max="23" width="0" style="6" hidden="1" customWidth="1"/>
    <col min="24" max="16384" width="9.140625" style="6" hidden="1"/>
  </cols>
  <sheetData>
    <row r="1" spans="1:10" ht="105.75" customHeight="1">
      <c r="A1" s="2852" t="s">
        <v>2317</v>
      </c>
      <c r="B1" s="2852"/>
      <c r="C1" s="2852"/>
      <c r="D1" s="2852"/>
      <c r="E1" s="2852"/>
      <c r="F1" s="2852"/>
      <c r="G1" s="2852"/>
      <c r="H1" s="2852"/>
      <c r="I1" s="2852"/>
    </row>
    <row r="2" spans="1:10" ht="12" customHeight="1">
      <c r="A2" s="2284" t="s">
        <v>240</v>
      </c>
      <c r="B2" s="2457"/>
      <c r="C2" s="2284"/>
      <c r="D2" s="2284"/>
      <c r="E2" s="2284"/>
      <c r="F2" s="2284"/>
      <c r="G2" s="2284"/>
      <c r="H2" s="2284"/>
      <c r="I2" s="2284"/>
    </row>
    <row r="3" spans="1:10" s="12" customFormat="1" ht="50.25" customHeight="1">
      <c r="A3" s="1522"/>
      <c r="B3" s="2867" t="s">
        <v>1328</v>
      </c>
      <c r="C3" s="2867"/>
      <c r="D3" s="2868" t="s">
        <v>1329</v>
      </c>
      <c r="E3" s="2868"/>
      <c r="F3" s="2868" t="s">
        <v>1330</v>
      </c>
      <c r="G3" s="2868"/>
      <c r="H3" s="2868" t="s">
        <v>1331</v>
      </c>
      <c r="I3" s="2868"/>
    </row>
    <row r="4" spans="1:10" ht="56.25" customHeight="1">
      <c r="A4" s="7"/>
      <c r="B4" s="131"/>
      <c r="C4" s="2456" t="s">
        <v>1332</v>
      </c>
      <c r="D4" s="131"/>
      <c r="E4" s="2456" t="s">
        <v>1332</v>
      </c>
      <c r="F4" s="131"/>
      <c r="G4" s="2456" t="s">
        <v>1332</v>
      </c>
      <c r="H4" s="131"/>
      <c r="I4" s="2456" t="s">
        <v>1332</v>
      </c>
    </row>
    <row r="5" spans="1:10" ht="20.25" customHeight="1">
      <c r="A5" s="2285" t="s">
        <v>1333</v>
      </c>
      <c r="B5" s="2286">
        <v>162520.58905561303</v>
      </c>
      <c r="C5" s="2287">
        <v>42593.311375479498</v>
      </c>
      <c r="D5" s="2286"/>
      <c r="E5" s="2286"/>
      <c r="F5" s="2286">
        <v>364730.20253111213</v>
      </c>
      <c r="G5" s="2286">
        <v>87614.307391714377</v>
      </c>
      <c r="H5" s="2286"/>
      <c r="I5" s="2286"/>
      <c r="J5" s="2234"/>
    </row>
    <row r="6" spans="1:10" ht="15" customHeight="1">
      <c r="A6" s="2288" t="s">
        <v>1334</v>
      </c>
      <c r="B6" s="2289">
        <v>3099.4759760244415</v>
      </c>
      <c r="C6" s="2290">
        <v>0</v>
      </c>
      <c r="D6" s="2291"/>
      <c r="E6" s="2291"/>
      <c r="F6" s="2290">
        <v>1426.6315841443043</v>
      </c>
      <c r="G6" s="2290">
        <v>0</v>
      </c>
      <c r="H6" s="2291"/>
      <c r="I6" s="2291"/>
      <c r="J6" s="168"/>
    </row>
    <row r="7" spans="1:10">
      <c r="A7" s="2288" t="s">
        <v>1335</v>
      </c>
      <c r="B7" s="2289">
        <v>20353.346409951657</v>
      </c>
      <c r="C7" s="2290">
        <v>16732.766557447394</v>
      </c>
      <c r="D7" s="2290">
        <v>20353.346409951657</v>
      </c>
      <c r="E7" s="2290">
        <v>16732.766557447394</v>
      </c>
      <c r="F7" s="2290">
        <v>53549.278836008511</v>
      </c>
      <c r="G7" s="2290">
        <v>44694.054161771004</v>
      </c>
      <c r="H7" s="2290">
        <v>53069.232836008508</v>
      </c>
      <c r="I7" s="2290">
        <v>44694.054161771004</v>
      </c>
    </row>
    <row r="8" spans="1:10">
      <c r="A8" s="2264" t="s">
        <v>1336</v>
      </c>
      <c r="B8" s="2289">
        <v>6007.4748794999996</v>
      </c>
      <c r="C8" s="2290">
        <v>4968.8139039999996</v>
      </c>
      <c r="D8" s="2290">
        <v>6007.4748794999996</v>
      </c>
      <c r="E8" s="2290">
        <v>4968.8139039999996</v>
      </c>
      <c r="F8" s="2290">
        <v>33950.750829999997</v>
      </c>
      <c r="G8" s="2290">
        <v>27947.041432500002</v>
      </c>
      <c r="H8" s="2290">
        <v>33950.750829999997</v>
      </c>
      <c r="I8" s="2290">
        <v>27947.041432500002</v>
      </c>
    </row>
    <row r="9" spans="1:10">
      <c r="A9" s="2292" t="s">
        <v>1337</v>
      </c>
      <c r="B9" s="2289">
        <v>0</v>
      </c>
      <c r="C9" s="2290">
        <v>0</v>
      </c>
      <c r="D9" s="2290">
        <v>0</v>
      </c>
      <c r="E9" s="2290">
        <v>0</v>
      </c>
      <c r="F9" s="2290">
        <v>0</v>
      </c>
      <c r="G9" s="2290">
        <v>0</v>
      </c>
      <c r="H9" s="2290">
        <v>0</v>
      </c>
      <c r="I9" s="2290">
        <v>0</v>
      </c>
    </row>
    <row r="10" spans="1:10">
      <c r="A10" s="2292" t="s">
        <v>1338</v>
      </c>
      <c r="B10" s="2289">
        <v>11077.8176155</v>
      </c>
      <c r="C10" s="2290">
        <v>10165.130501447396</v>
      </c>
      <c r="D10" s="2290">
        <v>11077.8176155</v>
      </c>
      <c r="E10" s="2290">
        <v>10165.130501447396</v>
      </c>
      <c r="F10" s="2290">
        <v>9041.4411521690381</v>
      </c>
      <c r="G10" s="2290">
        <v>8612.1809521454215</v>
      </c>
      <c r="H10" s="2290">
        <v>9041.4411521690381</v>
      </c>
      <c r="I10" s="2290">
        <v>8612.1809521454215</v>
      </c>
    </row>
    <row r="11" spans="1:10">
      <c r="A11" s="2292" t="s">
        <v>1339</v>
      </c>
      <c r="B11" s="2289">
        <v>8261.6376182244203</v>
      </c>
      <c r="C11" s="2290">
        <v>5190.5544989999999</v>
      </c>
      <c r="D11" s="2290">
        <v>8261.6376182244203</v>
      </c>
      <c r="E11" s="2290">
        <v>5190.5544989999999</v>
      </c>
      <c r="F11" s="2290">
        <v>40424.605536624062</v>
      </c>
      <c r="G11" s="2290">
        <v>33952.73277237959</v>
      </c>
      <c r="H11" s="2290">
        <v>40424.605536624062</v>
      </c>
      <c r="I11" s="2290">
        <v>33952.73277237959</v>
      </c>
    </row>
    <row r="12" spans="1:10">
      <c r="A12" s="2293" t="s">
        <v>1340</v>
      </c>
      <c r="B12" s="2289">
        <v>773.22619499999996</v>
      </c>
      <c r="C12" s="2290">
        <v>434.91771199999999</v>
      </c>
      <c r="D12" s="2290">
        <v>773.22619499999996</v>
      </c>
      <c r="E12" s="2290">
        <v>434.91771199999999</v>
      </c>
      <c r="F12" s="2290">
        <v>1366.6412531127446</v>
      </c>
      <c r="G12" s="2290">
        <v>581.53490791857189</v>
      </c>
      <c r="H12" s="2290">
        <v>1366.6412531127446</v>
      </c>
      <c r="I12" s="2290">
        <v>581.53490791857189</v>
      </c>
    </row>
    <row r="13" spans="1:10">
      <c r="A13" s="2292" t="s">
        <v>130</v>
      </c>
      <c r="B13" s="2289">
        <v>24765.728835544258</v>
      </c>
      <c r="C13" s="2290">
        <v>24765.728835544258</v>
      </c>
      <c r="D13" s="2291"/>
      <c r="E13" s="2291"/>
      <c r="F13" s="2290">
        <v>44609.41531403581</v>
      </c>
      <c r="G13" s="2290">
        <v>0</v>
      </c>
      <c r="H13" s="2291"/>
      <c r="I13" s="2291"/>
    </row>
    <row r="14" spans="1:10" ht="9" customHeight="1">
      <c r="B14" s="2212"/>
      <c r="C14" s="2212"/>
      <c r="D14" s="2212"/>
      <c r="E14" s="2212"/>
      <c r="F14" s="12"/>
    </row>
    <row r="15" spans="1:10">
      <c r="A15" s="1468" t="s">
        <v>1341</v>
      </c>
      <c r="B15" s="1469"/>
      <c r="C15" s="1469"/>
      <c r="D15" s="1469"/>
      <c r="E15" s="1469"/>
      <c r="F15" s="1469"/>
      <c r="G15" s="47"/>
      <c r="H15" s="47"/>
      <c r="I15" s="47"/>
    </row>
    <row r="16" spans="1:10" ht="14.25" customHeight="1">
      <c r="A16" s="1468"/>
      <c r="B16" s="1469"/>
      <c r="C16" s="1469"/>
      <c r="D16" s="2865" t="s">
        <v>1342</v>
      </c>
      <c r="E16" s="2866"/>
      <c r="F16" s="47"/>
      <c r="G16" s="1470" t="s">
        <v>1343</v>
      </c>
      <c r="H16" s="2219"/>
      <c r="I16" s="47"/>
    </row>
    <row r="17" spans="1:9" ht="19.5" customHeight="1">
      <c r="A17" s="22"/>
      <c r="B17" s="1469"/>
      <c r="C17" s="1469"/>
      <c r="D17" s="2869" t="s">
        <v>1344</v>
      </c>
      <c r="E17" s="2870"/>
      <c r="F17" s="2870"/>
      <c r="G17" s="2869" t="s">
        <v>1344</v>
      </c>
      <c r="H17" s="2870"/>
      <c r="I17" s="2870"/>
    </row>
    <row r="18" spans="1:9" ht="24" customHeight="1">
      <c r="A18" s="27"/>
      <c r="B18" s="27"/>
      <c r="C18" s="27"/>
      <c r="D18" s="2455"/>
      <c r="E18" s="2871" t="s">
        <v>1345</v>
      </c>
      <c r="F18" s="2872"/>
      <c r="G18" s="2455"/>
      <c r="H18" s="2871" t="s">
        <v>1345</v>
      </c>
      <c r="I18" s="2872"/>
    </row>
    <row r="19" spans="1:9" ht="15.75" customHeight="1">
      <c r="A19" s="1465" t="s">
        <v>1346</v>
      </c>
      <c r="B19" s="21"/>
      <c r="C19" s="21"/>
      <c r="D19" s="1466">
        <v>18895.798116938007</v>
      </c>
      <c r="E19" s="1466"/>
      <c r="F19" s="1466">
        <v>16671.900855938005</v>
      </c>
      <c r="G19" s="1466">
        <v>44246.088341907234</v>
      </c>
      <c r="H19" s="159"/>
      <c r="I19" s="1466">
        <v>39755.581332009242</v>
      </c>
    </row>
    <row r="20" spans="1:9" ht="15.75" customHeight="1">
      <c r="A20" s="17" t="s">
        <v>1347</v>
      </c>
      <c r="D20" s="1458">
        <v>0</v>
      </c>
      <c r="E20" s="111"/>
      <c r="F20" s="1458">
        <v>0</v>
      </c>
      <c r="G20" s="1458">
        <v>0</v>
      </c>
      <c r="H20" s="111"/>
      <c r="I20" s="1458">
        <v>0</v>
      </c>
    </row>
    <row r="21" spans="1:9">
      <c r="A21" s="18" t="s">
        <v>1334</v>
      </c>
      <c r="D21" s="1458">
        <v>0</v>
      </c>
      <c r="E21" s="111"/>
      <c r="F21" s="1458">
        <v>0</v>
      </c>
      <c r="G21" s="1458">
        <v>791.13900050000007</v>
      </c>
      <c r="H21" s="111"/>
      <c r="I21" s="1458">
        <v>0</v>
      </c>
    </row>
    <row r="22" spans="1:9">
      <c r="A22" s="18" t="s">
        <v>1335</v>
      </c>
      <c r="D22" s="1458">
        <v>18895.798116938007</v>
      </c>
      <c r="E22" s="111"/>
      <c r="F22" s="1458">
        <v>16671.900855938005</v>
      </c>
      <c r="G22" s="1458">
        <v>17513.973905561994</v>
      </c>
      <c r="H22" s="111"/>
      <c r="I22" s="1458">
        <v>14336.791053000001</v>
      </c>
    </row>
    <row r="23" spans="1:9">
      <c r="A23" s="18" t="s">
        <v>1336</v>
      </c>
      <c r="D23" s="1458">
        <v>6499.8521175000005</v>
      </c>
      <c r="E23" s="111"/>
      <c r="F23" s="1458">
        <v>5684.5048839999999</v>
      </c>
      <c r="G23" s="1458">
        <v>6380.0462769999995</v>
      </c>
      <c r="H23" s="111"/>
      <c r="I23" s="1458">
        <v>4781.2772889999997</v>
      </c>
    </row>
    <row r="24" spans="1:9">
      <c r="A24" s="18" t="s">
        <v>1337</v>
      </c>
      <c r="D24" s="1458">
        <v>0</v>
      </c>
      <c r="E24" s="111"/>
      <c r="F24" s="1458">
        <v>0</v>
      </c>
      <c r="G24" s="1458">
        <v>0</v>
      </c>
      <c r="H24" s="111"/>
      <c r="I24" s="1458">
        <v>0</v>
      </c>
    </row>
    <row r="25" spans="1:9">
      <c r="A25" s="18" t="s">
        <v>1338</v>
      </c>
      <c r="D25" s="1458">
        <v>11224.382567000001</v>
      </c>
      <c r="E25" s="111"/>
      <c r="F25" s="1458">
        <v>10442.791274438005</v>
      </c>
      <c r="G25" s="1458">
        <v>8905.6635280619957</v>
      </c>
      <c r="H25" s="111"/>
      <c r="I25" s="1458">
        <v>8310.6937830619954</v>
      </c>
    </row>
    <row r="26" spans="1:9">
      <c r="A26" s="12" t="s">
        <v>1339</v>
      </c>
      <c r="D26" s="1458">
        <v>6717.8864315000001</v>
      </c>
      <c r="E26" s="111"/>
      <c r="F26" s="1458">
        <v>5712.7773854999996</v>
      </c>
      <c r="G26" s="1458">
        <v>8026.3985085000004</v>
      </c>
      <c r="H26" s="111"/>
      <c r="I26" s="1458">
        <v>5145.3287774999999</v>
      </c>
    </row>
    <row r="27" spans="1:9">
      <c r="A27" s="40" t="s">
        <v>1340</v>
      </c>
      <c r="D27" s="1458">
        <v>498.70133700000002</v>
      </c>
      <c r="E27" s="111"/>
      <c r="F27" s="1458">
        <v>397.97936750000002</v>
      </c>
      <c r="G27" s="1458">
        <v>1325.9669349999999</v>
      </c>
      <c r="H27" s="111"/>
      <c r="I27" s="1458">
        <v>533.06349550000004</v>
      </c>
    </row>
    <row r="28" spans="1:9">
      <c r="A28" s="12" t="s">
        <v>1348</v>
      </c>
      <c r="D28" s="1458">
        <v>0</v>
      </c>
      <c r="E28" s="111"/>
      <c r="F28" s="1458">
        <v>0</v>
      </c>
      <c r="G28" s="1458">
        <v>21413.974114471457</v>
      </c>
      <c r="H28" s="111"/>
      <c r="I28" s="1458">
        <v>21413.974114471457</v>
      </c>
    </row>
    <row r="29" spans="1:9">
      <c r="A29" s="12" t="s">
        <v>1349</v>
      </c>
      <c r="D29" s="1458">
        <v>0</v>
      </c>
      <c r="E29" s="111"/>
      <c r="F29" s="1458">
        <v>0</v>
      </c>
      <c r="G29" s="1458">
        <v>3843.6429701508005</v>
      </c>
      <c r="H29" s="111"/>
      <c r="I29" s="1458">
        <v>3843.6429701508005</v>
      </c>
    </row>
    <row r="30" spans="1:9" ht="37.5" customHeight="1">
      <c r="A30" s="17" t="s">
        <v>1350</v>
      </c>
      <c r="D30" s="1471">
        <v>0</v>
      </c>
      <c r="E30" s="111"/>
      <c r="F30" s="1471">
        <v>0</v>
      </c>
      <c r="G30" s="1471">
        <v>0</v>
      </c>
      <c r="H30" s="111"/>
      <c r="I30" s="1471">
        <v>0</v>
      </c>
    </row>
    <row r="31" spans="1:9" ht="36.75" customHeight="1">
      <c r="A31" s="17" t="s">
        <v>1351</v>
      </c>
      <c r="D31" s="2235"/>
      <c r="E31" s="2235"/>
      <c r="F31" s="2235"/>
      <c r="G31" s="1471">
        <v>2650.1528285644058</v>
      </c>
      <c r="H31" s="111"/>
      <c r="I31" s="1471">
        <v>2650.1528285644058</v>
      </c>
    </row>
    <row r="32" spans="1:9">
      <c r="A32" s="1465" t="s">
        <v>1352</v>
      </c>
      <c r="B32" s="52"/>
      <c r="C32" s="52"/>
      <c r="D32" s="120">
        <v>180431.64091115288</v>
      </c>
      <c r="E32" s="1472"/>
      <c r="F32" s="120">
        <v>58111.031562287208</v>
      </c>
      <c r="G32" s="1472"/>
      <c r="H32" s="1472"/>
      <c r="I32" s="1472"/>
    </row>
    <row r="33" spans="1:23" s="168" customFormat="1" ht="10.5" customHeight="1">
      <c r="A33" s="43"/>
      <c r="B33" s="63"/>
      <c r="C33" s="63"/>
      <c r="D33" s="63"/>
      <c r="E33" s="63"/>
      <c r="F33" s="1473"/>
      <c r="G33" s="1473"/>
      <c r="K33" s="6"/>
      <c r="L33" s="6"/>
      <c r="M33" s="6"/>
      <c r="N33" s="6"/>
      <c r="O33" s="6"/>
      <c r="P33" s="6"/>
      <c r="Q33" s="6"/>
      <c r="R33" s="6"/>
      <c r="S33" s="6"/>
      <c r="T33" s="6"/>
      <c r="U33" s="6"/>
      <c r="V33" s="6"/>
      <c r="W33" s="6"/>
    </row>
    <row r="34" spans="1:23">
      <c r="A34" s="1468" t="s">
        <v>1353</v>
      </c>
      <c r="B34" s="47"/>
      <c r="C34" s="47"/>
      <c r="D34" s="47"/>
      <c r="E34" s="47"/>
      <c r="F34" s="47"/>
      <c r="G34" s="47"/>
      <c r="H34" s="47"/>
      <c r="I34" s="47"/>
    </row>
    <row r="35" spans="1:23" ht="42" customHeight="1">
      <c r="A35" s="1468"/>
      <c r="B35" s="47"/>
      <c r="C35" s="47"/>
      <c r="D35" s="47"/>
      <c r="E35" s="2220"/>
      <c r="F35" s="2873" t="s">
        <v>1354</v>
      </c>
      <c r="G35" s="2873"/>
      <c r="H35" s="2873" t="s">
        <v>1355</v>
      </c>
      <c r="I35" s="2873"/>
    </row>
    <row r="36" spans="1:23" ht="15.75" customHeight="1">
      <c r="A36" s="299" t="s">
        <v>1356</v>
      </c>
      <c r="B36" s="299"/>
      <c r="C36" s="299"/>
      <c r="D36" s="299"/>
      <c r="E36" s="299"/>
      <c r="F36" s="2874">
        <v>162438.95323190521</v>
      </c>
      <c r="G36" s="2874"/>
      <c r="H36" s="2874">
        <v>177681.48297354576</v>
      </c>
      <c r="I36" s="2874"/>
    </row>
    <row r="37" spans="1:23" ht="15.75" customHeight="1">
      <c r="A37" s="18" t="s">
        <v>1357</v>
      </c>
      <c r="D37" s="14"/>
      <c r="E37" s="14"/>
      <c r="F37" s="2875">
        <v>108154.65275891323</v>
      </c>
      <c r="G37" s="2875"/>
      <c r="H37" s="2876">
        <v>111878.75175909395</v>
      </c>
      <c r="I37" s="2876"/>
    </row>
    <row r="39" spans="1:23">
      <c r="A39" s="162" t="s">
        <v>291</v>
      </c>
      <c r="B39" s="162"/>
      <c r="C39" s="162"/>
      <c r="D39" s="162"/>
      <c r="E39" s="162"/>
      <c r="F39" s="162"/>
      <c r="G39" s="162"/>
      <c r="H39" s="162"/>
      <c r="I39" s="162"/>
    </row>
    <row r="40" spans="1:23" ht="29.25" customHeight="1">
      <c r="A40" s="313"/>
      <c r="B40" s="2877" t="s">
        <v>1328</v>
      </c>
      <c r="C40" s="2878"/>
      <c r="D40" s="2877" t="s">
        <v>1329</v>
      </c>
      <c r="E40" s="2878"/>
      <c r="F40" s="2877" t="s">
        <v>1330</v>
      </c>
      <c r="G40" s="2878"/>
      <c r="H40" s="2877" t="s">
        <v>1331</v>
      </c>
      <c r="I40" s="2878"/>
    </row>
    <row r="41" spans="1:23" ht="39.75" customHeight="1">
      <c r="A41" s="124"/>
      <c r="B41" s="2223"/>
      <c r="C41" s="2458" t="s">
        <v>1332</v>
      </c>
      <c r="D41" s="2223"/>
      <c r="E41" s="2458" t="s">
        <v>1332</v>
      </c>
      <c r="F41" s="2223"/>
      <c r="G41" s="2458" t="s">
        <v>1332</v>
      </c>
      <c r="H41" s="2223"/>
      <c r="I41" s="2458" t="s">
        <v>1332</v>
      </c>
    </row>
    <row r="42" spans="1:23" ht="14.25" customHeight="1">
      <c r="A42" s="54" t="s">
        <v>1333</v>
      </c>
      <c r="B42" s="1474">
        <v>161617.85883615879</v>
      </c>
      <c r="C42" s="1474">
        <v>43199.671857111287</v>
      </c>
      <c r="D42" s="1474"/>
      <c r="E42" s="1474"/>
      <c r="F42" s="1474">
        <v>380226.58129387943</v>
      </c>
      <c r="G42" s="1474">
        <v>102263.37160081405</v>
      </c>
      <c r="H42" s="1474"/>
      <c r="I42" s="1474"/>
    </row>
    <row r="43" spans="1:23">
      <c r="A43" s="20" t="s">
        <v>1334</v>
      </c>
      <c r="B43" s="14">
        <v>2155.4948844999999</v>
      </c>
      <c r="C43" s="14">
        <v>0</v>
      </c>
      <c r="D43" s="2235"/>
      <c r="E43" s="2235"/>
      <c r="F43" s="1613">
        <v>4572.8803065000002</v>
      </c>
      <c r="G43" s="1613">
        <v>0</v>
      </c>
      <c r="H43" s="2235"/>
      <c r="I43" s="2235"/>
    </row>
    <row r="44" spans="1:23">
      <c r="A44" s="20" t="s">
        <v>1335</v>
      </c>
      <c r="B44" s="14"/>
      <c r="C44" s="14">
        <v>16707.139024769407</v>
      </c>
      <c r="D44" s="1613">
        <v>19322.472941146167</v>
      </c>
      <c r="E44" s="1613">
        <v>16707.139024769407</v>
      </c>
      <c r="F44" s="1613">
        <v>52967.641258999996</v>
      </c>
      <c r="G44" s="1613">
        <v>50856.69079697378</v>
      </c>
      <c r="H44" s="1613">
        <v>52968.142259</v>
      </c>
      <c r="I44" s="1613">
        <v>50856.69079697378</v>
      </c>
    </row>
    <row r="45" spans="1:23">
      <c r="A45" s="17" t="s">
        <v>1336</v>
      </c>
      <c r="B45" s="14">
        <v>6447.8643535000001</v>
      </c>
      <c r="C45" s="14">
        <v>5615.7114848130377</v>
      </c>
      <c r="D45" s="1613">
        <v>6447.8643535000001</v>
      </c>
      <c r="E45" s="1613">
        <v>5615.7114848130377</v>
      </c>
      <c r="F45" s="1613">
        <v>28938.105707999999</v>
      </c>
      <c r="G45" s="1613">
        <v>27422.906596500001</v>
      </c>
      <c r="H45" s="1613">
        <v>28938.105707999999</v>
      </c>
      <c r="I45" s="1613">
        <v>28091.2927925</v>
      </c>
    </row>
    <row r="46" spans="1:23">
      <c r="A46" s="18" t="s">
        <v>1337</v>
      </c>
      <c r="B46" s="14">
        <v>0</v>
      </c>
      <c r="C46" s="14">
        <v>0</v>
      </c>
      <c r="D46" s="1613">
        <v>0</v>
      </c>
      <c r="E46" s="1613">
        <v>0</v>
      </c>
      <c r="F46" s="1613">
        <v>0</v>
      </c>
      <c r="G46" s="1613">
        <v>0</v>
      </c>
      <c r="H46" s="1613">
        <v>0</v>
      </c>
      <c r="I46" s="1613">
        <v>0</v>
      </c>
    </row>
    <row r="47" spans="1:23">
      <c r="A47" s="18" t="s">
        <v>1338</v>
      </c>
      <c r="B47" s="14">
        <v>9870.9196210000009</v>
      </c>
      <c r="C47" s="14">
        <v>9437.8769665250293</v>
      </c>
      <c r="D47" s="1613">
        <v>9870.9196210000009</v>
      </c>
      <c r="E47" s="1613">
        <v>9437.8769665250293</v>
      </c>
      <c r="F47" s="1613">
        <v>13958.135362000001</v>
      </c>
      <c r="G47" s="1613">
        <v>13490.27487436211</v>
      </c>
      <c r="H47" s="1613">
        <v>13958.135362000001</v>
      </c>
      <c r="I47" s="1613">
        <v>13490.27487436211</v>
      </c>
    </row>
    <row r="48" spans="1:23">
      <c r="A48" s="18" t="s">
        <v>1339</v>
      </c>
      <c r="B48" s="14">
        <v>10596.499829191351</v>
      </c>
      <c r="C48" s="14">
        <v>6018.3814820447196</v>
      </c>
      <c r="D48" s="1613">
        <v>10596.499829191351</v>
      </c>
      <c r="E48" s="1613">
        <v>6603.1713130894395</v>
      </c>
      <c r="F48" s="1613">
        <v>37700.236788308648</v>
      </c>
      <c r="G48" s="1613">
        <v>34727.144776999994</v>
      </c>
      <c r="H48" s="1613">
        <v>37700.236788308648</v>
      </c>
      <c r="I48" s="1613">
        <v>34727.144776999994</v>
      </c>
    </row>
    <row r="49" spans="1:9">
      <c r="A49" s="1467" t="s">
        <v>1340</v>
      </c>
      <c r="B49" s="14">
        <v>711.33478868447514</v>
      </c>
      <c r="C49" s="14">
        <v>474.58461750000004</v>
      </c>
      <c r="D49" s="1613">
        <v>711.33478868447514</v>
      </c>
      <c r="E49" s="1613">
        <v>474.58461750000004</v>
      </c>
      <c r="F49" s="1613">
        <v>1423.55206</v>
      </c>
      <c r="G49" s="1613">
        <v>1096.0463215728573</v>
      </c>
      <c r="H49" s="1613">
        <v>1423.55206</v>
      </c>
      <c r="I49" s="1613">
        <v>1096.0463215728573</v>
      </c>
    </row>
    <row r="50" spans="1:9">
      <c r="A50" s="18" t="s">
        <v>130</v>
      </c>
      <c r="B50" s="14">
        <v>24395.268426599425</v>
      </c>
      <c r="C50" s="14">
        <v>24395.268426599425</v>
      </c>
      <c r="D50" s="2235"/>
      <c r="E50" s="2235"/>
      <c r="F50" s="1613">
        <v>53759.367885977321</v>
      </c>
      <c r="G50" s="1613">
        <v>0</v>
      </c>
      <c r="H50" s="2235"/>
      <c r="I50" s="2235"/>
    </row>
    <row r="51" spans="1:9" ht="15">
      <c r="B51" s="2212"/>
      <c r="C51" s="2212"/>
      <c r="D51" s="2236"/>
      <c r="E51" s="2236"/>
      <c r="F51" s="1574"/>
      <c r="G51" s="168"/>
      <c r="H51" s="168"/>
      <c r="I51" s="168"/>
    </row>
    <row r="52" spans="1:9">
      <c r="A52" s="1475" t="s">
        <v>1341</v>
      </c>
      <c r="B52" s="1476"/>
      <c r="C52" s="1476"/>
      <c r="D52" s="1476"/>
      <c r="E52" s="1476"/>
      <c r="F52" s="1476"/>
      <c r="G52" s="1222"/>
      <c r="H52" s="1222"/>
      <c r="I52" s="1222"/>
    </row>
    <row r="53" spans="1:9" ht="15">
      <c r="A53" s="1475"/>
      <c r="B53" s="1476"/>
      <c r="C53" s="1476"/>
      <c r="D53" s="2880" t="s">
        <v>1342</v>
      </c>
      <c r="E53" s="2881"/>
      <c r="F53" s="1222"/>
      <c r="G53" s="1477" t="s">
        <v>1343</v>
      </c>
      <c r="H53" s="2222"/>
      <c r="I53" s="1222"/>
    </row>
    <row r="54" spans="1:9" ht="25.5" customHeight="1">
      <c r="A54" s="313"/>
      <c r="B54" s="1476"/>
      <c r="C54" s="1476"/>
      <c r="D54" s="2882" t="s">
        <v>1344</v>
      </c>
      <c r="E54" s="2883"/>
      <c r="F54" s="2883"/>
      <c r="G54" s="2882" t="s">
        <v>1344</v>
      </c>
      <c r="H54" s="2883"/>
      <c r="I54" s="2883"/>
    </row>
    <row r="55" spans="1:9" ht="19.5" customHeight="1">
      <c r="A55" s="124"/>
      <c r="B55" s="124"/>
      <c r="C55" s="124"/>
      <c r="D55" s="2459"/>
      <c r="E55" s="2884" t="s">
        <v>1345</v>
      </c>
      <c r="F55" s="2885"/>
      <c r="G55" s="2459"/>
      <c r="H55" s="2884" t="s">
        <v>1345</v>
      </c>
      <c r="I55" s="2885"/>
    </row>
    <row r="56" spans="1:9">
      <c r="A56" s="1474" t="s">
        <v>1346</v>
      </c>
      <c r="B56" s="54"/>
      <c r="C56" s="54"/>
      <c r="D56" s="1474">
        <v>16825.866630868382</v>
      </c>
      <c r="E56" s="1474"/>
      <c r="F56" s="1474">
        <v>16329.497126991399</v>
      </c>
      <c r="G56" s="1474">
        <v>43961</v>
      </c>
      <c r="H56" s="54"/>
      <c r="I56" s="1474">
        <v>40300</v>
      </c>
    </row>
    <row r="57" spans="1:9">
      <c r="A57" s="17" t="s">
        <v>1347</v>
      </c>
      <c r="D57" s="14">
        <v>0</v>
      </c>
      <c r="E57" s="40"/>
      <c r="F57" s="14">
        <v>0</v>
      </c>
      <c r="G57" s="14">
        <v>0</v>
      </c>
      <c r="H57" s="40"/>
      <c r="I57" s="14">
        <v>0</v>
      </c>
    </row>
    <row r="58" spans="1:9">
      <c r="A58" s="18" t="s">
        <v>1334</v>
      </c>
      <c r="D58" s="14">
        <v>0.62182609596849425</v>
      </c>
      <c r="E58" s="40"/>
      <c r="F58" s="14">
        <v>0</v>
      </c>
      <c r="G58" s="14">
        <v>1502.47099</v>
      </c>
      <c r="H58" s="40"/>
      <c r="I58" s="14">
        <v>0</v>
      </c>
    </row>
    <row r="59" spans="1:9">
      <c r="A59" s="18" t="s">
        <v>1335</v>
      </c>
      <c r="D59" s="14">
        <v>16825.24480477241</v>
      </c>
      <c r="E59" s="40"/>
      <c r="F59" s="14">
        <v>16329.497126991399</v>
      </c>
      <c r="G59" s="14">
        <v>15573.959885765365</v>
      </c>
      <c r="H59" s="40"/>
      <c r="I59" s="14">
        <v>13309</v>
      </c>
    </row>
    <row r="60" spans="1:9">
      <c r="A60" s="18" t="s">
        <v>1336</v>
      </c>
      <c r="D60" s="14">
        <v>5732.8002176391337</v>
      </c>
      <c r="E60" s="40"/>
      <c r="F60" s="14">
        <v>5450.5343722480575</v>
      </c>
      <c r="G60" s="14">
        <v>5717.2693957923102</v>
      </c>
      <c r="H60" s="40"/>
      <c r="I60" s="14">
        <v>5209</v>
      </c>
    </row>
    <row r="61" spans="1:9">
      <c r="A61" s="18" t="s">
        <v>1337</v>
      </c>
      <c r="D61" s="14">
        <v>0</v>
      </c>
      <c r="E61" s="40"/>
      <c r="F61" s="14">
        <v>0</v>
      </c>
      <c r="G61" s="14">
        <v>0</v>
      </c>
      <c r="H61" s="40"/>
      <c r="I61" s="14">
        <v>0</v>
      </c>
    </row>
    <row r="62" spans="1:9">
      <c r="A62" s="18" t="s">
        <v>1338</v>
      </c>
      <c r="D62" s="14">
        <v>10136.985458237072</v>
      </c>
      <c r="E62" s="40"/>
      <c r="F62" s="14">
        <v>10122.033181237071</v>
      </c>
      <c r="G62" s="14">
        <v>8297.0448968384808</v>
      </c>
      <c r="H62" s="40"/>
      <c r="I62" s="14">
        <v>7840.7880557570743</v>
      </c>
    </row>
    <row r="63" spans="1:9">
      <c r="A63" s="12" t="s">
        <v>1339</v>
      </c>
      <c r="D63" s="14">
        <v>5732.99479738833</v>
      </c>
      <c r="E63" s="40"/>
      <c r="F63" s="14">
        <v>5449.2236392512696</v>
      </c>
      <c r="G63" s="14">
        <v>6022.0218260959682</v>
      </c>
      <c r="H63" s="40"/>
      <c r="I63" s="14">
        <v>5204.5648564618095</v>
      </c>
    </row>
    <row r="64" spans="1:9">
      <c r="A64" s="40" t="s">
        <v>1340</v>
      </c>
      <c r="D64" s="14">
        <v>804.41674214701015</v>
      </c>
      <c r="E64" s="40"/>
      <c r="F64" s="14">
        <v>758.18848766172664</v>
      </c>
      <c r="G64" s="14">
        <v>893.29409048958451</v>
      </c>
      <c r="H64" s="40"/>
      <c r="I64" s="14">
        <v>682.25155399999994</v>
      </c>
    </row>
    <row r="65" spans="1:9">
      <c r="A65" s="12" t="s">
        <v>1348</v>
      </c>
      <c r="D65" s="14">
        <v>0</v>
      </c>
      <c r="E65" s="40"/>
      <c r="F65" s="14">
        <v>0</v>
      </c>
      <c r="G65" s="14">
        <v>22454.301530000001</v>
      </c>
      <c r="H65" s="40"/>
      <c r="I65" s="14">
        <v>22454.301530000001</v>
      </c>
    </row>
    <row r="66" spans="1:9">
      <c r="A66" s="12" t="s">
        <v>1349</v>
      </c>
      <c r="D66" s="14">
        <v>0</v>
      </c>
      <c r="E66" s="40"/>
      <c r="F66" s="14">
        <v>0</v>
      </c>
      <c r="G66" s="14">
        <v>4961</v>
      </c>
      <c r="H66" s="40"/>
      <c r="I66" s="14">
        <v>4961</v>
      </c>
    </row>
    <row r="67" spans="1:9" ht="24">
      <c r="A67" s="17" t="s">
        <v>1350</v>
      </c>
      <c r="D67" s="1574">
        <v>1.1879195</v>
      </c>
      <c r="E67" s="1417"/>
      <c r="F67" s="1574">
        <v>0</v>
      </c>
      <c r="G67" s="12">
        <v>18</v>
      </c>
      <c r="H67" s="40"/>
      <c r="I67" s="12">
        <v>0</v>
      </c>
    </row>
    <row r="68" spans="1:9" ht="24">
      <c r="A68" s="17" t="s">
        <v>1351</v>
      </c>
      <c r="D68" s="2235"/>
      <c r="E68" s="2235"/>
      <c r="F68" s="2235"/>
      <c r="G68" s="12">
        <v>2165.4205187066018</v>
      </c>
      <c r="H68" s="40"/>
      <c r="I68" s="12">
        <v>2165.4205187066018</v>
      </c>
    </row>
    <row r="69" spans="1:9">
      <c r="A69" s="1474" t="s">
        <v>1352</v>
      </c>
      <c r="B69" s="55"/>
      <c r="C69" s="55"/>
      <c r="D69" s="55">
        <v>178419.04477965878</v>
      </c>
      <c r="E69" s="174"/>
      <c r="F69" s="1478">
        <v>59529.168984102682</v>
      </c>
      <c r="G69" s="174"/>
      <c r="H69" s="174"/>
      <c r="I69" s="174"/>
    </row>
    <row r="70" spans="1:9">
      <c r="A70" s="43"/>
      <c r="B70" s="63"/>
      <c r="C70" s="63"/>
      <c r="D70" s="63"/>
      <c r="E70" s="63"/>
      <c r="F70" s="1473"/>
      <c r="G70" s="1473"/>
      <c r="H70" s="168"/>
      <c r="I70" s="168"/>
    </row>
    <row r="71" spans="1:9">
      <c r="A71" s="1475" t="s">
        <v>1353</v>
      </c>
      <c r="B71" s="1222"/>
      <c r="C71" s="1222"/>
      <c r="D71" s="1222"/>
      <c r="E71" s="1222"/>
      <c r="F71" s="1222"/>
      <c r="G71" s="1222"/>
      <c r="H71" s="1222"/>
      <c r="I71" s="1222"/>
    </row>
    <row r="72" spans="1:9" ht="42" customHeight="1">
      <c r="A72" s="138"/>
      <c r="B72" s="137"/>
      <c r="C72" s="137"/>
      <c r="D72" s="137"/>
      <c r="E72" s="1479"/>
      <c r="F72" s="2886" t="s">
        <v>1354</v>
      </c>
      <c r="G72" s="2886"/>
      <c r="H72" s="2886" t="s">
        <v>1355</v>
      </c>
      <c r="I72" s="2886"/>
    </row>
    <row r="73" spans="1:9">
      <c r="A73" s="174" t="s">
        <v>1356</v>
      </c>
      <c r="B73" s="174"/>
      <c r="C73" s="174"/>
      <c r="D73" s="174"/>
      <c r="E73" s="1480"/>
      <c r="F73" s="2879">
        <v>161910.4677017674</v>
      </c>
      <c r="G73" s="2879"/>
      <c r="H73" s="2879">
        <v>176018.6971646825</v>
      </c>
      <c r="I73" s="2879"/>
    </row>
    <row r="74" spans="1:9">
      <c r="A74" s="18" t="s">
        <v>1357</v>
      </c>
      <c r="D74" s="14"/>
      <c r="E74" s="14"/>
      <c r="F74" s="2875">
        <v>108159.97088980222</v>
      </c>
      <c r="G74" s="2875"/>
      <c r="H74" s="2876">
        <v>110102.89545767533</v>
      </c>
      <c r="I74" s="2876"/>
    </row>
    <row r="111" spans="7:7" ht="15">
      <c r="G111" s="25"/>
    </row>
  </sheetData>
  <mergeCells count="31">
    <mergeCell ref="F73:G73"/>
    <mergeCell ref="H73:I73"/>
    <mergeCell ref="F74:G74"/>
    <mergeCell ref="H74:I74"/>
    <mergeCell ref="D53:E53"/>
    <mergeCell ref="D54:F54"/>
    <mergeCell ref="G54:I54"/>
    <mergeCell ref="E55:F55"/>
    <mergeCell ref="H55:I55"/>
    <mergeCell ref="F72:G72"/>
    <mergeCell ref="H72:I72"/>
    <mergeCell ref="F36:G36"/>
    <mergeCell ref="H36:I36"/>
    <mergeCell ref="F37:G37"/>
    <mergeCell ref="H37:I37"/>
    <mergeCell ref="B40:C40"/>
    <mergeCell ref="D40:E40"/>
    <mergeCell ref="F40:G40"/>
    <mergeCell ref="H40:I40"/>
    <mergeCell ref="D17:F17"/>
    <mergeCell ref="G17:I17"/>
    <mergeCell ref="E18:F18"/>
    <mergeCell ref="H18:I18"/>
    <mergeCell ref="F35:G35"/>
    <mergeCell ref="H35:I35"/>
    <mergeCell ref="D16:E16"/>
    <mergeCell ref="A1:I1"/>
    <mergeCell ref="B3:C3"/>
    <mergeCell ref="D3:E3"/>
    <mergeCell ref="F3:G3"/>
    <mergeCell ref="H3:I3"/>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F503A-C1DB-4688-A30A-8D7C2D70B9A1}">
  <sheetPr>
    <tabColor theme="2"/>
  </sheetPr>
  <dimension ref="A1:J114"/>
  <sheetViews>
    <sheetView showGridLines="0" showWhiteSpace="0" view="pageLayout" zoomScaleNormal="115" workbookViewId="0">
      <selection activeCell="A47" sqref="A47"/>
    </sheetView>
  </sheetViews>
  <sheetFormatPr defaultColWidth="0" defaultRowHeight="12"/>
  <cols>
    <col min="1" max="1" width="29.7109375" style="17" customWidth="1"/>
    <col min="2" max="7" width="11" style="6" customWidth="1"/>
    <col min="8" max="10" width="0" style="6" hidden="1" customWidth="1"/>
    <col min="11" max="16384" width="9.140625" style="6" hidden="1"/>
  </cols>
  <sheetData>
    <row r="1" spans="1:7" ht="71.25" customHeight="1">
      <c r="A1" s="2844" t="s">
        <v>2318</v>
      </c>
      <c r="B1" s="2844"/>
      <c r="C1" s="2844"/>
      <c r="D1" s="2844"/>
      <c r="E1" s="2844"/>
      <c r="F1" s="2844"/>
      <c r="G1" s="2673"/>
    </row>
    <row r="2" spans="1:7" ht="27" customHeight="1">
      <c r="A2" s="2214"/>
      <c r="B2" s="2888" t="s">
        <v>1358</v>
      </c>
      <c r="C2" s="2889"/>
      <c r="D2" s="2888" t="s">
        <v>408</v>
      </c>
      <c r="E2" s="2889"/>
      <c r="F2" s="2888" t="s">
        <v>404</v>
      </c>
      <c r="G2" s="2889"/>
    </row>
    <row r="3" spans="1:7" ht="21" customHeight="1">
      <c r="A3" s="27" t="s">
        <v>240</v>
      </c>
      <c r="B3" s="2224" t="s">
        <v>1359</v>
      </c>
      <c r="C3" s="2224" t="s">
        <v>1360</v>
      </c>
      <c r="D3" s="2224" t="s">
        <v>1359</v>
      </c>
      <c r="E3" s="2224" t="s">
        <v>1360</v>
      </c>
      <c r="F3" s="2224" t="s">
        <v>1359</v>
      </c>
      <c r="G3" s="2224" t="s">
        <v>1360</v>
      </c>
    </row>
    <row r="4" spans="1:7">
      <c r="A4" s="32" t="s">
        <v>1361</v>
      </c>
      <c r="B4" s="1482">
        <v>99890.130736179359</v>
      </c>
      <c r="C4" s="1482">
        <v>97810.002041708649</v>
      </c>
      <c r="D4" s="1482">
        <v>22222.072631885127</v>
      </c>
      <c r="E4" s="1482">
        <v>22179.185079511233</v>
      </c>
      <c r="F4" s="1482">
        <v>32156.673624974788</v>
      </c>
      <c r="G4" s="1483">
        <v>32044.505790706426</v>
      </c>
    </row>
    <row r="5" spans="1:7">
      <c r="A5" s="15" t="s">
        <v>1362</v>
      </c>
      <c r="B5" s="1484">
        <v>4039.8154299144539</v>
      </c>
      <c r="C5" s="1484">
        <v>3433.8431154272862</v>
      </c>
      <c r="D5" s="1484">
        <v>447.7858623829058</v>
      </c>
      <c r="E5" s="1484">
        <v>380.61798302546993</v>
      </c>
      <c r="F5" s="1484">
        <v>920.02232462105997</v>
      </c>
      <c r="G5" s="1484">
        <v>782.01897592790101</v>
      </c>
    </row>
    <row r="6" spans="1:7">
      <c r="A6" s="15" t="s">
        <v>1363</v>
      </c>
      <c r="B6" s="1485">
        <v>0</v>
      </c>
      <c r="C6" s="1485">
        <v>0</v>
      </c>
      <c r="D6" s="1485">
        <v>0</v>
      </c>
      <c r="E6" s="1485">
        <v>0</v>
      </c>
      <c r="F6" s="1485">
        <v>0</v>
      </c>
      <c r="G6" s="1485">
        <v>0</v>
      </c>
    </row>
    <row r="7" spans="1:7">
      <c r="A7" s="1425" t="s">
        <v>1364</v>
      </c>
      <c r="B7" s="1486">
        <v>103929.94616609381</v>
      </c>
      <c r="C7" s="1486">
        <v>101243.84515713593</v>
      </c>
      <c r="D7" s="1486">
        <v>22669.858494268032</v>
      </c>
      <c r="E7" s="1486">
        <v>22559.803062536703</v>
      </c>
      <c r="F7" s="1486">
        <v>33076.695949595851</v>
      </c>
      <c r="G7" s="1486">
        <v>32826.52476663432</v>
      </c>
    </row>
    <row r="8" spans="1:7" ht="26.25" customHeight="1">
      <c r="A8" s="1487" t="s">
        <v>1305</v>
      </c>
      <c r="B8" s="1484">
        <v>86862.33016841815</v>
      </c>
      <c r="C8" s="1484">
        <v>5741.1716195276495</v>
      </c>
      <c r="D8" s="1484">
        <v>318.5367953458844</v>
      </c>
      <c r="E8" s="1484">
        <v>46.372834727418031</v>
      </c>
      <c r="F8" s="1484">
        <v>26673.567059669829</v>
      </c>
      <c r="G8" s="1484">
        <v>1811.2521753477383</v>
      </c>
    </row>
    <row r="9" spans="1:7">
      <c r="A9" s="433" t="s">
        <v>1308</v>
      </c>
      <c r="B9" s="1485">
        <v>106354.61963762544</v>
      </c>
      <c r="C9" s="1485">
        <v>48388.561228471968</v>
      </c>
      <c r="D9" s="1485">
        <v>16543.911389185545</v>
      </c>
      <c r="E9" s="1485">
        <v>10287.270872764097</v>
      </c>
      <c r="F9" s="1485">
        <v>34972.730838720126</v>
      </c>
      <c r="G9" s="1485">
        <v>15070.833542643844</v>
      </c>
    </row>
    <row r="10" spans="1:7">
      <c r="A10" s="1488" t="s">
        <v>1312</v>
      </c>
      <c r="B10" s="2221">
        <v>22233.115974345146</v>
      </c>
      <c r="C10" s="2221">
        <v>3019.8222331407005</v>
      </c>
      <c r="D10" s="2221">
        <v>4356.7118798032498</v>
      </c>
      <c r="E10" s="2221">
        <v>537.12088465475824</v>
      </c>
      <c r="F10" s="2221">
        <v>6968.487194403313</v>
      </c>
      <c r="G10" s="1485">
        <v>507.73991961990811</v>
      </c>
    </row>
    <row r="11" spans="1:7">
      <c r="A11" s="1488" t="s">
        <v>1313</v>
      </c>
      <c r="B11" s="1484">
        <v>49194.053738982067</v>
      </c>
      <c r="C11" s="1484">
        <v>9252.1506058778141</v>
      </c>
      <c r="D11" s="1484">
        <v>35125.150100075531</v>
      </c>
      <c r="E11" s="1484">
        <v>30955.098264434433</v>
      </c>
      <c r="F11" s="1484">
        <v>45367.144053359996</v>
      </c>
      <c r="G11" s="1484">
        <v>32865.934190028995</v>
      </c>
    </row>
    <row r="12" spans="1:7">
      <c r="A12" s="433" t="s">
        <v>1365</v>
      </c>
      <c r="B12" s="1485">
        <v>53152.743481509955</v>
      </c>
      <c r="C12" s="1485">
        <v>3474.2690616339528</v>
      </c>
      <c r="D12" s="1485">
        <v>5802.9915020991793</v>
      </c>
      <c r="E12" s="1485">
        <v>287.12839048491503</v>
      </c>
      <c r="F12" s="1485">
        <v>16292.136019059995</v>
      </c>
      <c r="G12" s="1485">
        <v>877.16875265353235</v>
      </c>
    </row>
    <row r="13" spans="1:7">
      <c r="A13" s="1425" t="s">
        <v>1366</v>
      </c>
      <c r="B13" s="1486">
        <v>317796.86300088081</v>
      </c>
      <c r="C13" s="1486">
        <v>69875.974748652094</v>
      </c>
      <c r="D13" s="1486">
        <v>62147.301666509389</v>
      </c>
      <c r="E13" s="1486">
        <v>42112.991247065613</v>
      </c>
      <c r="F13" s="1486">
        <v>130274.06516521325</v>
      </c>
      <c r="G13" s="1486">
        <v>51132.928580294021</v>
      </c>
    </row>
    <row r="14" spans="1:7">
      <c r="A14" s="433" t="s">
        <v>1320</v>
      </c>
      <c r="B14" s="2221">
        <v>29103.094238525558</v>
      </c>
      <c r="C14" s="2221">
        <v>4062.5775998948216</v>
      </c>
      <c r="D14" s="2221">
        <v>2482.3116398160632</v>
      </c>
      <c r="E14" s="2221">
        <v>1891.9541565198688</v>
      </c>
      <c r="F14" s="2221">
        <v>8187.3584484285657</v>
      </c>
      <c r="G14" s="1485">
        <v>246.18646359980235</v>
      </c>
    </row>
    <row r="15" spans="1:7" ht="24">
      <c r="A15" s="433" t="s">
        <v>1321</v>
      </c>
      <c r="B15" s="1484">
        <v>9328.8821801587637</v>
      </c>
      <c r="C15" s="1484">
        <v>4071.7885291934176</v>
      </c>
      <c r="D15" s="1484">
        <v>751.20860990512836</v>
      </c>
      <c r="E15" s="1484">
        <v>358.89153833762236</v>
      </c>
      <c r="F15" s="1484">
        <v>3446.8769581781112</v>
      </c>
      <c r="G15" s="1484">
        <v>1184.7591093911119</v>
      </c>
    </row>
    <row r="16" spans="1:7">
      <c r="A16" s="433" t="s">
        <v>1322</v>
      </c>
      <c r="B16" s="1485">
        <v>10155.080444693238</v>
      </c>
      <c r="C16" s="1485">
        <v>6978.2105937841252</v>
      </c>
      <c r="D16" s="1485">
        <v>38531.716461940399</v>
      </c>
      <c r="E16" s="1485">
        <v>38425.995562062366</v>
      </c>
      <c r="F16" s="1485">
        <v>39733.309208921586</v>
      </c>
      <c r="G16" s="1485">
        <v>39411.522444073584</v>
      </c>
    </row>
    <row r="17" spans="1:10">
      <c r="A17" s="433" t="s">
        <v>1367</v>
      </c>
      <c r="B17" s="1485"/>
      <c r="C17" s="1485">
        <v>0</v>
      </c>
      <c r="D17" s="1485"/>
      <c r="E17" s="1485">
        <v>-9092.0978216206368</v>
      </c>
      <c r="F17" s="1485"/>
      <c r="G17" s="1485">
        <v>-2492.7715818439788</v>
      </c>
    </row>
    <row r="18" spans="1:10">
      <c r="A18" s="1425" t="s">
        <v>1368</v>
      </c>
      <c r="B18" s="1486">
        <v>48587.056863377562</v>
      </c>
      <c r="C18" s="1486">
        <v>15112.576722872363</v>
      </c>
      <c r="D18" s="1486">
        <v>41765.236711661593</v>
      </c>
      <c r="E18" s="1486">
        <v>31584.74343529922</v>
      </c>
      <c r="F18" s="1486">
        <v>51367.544615528263</v>
      </c>
      <c r="G18" s="1486">
        <v>38349.696435220525</v>
      </c>
      <c r="J18" s="74"/>
    </row>
    <row r="19" spans="1:10" s="1218" customFormat="1">
      <c r="A19" s="1489"/>
      <c r="B19" s="1490"/>
      <c r="C19" s="1490"/>
      <c r="D19" s="1490"/>
      <c r="E19" s="1490"/>
      <c r="F19" s="1490"/>
      <c r="G19" s="1490"/>
      <c r="J19" s="1491"/>
    </row>
    <row r="20" spans="1:10">
      <c r="A20" s="1425" t="s">
        <v>1369</v>
      </c>
      <c r="B20" s="1492"/>
      <c r="C20" s="1492">
        <v>1.8487502384252279</v>
      </c>
      <c r="D20" s="1492"/>
      <c r="E20" s="1492">
        <v>2.1427879990936174</v>
      </c>
      <c r="F20" s="1492"/>
      <c r="G20" s="1492">
        <v>2.5679362147299551</v>
      </c>
    </row>
    <row r="21" spans="1:10" s="168" customFormat="1" ht="10.5" customHeight="1">
      <c r="A21" s="1493"/>
      <c r="B21" s="1494"/>
      <c r="C21" s="1494"/>
      <c r="D21" s="1494"/>
      <c r="E21" s="1494"/>
      <c r="F21" s="1494"/>
      <c r="G21" s="1495"/>
    </row>
    <row r="22" spans="1:10" s="40" customFormat="1" ht="27.75" customHeight="1">
      <c r="A22" s="2890" t="s">
        <v>1370</v>
      </c>
      <c r="B22" s="2800"/>
      <c r="C22" s="2800"/>
      <c r="D22" s="2800"/>
      <c r="E22" s="2800"/>
      <c r="F22" s="2800"/>
      <c r="G22" s="2800"/>
    </row>
    <row r="25" spans="1:10" ht="15">
      <c r="A25" s="2228"/>
      <c r="B25" s="2795" t="s">
        <v>1358</v>
      </c>
      <c r="C25" s="2891"/>
      <c r="D25" s="2795" t="s">
        <v>408</v>
      </c>
      <c r="E25" s="2891"/>
      <c r="F25" s="2795" t="s">
        <v>404</v>
      </c>
      <c r="G25" s="2891"/>
    </row>
    <row r="26" spans="1:10" ht="22.5">
      <c r="A26" s="124" t="s">
        <v>291</v>
      </c>
      <c r="B26" s="2213" t="s">
        <v>1359</v>
      </c>
      <c r="C26" s="2213" t="s">
        <v>1360</v>
      </c>
      <c r="D26" s="2213" t="s">
        <v>1359</v>
      </c>
      <c r="E26" s="2213" t="s">
        <v>1360</v>
      </c>
      <c r="F26" s="2213" t="s">
        <v>1359</v>
      </c>
      <c r="G26" s="2213" t="s">
        <v>1360</v>
      </c>
    </row>
    <row r="27" spans="1:10" ht="14.25">
      <c r="A27" s="32" t="s">
        <v>2171</v>
      </c>
      <c r="B27" s="1482">
        <v>67028.498950482433</v>
      </c>
      <c r="C27" s="1482">
        <v>67028.498950482433</v>
      </c>
      <c r="D27" s="1482">
        <v>30024.235798677735</v>
      </c>
      <c r="E27" s="1482">
        <v>30024.235798677735</v>
      </c>
      <c r="F27" s="1482">
        <v>24299.509804786034</v>
      </c>
      <c r="G27" s="1483">
        <v>24299.509804786034</v>
      </c>
    </row>
    <row r="28" spans="1:10">
      <c r="A28" s="15" t="s">
        <v>1362</v>
      </c>
      <c r="B28" s="1484">
        <v>30280.743109028528</v>
      </c>
      <c r="C28" s="1484">
        <v>35624.403657680625</v>
      </c>
      <c r="D28" s="1484">
        <v>1897.1261137078302</v>
      </c>
      <c r="E28" s="1484">
        <v>2231.9130749503888</v>
      </c>
      <c r="F28" s="1484">
        <v>3149.3870505930067</v>
      </c>
      <c r="G28" s="1484">
        <v>3705.1612359917722</v>
      </c>
    </row>
    <row r="29" spans="1:10">
      <c r="A29" s="15" t="s">
        <v>1363</v>
      </c>
      <c r="B29" s="1485"/>
      <c r="C29" s="1485"/>
      <c r="D29" s="1485"/>
      <c r="E29" s="1485"/>
      <c r="F29" s="1485"/>
      <c r="G29" s="1485"/>
    </row>
    <row r="30" spans="1:10">
      <c r="A30" s="1497" t="s">
        <v>1364</v>
      </c>
      <c r="B30" s="1498">
        <v>97309.242059510943</v>
      </c>
      <c r="C30" s="1498">
        <v>102652.90260816306</v>
      </c>
      <c r="D30" s="1498">
        <v>31921.361912385568</v>
      </c>
      <c r="E30" s="1498">
        <v>32256.148873628128</v>
      </c>
      <c r="F30" s="1498">
        <v>27448.89685537904</v>
      </c>
      <c r="G30" s="1498">
        <v>28004.671040777808</v>
      </c>
    </row>
    <row r="31" spans="1:10">
      <c r="A31" s="1488" t="s">
        <v>1371</v>
      </c>
      <c r="B31" s="2221">
        <v>44311.611957755602</v>
      </c>
      <c r="C31" s="2221">
        <v>167338.56466913354</v>
      </c>
      <c r="D31" s="2221">
        <v>10303.664823922461</v>
      </c>
      <c r="E31" s="2221">
        <v>15557.375649202942</v>
      </c>
      <c r="F31" s="2221">
        <v>10430.14097661376</v>
      </c>
      <c r="G31" s="1485">
        <v>49043.634854942487</v>
      </c>
    </row>
    <row r="32" spans="1:10" ht="14.25">
      <c r="A32" s="1488" t="s">
        <v>2170</v>
      </c>
      <c r="B32" s="1484">
        <v>27946.898179059484</v>
      </c>
      <c r="C32" s="1484">
        <v>46357.064386590107</v>
      </c>
      <c r="D32" s="1484">
        <v>14261.794075316813</v>
      </c>
      <c r="E32" s="1484">
        <v>17241.181894526024</v>
      </c>
      <c r="F32" s="1484">
        <v>4126.474714676343</v>
      </c>
      <c r="G32" s="1484">
        <v>12360.997089473753</v>
      </c>
    </row>
    <row r="33" spans="1:7">
      <c r="A33" s="433" t="s">
        <v>1372</v>
      </c>
      <c r="B33" s="1485">
        <v>16229.151764768958</v>
      </c>
      <c r="C33" s="1485">
        <v>56617.211729773982</v>
      </c>
      <c r="D33" s="1485">
        <v>687.12317709613797</v>
      </c>
      <c r="E33" s="1485">
        <v>5905.5655357433261</v>
      </c>
      <c r="F33" s="1485">
        <v>3009.8322220875307</v>
      </c>
      <c r="G33" s="1485">
        <v>16531.77104439403</v>
      </c>
    </row>
    <row r="34" spans="1:7">
      <c r="A34" s="1497" t="s">
        <v>1366</v>
      </c>
      <c r="B34" s="1498">
        <v>88487.661901584041</v>
      </c>
      <c r="C34" s="1498">
        <v>270312.84078549768</v>
      </c>
      <c r="D34" s="1498">
        <v>25252.58207633541</v>
      </c>
      <c r="E34" s="1498">
        <v>38704.123079472287</v>
      </c>
      <c r="F34" s="1498">
        <v>17566.447913377633</v>
      </c>
      <c r="G34" s="1498">
        <v>77936.402988810267</v>
      </c>
    </row>
    <row r="35" spans="1:7">
      <c r="A35" s="433" t="s">
        <v>1373</v>
      </c>
      <c r="B35" s="2221">
        <v>7531.2307306290495</v>
      </c>
      <c r="C35" s="2221">
        <v>15062.461461258099</v>
      </c>
      <c r="D35" s="2221">
        <v>487.66350056000954</v>
      </c>
      <c r="E35" s="2221">
        <v>975.32700112001908</v>
      </c>
      <c r="F35" s="2221">
        <v>1739.7261300435098</v>
      </c>
      <c r="G35" s="1485">
        <v>3479.4522600870196</v>
      </c>
    </row>
    <row r="36" spans="1:7">
      <c r="A36" s="433" t="s">
        <v>1322</v>
      </c>
      <c r="B36" s="1484">
        <v>14896.688287495021</v>
      </c>
      <c r="C36" s="1484">
        <v>41604.38599348133</v>
      </c>
      <c r="D36" s="1484">
        <v>6041.7643217407567</v>
      </c>
      <c r="E36" s="1484">
        <v>6941.8491785114975</v>
      </c>
      <c r="F36" s="1484">
        <v>5130.0343845334964</v>
      </c>
      <c r="G36" s="1484">
        <v>12759.66252181207</v>
      </c>
    </row>
    <row r="37" spans="1:7">
      <c r="A37" s="433" t="s">
        <v>1367</v>
      </c>
      <c r="B37" s="1485"/>
      <c r="C37" s="1485"/>
      <c r="D37" s="1485"/>
      <c r="E37" s="1485"/>
      <c r="F37" s="1485"/>
      <c r="G37" s="1485"/>
    </row>
    <row r="38" spans="1:7">
      <c r="A38" s="1497" t="s">
        <v>1368</v>
      </c>
      <c r="B38" s="1498">
        <v>22427.919018124074</v>
      </c>
      <c r="C38" s="1498">
        <v>56666.847454739429</v>
      </c>
      <c r="D38" s="1498">
        <v>6529.4278223007659</v>
      </c>
      <c r="E38" s="1498">
        <v>7917.1761796315159</v>
      </c>
      <c r="F38" s="1498">
        <v>6869.7605145770058</v>
      </c>
      <c r="G38" s="1498">
        <v>16239.11478189909</v>
      </c>
    </row>
    <row r="39" spans="1:7">
      <c r="A39" s="1499" t="s">
        <v>1369</v>
      </c>
      <c r="B39" s="1500">
        <v>1.4730490585042106</v>
      </c>
      <c r="C39" s="1500"/>
      <c r="D39" s="1500">
        <v>1.7049136849100541</v>
      </c>
      <c r="E39" s="1500"/>
      <c r="F39" s="1500">
        <v>2.5661119028734789</v>
      </c>
      <c r="G39" s="1501"/>
    </row>
    <row r="40" spans="1:7" s="168" customFormat="1">
      <c r="A40" s="2424"/>
      <c r="B40" s="2425"/>
      <c r="C40" s="2425"/>
      <c r="D40" s="2425"/>
      <c r="E40" s="2425"/>
      <c r="F40" s="2425"/>
      <c r="G40" s="2426"/>
    </row>
    <row r="41" spans="1:7" ht="12" customHeight="1">
      <c r="A41" s="2892" t="s">
        <v>2174</v>
      </c>
      <c r="B41" s="2892"/>
      <c r="C41" s="2892"/>
      <c r="D41" s="2892"/>
      <c r="E41" s="2892"/>
      <c r="F41" s="2892"/>
      <c r="G41" s="2892"/>
    </row>
    <row r="42" spans="1:7">
      <c r="A42" s="2887" t="s">
        <v>2172</v>
      </c>
      <c r="B42" s="2800"/>
      <c r="C42" s="2800"/>
      <c r="D42" s="2800"/>
      <c r="E42" s="2800"/>
      <c r="F42" s="2800"/>
      <c r="G42" s="2800"/>
    </row>
    <row r="43" spans="1:7">
      <c r="A43" s="2887" t="s">
        <v>2173</v>
      </c>
      <c r="B43" s="2800"/>
      <c r="C43" s="2800"/>
      <c r="D43" s="2800"/>
      <c r="E43" s="2800"/>
      <c r="F43" s="2800"/>
      <c r="G43" s="2800"/>
    </row>
    <row r="114" spans="7:7" ht="15">
      <c r="G114" s="25"/>
    </row>
  </sheetData>
  <mergeCells count="11">
    <mergeCell ref="A42:G42"/>
    <mergeCell ref="A43:G43"/>
    <mergeCell ref="A1:G1"/>
    <mergeCell ref="B2:C2"/>
    <mergeCell ref="D2:E2"/>
    <mergeCell ref="F2:G2"/>
    <mergeCell ref="A22:G22"/>
    <mergeCell ref="B25:C25"/>
    <mergeCell ref="D25:E25"/>
    <mergeCell ref="F25:G25"/>
    <mergeCell ref="A41:G4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8172A-3BE5-46B5-994D-E940760D10BD}">
  <sheetPr>
    <tabColor theme="2"/>
  </sheetPr>
  <dimension ref="A1:G111"/>
  <sheetViews>
    <sheetView showGridLines="0" showWhiteSpace="0" view="pageLayout" zoomScale="89" zoomScaleNormal="100" zoomScalePageLayoutView="89" workbookViewId="0">
      <selection activeCell="A47" sqref="A47"/>
    </sheetView>
  </sheetViews>
  <sheetFormatPr defaultColWidth="0" defaultRowHeight="12"/>
  <cols>
    <col min="1" max="1" width="54.7109375" style="17" customWidth="1"/>
    <col min="2" max="6" width="8" style="6" customWidth="1"/>
    <col min="7" max="7" width="0" style="6" hidden="1" customWidth="1"/>
    <col min="8" max="16384" width="9.140625" style="6" hidden="1"/>
  </cols>
  <sheetData>
    <row r="1" spans="1:6" ht="43.5" customHeight="1">
      <c r="A1" s="2844" t="s">
        <v>2238</v>
      </c>
      <c r="B1" s="2844"/>
      <c r="C1" s="2844"/>
      <c r="D1" s="2844"/>
      <c r="E1" s="2844"/>
      <c r="F1" s="2844"/>
    </row>
    <row r="2" spans="1:6" ht="15" customHeight="1">
      <c r="A2" s="65">
        <v>2018</v>
      </c>
      <c r="B2" s="2888" t="s">
        <v>1374</v>
      </c>
      <c r="C2" s="2889"/>
      <c r="D2" s="2889"/>
      <c r="E2" s="2889"/>
      <c r="F2" s="1502"/>
    </row>
    <row r="3" spans="1:6" ht="21" customHeight="1">
      <c r="A3" s="27" t="s">
        <v>1375</v>
      </c>
      <c r="B3" s="1481" t="s">
        <v>405</v>
      </c>
      <c r="C3" s="1481" t="s">
        <v>404</v>
      </c>
      <c r="D3" s="1481" t="s">
        <v>408</v>
      </c>
      <c r="E3" s="1503" t="s">
        <v>1376</v>
      </c>
      <c r="F3" s="1481" t="s">
        <v>188</v>
      </c>
    </row>
    <row r="4" spans="1:6" ht="14.25">
      <c r="A4" s="21" t="s">
        <v>2239</v>
      </c>
      <c r="B4" s="1504">
        <v>16.514136234009399</v>
      </c>
      <c r="C4" s="1504">
        <v>32.156673624974793</v>
      </c>
      <c r="D4" s="1504">
        <v>22.222072631885123</v>
      </c>
      <c r="E4" s="1504">
        <v>28.997248245310068</v>
      </c>
      <c r="F4" s="1504">
        <v>99.890130736179387</v>
      </c>
    </row>
    <row r="5" spans="1:6">
      <c r="A5" s="15" t="s">
        <v>915</v>
      </c>
      <c r="B5" s="1505">
        <v>4.8127610076509617</v>
      </c>
      <c r="C5" s="1505">
        <v>26.103747983459996</v>
      </c>
      <c r="D5" s="1505">
        <v>12.7365609901006</v>
      </c>
      <c r="E5" s="1505">
        <v>4.1437145158478037</v>
      </c>
      <c r="F5" s="1505">
        <v>47.796784497059356</v>
      </c>
    </row>
    <row r="6" spans="1:6" ht="24">
      <c r="A6" s="15" t="s">
        <v>1378</v>
      </c>
      <c r="B6" s="34">
        <v>1.3774729331963851</v>
      </c>
      <c r="C6" s="33">
        <v>3.9109524496676604</v>
      </c>
      <c r="D6" s="34">
        <v>6.6474849460478707</v>
      </c>
      <c r="E6" s="34">
        <v>4.6223718987305391</v>
      </c>
      <c r="F6" s="34">
        <v>16.558282227642454</v>
      </c>
    </row>
    <row r="7" spans="1:6" ht="24">
      <c r="A7" s="1461" t="s">
        <v>1379</v>
      </c>
      <c r="B7" s="34">
        <v>2.4340242690666916</v>
      </c>
      <c r="C7" s="33">
        <v>0.53957555944192992</v>
      </c>
      <c r="D7" s="34">
        <v>2.2253473761096147</v>
      </c>
      <c r="E7" s="34">
        <v>0.61999260013487367</v>
      </c>
      <c r="F7" s="34">
        <v>5.8189398047531133</v>
      </c>
    </row>
    <row r="8" spans="1:6">
      <c r="A8" s="1461" t="s">
        <v>623</v>
      </c>
      <c r="B8" s="34">
        <v>7.8898780240953617</v>
      </c>
      <c r="C8" s="33">
        <v>1.6023976324052003</v>
      </c>
      <c r="D8" s="34">
        <v>0.61267931962704092</v>
      </c>
      <c r="E8" s="34">
        <v>19.611169230596854</v>
      </c>
      <c r="F8" s="34">
        <v>29.716124206724462</v>
      </c>
    </row>
    <row r="9" spans="1:6" ht="14.25">
      <c r="A9" s="21" t="s">
        <v>2327</v>
      </c>
      <c r="B9" s="1504">
        <v>0.3802282102391486</v>
      </c>
      <c r="C9" s="1504">
        <v>0.92002232462106004</v>
      </c>
      <c r="D9" s="1504">
        <v>0.44778586238290574</v>
      </c>
      <c r="E9" s="1504">
        <v>2.2917790326713399</v>
      </c>
      <c r="F9" s="1504">
        <v>4.0398154299144551</v>
      </c>
    </row>
    <row r="10" spans="1:6">
      <c r="A10" s="1506" t="s">
        <v>623</v>
      </c>
      <c r="B10" s="34">
        <v>0.3802282102391486</v>
      </c>
      <c r="C10" s="33">
        <v>0.91945198329006006</v>
      </c>
      <c r="D10" s="34">
        <v>0.44778586238290574</v>
      </c>
      <c r="E10" s="34">
        <v>2.2917790326713399</v>
      </c>
      <c r="F10" s="34">
        <v>4.0392450885834554</v>
      </c>
    </row>
    <row r="11" spans="1:6">
      <c r="A11" s="1507" t="s">
        <v>1381</v>
      </c>
      <c r="B11" s="34">
        <v>0</v>
      </c>
      <c r="C11" s="33">
        <v>5.7034133099998386E-4</v>
      </c>
      <c r="D11" s="34">
        <v>0</v>
      </c>
      <c r="E11" s="34">
        <v>0</v>
      </c>
      <c r="F11" s="34">
        <v>5.7034133099998386E-4</v>
      </c>
    </row>
    <row r="12" spans="1:6">
      <c r="A12" s="21" t="s">
        <v>1382</v>
      </c>
      <c r="B12" s="1504">
        <v>16.894364444248534</v>
      </c>
      <c r="C12" s="1504">
        <v>33.076695949595852</v>
      </c>
      <c r="D12" s="1504">
        <v>22.669858494268038</v>
      </c>
      <c r="E12" s="1504">
        <v>31.289027277981415</v>
      </c>
      <c r="F12" s="1504">
        <v>103.92994616609383</v>
      </c>
    </row>
    <row r="13" spans="1:6">
      <c r="A13" s="1506" t="s">
        <v>1383</v>
      </c>
      <c r="B13" s="34">
        <v>2.8041104280000003E-2</v>
      </c>
      <c r="C13" s="33">
        <v>1.2015519545099993</v>
      </c>
      <c r="D13" s="34">
        <v>0.12278578206000001</v>
      </c>
      <c r="E13" s="34">
        <v>0.53068280450000027</v>
      </c>
      <c r="F13" s="34">
        <v>1.8830616453499998</v>
      </c>
    </row>
    <row r="14" spans="1:6">
      <c r="A14" s="17" t="s">
        <v>1384</v>
      </c>
      <c r="B14" s="1508">
        <v>0</v>
      </c>
      <c r="C14" s="1508">
        <v>7.0510432109999993E-2</v>
      </c>
      <c r="D14" s="1508">
        <v>0</v>
      </c>
      <c r="E14" s="1508">
        <v>2.0849899232999998</v>
      </c>
      <c r="F14" s="1508">
        <v>2.1555003554099996</v>
      </c>
    </row>
    <row r="15" spans="1:6" ht="14.25">
      <c r="A15" s="1506" t="s">
        <v>2240</v>
      </c>
      <c r="B15" s="34">
        <v>0.21328631397999998</v>
      </c>
      <c r="C15" s="33">
        <v>9.4639682990000015E-2</v>
      </c>
      <c r="D15" s="34">
        <v>3.1946618615000002</v>
      </c>
      <c r="E15" s="34">
        <v>8.4711994629999995E-2</v>
      </c>
      <c r="F15" s="34">
        <v>3.5872998531000002</v>
      </c>
    </row>
    <row r="16" spans="1:6">
      <c r="A16" s="21" t="s">
        <v>1386</v>
      </c>
      <c r="B16" s="1504">
        <v>17.135691862508544</v>
      </c>
      <c r="C16" s="1504">
        <v>34.443398019205844</v>
      </c>
      <c r="D16" s="1504">
        <v>25.987306137828028</v>
      </c>
      <c r="E16" s="1504">
        <v>33.989412000411406</v>
      </c>
      <c r="F16" s="1504">
        <v>111.55580801995384</v>
      </c>
    </row>
    <row r="17" spans="1:6" s="168" customFormat="1">
      <c r="A17" s="43"/>
      <c r="B17" s="63"/>
      <c r="C17" s="63"/>
      <c r="D17" s="63"/>
      <c r="E17" s="63"/>
      <c r="F17" s="63"/>
    </row>
    <row r="18" spans="1:6">
      <c r="A18" s="2893" t="s">
        <v>2241</v>
      </c>
      <c r="B18" s="2894"/>
      <c r="C18" s="2894"/>
      <c r="D18" s="2894"/>
      <c r="E18" s="2894"/>
      <c r="F18" s="2894"/>
    </row>
    <row r="19" spans="1:6">
      <c r="A19" s="2893" t="s">
        <v>2242</v>
      </c>
      <c r="B19" s="2894"/>
      <c r="C19" s="2894"/>
      <c r="D19" s="2894"/>
      <c r="E19" s="2894"/>
      <c r="F19" s="2894"/>
    </row>
    <row r="22" spans="1:6" ht="15">
      <c r="A22" s="1509">
        <v>2017</v>
      </c>
      <c r="B22" s="2795" t="s">
        <v>1374</v>
      </c>
      <c r="C22" s="2891"/>
      <c r="D22" s="2891"/>
      <c r="E22" s="2891"/>
      <c r="F22" s="1510"/>
    </row>
    <row r="23" spans="1:6">
      <c r="A23" s="124" t="s">
        <v>1375</v>
      </c>
      <c r="B23" s="1496" t="s">
        <v>405</v>
      </c>
      <c r="C23" s="1496" t="s">
        <v>404</v>
      </c>
      <c r="D23" s="1496" t="s">
        <v>408</v>
      </c>
      <c r="E23" s="1511" t="s">
        <v>1376</v>
      </c>
      <c r="F23" s="1496" t="s">
        <v>188</v>
      </c>
    </row>
    <row r="24" spans="1:6">
      <c r="A24" s="32" t="s">
        <v>915</v>
      </c>
      <c r="B24" s="33">
        <v>0.10666326928397561</v>
      </c>
      <c r="C24" s="34">
        <v>20.059939635358504</v>
      </c>
      <c r="D24" s="34">
        <v>22.935451802556404</v>
      </c>
      <c r="E24" s="34">
        <v>4.7750182928011142</v>
      </c>
      <c r="F24" s="34">
        <v>47.877072999999996</v>
      </c>
    </row>
    <row r="25" spans="1:6">
      <c r="A25" s="15" t="s">
        <v>1383</v>
      </c>
      <c r="B25" s="1505">
        <v>0</v>
      </c>
      <c r="C25" s="1505">
        <v>3.9409999999999998E-4</v>
      </c>
      <c r="D25" s="1505">
        <v>0</v>
      </c>
      <c r="E25" s="1505">
        <v>6.0973752000000004E-4</v>
      </c>
      <c r="F25" s="1505">
        <v>1.0038375200000001E-3</v>
      </c>
    </row>
    <row r="26" spans="1:6" ht="24">
      <c r="A26" s="15" t="s">
        <v>2089</v>
      </c>
      <c r="B26" s="33">
        <v>2.4835052391672163</v>
      </c>
      <c r="C26" s="34">
        <v>2.5356093421356709</v>
      </c>
      <c r="D26" s="34">
        <v>6.9293448584273181</v>
      </c>
      <c r="E26" s="34">
        <v>3.1647274339007754</v>
      </c>
      <c r="F26" s="34">
        <v>15.113186873630982</v>
      </c>
    </row>
    <row r="27" spans="1:6" ht="24">
      <c r="A27" s="1461" t="s">
        <v>2090</v>
      </c>
      <c r="B27" s="33">
        <v>0</v>
      </c>
      <c r="C27" s="34">
        <v>0.27109209310999999</v>
      </c>
      <c r="D27" s="34">
        <v>0.94805903135905023</v>
      </c>
      <c r="E27" s="34">
        <v>0.24444739681882097</v>
      </c>
      <c r="F27" s="34">
        <v>1.4635985212878713</v>
      </c>
    </row>
    <row r="28" spans="1:6">
      <c r="A28" s="1461" t="s">
        <v>2091</v>
      </c>
      <c r="B28" s="33">
        <v>8.5925863359426522</v>
      </c>
      <c r="C28" s="34">
        <v>2.8488176069799995</v>
      </c>
      <c r="D28" s="34">
        <v>1.0306406905884218</v>
      </c>
      <c r="E28" s="34">
        <v>17.048336437599929</v>
      </c>
      <c r="F28" s="34">
        <v>29.520381071111004</v>
      </c>
    </row>
    <row r="29" spans="1:6">
      <c r="A29" s="1461" t="s">
        <v>2092</v>
      </c>
      <c r="B29" s="33">
        <v>0</v>
      </c>
      <c r="C29" s="34">
        <v>0.24393259580000001</v>
      </c>
      <c r="D29" s="34">
        <v>0</v>
      </c>
      <c r="E29" s="34">
        <v>0.83659371775000002</v>
      </c>
      <c r="F29" s="34">
        <v>1.0805263135499998</v>
      </c>
    </row>
    <row r="30" spans="1:6">
      <c r="A30" s="1506" t="s">
        <v>2093</v>
      </c>
      <c r="B30" s="33">
        <v>0</v>
      </c>
      <c r="C30" s="34">
        <v>2.1704064780000004E-2</v>
      </c>
      <c r="D30" s="34">
        <v>9.678144666000002E-2</v>
      </c>
      <c r="E30" s="34">
        <v>0</v>
      </c>
      <c r="F30" s="34">
        <v>0.11848551144000001</v>
      </c>
    </row>
    <row r="31" spans="1:6">
      <c r="A31" s="1507" t="s">
        <v>2094</v>
      </c>
      <c r="B31" s="33">
        <v>0.25726362178000001</v>
      </c>
      <c r="C31" s="34">
        <v>0.21361924992</v>
      </c>
      <c r="D31" s="34">
        <v>0.5272222701</v>
      </c>
      <c r="E31" s="34">
        <v>2.2834423799999999E-3</v>
      </c>
      <c r="F31" s="34">
        <v>1.00038858418</v>
      </c>
    </row>
    <row r="32" spans="1:6">
      <c r="A32" s="40" t="s">
        <v>2095</v>
      </c>
      <c r="B32" s="33">
        <v>0</v>
      </c>
      <c r="C32" s="34">
        <v>0</v>
      </c>
      <c r="D32" s="34">
        <v>0</v>
      </c>
      <c r="E32" s="34">
        <v>0</v>
      </c>
      <c r="F32" s="34">
        <v>0</v>
      </c>
    </row>
    <row r="33" spans="1:6">
      <c r="A33" s="54" t="s">
        <v>2096</v>
      </c>
      <c r="B33" s="2460">
        <v>11.440018466173846</v>
      </c>
      <c r="C33" s="2460">
        <v>26.195108688084176</v>
      </c>
      <c r="D33" s="2460">
        <v>32.467500099691193</v>
      </c>
      <c r="E33" s="2460">
        <v>26.072016458770644</v>
      </c>
      <c r="F33" s="2460">
        <v>96.174643712719842</v>
      </c>
    </row>
    <row r="34" spans="1:6" ht="42.75" customHeight="1">
      <c r="A34" s="161" t="s">
        <v>1389</v>
      </c>
      <c r="B34" s="1508">
        <v>1.5206811941255909</v>
      </c>
      <c r="C34" s="1508">
        <v>-0.30899154234660819</v>
      </c>
      <c r="D34" s="1508">
        <v>-2.2529224718749572</v>
      </c>
      <c r="E34" s="1508">
        <v>4.2460551984492705</v>
      </c>
      <c r="F34" s="1508">
        <v>3.2048223783530121</v>
      </c>
    </row>
    <row r="35" spans="1:6">
      <c r="A35" s="54" t="s">
        <v>1390</v>
      </c>
      <c r="B35" s="2460">
        <v>12.960699660299436</v>
      </c>
      <c r="C35" s="2460">
        <v>25.886117145737568</v>
      </c>
      <c r="D35" s="2460">
        <v>30.214577627816233</v>
      </c>
      <c r="E35" s="2460">
        <v>30.318071657219917</v>
      </c>
      <c r="F35" s="2460">
        <v>99.379466091072857</v>
      </c>
    </row>
    <row r="36" spans="1:6">
      <c r="A36" s="43"/>
      <c r="B36" s="63"/>
      <c r="C36" s="63"/>
      <c r="D36" s="63"/>
      <c r="E36" s="63"/>
      <c r="F36" s="63"/>
    </row>
    <row r="37" spans="1:6">
      <c r="A37" s="2893" t="s">
        <v>2243</v>
      </c>
      <c r="B37" s="2894"/>
      <c r="C37" s="2894"/>
      <c r="D37" s="2894"/>
      <c r="E37" s="2894"/>
      <c r="F37" s="2894"/>
    </row>
    <row r="38" spans="1:6">
      <c r="A38" s="2893" t="s">
        <v>2244</v>
      </c>
      <c r="B38" s="2894"/>
      <c r="C38" s="2894"/>
      <c r="D38" s="2894"/>
      <c r="E38" s="2894"/>
      <c r="F38" s="2894"/>
    </row>
    <row r="39" spans="1:6">
      <c r="A39" s="2893" t="s">
        <v>2245</v>
      </c>
      <c r="B39" s="2894"/>
      <c r="C39" s="2894"/>
      <c r="D39" s="2894"/>
      <c r="E39" s="2894"/>
      <c r="F39" s="2894"/>
    </row>
    <row r="111" spans="7:7" ht="15">
      <c r="G111" s="25"/>
    </row>
  </sheetData>
  <mergeCells count="8">
    <mergeCell ref="A38:F38"/>
    <mergeCell ref="A39:F39"/>
    <mergeCell ref="A1:F1"/>
    <mergeCell ref="B2:E2"/>
    <mergeCell ref="A18:F18"/>
    <mergeCell ref="A19:F19"/>
    <mergeCell ref="B22:E22"/>
    <mergeCell ref="A37:F37"/>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E4854-3D21-4C5A-A59E-352CFAB2D976}">
  <sheetPr>
    <tabColor theme="2"/>
  </sheetPr>
  <dimension ref="A1:G111"/>
  <sheetViews>
    <sheetView showGridLines="0" showWhiteSpace="0" view="pageLayout" zoomScaleNormal="100" workbookViewId="0">
      <selection activeCell="A36" sqref="A36"/>
    </sheetView>
  </sheetViews>
  <sheetFormatPr defaultColWidth="0" defaultRowHeight="12"/>
  <cols>
    <col min="1" max="1" width="44.5703125" style="17" customWidth="1"/>
    <col min="2" max="6" width="10" style="6" customWidth="1"/>
    <col min="7" max="7" width="0" style="6" hidden="1" customWidth="1"/>
    <col min="8" max="16384" width="9.140625" style="6" hidden="1"/>
  </cols>
  <sheetData>
    <row r="1" spans="1:6">
      <c r="A1" s="2864" t="s">
        <v>2319</v>
      </c>
      <c r="B1" s="2864"/>
      <c r="C1" s="2864"/>
      <c r="D1" s="2864"/>
      <c r="E1" s="2864"/>
      <c r="F1" s="2864"/>
    </row>
    <row r="2" spans="1:6">
      <c r="A2" s="2895"/>
      <c r="B2" s="2895"/>
      <c r="C2" s="2895"/>
      <c r="D2" s="2895"/>
      <c r="E2" s="2895"/>
      <c r="F2" s="2895"/>
    </row>
    <row r="3" spans="1:6">
      <c r="A3" s="2895"/>
      <c r="B3" s="2895"/>
      <c r="C3" s="2895"/>
      <c r="D3" s="2895"/>
      <c r="E3" s="2895"/>
      <c r="F3" s="2895"/>
    </row>
    <row r="4" spans="1:6">
      <c r="A4" s="2896"/>
      <c r="B4" s="2896"/>
      <c r="C4" s="2896"/>
      <c r="D4" s="2896"/>
      <c r="E4" s="2896"/>
      <c r="F4" s="2896"/>
    </row>
    <row r="5" spans="1:6" ht="21" customHeight="1">
      <c r="A5" s="1512" t="s">
        <v>1375</v>
      </c>
      <c r="B5" s="1513" t="s">
        <v>1391</v>
      </c>
      <c r="C5" s="1513" t="s">
        <v>1392</v>
      </c>
      <c r="D5" s="1513" t="s">
        <v>1393</v>
      </c>
      <c r="E5" s="1513" t="s">
        <v>1394</v>
      </c>
      <c r="F5" s="135" t="s">
        <v>1395</v>
      </c>
    </row>
    <row r="6" spans="1:6">
      <c r="A6" s="21" t="s">
        <v>1377</v>
      </c>
      <c r="B6" s="1504">
        <v>99.890130736179387</v>
      </c>
      <c r="C6" s="1504">
        <v>103.68050607365234</v>
      </c>
      <c r="D6" s="1504">
        <v>91.205877055910761</v>
      </c>
      <c r="E6" s="1504">
        <v>87.31988887980981</v>
      </c>
      <c r="F6" s="1504">
        <v>96.100138643229641</v>
      </c>
    </row>
    <row r="7" spans="1:6">
      <c r="A7" s="15" t="s">
        <v>915</v>
      </c>
      <c r="B7" s="1505">
        <v>47.796784497059356</v>
      </c>
      <c r="C7" s="1505">
        <v>50.001920932804701</v>
      </c>
      <c r="D7" s="1505">
        <v>38.076173653114871</v>
      </c>
      <c r="E7" s="1505">
        <v>36.420361862357645</v>
      </c>
      <c r="F7" s="1505">
        <v>45.614276523955347</v>
      </c>
    </row>
    <row r="8" spans="1:6" ht="24">
      <c r="A8" s="15" t="s">
        <v>1378</v>
      </c>
      <c r="B8" s="33">
        <v>16.558282227642454</v>
      </c>
      <c r="C8" s="34">
        <v>15.179787729658663</v>
      </c>
      <c r="D8" s="34">
        <v>13.953492959835113</v>
      </c>
      <c r="E8" s="34">
        <v>15.386926637371092</v>
      </c>
      <c r="F8" s="34">
        <v>14.217185518198997</v>
      </c>
    </row>
    <row r="9" spans="1:6" ht="24">
      <c r="A9" s="1461" t="s">
        <v>1379</v>
      </c>
      <c r="B9" s="33">
        <v>5.8189398047531133</v>
      </c>
      <c r="C9" s="34">
        <v>6.7168781012747507</v>
      </c>
      <c r="D9" s="34">
        <v>5.8189435819887558</v>
      </c>
      <c r="E9" s="34">
        <v>5.3695117600959481</v>
      </c>
      <c r="F9" s="34">
        <v>5.8981474898035708</v>
      </c>
    </row>
    <row r="10" spans="1:6">
      <c r="A10" s="1461" t="s">
        <v>623</v>
      </c>
      <c r="B10" s="33">
        <v>29.716124206724462</v>
      </c>
      <c r="C10" s="34">
        <v>31.781919309914226</v>
      </c>
      <c r="D10" s="34">
        <v>33.357266860972018</v>
      </c>
      <c r="E10" s="34">
        <v>30.143088619985111</v>
      </c>
      <c r="F10" s="34">
        <v>30.370529111271733</v>
      </c>
    </row>
    <row r="11" spans="1:6">
      <c r="A11" s="21" t="s">
        <v>1380</v>
      </c>
      <c r="B11" s="1504">
        <v>4.0398154299144551</v>
      </c>
      <c r="C11" s="1504">
        <v>3.812567613667778</v>
      </c>
      <c r="D11" s="1504">
        <v>4.281506307148903</v>
      </c>
      <c r="E11" s="1504">
        <v>4.0081346746744542</v>
      </c>
      <c r="F11" s="1504">
        <v>3.2793274478434422</v>
      </c>
    </row>
    <row r="12" spans="1:6">
      <c r="A12" s="1506" t="s">
        <v>623</v>
      </c>
      <c r="B12" s="33">
        <v>4.0392450885834554</v>
      </c>
      <c r="C12" s="34">
        <v>3.8065577511205975</v>
      </c>
      <c r="D12" s="34">
        <v>4.2505862201425826</v>
      </c>
      <c r="E12" s="34">
        <v>3.9977175935775771</v>
      </c>
      <c r="F12" s="34">
        <v>3.2793274478434422</v>
      </c>
    </row>
    <row r="13" spans="1:6">
      <c r="A13" s="1507" t="s">
        <v>1381</v>
      </c>
      <c r="B13" s="33">
        <v>5.7034133099998386E-4</v>
      </c>
      <c r="C13" s="34">
        <v>6.0098625471803569E-3</v>
      </c>
      <c r="D13" s="34">
        <v>3.0920087006320408E-2</v>
      </c>
      <c r="E13" s="34">
        <v>1.0417081096876868E-2</v>
      </c>
      <c r="F13" s="34">
        <v>0</v>
      </c>
    </row>
    <row r="14" spans="1:6">
      <c r="A14" s="21" t="s">
        <v>1382</v>
      </c>
      <c r="B14" s="1504">
        <v>103.92994616609383</v>
      </c>
      <c r="C14" s="1504">
        <v>107.49307368732001</v>
      </c>
      <c r="D14" s="1504">
        <v>95.487383363059664</v>
      </c>
      <c r="E14" s="1504">
        <v>91.328023554484261</v>
      </c>
      <c r="F14" s="1504">
        <v>99.379466091073084</v>
      </c>
    </row>
    <row r="15" spans="1:6">
      <c r="A15" s="1506" t="s">
        <v>1383</v>
      </c>
      <c r="B15" s="33">
        <v>1.8830616453499998</v>
      </c>
      <c r="C15" s="34">
        <v>1.18092829057</v>
      </c>
      <c r="D15" s="34">
        <v>2.5522855300000002</v>
      </c>
      <c r="E15" s="34">
        <v>1.9866031830100002</v>
      </c>
      <c r="F15" s="34">
        <v>1.3403374888499999</v>
      </c>
    </row>
    <row r="16" spans="1:6">
      <c r="A16" s="17" t="s">
        <v>1384</v>
      </c>
      <c r="B16" s="1508">
        <v>2.1555003554099996</v>
      </c>
      <c r="C16" s="1508">
        <v>1.4537662371000004</v>
      </c>
      <c r="D16" s="1508">
        <v>1.4678567955200004</v>
      </c>
      <c r="E16" s="1508">
        <v>1.6381599538299998</v>
      </c>
      <c r="F16" s="1508">
        <v>1.0805263135499998</v>
      </c>
    </row>
    <row r="17" spans="1:6">
      <c r="A17" s="1506" t="s">
        <v>1385</v>
      </c>
      <c r="B17" s="33">
        <v>3.5872998531000002</v>
      </c>
      <c r="C17" s="34">
        <v>2.7115274947800008</v>
      </c>
      <c r="D17" s="34">
        <v>2.8618522195599998</v>
      </c>
      <c r="E17" s="34">
        <v>1.3431705727200001</v>
      </c>
      <c r="F17" s="34">
        <v>2.1390444717599997</v>
      </c>
    </row>
    <row r="18" spans="1:6" s="168" customFormat="1" ht="10.5" customHeight="1">
      <c r="A18" s="21" t="s">
        <v>1386</v>
      </c>
      <c r="B18" s="1504">
        <v>111.55580801995384</v>
      </c>
      <c r="C18" s="1504">
        <v>112.83929570977013</v>
      </c>
      <c r="D18" s="1504">
        <v>102.36937790813965</v>
      </c>
      <c r="E18" s="1504">
        <v>96.295957264044262</v>
      </c>
      <c r="F18" s="1504">
        <v>103.93937436523309</v>
      </c>
    </row>
    <row r="19" spans="1:6" s="1514" customFormat="1">
      <c r="A19" s="43"/>
      <c r="B19" s="63"/>
      <c r="C19" s="63"/>
      <c r="D19" s="63"/>
      <c r="E19" s="63"/>
      <c r="F19" s="63"/>
    </row>
    <row r="20" spans="1:6" s="1514" customFormat="1" ht="11.25" customHeight="1">
      <c r="A20" s="2897" t="s">
        <v>1387</v>
      </c>
      <c r="B20" s="2898"/>
      <c r="C20" s="2898"/>
      <c r="D20" s="2898"/>
      <c r="E20" s="2898"/>
      <c r="F20" s="2898"/>
    </row>
    <row r="21" spans="1:6" s="1514" customFormat="1" ht="11.25" customHeight="1">
      <c r="A21" s="2897" t="s">
        <v>1388</v>
      </c>
      <c r="B21" s="2898"/>
      <c r="C21" s="2898"/>
      <c r="D21" s="2898"/>
      <c r="E21" s="2898"/>
      <c r="F21" s="2898"/>
    </row>
    <row r="111" spans="7:7" ht="15">
      <c r="G111" s="25"/>
    </row>
  </sheetData>
  <mergeCells count="3">
    <mergeCell ref="A1:F4"/>
    <mergeCell ref="A20:F20"/>
    <mergeCell ref="A21:F2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7B755-E145-47FB-9C85-5FDA53BABCF0}">
  <sheetPr>
    <tabColor theme="2"/>
  </sheetPr>
  <dimension ref="A1:G111"/>
  <sheetViews>
    <sheetView showGridLines="0" showWhiteSpace="0" view="pageLayout" zoomScaleNormal="100" workbookViewId="0">
      <selection activeCell="A58" sqref="A58"/>
    </sheetView>
  </sheetViews>
  <sheetFormatPr defaultColWidth="0" defaultRowHeight="12"/>
  <cols>
    <col min="1" max="1" width="46.42578125" style="17" customWidth="1"/>
    <col min="2" max="3" width="11" style="6" customWidth="1"/>
    <col min="4" max="4" width="24" style="6" customWidth="1"/>
    <col min="5" max="7" width="0" style="6" hidden="1" customWidth="1"/>
    <col min="8" max="16384" width="9.140625" style="6" hidden="1"/>
  </cols>
  <sheetData>
    <row r="1" spans="1:4" ht="14.25" customHeight="1">
      <c r="A1" s="2844" t="s">
        <v>2320</v>
      </c>
      <c r="B1" s="2844"/>
      <c r="C1" s="2844"/>
      <c r="D1" s="2844"/>
    </row>
    <row r="2" spans="1:4">
      <c r="A2" s="2895"/>
      <c r="B2" s="2895"/>
      <c r="C2" s="2895"/>
      <c r="D2" s="2895"/>
    </row>
    <row r="3" spans="1:4" ht="30.75" customHeight="1">
      <c r="A3" s="2896"/>
      <c r="B3" s="2896"/>
      <c r="C3" s="2896"/>
      <c r="D3" s="2896"/>
    </row>
    <row r="4" spans="1:4" ht="15">
      <c r="A4" s="65">
        <v>2018</v>
      </c>
      <c r="B4" s="1515"/>
      <c r="C4" s="1515"/>
      <c r="D4" s="1225" t="s">
        <v>120</v>
      </c>
    </row>
    <row r="5" spans="1:4" ht="17.25" customHeight="1">
      <c r="A5" s="1516" t="s">
        <v>1396</v>
      </c>
      <c r="B5" s="1517"/>
      <c r="C5" s="1517"/>
      <c r="D5" s="1517"/>
    </row>
    <row r="6" spans="1:4">
      <c r="A6" s="15" t="s">
        <v>1397</v>
      </c>
      <c r="B6" s="15"/>
      <c r="C6" s="13"/>
      <c r="D6" s="17">
        <v>32053.615000000002</v>
      </c>
    </row>
    <row r="7" spans="1:4">
      <c r="A7" s="15" t="s">
        <v>1398</v>
      </c>
      <c r="B7" s="17"/>
      <c r="C7" s="17"/>
      <c r="D7" s="17">
        <v>125677.89779829669</v>
      </c>
    </row>
    <row r="8" spans="1:4">
      <c r="A8" s="15" t="s">
        <v>1399</v>
      </c>
      <c r="B8" s="15"/>
      <c r="C8" s="13"/>
      <c r="D8" s="17">
        <v>65421.563068428812</v>
      </c>
    </row>
    <row r="9" spans="1:4">
      <c r="A9" s="18" t="s">
        <v>1400</v>
      </c>
      <c r="B9" s="18"/>
      <c r="C9" s="18"/>
      <c r="D9" s="17">
        <v>15787.626797866151</v>
      </c>
    </row>
    <row r="10" spans="1:4">
      <c r="A10" s="20" t="s">
        <v>1401</v>
      </c>
      <c r="B10" s="15"/>
      <c r="C10" s="13"/>
      <c r="D10" s="17">
        <v>72118.615962694443</v>
      </c>
    </row>
    <row r="11" spans="1:4">
      <c r="A11" s="21" t="s">
        <v>468</v>
      </c>
      <c r="B11" s="21"/>
      <c r="C11" s="21"/>
      <c r="D11" s="21">
        <v>311059.31862728606</v>
      </c>
    </row>
    <row r="12" spans="1:4">
      <c r="B12" s="15"/>
      <c r="C12" s="13"/>
      <c r="D12" s="15"/>
    </row>
    <row r="13" spans="1:4">
      <c r="A13" s="22" t="s">
        <v>1402</v>
      </c>
      <c r="B13" s="15"/>
      <c r="C13" s="13"/>
      <c r="D13" s="15"/>
    </row>
    <row r="14" spans="1:4">
      <c r="A14" s="17" t="s">
        <v>1403</v>
      </c>
      <c r="B14" s="15"/>
      <c r="C14" s="13"/>
      <c r="D14" s="17">
        <v>239647.49307266934</v>
      </c>
    </row>
    <row r="15" spans="1:4">
      <c r="A15" s="17" t="s">
        <v>1404</v>
      </c>
      <c r="B15" s="1413"/>
      <c r="C15" s="1413"/>
      <c r="D15" s="17">
        <v>1005.8872830611397</v>
      </c>
    </row>
    <row r="16" spans="1:4">
      <c r="A16" s="17" t="s">
        <v>1405</v>
      </c>
      <c r="B16" s="17"/>
      <c r="C16" s="17"/>
      <c r="D16" s="17">
        <v>25803.951999999997</v>
      </c>
    </row>
    <row r="17" spans="1:4">
      <c r="A17" s="21" t="s">
        <v>469</v>
      </c>
      <c r="B17" s="21"/>
      <c r="C17" s="21"/>
      <c r="D17" s="21">
        <v>266457.33235573047</v>
      </c>
    </row>
    <row r="18" spans="1:4" ht="15">
      <c r="A18" s="17" t="s">
        <v>470</v>
      </c>
      <c r="B18" s="78"/>
      <c r="C18" s="78"/>
      <c r="D18" s="17">
        <v>2027.6417465465006</v>
      </c>
    </row>
    <row r="19" spans="1:4">
      <c r="A19" s="21" t="s">
        <v>1406</v>
      </c>
      <c r="B19" s="21"/>
      <c r="C19" s="21"/>
      <c r="D19" s="21">
        <f>D11-D17-D18</f>
        <v>42574.344525009095</v>
      </c>
    </row>
    <row r="22" spans="1:4" ht="15">
      <c r="A22" s="1509">
        <v>2017</v>
      </c>
      <c r="B22" s="56"/>
      <c r="C22" s="56"/>
      <c r="D22" s="1518" t="s">
        <v>120</v>
      </c>
    </row>
    <row r="23" spans="1:4">
      <c r="A23" s="1519" t="s">
        <v>1396</v>
      </c>
      <c r="B23" s="1520"/>
      <c r="C23" s="1520"/>
      <c r="D23" s="1520"/>
    </row>
    <row r="24" spans="1:4">
      <c r="A24" s="15" t="s">
        <v>1397</v>
      </c>
      <c r="B24" s="15"/>
      <c r="C24" s="13"/>
      <c r="D24" s="17">
        <v>33315.404999999999</v>
      </c>
    </row>
    <row r="25" spans="1:4">
      <c r="A25" s="15" t="s">
        <v>1398</v>
      </c>
      <c r="B25" s="17"/>
      <c r="C25" s="17"/>
      <c r="D25" s="17">
        <v>124345.86114342892</v>
      </c>
    </row>
    <row r="26" spans="1:4">
      <c r="A26" s="15" t="s">
        <v>1399</v>
      </c>
      <c r="B26" s="15"/>
      <c r="C26" s="13"/>
      <c r="D26" s="17">
        <v>65117.407689750253</v>
      </c>
    </row>
    <row r="27" spans="1:4">
      <c r="A27" s="18" t="s">
        <v>1400</v>
      </c>
      <c r="B27" s="18"/>
      <c r="C27" s="18"/>
      <c r="D27" s="17">
        <v>15766.980885213461</v>
      </c>
    </row>
    <row r="28" spans="1:4">
      <c r="A28" s="20" t="s">
        <v>1401</v>
      </c>
      <c r="B28" s="15"/>
      <c r="C28" s="13"/>
      <c r="D28" s="17">
        <v>72933.545365666796</v>
      </c>
    </row>
    <row r="29" spans="1:4">
      <c r="A29" s="54" t="s">
        <v>468</v>
      </c>
      <c r="B29" s="54"/>
      <c r="C29" s="54"/>
      <c r="D29" s="54">
        <v>311479.20008405944</v>
      </c>
    </row>
    <row r="30" spans="1:4">
      <c r="B30" s="15"/>
      <c r="C30" s="13"/>
      <c r="D30" s="15"/>
    </row>
    <row r="31" spans="1:4">
      <c r="A31" s="313" t="s">
        <v>1402</v>
      </c>
      <c r="B31" s="15"/>
      <c r="C31" s="13"/>
      <c r="D31" s="15"/>
    </row>
    <row r="32" spans="1:4">
      <c r="A32" s="17" t="s">
        <v>1403</v>
      </c>
      <c r="B32" s="15"/>
      <c r="C32" s="13"/>
      <c r="D32" s="17">
        <v>232920.39550041012</v>
      </c>
    </row>
    <row r="33" spans="1:4">
      <c r="A33" s="17" t="s">
        <v>1404</v>
      </c>
      <c r="B33" s="1413"/>
      <c r="C33" s="1413"/>
      <c r="D33" s="17">
        <v>1845.4558542804793</v>
      </c>
    </row>
    <row r="34" spans="1:4">
      <c r="A34" s="17" t="s">
        <v>1405</v>
      </c>
      <c r="B34" s="17"/>
      <c r="C34" s="17"/>
      <c r="D34" s="17">
        <v>4229.8999999999996</v>
      </c>
    </row>
    <row r="35" spans="1:4">
      <c r="A35" s="54" t="s">
        <v>469</v>
      </c>
      <c r="B35" s="54"/>
      <c r="C35" s="54"/>
      <c r="D35" s="54">
        <v>238995.75135469058</v>
      </c>
    </row>
    <row r="36" spans="1:4" ht="15">
      <c r="A36" s="17" t="s">
        <v>470</v>
      </c>
      <c r="B36" s="78"/>
      <c r="C36" s="78"/>
      <c r="D36" s="17">
        <v>2091.616853299</v>
      </c>
    </row>
    <row r="37" spans="1:4">
      <c r="A37" s="54" t="s">
        <v>1406</v>
      </c>
      <c r="B37" s="54"/>
      <c r="C37" s="54"/>
      <c r="D37" s="54">
        <v>70391.831876069831</v>
      </c>
    </row>
    <row r="111" spans="7:7" ht="15">
      <c r="G111" s="25"/>
    </row>
  </sheetData>
  <mergeCells count="1">
    <mergeCell ref="A1:D3"/>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5606D-F5BD-412D-85E1-E14E7CEAFAE0}">
  <sheetPr>
    <tabColor theme="2"/>
  </sheetPr>
  <dimension ref="A1:G110"/>
  <sheetViews>
    <sheetView showGridLines="0" showWhiteSpace="0" view="pageLayout" zoomScaleNormal="130" zoomScaleSheetLayoutView="115" workbookViewId="0">
      <selection activeCell="A50" sqref="A50"/>
    </sheetView>
  </sheetViews>
  <sheetFormatPr defaultColWidth="0" defaultRowHeight="12"/>
  <cols>
    <col min="1" max="1" width="50.7109375" style="17" customWidth="1"/>
    <col min="2" max="2" width="22.7109375" style="6" customWidth="1"/>
    <col min="3" max="3" width="11" style="35" customWidth="1"/>
    <col min="4" max="4" width="11" style="6" customWidth="1"/>
    <col min="5" max="7" width="0" style="6" hidden="1" customWidth="1"/>
    <col min="8" max="16384" width="9.140625" style="6" hidden="1"/>
  </cols>
  <sheetData>
    <row r="1" spans="1:4" ht="74.25" customHeight="1">
      <c r="A1" s="2844" t="s">
        <v>2247</v>
      </c>
      <c r="B1" s="2844"/>
      <c r="C1" s="2844"/>
      <c r="D1" s="2844"/>
    </row>
    <row r="2" spans="1:4" ht="14.25" customHeight="1">
      <c r="A2" s="1521">
        <v>2018</v>
      </c>
      <c r="B2" s="201"/>
      <c r="C2" s="201"/>
      <c r="D2" s="201"/>
    </row>
    <row r="3" spans="1:4" ht="33.75">
      <c r="A3" s="7" t="s">
        <v>1407</v>
      </c>
      <c r="B3" s="1522" t="s">
        <v>1408</v>
      </c>
      <c r="C3" s="1523" t="s">
        <v>1409</v>
      </c>
      <c r="D3" s="1524" t="s">
        <v>120</v>
      </c>
    </row>
    <row r="4" spans="1:4" ht="14.25" customHeight="1">
      <c r="A4" s="17" t="s">
        <v>928</v>
      </c>
      <c r="B4" s="1517"/>
      <c r="C4" s="1525"/>
      <c r="D4" s="1517"/>
    </row>
    <row r="5" spans="1:4" ht="14.25" customHeight="1">
      <c r="A5" s="15" t="s">
        <v>1410</v>
      </c>
      <c r="B5" s="15" t="s">
        <v>1411</v>
      </c>
      <c r="C5" s="35">
        <v>3.7225466889378722E-2</v>
      </c>
      <c r="D5" s="6">
        <v>39083.200905126971</v>
      </c>
    </row>
    <row r="6" spans="1:4" ht="14.25" customHeight="1">
      <c r="A6" s="15" t="s">
        <v>1412</v>
      </c>
      <c r="B6" s="17" t="s">
        <v>1411</v>
      </c>
      <c r="C6" s="35">
        <v>1.5325925302319521</v>
      </c>
      <c r="D6" s="6">
        <v>3336.0180948730149</v>
      </c>
    </row>
    <row r="7" spans="1:4" ht="14.25" customHeight="1">
      <c r="A7" s="17" t="s">
        <v>929</v>
      </c>
      <c r="B7" s="15"/>
    </row>
    <row r="8" spans="1:4" ht="14.25" customHeight="1">
      <c r="A8" s="18" t="s">
        <v>1413</v>
      </c>
      <c r="B8" s="18" t="s">
        <v>1414</v>
      </c>
      <c r="C8" s="35">
        <v>7.5830088496075757E-3</v>
      </c>
      <c r="D8" s="6">
        <v>144655.8426654975</v>
      </c>
    </row>
    <row r="9" spans="1:4" ht="14.25" customHeight="1">
      <c r="A9" s="20" t="s">
        <v>1415</v>
      </c>
      <c r="B9" s="15" t="s">
        <v>1411</v>
      </c>
      <c r="C9" s="35">
        <v>0.16406274169212129</v>
      </c>
      <c r="D9" s="6">
        <v>20302.077334502494</v>
      </c>
    </row>
    <row r="10" spans="1:4" ht="14.25" customHeight="1">
      <c r="A10" s="17" t="s">
        <v>932</v>
      </c>
      <c r="B10" s="1526"/>
    </row>
    <row r="11" spans="1:4" ht="14.25" customHeight="1">
      <c r="A11" s="17" t="s">
        <v>1416</v>
      </c>
      <c r="B11" s="15" t="s">
        <v>1411</v>
      </c>
      <c r="C11" s="35">
        <v>0.29508448036067192</v>
      </c>
      <c r="D11" s="6">
        <v>29692.793000000001</v>
      </c>
    </row>
    <row r="12" spans="1:4" ht="14.25" customHeight="1">
      <c r="A12" s="17" t="s">
        <v>1417</v>
      </c>
      <c r="B12" s="15" t="s">
        <v>1411</v>
      </c>
      <c r="C12" s="35">
        <v>0.17274056733585552</v>
      </c>
      <c r="D12" s="6">
        <v>17078.271999999997</v>
      </c>
    </row>
    <row r="13" spans="1:4" ht="14.25" customHeight="1">
      <c r="A13" s="17" t="s">
        <v>1418</v>
      </c>
      <c r="B13" s="15" t="s">
        <v>1419</v>
      </c>
      <c r="C13" s="35">
        <v>7.0136556055999373</v>
      </c>
      <c r="D13" s="6">
        <v>108028.16599999992</v>
      </c>
    </row>
    <row r="14" spans="1:4" ht="14.25" customHeight="1">
      <c r="A14" s="17" t="s">
        <v>1420</v>
      </c>
      <c r="B14" s="15" t="s">
        <v>1419</v>
      </c>
      <c r="C14" s="35">
        <v>2.8023552960721987</v>
      </c>
      <c r="D14" s="6">
        <v>35623.09599999994</v>
      </c>
    </row>
    <row r="15" spans="1:4" ht="14.25" customHeight="1">
      <c r="A15" s="17" t="s">
        <v>246</v>
      </c>
      <c r="B15" s="17"/>
      <c r="D15" s="6">
        <v>39547.019</v>
      </c>
    </row>
    <row r="16" spans="1:4" ht="14.25" customHeight="1">
      <c r="A16" s="23" t="s">
        <v>1421</v>
      </c>
      <c r="B16" s="23"/>
      <c r="D16" s="6">
        <v>53775.756999999998</v>
      </c>
    </row>
    <row r="17" spans="1:4" ht="14.25" customHeight="1">
      <c r="A17" s="17" t="s">
        <v>1422</v>
      </c>
      <c r="B17" s="78"/>
    </row>
    <row r="18" spans="1:4" ht="14.25" customHeight="1">
      <c r="A18" s="17" t="s">
        <v>1423</v>
      </c>
      <c r="B18" s="15" t="s">
        <v>1419</v>
      </c>
      <c r="C18" s="35">
        <v>6.9944152815198972</v>
      </c>
      <c r="D18" s="6">
        <v>7868.5012478770896</v>
      </c>
    </row>
    <row r="19" spans="1:4" ht="14.25" customHeight="1">
      <c r="A19" s="17" t="s">
        <v>1424</v>
      </c>
      <c r="B19" s="15" t="s">
        <v>1419</v>
      </c>
      <c r="C19" s="6"/>
      <c r="D19" s="6">
        <v>1286.4857521229101</v>
      </c>
    </row>
    <row r="20" spans="1:4" ht="14.25" customHeight="1">
      <c r="A20" s="17" t="s">
        <v>259</v>
      </c>
      <c r="C20" s="1527"/>
      <c r="D20" s="6">
        <v>32900.815000000002</v>
      </c>
    </row>
    <row r="21" spans="1:4" ht="14.25" customHeight="1">
      <c r="A21" s="21" t="s">
        <v>188</v>
      </c>
      <c r="B21" s="52"/>
      <c r="C21" s="1528"/>
      <c r="D21" s="52">
        <v>533178.04399999976</v>
      </c>
    </row>
    <row r="22" spans="1:4" ht="14.25" customHeight="1">
      <c r="A22" s="17" t="s">
        <v>931</v>
      </c>
      <c r="D22" s="6">
        <v>18230.098999999998</v>
      </c>
    </row>
    <row r="23" spans="1:4" ht="14.25" customHeight="1">
      <c r="A23" s="21" t="s">
        <v>1425</v>
      </c>
      <c r="B23" s="52"/>
      <c r="C23" s="1528"/>
      <c r="D23" s="52">
        <v>551408.45499999996</v>
      </c>
    </row>
    <row r="25" spans="1:4">
      <c r="A25" s="1529">
        <v>2017</v>
      </c>
      <c r="B25" s="1530"/>
      <c r="C25" s="1530"/>
      <c r="D25" s="1530"/>
    </row>
    <row r="26" spans="1:4" ht="33.75">
      <c r="A26" s="1531" t="s">
        <v>1407</v>
      </c>
      <c r="B26" s="1532" t="s">
        <v>1408</v>
      </c>
      <c r="C26" s="1533" t="s">
        <v>1409</v>
      </c>
      <c r="D26" s="60" t="s">
        <v>120</v>
      </c>
    </row>
    <row r="27" spans="1:4">
      <c r="A27" s="17" t="s">
        <v>928</v>
      </c>
      <c r="B27" s="1517"/>
      <c r="C27" s="1525"/>
      <c r="D27" s="1517"/>
    </row>
    <row r="28" spans="1:4">
      <c r="A28" s="15" t="s">
        <v>1410</v>
      </c>
      <c r="B28" s="15" t="s">
        <v>1411</v>
      </c>
      <c r="C28" s="35">
        <v>3.2089660687778535E-2</v>
      </c>
      <c r="D28" s="6">
        <v>35589.451744629128</v>
      </c>
    </row>
    <row r="29" spans="1:4">
      <c r="A29" s="15" t="s">
        <v>1412</v>
      </c>
      <c r="B29" s="17" t="s">
        <v>1411</v>
      </c>
      <c r="C29" s="35">
        <v>2.3442151234502218</v>
      </c>
      <c r="D29" s="6">
        <v>4393.7542553708654</v>
      </c>
    </row>
    <row r="30" spans="1:4">
      <c r="A30" s="17" t="s">
        <v>929</v>
      </c>
      <c r="B30" s="15"/>
    </row>
    <row r="31" spans="1:4">
      <c r="A31" s="18" t="s">
        <v>1413</v>
      </c>
      <c r="B31" s="18" t="s">
        <v>1414</v>
      </c>
      <c r="C31" s="35">
        <v>5.494714261928108E-3</v>
      </c>
      <c r="D31" s="6">
        <v>140873.12061042007</v>
      </c>
    </row>
    <row r="32" spans="1:4">
      <c r="A32" s="20" t="s">
        <v>1415</v>
      </c>
      <c r="B32" s="15" t="s">
        <v>1411</v>
      </c>
      <c r="C32" s="35">
        <v>0.14700963228567906</v>
      </c>
      <c r="D32" s="6">
        <v>31560.858418984499</v>
      </c>
    </row>
    <row r="33" spans="1:4">
      <c r="A33" s="17" t="s">
        <v>932</v>
      </c>
      <c r="B33" s="1526"/>
    </row>
    <row r="34" spans="1:4">
      <c r="A34" s="17" t="s">
        <v>1416</v>
      </c>
      <c r="B34" s="15" t="s">
        <v>1411</v>
      </c>
      <c r="C34" s="35">
        <v>0.34219894697473124</v>
      </c>
      <c r="D34" s="6">
        <v>10742.781999999997</v>
      </c>
    </row>
    <row r="35" spans="1:4">
      <c r="A35" s="17" t="s">
        <v>1417</v>
      </c>
      <c r="B35" s="15" t="s">
        <v>1411</v>
      </c>
      <c r="C35" s="35">
        <v>0.1858556955271671</v>
      </c>
      <c r="D35" s="6">
        <v>24441.382999999994</v>
      </c>
    </row>
    <row r="36" spans="1:4">
      <c r="A36" s="17" t="s">
        <v>1418</v>
      </c>
      <c r="B36" s="15" t="s">
        <v>1419</v>
      </c>
      <c r="C36" s="35">
        <v>7.3250387376525783</v>
      </c>
      <c r="D36" s="6">
        <v>106714.053</v>
      </c>
    </row>
    <row r="37" spans="1:4">
      <c r="A37" s="17" t="s">
        <v>1420</v>
      </c>
      <c r="B37" s="15" t="s">
        <v>1419</v>
      </c>
      <c r="C37" s="35">
        <v>3.0282090231733849</v>
      </c>
      <c r="D37" s="6">
        <v>37215.63500000006</v>
      </c>
    </row>
    <row r="38" spans="1:4">
      <c r="A38" s="17" t="s">
        <v>246</v>
      </c>
      <c r="B38" s="17"/>
      <c r="D38" s="6">
        <v>42712.517999999996</v>
      </c>
    </row>
    <row r="39" spans="1:4">
      <c r="A39" s="23" t="s">
        <v>1421</v>
      </c>
      <c r="B39" s="23"/>
      <c r="D39" s="6">
        <v>85654.4819705954</v>
      </c>
    </row>
    <row r="40" spans="1:4" ht="15">
      <c r="A40" s="17" t="s">
        <v>1422</v>
      </c>
      <c r="B40" s="78"/>
    </row>
    <row r="41" spans="1:4">
      <c r="A41" s="17" t="s">
        <v>1423</v>
      </c>
      <c r="B41" s="15" t="s">
        <v>1419</v>
      </c>
      <c r="C41" s="35">
        <v>4.9357648776241456</v>
      </c>
      <c r="D41" s="6">
        <v>5941.6154405820498</v>
      </c>
    </row>
    <row r="42" spans="1:4">
      <c r="A42" s="17" t="s">
        <v>1424</v>
      </c>
      <c r="B42" s="15" t="s">
        <v>1419</v>
      </c>
      <c r="C42" s="6"/>
      <c r="D42" s="6">
        <v>3045.3845594179502</v>
      </c>
    </row>
    <row r="43" spans="1:4">
      <c r="A43" s="17" t="s">
        <v>259</v>
      </c>
      <c r="C43" s="1527"/>
      <c r="D43" s="6">
        <v>33315.559000000001</v>
      </c>
    </row>
    <row r="44" spans="1:4">
      <c r="A44" s="54" t="s">
        <v>188</v>
      </c>
      <c r="B44" s="55"/>
      <c r="C44" s="1534"/>
      <c r="D44" s="55">
        <v>562200.59700000007</v>
      </c>
    </row>
    <row r="45" spans="1:4">
      <c r="A45" s="17" t="s">
        <v>931</v>
      </c>
      <c r="D45" s="6">
        <v>19411.845000000001</v>
      </c>
    </row>
    <row r="46" spans="1:4">
      <c r="A46" s="54" t="s">
        <v>1425</v>
      </c>
      <c r="B46" s="55"/>
      <c r="C46" s="1534"/>
      <c r="D46" s="55">
        <v>581612.44200000004</v>
      </c>
    </row>
    <row r="110" spans="7:7" ht="15">
      <c r="G110" s="25"/>
    </row>
  </sheetData>
  <mergeCells count="1">
    <mergeCell ref="A1:D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CD5F-4042-40F6-BAC0-0389273FE50E}">
  <sheetPr>
    <tabColor theme="2"/>
  </sheetPr>
  <dimension ref="A1:I111"/>
  <sheetViews>
    <sheetView showGridLines="0" showWhiteSpace="0" view="pageLayout" zoomScaleNormal="100" zoomScaleSheetLayoutView="100" workbookViewId="0">
      <selection activeCell="A47" sqref="A47"/>
    </sheetView>
  </sheetViews>
  <sheetFormatPr defaultColWidth="0" defaultRowHeight="12"/>
  <cols>
    <col min="1" max="1" width="28.7109375" style="17" customWidth="1"/>
    <col min="2" max="9" width="8.28515625" style="6" customWidth="1"/>
    <col min="10" max="16384" width="9.140625" style="6" hidden="1"/>
  </cols>
  <sheetData>
    <row r="1" spans="1:9" ht="44.25" customHeight="1">
      <c r="A1" s="2899" t="s">
        <v>2246</v>
      </c>
      <c r="B1" s="2900"/>
      <c r="C1" s="2900"/>
      <c r="D1" s="2900"/>
      <c r="E1" s="2900"/>
      <c r="F1" s="2900"/>
      <c r="G1" s="2900"/>
      <c r="H1" s="2900"/>
      <c r="I1" s="2900"/>
    </row>
    <row r="2" spans="1:9" ht="33.75">
      <c r="A2" s="7" t="s">
        <v>1426</v>
      </c>
      <c r="B2" s="131" t="s">
        <v>404</v>
      </c>
      <c r="C2" s="131" t="s">
        <v>403</v>
      </c>
      <c r="D2" s="131" t="s">
        <v>406</v>
      </c>
      <c r="E2" s="131" t="s">
        <v>405</v>
      </c>
      <c r="F2" s="131" t="s">
        <v>408</v>
      </c>
      <c r="G2" s="131" t="s">
        <v>15</v>
      </c>
      <c r="H2" s="131" t="s">
        <v>1427</v>
      </c>
      <c r="I2" s="131" t="s">
        <v>188</v>
      </c>
    </row>
    <row r="3" spans="1:9" s="40" customFormat="1" ht="14.25" customHeight="1">
      <c r="A3" s="161" t="s">
        <v>1428</v>
      </c>
      <c r="B3" s="1535">
        <v>27.9</v>
      </c>
      <c r="C3" s="1535">
        <v>3.5</v>
      </c>
      <c r="D3" s="1535">
        <v>0.8</v>
      </c>
      <c r="E3" s="1535">
        <v>3.8</v>
      </c>
      <c r="F3" s="1535">
        <v>13.2</v>
      </c>
      <c r="G3" s="1535">
        <v>0.1</v>
      </c>
      <c r="H3" s="1535"/>
      <c r="I3" s="1535">
        <v>49.2</v>
      </c>
    </row>
    <row r="4" spans="1:9" s="40" customFormat="1" ht="14.25" customHeight="1">
      <c r="A4" s="15" t="s">
        <v>918</v>
      </c>
      <c r="B4" s="1535">
        <v>77.599999999999994</v>
      </c>
      <c r="C4" s="1535">
        <v>80.900000000000006</v>
      </c>
      <c r="D4" s="1535">
        <v>49.9</v>
      </c>
      <c r="E4" s="1535">
        <v>82.8</v>
      </c>
      <c r="F4" s="1535">
        <v>15.1</v>
      </c>
      <c r="G4" s="1535">
        <v>2.1</v>
      </c>
      <c r="H4" s="1535"/>
      <c r="I4" s="1535">
        <v>308.3</v>
      </c>
    </row>
    <row r="5" spans="1:9" s="40" customFormat="1" ht="14.25" customHeight="1">
      <c r="A5" s="15" t="s">
        <v>917</v>
      </c>
      <c r="B5" s="1536">
        <v>3.2</v>
      </c>
      <c r="C5" s="1536">
        <v>0.4</v>
      </c>
      <c r="D5" s="1536">
        <v>0.1</v>
      </c>
      <c r="E5" s="1536">
        <v>2.6</v>
      </c>
      <c r="F5" s="1536">
        <v>4.5</v>
      </c>
      <c r="G5" s="1536">
        <v>0.5</v>
      </c>
      <c r="H5" s="1536"/>
      <c r="I5" s="1536">
        <v>11.3</v>
      </c>
    </row>
    <row r="6" spans="1:9" s="40" customFormat="1" ht="30" customHeight="1">
      <c r="A6" s="161" t="s">
        <v>1429</v>
      </c>
      <c r="B6" s="1535">
        <v>11.9</v>
      </c>
      <c r="C6" s="1535">
        <v>22.5</v>
      </c>
      <c r="D6" s="1535">
        <v>8.1999999999999993</v>
      </c>
      <c r="E6" s="1535">
        <v>16.3</v>
      </c>
      <c r="F6" s="1535">
        <v>13.7</v>
      </c>
      <c r="G6" s="1535">
        <v>0.6</v>
      </c>
      <c r="H6" s="1535">
        <v>10.5</v>
      </c>
      <c r="I6" s="1535">
        <v>83.8</v>
      </c>
    </row>
    <row r="7" spans="1:9" s="40" customFormat="1" ht="14.25" customHeight="1">
      <c r="A7" s="1405" t="s">
        <v>246</v>
      </c>
      <c r="B7" s="1537">
        <v>18.600000000000001</v>
      </c>
      <c r="C7" s="1537">
        <v>4.2</v>
      </c>
      <c r="D7" s="1537">
        <v>0.6</v>
      </c>
      <c r="E7" s="1537">
        <v>2.6</v>
      </c>
      <c r="F7" s="1537">
        <v>9.6</v>
      </c>
      <c r="G7" s="1537">
        <v>1.4</v>
      </c>
      <c r="H7" s="1537"/>
      <c r="I7" s="1537">
        <v>37</v>
      </c>
    </row>
    <row r="8" spans="1:9" s="40" customFormat="1" ht="14.25" customHeight="1">
      <c r="A8" s="1461" t="s">
        <v>130</v>
      </c>
      <c r="B8" s="1535"/>
      <c r="C8" s="1535"/>
      <c r="D8" s="1535"/>
      <c r="E8" s="1535"/>
      <c r="F8" s="1535"/>
      <c r="G8" s="1535"/>
      <c r="H8" s="1535">
        <v>61.7</v>
      </c>
      <c r="I8" s="1535">
        <v>61.7</v>
      </c>
    </row>
    <row r="9" spans="1:9" s="40" customFormat="1" ht="14.25" customHeight="1">
      <c r="A9" s="158" t="s">
        <v>132</v>
      </c>
      <c r="B9" s="1538">
        <v>139.19999999999999</v>
      </c>
      <c r="C9" s="1538">
        <v>111.5</v>
      </c>
      <c r="D9" s="1538">
        <v>59.5</v>
      </c>
      <c r="E9" s="1538">
        <v>108.3</v>
      </c>
      <c r="F9" s="1538">
        <v>56</v>
      </c>
      <c r="G9" s="1538">
        <v>4.7</v>
      </c>
      <c r="H9" s="1538">
        <v>72.2</v>
      </c>
      <c r="I9" s="1538">
        <v>551.4</v>
      </c>
    </row>
    <row r="10" spans="1:9" s="40" customFormat="1" ht="14.25" customHeight="1">
      <c r="A10" s="161" t="s">
        <v>929</v>
      </c>
      <c r="B10" s="1535">
        <v>52.3</v>
      </c>
      <c r="C10" s="1535">
        <v>39.6</v>
      </c>
      <c r="D10" s="1535">
        <v>21.4</v>
      </c>
      <c r="E10" s="1535">
        <v>39.9</v>
      </c>
      <c r="F10" s="1535">
        <v>9.5</v>
      </c>
      <c r="G10" s="1535">
        <v>2.2999999999999998</v>
      </c>
      <c r="H10" s="1535"/>
      <c r="I10" s="1535">
        <v>165</v>
      </c>
    </row>
    <row r="11" spans="1:9" s="40" customFormat="1" ht="14.25" customHeight="1">
      <c r="A11" s="161" t="s">
        <v>928</v>
      </c>
      <c r="B11" s="1535">
        <v>14.2</v>
      </c>
      <c r="C11" s="1535">
        <v>2.2999999999999998</v>
      </c>
      <c r="D11" s="1535">
        <v>3.2</v>
      </c>
      <c r="E11" s="1535">
        <v>7.2</v>
      </c>
      <c r="F11" s="1535">
        <v>13.6</v>
      </c>
      <c r="G11" s="1535">
        <v>2</v>
      </c>
      <c r="H11" s="1535"/>
      <c r="I11" s="1535">
        <v>42.4</v>
      </c>
    </row>
    <row r="12" spans="1:9" s="40" customFormat="1" ht="14.25" customHeight="1">
      <c r="A12" s="1405" t="s">
        <v>932</v>
      </c>
      <c r="B12" s="1535">
        <v>42.8</v>
      </c>
      <c r="C12" s="1535">
        <v>49.900000000000006</v>
      </c>
      <c r="D12" s="1535">
        <v>8.1999999999999993</v>
      </c>
      <c r="E12" s="1535">
        <v>33.700000000000003</v>
      </c>
      <c r="F12" s="1535">
        <v>38.5</v>
      </c>
      <c r="G12" s="1535">
        <v>17.399999999999999</v>
      </c>
      <c r="H12" s="1535"/>
      <c r="I12" s="1535">
        <v>190.4</v>
      </c>
    </row>
    <row r="13" spans="1:9" s="40" customFormat="1" ht="14.25" customHeight="1">
      <c r="A13" s="1461" t="s">
        <v>1430</v>
      </c>
      <c r="B13" s="1535">
        <v>6.9</v>
      </c>
      <c r="C13" s="1535"/>
      <c r="D13" s="1535"/>
      <c r="E13" s="1535"/>
      <c r="F13" s="1535">
        <v>24.4</v>
      </c>
      <c r="G13" s="1535">
        <v>11.2</v>
      </c>
      <c r="H13" s="1535"/>
      <c r="I13" s="1535">
        <v>42.6</v>
      </c>
    </row>
    <row r="14" spans="1:9" s="40" customFormat="1" ht="14.25" customHeight="1">
      <c r="A14" s="1461" t="s">
        <v>1431</v>
      </c>
      <c r="B14" s="1535"/>
      <c r="C14" s="1535"/>
      <c r="D14" s="1535"/>
      <c r="E14" s="1535"/>
      <c r="F14" s="1535">
        <v>4.2</v>
      </c>
      <c r="G14" s="1535"/>
      <c r="H14" s="1535"/>
      <c r="I14" s="1535">
        <v>4.2</v>
      </c>
    </row>
    <row r="15" spans="1:9" s="40" customFormat="1" ht="14.25" customHeight="1">
      <c r="A15" s="1539" t="s">
        <v>1432</v>
      </c>
      <c r="B15" s="1535">
        <v>19.399999999999999</v>
      </c>
      <c r="C15" s="1535">
        <v>49.7</v>
      </c>
      <c r="D15" s="1535">
        <v>7.1</v>
      </c>
      <c r="E15" s="1535">
        <v>30.7</v>
      </c>
      <c r="F15" s="1535"/>
      <c r="G15" s="1535">
        <v>1.2</v>
      </c>
      <c r="H15" s="1535"/>
      <c r="I15" s="1535">
        <v>108</v>
      </c>
    </row>
    <row r="16" spans="1:9" s="40" customFormat="1" ht="14.25" customHeight="1">
      <c r="A16" s="161" t="s">
        <v>1433</v>
      </c>
      <c r="B16" s="1535">
        <v>16.5</v>
      </c>
      <c r="C16" s="1535">
        <v>0.2</v>
      </c>
      <c r="D16" s="1535">
        <v>1.1000000000000001</v>
      </c>
      <c r="E16" s="1535">
        <v>3</v>
      </c>
      <c r="F16" s="1535">
        <v>9.9</v>
      </c>
      <c r="G16" s="1535">
        <v>5</v>
      </c>
      <c r="H16" s="1535"/>
      <c r="I16" s="1535">
        <v>35.6</v>
      </c>
    </row>
    <row r="17" spans="1:9" s="40" customFormat="1" ht="14.25" customHeight="1">
      <c r="A17" s="1405" t="s">
        <v>939</v>
      </c>
      <c r="B17" s="1535">
        <v>3.7</v>
      </c>
      <c r="C17" s="1535"/>
      <c r="D17" s="1535">
        <v>0.2</v>
      </c>
      <c r="E17" s="1535">
        <v>0.8</v>
      </c>
      <c r="F17" s="1535">
        <v>4.0999999999999996</v>
      </c>
      <c r="G17" s="1535">
        <v>0.4</v>
      </c>
      <c r="H17" s="1535"/>
      <c r="I17" s="1535">
        <v>9.1999999999999993</v>
      </c>
    </row>
    <row r="18" spans="1:9" s="40" customFormat="1" ht="14.25" customHeight="1">
      <c r="A18" s="1405" t="s">
        <v>246</v>
      </c>
      <c r="B18" s="1535">
        <v>18.3</v>
      </c>
      <c r="C18" s="1535">
        <v>4.3</v>
      </c>
      <c r="D18" s="1535">
        <v>1</v>
      </c>
      <c r="E18" s="1535">
        <v>2.5</v>
      </c>
      <c r="F18" s="1535">
        <v>12.3</v>
      </c>
      <c r="G18" s="1535">
        <v>1.1000000000000001</v>
      </c>
      <c r="H18" s="1535"/>
      <c r="I18" s="1535">
        <v>39.5</v>
      </c>
    </row>
    <row r="19" spans="1:9" s="40" customFormat="1" ht="14.25" customHeight="1">
      <c r="A19" s="161" t="s">
        <v>141</v>
      </c>
      <c r="B19" s="1535"/>
      <c r="C19" s="1535"/>
      <c r="D19" s="1535"/>
      <c r="E19" s="1535"/>
      <c r="F19" s="1535"/>
      <c r="G19" s="1535"/>
      <c r="H19" s="1535">
        <v>72</v>
      </c>
      <c r="I19" s="1535">
        <v>72</v>
      </c>
    </row>
    <row r="20" spans="1:9" s="40" customFormat="1" ht="14.25" customHeight="1">
      <c r="A20" s="1405" t="s">
        <v>259</v>
      </c>
      <c r="B20" s="1535">
        <v>20.7</v>
      </c>
      <c r="C20" s="1535">
        <v>4.5</v>
      </c>
      <c r="D20" s="1535">
        <v>3</v>
      </c>
      <c r="E20" s="1535">
        <v>4.2</v>
      </c>
      <c r="F20" s="1535">
        <v>0.1</v>
      </c>
      <c r="G20" s="1535">
        <v>0.4</v>
      </c>
      <c r="H20" s="1535"/>
      <c r="I20" s="1535">
        <v>32.9</v>
      </c>
    </row>
    <row r="21" spans="1:9" s="40" customFormat="1" ht="14.25" customHeight="1">
      <c r="A21" s="158" t="s">
        <v>146</v>
      </c>
      <c r="B21" s="1538">
        <v>151.9</v>
      </c>
      <c r="C21" s="1538">
        <v>100.7</v>
      </c>
      <c r="D21" s="1538">
        <v>36.9</v>
      </c>
      <c r="E21" s="1538">
        <v>88.3</v>
      </c>
      <c r="F21" s="1538">
        <v>78.099999999999994</v>
      </c>
      <c r="G21" s="1538">
        <v>23.6</v>
      </c>
      <c r="H21" s="1538">
        <v>72</v>
      </c>
      <c r="I21" s="1538">
        <v>551.4</v>
      </c>
    </row>
    <row r="22" spans="1:9" ht="24">
      <c r="A22" s="17" t="s">
        <v>1434</v>
      </c>
      <c r="B22" s="1540">
        <v>12.700000000000017</v>
      </c>
      <c r="C22" s="1541">
        <v>-10.799999999999997</v>
      </c>
      <c r="D22" s="1540">
        <v>-22.6</v>
      </c>
      <c r="E22" s="1540">
        <v>-20</v>
      </c>
      <c r="F22" s="1540">
        <v>22.099999999999994</v>
      </c>
      <c r="G22" s="1540">
        <v>18.900000000000002</v>
      </c>
      <c r="H22" s="1540"/>
      <c r="I22" s="1540"/>
    </row>
    <row r="23" spans="1:9">
      <c r="A23" s="17" t="s">
        <v>1435</v>
      </c>
      <c r="B23" s="1542"/>
      <c r="C23" s="1542">
        <v>-0.4</v>
      </c>
      <c r="D23" s="1542"/>
      <c r="E23" s="1542">
        <v>-0.3</v>
      </c>
      <c r="F23" s="1542"/>
      <c r="G23" s="1542"/>
      <c r="H23" s="1542"/>
      <c r="I23" s="1542"/>
    </row>
    <row r="25" spans="1:9" ht="11.25" customHeight="1">
      <c r="A25" s="7" t="s">
        <v>291</v>
      </c>
      <c r="B25" s="131" t="s">
        <v>404</v>
      </c>
      <c r="C25" s="131" t="s">
        <v>403</v>
      </c>
      <c r="D25" s="131" t="s">
        <v>406</v>
      </c>
      <c r="E25" s="131" t="s">
        <v>405</v>
      </c>
      <c r="F25" s="131" t="s">
        <v>408</v>
      </c>
      <c r="G25" s="131" t="s">
        <v>15</v>
      </c>
      <c r="H25" s="131" t="s">
        <v>1427</v>
      </c>
      <c r="I25" s="131" t="s">
        <v>188</v>
      </c>
    </row>
    <row r="26" spans="1:9" s="40" customFormat="1" ht="14.25" customHeight="1">
      <c r="A26" s="161" t="s">
        <v>1428</v>
      </c>
      <c r="B26" s="1535">
        <v>20.100000000000001</v>
      </c>
      <c r="C26" s="1535">
        <v>3</v>
      </c>
      <c r="D26" s="1535">
        <v>1.6</v>
      </c>
      <c r="E26" s="1535">
        <v>0.1</v>
      </c>
      <c r="F26" s="1535">
        <v>22.9</v>
      </c>
      <c r="G26" s="1535">
        <v>0.3</v>
      </c>
      <c r="H26" s="1535"/>
      <c r="I26" s="1535">
        <v>47.9</v>
      </c>
    </row>
    <row r="27" spans="1:9" s="40" customFormat="1" ht="14.25" customHeight="1">
      <c r="A27" s="15" t="s">
        <v>918</v>
      </c>
      <c r="B27" s="1535">
        <v>78.2</v>
      </c>
      <c r="C27" s="1535">
        <v>77.5</v>
      </c>
      <c r="D27" s="1535">
        <v>47.4</v>
      </c>
      <c r="E27" s="1535">
        <v>87.7</v>
      </c>
      <c r="F27" s="1535">
        <v>16.8</v>
      </c>
      <c r="G27" s="1535">
        <v>2.4</v>
      </c>
      <c r="H27" s="1535"/>
      <c r="I27" s="1535">
        <v>310.2</v>
      </c>
    </row>
    <row r="28" spans="1:9" s="40" customFormat="1" ht="14.25" customHeight="1">
      <c r="A28" s="15" t="s">
        <v>917</v>
      </c>
      <c r="B28" s="1536">
        <v>4.2</v>
      </c>
      <c r="C28" s="1536">
        <v>0.1</v>
      </c>
      <c r="D28" s="1536">
        <v>0.4</v>
      </c>
      <c r="E28" s="1536">
        <v>1.1000000000000001</v>
      </c>
      <c r="F28" s="1536">
        <v>2.2000000000000002</v>
      </c>
      <c r="G28" s="1536">
        <v>0.6</v>
      </c>
      <c r="H28" s="1536"/>
      <c r="I28" s="1536">
        <v>8.5</v>
      </c>
    </row>
    <row r="29" spans="1:9" s="40" customFormat="1" ht="30" customHeight="1">
      <c r="A29" s="161" t="s">
        <v>1429</v>
      </c>
      <c r="B29" s="1535">
        <v>15</v>
      </c>
      <c r="C29" s="1535">
        <v>20.3</v>
      </c>
      <c r="D29" s="1535">
        <v>7.9</v>
      </c>
      <c r="E29" s="1535">
        <v>15.8</v>
      </c>
      <c r="F29" s="1535">
        <v>11.3</v>
      </c>
      <c r="G29" s="1535">
        <v>0.4</v>
      </c>
      <c r="H29" s="1535">
        <v>11.2</v>
      </c>
      <c r="I29" s="1535">
        <v>81.8</v>
      </c>
    </row>
    <row r="30" spans="1:9" s="40" customFormat="1" ht="14.25" customHeight="1">
      <c r="A30" s="1405" t="s">
        <v>246</v>
      </c>
      <c r="B30" s="1537">
        <v>29.7</v>
      </c>
      <c r="C30" s="1537">
        <v>4.8</v>
      </c>
      <c r="D30" s="1537">
        <v>2.1</v>
      </c>
      <c r="E30" s="1537">
        <v>4.2</v>
      </c>
      <c r="F30" s="1537">
        <v>3.8</v>
      </c>
      <c r="G30" s="1537">
        <v>1.4</v>
      </c>
      <c r="H30" s="1537"/>
      <c r="I30" s="1537">
        <v>46.1</v>
      </c>
    </row>
    <row r="31" spans="1:9" s="40" customFormat="1" ht="14.25" customHeight="1">
      <c r="A31" s="1461" t="s">
        <v>130</v>
      </c>
      <c r="B31" s="1535"/>
      <c r="C31" s="1535"/>
      <c r="D31" s="1535"/>
      <c r="E31" s="1535"/>
      <c r="F31" s="1535"/>
      <c r="G31" s="1535"/>
      <c r="H31" s="1535">
        <v>87.1</v>
      </c>
      <c r="I31" s="1535">
        <v>87.1</v>
      </c>
    </row>
    <row r="32" spans="1:9" s="40" customFormat="1" ht="14.25" customHeight="1">
      <c r="A32" s="158" t="s">
        <v>132</v>
      </c>
      <c r="B32" s="1538">
        <v>147.19999999999999</v>
      </c>
      <c r="C32" s="1538">
        <v>105.6</v>
      </c>
      <c r="D32" s="1538">
        <v>59.4</v>
      </c>
      <c r="E32" s="1538">
        <v>109</v>
      </c>
      <c r="F32" s="1538">
        <v>57</v>
      </c>
      <c r="G32" s="1538">
        <v>5.0999999999999996</v>
      </c>
      <c r="H32" s="1538">
        <v>98.3</v>
      </c>
      <c r="I32" s="1538">
        <v>581.6</v>
      </c>
    </row>
    <row r="33" spans="1:9" s="40" customFormat="1" ht="14.25" customHeight="1">
      <c r="A33" s="161" t="s">
        <v>929</v>
      </c>
      <c r="B33" s="1535">
        <v>52.7</v>
      </c>
      <c r="C33" s="1535">
        <v>39.6</v>
      </c>
      <c r="D33" s="1535">
        <v>22</v>
      </c>
      <c r="E33" s="1535">
        <v>41.3</v>
      </c>
      <c r="F33" s="1535">
        <v>14</v>
      </c>
      <c r="G33" s="1535">
        <v>2.8</v>
      </c>
      <c r="H33" s="1535"/>
      <c r="I33" s="1535">
        <v>172.4</v>
      </c>
    </row>
    <row r="34" spans="1:9" s="40" customFormat="1" ht="14.25" customHeight="1">
      <c r="A34" s="161" t="s">
        <v>928</v>
      </c>
      <c r="B34" s="1535">
        <v>10.1</v>
      </c>
      <c r="C34" s="1535">
        <v>2.2999999999999998</v>
      </c>
      <c r="D34" s="1535">
        <v>5.0999999999999996</v>
      </c>
      <c r="E34" s="1535">
        <v>3.5</v>
      </c>
      <c r="F34" s="1535">
        <v>17.600000000000001</v>
      </c>
      <c r="G34" s="1535">
        <v>1.4</v>
      </c>
      <c r="H34" s="1535"/>
      <c r="I34" s="1535">
        <v>40</v>
      </c>
    </row>
    <row r="35" spans="1:9" s="40" customFormat="1" ht="14.25" customHeight="1">
      <c r="A35" s="1405" t="s">
        <v>932</v>
      </c>
      <c r="B35" s="1535">
        <v>43.1</v>
      </c>
      <c r="C35" s="1535">
        <v>50.3</v>
      </c>
      <c r="D35" s="1535">
        <v>8</v>
      </c>
      <c r="E35" s="1535">
        <v>36.5</v>
      </c>
      <c r="F35" s="1535">
        <v>23.799999999999997</v>
      </c>
      <c r="G35" s="1535">
        <v>17.399999999999999</v>
      </c>
      <c r="H35" s="1535"/>
      <c r="I35" s="1535">
        <v>179.10000000000002</v>
      </c>
    </row>
    <row r="36" spans="1:9" s="40" customFormat="1" ht="14.25" customHeight="1">
      <c r="A36" s="1461" t="s">
        <v>1430</v>
      </c>
      <c r="B36" s="1535">
        <v>8.4</v>
      </c>
      <c r="C36" s="1535"/>
      <c r="D36" s="1535"/>
      <c r="E36" s="1535">
        <v>2.5</v>
      </c>
      <c r="F36" s="1535">
        <v>11.2</v>
      </c>
      <c r="G36" s="1535">
        <v>11</v>
      </c>
      <c r="H36" s="1535"/>
      <c r="I36" s="1535">
        <v>33.1</v>
      </c>
    </row>
    <row r="37" spans="1:9" s="40" customFormat="1" ht="14.25" customHeight="1">
      <c r="A37" s="1461" t="s">
        <v>1431</v>
      </c>
      <c r="B37" s="1535"/>
      <c r="C37" s="1535"/>
      <c r="D37" s="1535"/>
      <c r="E37" s="1535"/>
      <c r="F37" s="1535">
        <v>2.1</v>
      </c>
      <c r="G37" s="1535"/>
      <c r="H37" s="1535"/>
      <c r="I37" s="1535">
        <v>2.1</v>
      </c>
    </row>
    <row r="38" spans="1:9" s="40" customFormat="1" ht="14.25" customHeight="1">
      <c r="A38" s="1539" t="s">
        <v>1432</v>
      </c>
      <c r="B38" s="1535">
        <v>18.2</v>
      </c>
      <c r="C38" s="1535">
        <v>49.9</v>
      </c>
      <c r="D38" s="1535">
        <v>7</v>
      </c>
      <c r="E38" s="1535">
        <v>30.8</v>
      </c>
      <c r="F38" s="1535"/>
      <c r="G38" s="1535">
        <v>0.8</v>
      </c>
      <c r="H38" s="1535"/>
      <c r="I38" s="1535">
        <v>106.7</v>
      </c>
    </row>
    <row r="39" spans="1:9" s="40" customFormat="1" ht="14.25" customHeight="1">
      <c r="A39" s="161" t="s">
        <v>1433</v>
      </c>
      <c r="B39" s="1535">
        <v>16.5</v>
      </c>
      <c r="C39" s="1535">
        <v>0.4</v>
      </c>
      <c r="D39" s="1535">
        <v>1</v>
      </c>
      <c r="E39" s="1535">
        <v>3.2</v>
      </c>
      <c r="F39" s="1535">
        <v>10.5</v>
      </c>
      <c r="G39" s="1535">
        <v>5.6</v>
      </c>
      <c r="H39" s="1535"/>
      <c r="I39" s="1535">
        <v>37.200000000000003</v>
      </c>
    </row>
    <row r="40" spans="1:9" s="40" customFormat="1" ht="14.25" customHeight="1">
      <c r="A40" s="1405" t="s">
        <v>939</v>
      </c>
      <c r="B40" s="1535">
        <v>4</v>
      </c>
      <c r="C40" s="1535"/>
      <c r="D40" s="1535">
        <v>0.1</v>
      </c>
      <c r="E40" s="1535">
        <v>0.6</v>
      </c>
      <c r="F40" s="1535">
        <v>3.8</v>
      </c>
      <c r="G40" s="1535">
        <v>0.4</v>
      </c>
      <c r="H40" s="1535"/>
      <c r="I40" s="1535">
        <v>9</v>
      </c>
    </row>
    <row r="41" spans="1:9" s="40" customFormat="1" ht="14.25" customHeight="1">
      <c r="A41" s="1405" t="s">
        <v>246</v>
      </c>
      <c r="B41" s="1535">
        <v>26.7</v>
      </c>
      <c r="C41" s="1535">
        <v>4.5999999999999996</v>
      </c>
      <c r="D41" s="1535">
        <v>1.8</v>
      </c>
      <c r="E41" s="1535">
        <v>3.5</v>
      </c>
      <c r="F41" s="1535">
        <v>4.9000000000000004</v>
      </c>
      <c r="G41" s="1535">
        <v>1.3</v>
      </c>
      <c r="H41" s="1535"/>
      <c r="I41" s="1535">
        <v>42.7</v>
      </c>
    </row>
    <row r="42" spans="1:9" s="40" customFormat="1" ht="14.25" customHeight="1">
      <c r="A42" s="161" t="s">
        <v>141</v>
      </c>
      <c r="B42" s="1535" t="s">
        <v>1436</v>
      </c>
      <c r="C42" s="1535"/>
      <c r="D42" s="1535"/>
      <c r="E42" s="1535"/>
      <c r="F42" s="1535"/>
      <c r="G42" s="1535"/>
      <c r="H42" s="1535">
        <v>105.1</v>
      </c>
      <c r="I42" s="1535">
        <v>105.1</v>
      </c>
    </row>
    <row r="43" spans="1:9" s="40" customFormat="1" ht="14.25" customHeight="1">
      <c r="A43" s="1405" t="s">
        <v>259</v>
      </c>
      <c r="B43" s="1535">
        <v>21.5</v>
      </c>
      <c r="C43" s="1535">
        <v>4.7</v>
      </c>
      <c r="D43" s="1535">
        <v>2.9</v>
      </c>
      <c r="E43" s="1535">
        <v>3.6</v>
      </c>
      <c r="F43" s="1535">
        <v>0.1</v>
      </c>
      <c r="G43" s="1535">
        <v>0.5</v>
      </c>
      <c r="H43" s="1535"/>
      <c r="I43" s="1535">
        <v>33.299999999999997</v>
      </c>
    </row>
    <row r="44" spans="1:9" s="40" customFormat="1" ht="14.25" customHeight="1">
      <c r="A44" s="158" t="s">
        <v>146</v>
      </c>
      <c r="B44" s="1538"/>
      <c r="C44" s="1538">
        <v>101.5</v>
      </c>
      <c r="D44" s="1538">
        <v>39.9</v>
      </c>
      <c r="E44" s="1538">
        <v>89</v>
      </c>
      <c r="F44" s="1538">
        <v>64.2</v>
      </c>
      <c r="G44" s="1538">
        <v>23.8</v>
      </c>
      <c r="H44" s="1538">
        <v>105.1</v>
      </c>
      <c r="I44" s="1538">
        <v>581.6</v>
      </c>
    </row>
    <row r="45" spans="1:9" ht="24">
      <c r="A45" s="17" t="s">
        <v>1434</v>
      </c>
      <c r="B45" s="1540">
        <v>11</v>
      </c>
      <c r="C45" s="1541">
        <v>-4.199999999999994</v>
      </c>
      <c r="D45" s="1540">
        <v>-19.5</v>
      </c>
      <c r="E45" s="1540">
        <v>-20.100000000000001</v>
      </c>
      <c r="F45" s="1540">
        <v>7.2000000000000028</v>
      </c>
      <c r="G45" s="1540">
        <v>18.500000000000004</v>
      </c>
      <c r="H45" s="1540"/>
      <c r="I45" s="1540"/>
    </row>
    <row r="46" spans="1:9">
      <c r="A46" s="17" t="s">
        <v>1435</v>
      </c>
      <c r="B46" s="1542"/>
      <c r="C46" s="1542">
        <v>-0.1</v>
      </c>
      <c r="D46" s="1542"/>
      <c r="E46" s="1542">
        <v>-0.1</v>
      </c>
      <c r="F46" s="1542"/>
      <c r="G46" s="1542">
        <v>-0.2</v>
      </c>
      <c r="H46" s="1542"/>
      <c r="I46" s="1542"/>
    </row>
    <row r="111" spans="7:7" ht="15">
      <c r="G111" s="25"/>
    </row>
  </sheetData>
  <mergeCells count="1">
    <mergeCell ref="A1:I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8BBD0-CB86-4DAE-B1F2-A97302C1208E}">
  <sheetPr>
    <tabColor theme="2"/>
  </sheetPr>
  <dimension ref="A1:J101"/>
  <sheetViews>
    <sheetView showGridLines="0" showWhiteSpace="0" view="pageLayout" zoomScaleNormal="100" workbookViewId="0">
      <selection activeCell="A37" sqref="A37"/>
    </sheetView>
  </sheetViews>
  <sheetFormatPr defaultRowHeight="12"/>
  <cols>
    <col min="1" max="1" width="24.85546875" style="17" customWidth="1"/>
    <col min="2" max="2" width="8.42578125" style="6" customWidth="1"/>
    <col min="3" max="7" width="7.5703125" style="6" customWidth="1"/>
    <col min="8" max="9" width="8.140625" style="6" customWidth="1"/>
    <col min="10" max="10" width="8.42578125" style="6" customWidth="1"/>
    <col min="11" max="16384" width="9.140625" style="6"/>
  </cols>
  <sheetData>
    <row r="1" spans="1:10" ht="37.5" customHeight="1">
      <c r="A1" s="2844" t="s">
        <v>2130</v>
      </c>
      <c r="B1" s="2896"/>
      <c r="C1" s="2896"/>
      <c r="D1" s="2896"/>
      <c r="E1" s="2896"/>
      <c r="F1" s="2896"/>
      <c r="G1" s="2896"/>
      <c r="H1" s="2896"/>
      <c r="I1" s="2673"/>
      <c r="J1" s="2673"/>
    </row>
    <row r="2" spans="1:10" ht="29.25" customHeight="1">
      <c r="A2" s="7" t="s">
        <v>1426</v>
      </c>
      <c r="B2" s="131" t="s">
        <v>1437</v>
      </c>
      <c r="C2" s="131" t="s">
        <v>1438</v>
      </c>
      <c r="D2" s="131" t="s">
        <v>1439</v>
      </c>
      <c r="E2" s="131" t="s">
        <v>1440</v>
      </c>
      <c r="F2" s="131" t="s">
        <v>1441</v>
      </c>
      <c r="G2" s="131" t="s">
        <v>1442</v>
      </c>
      <c r="H2" s="131" t="s">
        <v>1443</v>
      </c>
      <c r="I2" s="131" t="s">
        <v>1444</v>
      </c>
      <c r="J2" s="131" t="s">
        <v>188</v>
      </c>
    </row>
    <row r="3" spans="1:10" ht="14.25" customHeight="1">
      <c r="A3" s="15" t="s">
        <v>915</v>
      </c>
      <c r="B3" s="1535">
        <v>48.6</v>
      </c>
      <c r="C3" s="1535">
        <v>0.6</v>
      </c>
      <c r="D3" s="1535"/>
      <c r="E3" s="1535"/>
      <c r="F3" s="1535"/>
      <c r="G3" s="1535"/>
      <c r="H3" s="1535"/>
      <c r="I3" s="1543"/>
      <c r="J3" s="1543">
        <v>49.2</v>
      </c>
    </row>
    <row r="4" spans="1:10" ht="14.25" customHeight="1">
      <c r="A4" s="15" t="s">
        <v>918</v>
      </c>
      <c r="B4" s="1544">
        <v>45.5</v>
      </c>
      <c r="C4" s="1544">
        <v>14</v>
      </c>
      <c r="D4" s="1544">
        <v>25</v>
      </c>
      <c r="E4" s="1544">
        <v>23.4</v>
      </c>
      <c r="F4" s="1544">
        <v>54.8</v>
      </c>
      <c r="G4" s="1544">
        <v>40.299999999999997</v>
      </c>
      <c r="H4" s="1544">
        <v>105.3</v>
      </c>
      <c r="I4" s="1545"/>
      <c r="J4" s="1545">
        <v>308.3</v>
      </c>
    </row>
    <row r="5" spans="1:10" ht="14.25" customHeight="1">
      <c r="A5" s="17" t="s">
        <v>1445</v>
      </c>
      <c r="B5" s="1535">
        <v>12.7</v>
      </c>
      <c r="C5" s="1535">
        <v>3.7</v>
      </c>
      <c r="D5" s="1535">
        <v>0.4</v>
      </c>
      <c r="E5" s="1535"/>
      <c r="F5" s="1535"/>
      <c r="G5" s="1535"/>
      <c r="H5" s="1535"/>
      <c r="I5" s="1543"/>
      <c r="J5" s="1543">
        <v>16.7</v>
      </c>
    </row>
    <row r="6" spans="1:10" ht="14.25" customHeight="1">
      <c r="A6" s="18" t="s">
        <v>917</v>
      </c>
      <c r="B6" s="1544">
        <v>6.5</v>
      </c>
      <c r="C6" s="1544">
        <v>2.4</v>
      </c>
      <c r="D6" s="1544">
        <v>1.7</v>
      </c>
      <c r="E6" s="1544">
        <v>0.2</v>
      </c>
      <c r="F6" s="1544">
        <v>0.5</v>
      </c>
      <c r="G6" s="1544"/>
      <c r="H6" s="1544"/>
      <c r="I6" s="1545"/>
      <c r="J6" s="1545">
        <v>11.3</v>
      </c>
    </row>
    <row r="7" spans="1:10" ht="14.25" customHeight="1">
      <c r="A7" s="20" t="s">
        <v>1445</v>
      </c>
      <c r="B7" s="1535">
        <v>4.5999999999999996</v>
      </c>
      <c r="C7" s="1535">
        <v>2.2999999999999998</v>
      </c>
      <c r="D7" s="1535">
        <v>0.1</v>
      </c>
      <c r="E7" s="1535"/>
      <c r="F7" s="1535"/>
      <c r="G7" s="1535"/>
      <c r="H7" s="1535"/>
      <c r="I7" s="1543"/>
      <c r="J7" s="1543">
        <v>7</v>
      </c>
    </row>
    <row r="8" spans="1:10" ht="27" customHeight="1">
      <c r="A8" s="17" t="s">
        <v>1429</v>
      </c>
      <c r="B8" s="1544">
        <v>73.3</v>
      </c>
      <c r="C8" s="1544"/>
      <c r="D8" s="1544"/>
      <c r="E8" s="1544"/>
      <c r="F8" s="1544"/>
      <c r="G8" s="1544"/>
      <c r="H8" s="1544"/>
      <c r="I8" s="1545">
        <v>10.5</v>
      </c>
      <c r="J8" s="1545">
        <v>83.8</v>
      </c>
    </row>
    <row r="9" spans="1:10" ht="14.25" customHeight="1">
      <c r="A9" s="17" t="s">
        <v>246</v>
      </c>
      <c r="B9" s="1535"/>
      <c r="C9" s="1535"/>
      <c r="D9" s="1535"/>
      <c r="E9" s="1535"/>
      <c r="F9" s="1535"/>
      <c r="G9" s="1535"/>
      <c r="H9" s="1535"/>
      <c r="I9" s="1543">
        <v>37</v>
      </c>
      <c r="J9" s="1543">
        <v>37</v>
      </c>
    </row>
    <row r="10" spans="1:10" ht="14.25" customHeight="1">
      <c r="A10" s="17" t="s">
        <v>130</v>
      </c>
      <c r="B10" s="1544"/>
      <c r="C10" s="1544"/>
      <c r="D10" s="1544"/>
      <c r="E10" s="1544"/>
      <c r="F10" s="1544"/>
      <c r="G10" s="1544"/>
      <c r="H10" s="1544"/>
      <c r="I10" s="1545">
        <v>61.7</v>
      </c>
      <c r="J10" s="1545">
        <v>61.7</v>
      </c>
    </row>
    <row r="11" spans="1:10" ht="14.25" customHeight="1">
      <c r="A11" s="21" t="s">
        <v>132</v>
      </c>
      <c r="B11" s="1546">
        <v>173.9</v>
      </c>
      <c r="C11" s="1546">
        <v>17</v>
      </c>
      <c r="D11" s="1546">
        <v>26.7</v>
      </c>
      <c r="E11" s="1546">
        <v>23.6</v>
      </c>
      <c r="F11" s="1546">
        <v>55.2</v>
      </c>
      <c r="G11" s="1546">
        <v>40.299999999999997</v>
      </c>
      <c r="H11" s="1546">
        <v>105.3</v>
      </c>
      <c r="I11" s="1547">
        <v>109.3</v>
      </c>
      <c r="J11" s="1547">
        <v>551.4</v>
      </c>
    </row>
    <row r="12" spans="1:10" ht="14.25" customHeight="1">
      <c r="A12" s="18"/>
      <c r="B12" s="1548"/>
      <c r="C12" s="1548"/>
      <c r="D12" s="1548"/>
      <c r="E12" s="1548"/>
      <c r="F12" s="1548"/>
      <c r="G12" s="1548"/>
      <c r="H12" s="1548"/>
      <c r="I12" s="1549"/>
      <c r="J12" s="1549"/>
    </row>
    <row r="13" spans="1:10" ht="24">
      <c r="A13" s="17" t="s">
        <v>929</v>
      </c>
      <c r="B13" s="1550">
        <v>11.1</v>
      </c>
      <c r="C13" s="1550">
        <v>5.4</v>
      </c>
      <c r="D13" s="1550">
        <v>3.5</v>
      </c>
      <c r="E13" s="1550">
        <v>0.2</v>
      </c>
      <c r="F13" s="1550">
        <v>0.1</v>
      </c>
      <c r="G13" s="1550"/>
      <c r="H13" s="1550"/>
      <c r="I13" s="1551">
        <v>144.69999999999999</v>
      </c>
      <c r="J13" s="1551">
        <v>165</v>
      </c>
    </row>
    <row r="14" spans="1:10" ht="14.25" customHeight="1">
      <c r="A14" s="23" t="s">
        <v>1445</v>
      </c>
      <c r="B14" s="1552">
        <v>1.8</v>
      </c>
      <c r="C14" s="1552">
        <v>2.9</v>
      </c>
      <c r="D14" s="1552"/>
      <c r="E14" s="1552"/>
      <c r="F14" s="1552"/>
      <c r="G14" s="1552"/>
      <c r="H14" s="1552"/>
      <c r="I14" s="1553"/>
      <c r="J14" s="1553">
        <v>4.7</v>
      </c>
    </row>
    <row r="15" spans="1:10" ht="14.25" customHeight="1">
      <c r="A15" s="161" t="s">
        <v>928</v>
      </c>
      <c r="B15" s="1550">
        <v>34.6</v>
      </c>
      <c r="C15" s="1550">
        <v>4.5</v>
      </c>
      <c r="D15" s="1550">
        <v>1.2</v>
      </c>
      <c r="E15" s="1550">
        <v>0.1</v>
      </c>
      <c r="F15" s="1550">
        <v>2</v>
      </c>
      <c r="G15" s="1550"/>
      <c r="H15" s="1550"/>
      <c r="I15" s="1551"/>
      <c r="J15" s="1551">
        <v>42.4</v>
      </c>
    </row>
    <row r="16" spans="1:10" ht="14.25" customHeight="1">
      <c r="A16" s="18" t="s">
        <v>1445</v>
      </c>
      <c r="B16" s="1550">
        <v>9.4</v>
      </c>
      <c r="C16" s="1550">
        <v>2.5</v>
      </c>
      <c r="D16" s="1550"/>
      <c r="E16" s="1550"/>
      <c r="F16" s="1550"/>
      <c r="G16" s="1550"/>
      <c r="H16" s="1550"/>
      <c r="I16" s="1551"/>
      <c r="J16" s="1551">
        <v>11.9</v>
      </c>
    </row>
    <row r="17" spans="1:10" ht="14.25" customHeight="1">
      <c r="A17" s="18" t="s">
        <v>932</v>
      </c>
      <c r="B17" s="1552">
        <v>12.7</v>
      </c>
      <c r="C17" s="1552">
        <v>23.4</v>
      </c>
      <c r="D17" s="1552">
        <v>34</v>
      </c>
      <c r="E17" s="1552">
        <v>26.7</v>
      </c>
      <c r="F17" s="1552">
        <v>62.1</v>
      </c>
      <c r="G17" s="1552">
        <v>10.199999999999999</v>
      </c>
      <c r="H17" s="1552">
        <v>21.400000000000002</v>
      </c>
      <c r="I17" s="1553"/>
      <c r="J17" s="1553">
        <v>190.4</v>
      </c>
    </row>
    <row r="18" spans="1:10" ht="24.75" customHeight="1">
      <c r="A18" s="1554" t="s">
        <v>1430</v>
      </c>
      <c r="B18" s="1550">
        <v>9.1999999999999993</v>
      </c>
      <c r="C18" s="1550">
        <v>21.4</v>
      </c>
      <c r="D18" s="1550">
        <v>11.9</v>
      </c>
      <c r="E18" s="1550"/>
      <c r="F18" s="1550"/>
      <c r="G18" s="1550"/>
      <c r="H18" s="1550"/>
      <c r="I18" s="1551"/>
      <c r="J18" s="1551">
        <v>42.6</v>
      </c>
    </row>
    <row r="19" spans="1:10" ht="24.75" customHeight="1">
      <c r="A19" s="1554" t="s">
        <v>1431</v>
      </c>
      <c r="B19" s="1550">
        <v>0.3</v>
      </c>
      <c r="C19" s="1550">
        <v>0.7</v>
      </c>
      <c r="D19" s="1550">
        <v>1.4</v>
      </c>
      <c r="E19" s="1550">
        <v>1.8</v>
      </c>
      <c r="F19" s="1550"/>
      <c r="G19" s="1550"/>
      <c r="H19" s="1550"/>
      <c r="I19" s="1551"/>
      <c r="J19" s="1551">
        <v>4.2</v>
      </c>
    </row>
    <row r="20" spans="1:10" ht="14.25" customHeight="1">
      <c r="A20" s="18" t="s">
        <v>1446</v>
      </c>
      <c r="B20" s="1552">
        <v>3</v>
      </c>
      <c r="C20" s="1552">
        <v>0.1</v>
      </c>
      <c r="D20" s="1552">
        <v>15.2</v>
      </c>
      <c r="E20" s="1552">
        <v>15.4</v>
      </c>
      <c r="F20" s="1552">
        <v>47.7</v>
      </c>
      <c r="G20" s="1552">
        <v>5.4</v>
      </c>
      <c r="H20" s="1552">
        <v>21.3</v>
      </c>
      <c r="I20" s="1553"/>
      <c r="J20" s="1553">
        <v>108</v>
      </c>
    </row>
    <row r="21" spans="1:10" ht="14.25" customHeight="1">
      <c r="A21" s="18" t="s">
        <v>1447</v>
      </c>
      <c r="B21" s="1552">
        <v>0.2</v>
      </c>
      <c r="C21" s="1552">
        <v>1.2</v>
      </c>
      <c r="D21" s="1552">
        <v>5.5</v>
      </c>
      <c r="E21" s="1552">
        <v>9.5</v>
      </c>
      <c r="F21" s="1552">
        <v>14.4</v>
      </c>
      <c r="G21" s="1552">
        <v>4.8</v>
      </c>
      <c r="H21" s="1552">
        <v>0.1</v>
      </c>
      <c r="I21" s="1553"/>
      <c r="J21" s="1553">
        <v>35.6</v>
      </c>
    </row>
    <row r="22" spans="1:10">
      <c r="A22" s="17" t="s">
        <v>939</v>
      </c>
      <c r="B22" s="1552"/>
      <c r="C22" s="1552"/>
      <c r="D22" s="1552"/>
      <c r="E22" s="1552">
        <v>1</v>
      </c>
      <c r="F22" s="1552">
        <v>2.7</v>
      </c>
      <c r="G22" s="1552">
        <v>2.6</v>
      </c>
      <c r="H22" s="1552">
        <v>1.6</v>
      </c>
      <c r="I22" s="1553">
        <v>1.3</v>
      </c>
      <c r="J22" s="1553">
        <v>9.1999999999999993</v>
      </c>
    </row>
    <row r="23" spans="1:10">
      <c r="A23" s="17" t="s">
        <v>246</v>
      </c>
      <c r="B23" s="1552"/>
      <c r="C23" s="1552"/>
      <c r="D23" s="1552"/>
      <c r="E23" s="1552"/>
      <c r="F23" s="1552"/>
      <c r="G23" s="1552"/>
      <c r="H23" s="1552"/>
      <c r="I23" s="1553">
        <v>39.5</v>
      </c>
      <c r="J23" s="1553">
        <v>39.5</v>
      </c>
    </row>
    <row r="24" spans="1:10">
      <c r="A24" s="17" t="s">
        <v>141</v>
      </c>
      <c r="B24" s="1552"/>
      <c r="C24" s="1552"/>
      <c r="D24" s="1552"/>
      <c r="E24" s="1552"/>
      <c r="F24" s="1552"/>
      <c r="G24" s="1552"/>
      <c r="H24" s="1552"/>
      <c r="I24" s="1553">
        <v>72</v>
      </c>
      <c r="J24" s="1553">
        <v>72</v>
      </c>
    </row>
    <row r="25" spans="1:10">
      <c r="A25" s="17" t="s">
        <v>259</v>
      </c>
      <c r="B25" s="1552"/>
      <c r="C25" s="1552"/>
      <c r="D25" s="1552"/>
      <c r="E25" s="1552"/>
      <c r="F25" s="1552"/>
      <c r="G25" s="1552"/>
      <c r="H25" s="1552"/>
      <c r="I25" s="1553">
        <v>32.9</v>
      </c>
      <c r="J25" s="1553">
        <v>32.9</v>
      </c>
    </row>
    <row r="26" spans="1:10">
      <c r="A26" s="21" t="s">
        <v>146</v>
      </c>
      <c r="B26" s="1504">
        <v>58.5</v>
      </c>
      <c r="C26" s="1504">
        <v>33.4</v>
      </c>
      <c r="D26" s="1504">
        <v>38.6</v>
      </c>
      <c r="E26" s="1504">
        <v>27.9</v>
      </c>
      <c r="F26" s="1504">
        <v>66.8</v>
      </c>
      <c r="G26" s="1504">
        <v>12.8</v>
      </c>
      <c r="H26" s="1504">
        <v>22.9</v>
      </c>
      <c r="I26" s="1555">
        <v>290.39999999999998</v>
      </c>
      <c r="J26" s="1555">
        <v>551.4</v>
      </c>
    </row>
    <row r="27" spans="1:10" s="168" customFormat="1">
      <c r="A27" s="43"/>
      <c r="B27" s="63"/>
      <c r="C27" s="63"/>
      <c r="D27" s="63"/>
      <c r="E27" s="63"/>
      <c r="F27" s="63"/>
      <c r="G27" s="63"/>
      <c r="H27" s="63"/>
      <c r="I27" s="63"/>
      <c r="J27" s="63"/>
    </row>
    <row r="28" spans="1:10" s="1514" customFormat="1" ht="11.25">
      <c r="A28" s="2897" t="s">
        <v>1448</v>
      </c>
      <c r="B28" s="2898"/>
      <c r="C28" s="2898"/>
      <c r="D28" s="2898"/>
      <c r="E28" s="2898"/>
      <c r="F28" s="2898"/>
      <c r="G28" s="2898"/>
      <c r="H28" s="2898"/>
      <c r="I28" s="2898"/>
      <c r="J28" s="2898"/>
    </row>
    <row r="29" spans="1:10" s="1514" customFormat="1" ht="11.25">
      <c r="A29" s="2897" t="s">
        <v>1449</v>
      </c>
      <c r="B29" s="2898"/>
      <c r="C29" s="2898"/>
      <c r="D29" s="2898"/>
      <c r="E29" s="2898"/>
      <c r="F29" s="2898"/>
      <c r="G29" s="2898"/>
      <c r="H29" s="2898"/>
      <c r="I29" s="2898"/>
      <c r="J29" s="2898"/>
    </row>
    <row r="30" spans="1:10" s="1514" customFormat="1" ht="11.25">
      <c r="A30" s="2897" t="s">
        <v>1450</v>
      </c>
      <c r="B30" s="2898"/>
      <c r="C30" s="2898"/>
      <c r="D30" s="2898"/>
      <c r="E30" s="2898"/>
      <c r="F30" s="2898"/>
      <c r="G30" s="2898"/>
      <c r="H30" s="2898"/>
      <c r="I30" s="2898"/>
      <c r="J30" s="2898"/>
    </row>
    <row r="31" spans="1:10" s="1514" customFormat="1" ht="11.25">
      <c r="A31" s="2225"/>
      <c r="B31" s="2226"/>
      <c r="C31" s="2226"/>
      <c r="D31" s="2226"/>
      <c r="E31" s="2226"/>
      <c r="F31" s="2226"/>
      <c r="G31" s="2226"/>
      <c r="H31" s="2226"/>
      <c r="I31" s="2226"/>
      <c r="J31" s="2226"/>
    </row>
    <row r="32" spans="1:10" s="1514" customFormat="1" ht="11.25">
      <c r="A32" s="2225"/>
      <c r="B32" s="2226"/>
      <c r="C32" s="2226"/>
      <c r="D32" s="2226"/>
      <c r="E32" s="2226"/>
      <c r="F32" s="2226"/>
      <c r="G32" s="2226"/>
      <c r="H32" s="2226"/>
      <c r="I32" s="2226"/>
      <c r="J32" s="2226"/>
    </row>
    <row r="33" spans="1:10" s="1514" customFormat="1" ht="11.25">
      <c r="A33" s="2225"/>
      <c r="B33" s="2226"/>
      <c r="C33" s="2226"/>
      <c r="D33" s="2226"/>
      <c r="E33" s="2226"/>
      <c r="F33" s="2226"/>
      <c r="G33" s="2226"/>
      <c r="H33" s="2226"/>
      <c r="I33" s="2226"/>
      <c r="J33" s="2226"/>
    </row>
    <row r="34" spans="1:10" s="1514" customFormat="1" ht="11.25">
      <c r="A34" s="2225"/>
      <c r="B34" s="2226"/>
      <c r="C34" s="2226"/>
      <c r="D34" s="2226"/>
      <c r="E34" s="2226"/>
      <c r="F34" s="2226"/>
      <c r="G34" s="2226"/>
      <c r="H34" s="2226"/>
      <c r="I34" s="2226"/>
      <c r="J34" s="2226"/>
    </row>
    <row r="35" spans="1:10" s="1514" customFormat="1" ht="11.25">
      <c r="A35" s="2225"/>
      <c r="B35" s="2226"/>
      <c r="C35" s="2226"/>
      <c r="D35" s="2226"/>
      <c r="E35" s="2226"/>
      <c r="F35" s="2226"/>
      <c r="G35" s="2226"/>
      <c r="H35" s="2226"/>
      <c r="I35" s="2226"/>
      <c r="J35" s="2226"/>
    </row>
    <row r="36" spans="1:10" s="1514" customFormat="1" ht="11.25">
      <c r="A36" s="2225"/>
      <c r="B36" s="2226"/>
      <c r="C36" s="2226"/>
      <c r="D36" s="2226"/>
      <c r="E36" s="2226"/>
      <c r="F36" s="2226"/>
      <c r="G36" s="2226"/>
      <c r="H36" s="2226"/>
      <c r="I36" s="2226"/>
      <c r="J36" s="2226"/>
    </row>
    <row r="37" spans="1:10" s="1514" customFormat="1" ht="11.25">
      <c r="A37" s="2225"/>
      <c r="B37" s="2226"/>
      <c r="C37" s="2226"/>
      <c r="D37" s="2226"/>
      <c r="E37" s="2226"/>
      <c r="F37" s="2226"/>
      <c r="G37" s="2226"/>
      <c r="H37" s="2226"/>
      <c r="I37" s="2226"/>
      <c r="J37" s="2226"/>
    </row>
    <row r="38" spans="1:10" s="1514" customFormat="1" ht="11.25">
      <c r="A38" s="2225"/>
      <c r="B38" s="2226"/>
      <c r="C38" s="2226"/>
      <c r="D38" s="2226"/>
      <c r="E38" s="2226"/>
      <c r="F38" s="2226"/>
      <c r="G38" s="2226"/>
      <c r="H38" s="2226"/>
      <c r="I38" s="2226"/>
      <c r="J38" s="2226"/>
    </row>
    <row r="39" spans="1:10" s="1514" customFormat="1" ht="11.25">
      <c r="A39" s="2225"/>
      <c r="B39" s="2226"/>
      <c r="C39" s="2226"/>
      <c r="D39" s="2226"/>
      <c r="E39" s="2226"/>
      <c r="F39" s="2226"/>
      <c r="G39" s="2226"/>
      <c r="H39" s="2226"/>
      <c r="I39" s="2226"/>
      <c r="J39" s="2226"/>
    </row>
    <row r="40" spans="1:10" s="1514" customFormat="1" ht="11.25">
      <c r="A40" s="2225"/>
      <c r="B40" s="2226"/>
      <c r="C40" s="2226"/>
      <c r="D40" s="2226"/>
      <c r="E40" s="2226"/>
      <c r="F40" s="2226"/>
      <c r="G40" s="2226"/>
      <c r="H40" s="2226"/>
      <c r="I40" s="2226"/>
      <c r="J40" s="2226"/>
    </row>
    <row r="41" spans="1:10" s="1514" customFormat="1" ht="11.25">
      <c r="A41" s="2225"/>
      <c r="B41" s="2226"/>
      <c r="C41" s="2226"/>
      <c r="D41" s="2226"/>
      <c r="E41" s="2226"/>
      <c r="F41" s="2226"/>
      <c r="G41" s="2226"/>
      <c r="H41" s="2226"/>
      <c r="I41" s="2226"/>
      <c r="J41" s="2226"/>
    </row>
    <row r="42" spans="1:10" s="1514" customFormat="1" ht="11.25">
      <c r="A42" s="2225"/>
      <c r="B42" s="2226"/>
      <c r="C42" s="2226"/>
      <c r="D42" s="2226"/>
      <c r="E42" s="2226"/>
      <c r="F42" s="2226"/>
      <c r="G42" s="2226"/>
      <c r="H42" s="2226"/>
      <c r="I42" s="2226"/>
      <c r="J42" s="2226"/>
    </row>
    <row r="43" spans="1:10" s="1514" customFormat="1" ht="11.25">
      <c r="A43" s="2225"/>
      <c r="B43" s="2226"/>
      <c r="C43" s="2226"/>
      <c r="D43" s="2226"/>
      <c r="E43" s="2226"/>
      <c r="F43" s="2226"/>
      <c r="G43" s="2226"/>
      <c r="H43" s="2226"/>
      <c r="I43" s="2226"/>
      <c r="J43" s="2226"/>
    </row>
    <row r="44" spans="1:10" s="1514" customFormat="1" ht="11.25">
      <c r="A44" s="2225"/>
      <c r="B44" s="2226"/>
      <c r="C44" s="2226"/>
      <c r="D44" s="2226"/>
      <c r="E44" s="2226"/>
      <c r="F44" s="2226"/>
      <c r="G44" s="2226"/>
      <c r="H44" s="2226"/>
      <c r="I44" s="2226"/>
      <c r="J44" s="2226"/>
    </row>
    <row r="45" spans="1:10" s="1514" customFormat="1" ht="11.25">
      <c r="A45" s="2225"/>
      <c r="B45" s="2226"/>
      <c r="C45" s="2226"/>
      <c r="D45" s="2226"/>
      <c r="E45" s="2226"/>
      <c r="F45" s="2226"/>
      <c r="G45" s="2226"/>
      <c r="H45" s="2226"/>
      <c r="I45" s="2226"/>
      <c r="J45" s="2226"/>
    </row>
    <row r="46" spans="1:10" s="1514" customFormat="1" ht="11.25">
      <c r="A46" s="2225"/>
      <c r="B46" s="2226"/>
      <c r="C46" s="2226"/>
      <c r="D46" s="2226"/>
      <c r="E46" s="2226"/>
      <c r="F46" s="2226"/>
      <c r="G46" s="2226"/>
      <c r="H46" s="2226"/>
      <c r="I46" s="2226"/>
      <c r="J46" s="2226"/>
    </row>
    <row r="47" spans="1:10" s="1514" customFormat="1" ht="11.25">
      <c r="A47" s="2225"/>
      <c r="B47" s="2226"/>
      <c r="C47" s="2226"/>
      <c r="D47" s="2226"/>
      <c r="E47" s="2226"/>
      <c r="F47" s="2226"/>
      <c r="G47" s="2226"/>
      <c r="H47" s="2226"/>
      <c r="I47" s="2226"/>
      <c r="J47" s="2226"/>
    </row>
    <row r="48" spans="1:10" s="1514" customFormat="1" ht="11.25">
      <c r="A48" s="2225"/>
      <c r="B48" s="2226"/>
      <c r="C48" s="2226"/>
      <c r="D48" s="2226"/>
      <c r="E48" s="2226"/>
      <c r="F48" s="2226"/>
      <c r="G48" s="2226"/>
      <c r="H48" s="2226"/>
      <c r="I48" s="2226"/>
      <c r="J48" s="2226"/>
    </row>
    <row r="49" spans="1:10" s="1514" customFormat="1" ht="11.25">
      <c r="A49" s="2225"/>
      <c r="B49" s="2226"/>
      <c r="C49" s="2226"/>
      <c r="D49" s="2226"/>
      <c r="E49" s="2226"/>
      <c r="F49" s="2226"/>
      <c r="G49" s="2226"/>
      <c r="H49" s="2226"/>
      <c r="I49" s="2226"/>
      <c r="J49" s="2226"/>
    </row>
    <row r="50" spans="1:10" s="1514" customFormat="1" ht="11.25">
      <c r="A50" s="2225"/>
      <c r="B50" s="2226"/>
      <c r="C50" s="2226"/>
      <c r="D50" s="2226"/>
      <c r="E50" s="2226"/>
      <c r="F50" s="2226"/>
      <c r="G50" s="2226"/>
      <c r="H50" s="2226"/>
      <c r="I50" s="2226"/>
      <c r="J50" s="2226"/>
    </row>
    <row r="51" spans="1:10" s="1514" customFormat="1" ht="11.25">
      <c r="A51" s="2225"/>
      <c r="B51" s="2226"/>
      <c r="C51" s="2226"/>
      <c r="D51" s="2226"/>
      <c r="E51" s="2226"/>
      <c r="F51" s="2226"/>
      <c r="G51" s="2226"/>
      <c r="H51" s="2226"/>
      <c r="I51" s="2226"/>
      <c r="J51" s="2226"/>
    </row>
    <row r="52" spans="1:10" s="1514" customFormat="1" ht="11.25">
      <c r="A52" s="2225"/>
      <c r="B52" s="2226"/>
      <c r="C52" s="2226"/>
      <c r="D52" s="2226"/>
      <c r="E52" s="2226"/>
      <c r="F52" s="2226"/>
      <c r="G52" s="2226"/>
      <c r="H52" s="2226"/>
      <c r="I52" s="2226"/>
      <c r="J52" s="2226"/>
    </row>
    <row r="53" spans="1:10" s="1514" customFormat="1" ht="11.25">
      <c r="A53" s="2225"/>
      <c r="B53" s="2226"/>
      <c r="C53" s="2226"/>
      <c r="D53" s="2226"/>
      <c r="E53" s="2226"/>
      <c r="F53" s="2226"/>
      <c r="G53" s="2226"/>
      <c r="H53" s="2226"/>
      <c r="I53" s="2226"/>
      <c r="J53" s="2226"/>
    </row>
    <row r="54" spans="1:10" ht="29.25" customHeight="1">
      <c r="A54" s="1531" t="s">
        <v>1451</v>
      </c>
      <c r="B54" s="139" t="s">
        <v>1437</v>
      </c>
      <c r="C54" s="139" t="s">
        <v>1438</v>
      </c>
      <c r="D54" s="139" t="s">
        <v>1439</v>
      </c>
      <c r="E54" s="139" t="s">
        <v>1440</v>
      </c>
      <c r="F54" s="139" t="s">
        <v>1441</v>
      </c>
      <c r="G54" s="139" t="s">
        <v>1442</v>
      </c>
      <c r="H54" s="139" t="s">
        <v>1443</v>
      </c>
      <c r="I54" s="139" t="s">
        <v>1444</v>
      </c>
      <c r="J54" s="139" t="s">
        <v>188</v>
      </c>
    </row>
    <row r="55" spans="1:10" ht="14.25" customHeight="1">
      <c r="A55" s="15" t="s">
        <v>915</v>
      </c>
      <c r="B55" s="1535">
        <v>47.9</v>
      </c>
      <c r="C55" s="1535"/>
      <c r="D55" s="1535"/>
      <c r="E55" s="1535"/>
      <c r="F55" s="1535"/>
      <c r="G55" s="1535"/>
      <c r="H55" s="1535"/>
      <c r="I55" s="1543"/>
      <c r="J55" s="1543">
        <v>47.9</v>
      </c>
    </row>
    <row r="56" spans="1:10" ht="14.25" customHeight="1">
      <c r="A56" s="15" t="s">
        <v>918</v>
      </c>
      <c r="B56" s="1544">
        <v>49</v>
      </c>
      <c r="C56" s="1544">
        <v>11.3</v>
      </c>
      <c r="D56" s="1544">
        <v>24.4</v>
      </c>
      <c r="E56" s="1544">
        <v>21.9</v>
      </c>
      <c r="F56" s="1544">
        <v>55</v>
      </c>
      <c r="G56" s="1544">
        <v>42</v>
      </c>
      <c r="H56" s="1544">
        <v>106.5</v>
      </c>
      <c r="I56" s="1545"/>
      <c r="J56" s="1545">
        <v>310.2</v>
      </c>
    </row>
    <row r="57" spans="1:10" ht="14.25" customHeight="1">
      <c r="A57" s="17" t="s">
        <v>1445</v>
      </c>
      <c r="B57" s="1535">
        <v>14.9</v>
      </c>
      <c r="C57" s="1535">
        <v>1</v>
      </c>
      <c r="D57" s="1535">
        <v>0.4</v>
      </c>
      <c r="E57" s="1535"/>
      <c r="F57" s="1535"/>
      <c r="G57" s="1535"/>
      <c r="H57" s="1535"/>
      <c r="I57" s="1543"/>
      <c r="J57" s="1543">
        <v>16.3</v>
      </c>
    </row>
    <row r="58" spans="1:10" ht="14.25" customHeight="1">
      <c r="A58" s="18" t="s">
        <v>917</v>
      </c>
      <c r="B58" s="1544">
        <v>4.8</v>
      </c>
      <c r="C58" s="1544">
        <v>0.9</v>
      </c>
      <c r="D58" s="1544">
        <v>1.4</v>
      </c>
      <c r="E58" s="1544">
        <v>0.5</v>
      </c>
      <c r="F58" s="1544">
        <v>0.9</v>
      </c>
      <c r="G58" s="1544"/>
      <c r="H58" s="1544"/>
      <c r="I58" s="1545"/>
      <c r="J58" s="1545">
        <v>8.5</v>
      </c>
    </row>
    <row r="59" spans="1:10" ht="14.25" customHeight="1">
      <c r="A59" s="20" t="s">
        <v>1445</v>
      </c>
      <c r="B59" s="1535">
        <v>3.1</v>
      </c>
      <c r="C59" s="1535">
        <v>0.3</v>
      </c>
      <c r="D59" s="1535"/>
      <c r="E59" s="1535"/>
      <c r="F59" s="1535"/>
      <c r="G59" s="1535"/>
      <c r="H59" s="1535"/>
      <c r="I59" s="1543"/>
      <c r="J59" s="1543">
        <v>3.4</v>
      </c>
    </row>
    <row r="60" spans="1:10" ht="27" customHeight="1">
      <c r="A60" s="17" t="s">
        <v>1429</v>
      </c>
      <c r="B60" s="1544">
        <v>70.599999999999994</v>
      </c>
      <c r="C60" s="1544"/>
      <c r="D60" s="1544"/>
      <c r="E60" s="1544"/>
      <c r="F60" s="1544"/>
      <c r="G60" s="1544"/>
      <c r="H60" s="1544"/>
      <c r="I60" s="1545">
        <v>11.2</v>
      </c>
      <c r="J60" s="1545">
        <v>81.8</v>
      </c>
    </row>
    <row r="61" spans="1:10" ht="14.25" customHeight="1">
      <c r="A61" s="17" t="s">
        <v>246</v>
      </c>
      <c r="B61" s="1535" t="s">
        <v>423</v>
      </c>
      <c r="C61" s="1535" t="s">
        <v>423</v>
      </c>
      <c r="D61" s="1535" t="s">
        <v>423</v>
      </c>
      <c r="E61" s="1535" t="s">
        <v>423</v>
      </c>
      <c r="F61" s="1535" t="s">
        <v>423</v>
      </c>
      <c r="G61" s="1535" t="s">
        <v>423</v>
      </c>
      <c r="H61" s="1535" t="s">
        <v>423</v>
      </c>
      <c r="I61" s="1543">
        <v>46.1</v>
      </c>
      <c r="J61" s="1543">
        <v>46.1</v>
      </c>
    </row>
    <row r="62" spans="1:10" ht="14.25" customHeight="1">
      <c r="A62" s="17" t="s">
        <v>130</v>
      </c>
      <c r="B62" s="1544" t="s">
        <v>423</v>
      </c>
      <c r="C62" s="1544" t="s">
        <v>423</v>
      </c>
      <c r="D62" s="1544" t="s">
        <v>423</v>
      </c>
      <c r="E62" s="1544" t="s">
        <v>423</v>
      </c>
      <c r="F62" s="1544" t="s">
        <v>423</v>
      </c>
      <c r="G62" s="1544" t="s">
        <v>423</v>
      </c>
      <c r="H62" s="1544" t="s">
        <v>423</v>
      </c>
      <c r="I62" s="1545">
        <v>87.1</v>
      </c>
      <c r="J62" s="1545">
        <v>87.1</v>
      </c>
    </row>
    <row r="63" spans="1:10" ht="14.25" customHeight="1">
      <c r="A63" s="54" t="s">
        <v>132</v>
      </c>
      <c r="B63" s="2237">
        <v>172.4</v>
      </c>
      <c r="C63" s="2237">
        <v>12.2</v>
      </c>
      <c r="D63" s="2237">
        <v>25.8</v>
      </c>
      <c r="E63" s="2237">
        <v>22.4</v>
      </c>
      <c r="F63" s="2237">
        <v>55.9</v>
      </c>
      <c r="G63" s="2237">
        <v>42</v>
      </c>
      <c r="H63" s="2237">
        <v>106.5</v>
      </c>
      <c r="I63" s="2237">
        <v>144.4</v>
      </c>
      <c r="J63" s="2237">
        <v>581.6</v>
      </c>
    </row>
    <row r="64" spans="1:10" ht="14.25" customHeight="1">
      <c r="A64" s="18"/>
      <c r="B64" s="1548"/>
      <c r="C64" s="1548"/>
      <c r="D64" s="1548"/>
      <c r="E64" s="1548"/>
      <c r="F64" s="1548"/>
      <c r="G64" s="1548"/>
      <c r="H64" s="1548"/>
      <c r="I64" s="1549"/>
      <c r="J64" s="1549"/>
    </row>
    <row r="65" spans="1:10" ht="24">
      <c r="A65" s="17" t="s">
        <v>929</v>
      </c>
      <c r="B65" s="1550"/>
      <c r="C65" s="1550">
        <v>4.5999999999999996</v>
      </c>
      <c r="D65" s="1550">
        <v>4.2</v>
      </c>
      <c r="E65" s="1550">
        <v>0.7</v>
      </c>
      <c r="F65" s="1550">
        <v>0.1</v>
      </c>
      <c r="G65" s="1550"/>
      <c r="H65" s="1550"/>
      <c r="I65" s="1551">
        <v>140.9</v>
      </c>
      <c r="J65" s="1551">
        <v>172.4</v>
      </c>
    </row>
    <row r="66" spans="1:10" ht="14.25" customHeight="1">
      <c r="A66" s="23" t="s">
        <v>1445</v>
      </c>
      <c r="B66" s="1552">
        <v>5.9</v>
      </c>
      <c r="C66" s="1552">
        <v>1.1000000000000001</v>
      </c>
      <c r="D66" s="1552"/>
      <c r="E66" s="1552"/>
      <c r="F66" s="1552"/>
      <c r="G66" s="1552"/>
      <c r="H66" s="1552"/>
      <c r="I66" s="1553"/>
      <c r="J66" s="1553">
        <v>7</v>
      </c>
    </row>
    <row r="67" spans="1:10" ht="14.25" customHeight="1">
      <c r="A67" s="161" t="s">
        <v>928</v>
      </c>
      <c r="B67" s="1550">
        <v>30.7</v>
      </c>
      <c r="C67" s="1550">
        <v>4.9000000000000004</v>
      </c>
      <c r="D67" s="1550">
        <v>0.8</v>
      </c>
      <c r="E67" s="1550"/>
      <c r="F67" s="1550">
        <v>3.6</v>
      </c>
      <c r="G67" s="1550"/>
      <c r="H67" s="1550"/>
      <c r="I67" s="1551"/>
      <c r="J67" s="1551">
        <v>40</v>
      </c>
    </row>
    <row r="68" spans="1:10" ht="14.25" customHeight="1">
      <c r="A68" s="18" t="s">
        <v>1445</v>
      </c>
      <c r="B68" s="1550">
        <v>6.1</v>
      </c>
      <c r="C68" s="1550">
        <v>1.4</v>
      </c>
      <c r="D68" s="1550">
        <v>0.1</v>
      </c>
      <c r="E68" s="1550"/>
      <c r="F68" s="1550"/>
      <c r="G68" s="1550"/>
      <c r="H68" s="1550"/>
      <c r="I68" s="1551"/>
      <c r="J68" s="1551">
        <v>7.6</v>
      </c>
    </row>
    <row r="69" spans="1:10" ht="14.25" customHeight="1">
      <c r="A69" s="18" t="s">
        <v>932</v>
      </c>
      <c r="B69" s="1552">
        <v>12.3</v>
      </c>
      <c r="C69" s="1552">
        <v>13.7</v>
      </c>
      <c r="D69" s="1552">
        <v>34.4</v>
      </c>
      <c r="E69" s="1552">
        <v>28.6</v>
      </c>
      <c r="F69" s="1552">
        <v>56.5</v>
      </c>
      <c r="G69" s="1552">
        <v>11.9</v>
      </c>
      <c r="H69" s="1552">
        <v>21.4</v>
      </c>
      <c r="I69" s="1553"/>
      <c r="J69" s="1553">
        <v>179.10000000000002</v>
      </c>
    </row>
    <row r="70" spans="1:10" ht="14.25" customHeight="1">
      <c r="A70" s="1554" t="s">
        <v>1430</v>
      </c>
      <c r="B70" s="1550">
        <v>10.6</v>
      </c>
      <c r="C70" s="1550">
        <v>12.9</v>
      </c>
      <c r="D70" s="1550">
        <v>9.6</v>
      </c>
      <c r="E70" s="1550"/>
      <c r="F70" s="1550"/>
      <c r="G70" s="1550"/>
      <c r="H70" s="1550"/>
      <c r="I70" s="1551"/>
      <c r="J70" s="1551">
        <v>33.1</v>
      </c>
    </row>
    <row r="71" spans="1:10" ht="14.25" customHeight="1">
      <c r="A71" s="1554" t="s">
        <v>1431</v>
      </c>
      <c r="B71" s="1550"/>
      <c r="C71" s="1550"/>
      <c r="D71" s="1550">
        <v>0.7</v>
      </c>
      <c r="E71" s="1550">
        <v>1.3</v>
      </c>
      <c r="F71" s="1550"/>
      <c r="G71" s="1550"/>
      <c r="H71" s="1550"/>
      <c r="I71" s="1551"/>
      <c r="J71" s="1551">
        <v>2.1</v>
      </c>
    </row>
    <row r="72" spans="1:10" ht="14.25" customHeight="1">
      <c r="A72" s="18" t="s">
        <v>1446</v>
      </c>
      <c r="B72" s="1552">
        <v>1.4</v>
      </c>
      <c r="C72" s="1552">
        <v>0.6</v>
      </c>
      <c r="D72" s="1552">
        <v>17.899999999999999</v>
      </c>
      <c r="E72" s="1552">
        <v>20.399999999999999</v>
      </c>
      <c r="F72" s="1552">
        <v>38.9</v>
      </c>
      <c r="G72" s="1552">
        <v>6.4</v>
      </c>
      <c r="H72" s="1552">
        <v>21</v>
      </c>
      <c r="I72" s="1553"/>
      <c r="J72" s="1553">
        <v>106.7</v>
      </c>
    </row>
    <row r="73" spans="1:10" ht="14.25" customHeight="1">
      <c r="A73" s="18" t="s">
        <v>1447</v>
      </c>
      <c r="B73" s="1552">
        <v>0.3</v>
      </c>
      <c r="C73" s="1552">
        <v>0.2</v>
      </c>
      <c r="D73" s="1552">
        <v>6.2</v>
      </c>
      <c r="E73" s="1552">
        <v>6.9</v>
      </c>
      <c r="F73" s="1552">
        <v>17.600000000000001</v>
      </c>
      <c r="G73" s="1552">
        <v>5.5</v>
      </c>
      <c r="H73" s="1552">
        <v>0.4</v>
      </c>
      <c r="I73" s="1553"/>
      <c r="J73" s="1553">
        <v>37.200000000000003</v>
      </c>
    </row>
    <row r="74" spans="1:10">
      <c r="A74" s="17" t="s">
        <v>939</v>
      </c>
      <c r="B74" s="1552"/>
      <c r="C74" s="1552"/>
      <c r="D74" s="1552"/>
      <c r="E74" s="1552"/>
      <c r="F74" s="1552">
        <v>3.7</v>
      </c>
      <c r="G74" s="1552">
        <v>2.2999999999999998</v>
      </c>
      <c r="H74" s="1552"/>
      <c r="I74" s="1553">
        <v>3</v>
      </c>
      <c r="J74" s="1553">
        <v>9</v>
      </c>
    </row>
    <row r="75" spans="1:10">
      <c r="A75" s="17" t="s">
        <v>246</v>
      </c>
      <c r="B75" s="1552"/>
      <c r="C75" s="1552"/>
      <c r="D75" s="1552"/>
      <c r="E75" s="1552"/>
      <c r="F75" s="1552"/>
      <c r="G75" s="1552"/>
      <c r="H75" s="1552"/>
      <c r="I75" s="1553">
        <v>42.7</v>
      </c>
      <c r="J75" s="1553">
        <v>42.7</v>
      </c>
    </row>
    <row r="76" spans="1:10">
      <c r="A76" s="17" t="s">
        <v>141</v>
      </c>
      <c r="B76" s="1552"/>
      <c r="C76" s="1552"/>
      <c r="D76" s="1552"/>
      <c r="E76" s="1552"/>
      <c r="F76" s="1552"/>
      <c r="G76" s="1552"/>
      <c r="H76" s="1552"/>
      <c r="I76" s="1553">
        <v>105.1</v>
      </c>
      <c r="J76" s="1553">
        <v>105.1</v>
      </c>
    </row>
    <row r="77" spans="1:10">
      <c r="A77" s="17" t="s">
        <v>259</v>
      </c>
      <c r="B77" s="1552"/>
      <c r="C77" s="1552"/>
      <c r="D77" s="1552"/>
      <c r="E77" s="1552"/>
      <c r="F77" s="1552"/>
      <c r="G77" s="1552"/>
      <c r="H77" s="1552"/>
      <c r="I77" s="1553">
        <v>33.299999999999997</v>
      </c>
      <c r="J77" s="1553">
        <v>33.299999999999997</v>
      </c>
    </row>
    <row r="78" spans="1:10">
      <c r="A78" s="54" t="s">
        <v>146</v>
      </c>
      <c r="B78" s="2237">
        <v>64.900000000000006</v>
      </c>
      <c r="C78" s="2237">
        <v>23.3</v>
      </c>
      <c r="D78" s="2237">
        <v>39.5</v>
      </c>
      <c r="E78" s="2237">
        <v>29.5</v>
      </c>
      <c r="F78" s="2237">
        <v>63.8</v>
      </c>
      <c r="G78" s="2237">
        <v>14.2</v>
      </c>
      <c r="H78" s="2237">
        <v>21.5</v>
      </c>
      <c r="I78" s="2237">
        <v>325</v>
      </c>
      <c r="J78" s="2237">
        <v>581.6</v>
      </c>
    </row>
    <row r="101" spans="7:7" ht="15">
      <c r="G101" s="25"/>
    </row>
  </sheetData>
  <mergeCells count="4">
    <mergeCell ref="A1:J1"/>
    <mergeCell ref="A28:J28"/>
    <mergeCell ref="A29:J29"/>
    <mergeCell ref="A30:J30"/>
  </mergeCells>
  <pageMargins left="0.43307086614173229" right="0.23622047244094491" top="0.74803149606299213" bottom="0.74803149606299213" header="0.31496062992125984" footer="0.31496062992125984"/>
  <pageSetup paperSize="9" orientation="portrait" r:id="rId1"/>
  <colBreaks count="1" manualBreakCount="1">
    <brk id="10" max="1048575" man="1"/>
  </colBreaks>
  <customProperties>
    <customPr name="_pios_id" r:id="rId2"/>
  </customPropertie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92E5C-B3A5-4F8D-8C81-1D920B36D381}">
  <sheetPr>
    <tabColor theme="2"/>
  </sheetPr>
  <dimension ref="A1:U111"/>
  <sheetViews>
    <sheetView showGridLines="0" showWhiteSpace="0" view="pageLayout" zoomScaleNormal="100" zoomScaleSheetLayoutView="80" workbookViewId="0">
      <selection activeCell="B138" sqref="B138"/>
    </sheetView>
  </sheetViews>
  <sheetFormatPr defaultRowHeight="12"/>
  <cols>
    <col min="1" max="8" width="9.140625" style="6" customWidth="1"/>
    <col min="9" max="9" width="5.140625" style="6" customWidth="1"/>
    <col min="10" max="10" width="9.140625" style="6" hidden="1" customWidth="1"/>
    <col min="11" max="11" width="15.85546875" style="6" customWidth="1"/>
    <col min="12" max="12" width="30" style="2021" customWidth="1"/>
    <col min="13" max="21" width="7.140625" style="2022" customWidth="1"/>
    <col min="22" max="16384" width="9.140625" style="6"/>
  </cols>
  <sheetData>
    <row r="1" spans="1:21" ht="14.25" customHeight="1">
      <c r="A1" s="2901" t="s">
        <v>2131</v>
      </c>
      <c r="B1" s="2673"/>
      <c r="C1" s="2673"/>
      <c r="D1" s="2673"/>
      <c r="E1" s="2673"/>
      <c r="F1" s="2673"/>
      <c r="G1" s="2673"/>
      <c r="H1" s="2673"/>
      <c r="I1" s="2673"/>
      <c r="J1" s="2673"/>
      <c r="K1" s="2673"/>
    </row>
    <row r="2" spans="1:21" ht="14.25" customHeight="1">
      <c r="A2" s="2673"/>
      <c r="B2" s="2673"/>
      <c r="C2" s="2673"/>
      <c r="D2" s="2673"/>
      <c r="E2" s="2673"/>
      <c r="F2" s="2673"/>
      <c r="G2" s="2673"/>
      <c r="H2" s="2673"/>
      <c r="I2" s="2673"/>
      <c r="J2" s="2673"/>
      <c r="K2" s="2673"/>
    </row>
    <row r="3" spans="1:21" ht="14.25" customHeight="1">
      <c r="A3" s="2673"/>
      <c r="B3" s="2673"/>
      <c r="C3" s="2673"/>
      <c r="D3" s="2673"/>
      <c r="E3" s="2673"/>
      <c r="F3" s="2673"/>
      <c r="G3" s="2673"/>
      <c r="H3" s="2673"/>
      <c r="I3" s="2673"/>
      <c r="J3" s="2673"/>
      <c r="K3" s="2673"/>
    </row>
    <row r="4" spans="1:21" ht="14.25" customHeight="1">
      <c r="A4" s="1557"/>
      <c r="B4" s="78"/>
      <c r="C4" s="78"/>
      <c r="D4" s="78"/>
      <c r="E4" s="78"/>
      <c r="F4" s="78"/>
      <c r="G4" s="78"/>
      <c r="H4" s="78"/>
      <c r="I4" s="78"/>
      <c r="J4" s="78"/>
      <c r="K4" s="78"/>
    </row>
    <row r="5" spans="1:21" ht="14.25" customHeight="1">
      <c r="A5" s="78"/>
      <c r="B5" s="78"/>
      <c r="C5" s="78"/>
      <c r="D5" s="78"/>
      <c r="E5" s="78"/>
      <c r="F5" s="78"/>
      <c r="G5" s="78"/>
      <c r="H5" s="78"/>
      <c r="I5" s="78"/>
      <c r="J5" s="78"/>
      <c r="K5" s="78"/>
      <c r="L5" s="2902" t="s">
        <v>2032</v>
      </c>
      <c r="M5" s="2903"/>
      <c r="N5" s="2903"/>
      <c r="O5" s="2903"/>
      <c r="P5" s="2903"/>
      <c r="Q5" s="2903"/>
      <c r="R5" s="2903"/>
      <c r="S5" s="2903"/>
      <c r="T5" s="2904"/>
      <c r="U5" s="2904"/>
    </row>
    <row r="6" spans="1:21">
      <c r="L6" s="2903"/>
      <c r="M6" s="2903"/>
      <c r="N6" s="2903"/>
      <c r="O6" s="2903"/>
      <c r="P6" s="2903"/>
      <c r="Q6" s="2903"/>
      <c r="R6" s="2903"/>
      <c r="S6" s="2903"/>
      <c r="T6" s="2904"/>
      <c r="U6" s="2904"/>
    </row>
    <row r="7" spans="1:21">
      <c r="L7" s="2903"/>
      <c r="M7" s="2903"/>
      <c r="N7" s="2903"/>
      <c r="O7" s="2903"/>
      <c r="P7" s="2903"/>
      <c r="Q7" s="2903"/>
      <c r="R7" s="2903"/>
      <c r="S7" s="2903"/>
      <c r="T7" s="2904"/>
      <c r="U7" s="2904"/>
    </row>
    <row r="8" spans="1:21">
      <c r="L8" s="2903"/>
      <c r="M8" s="2903"/>
      <c r="N8" s="2903"/>
      <c r="O8" s="2903"/>
      <c r="P8" s="2903"/>
      <c r="Q8" s="2903"/>
      <c r="R8" s="2903"/>
      <c r="S8" s="2903"/>
      <c r="T8" s="2904"/>
      <c r="U8" s="2904"/>
    </row>
    <row r="9" spans="1:21" ht="29.25" customHeight="1">
      <c r="L9" s="2019" t="s">
        <v>120</v>
      </c>
      <c r="M9" s="2020" t="s">
        <v>1437</v>
      </c>
      <c r="N9" s="2020" t="s">
        <v>1438</v>
      </c>
      <c r="O9" s="2020" t="s">
        <v>1439</v>
      </c>
      <c r="P9" s="2020" t="s">
        <v>1440</v>
      </c>
      <c r="Q9" s="2020" t="s">
        <v>1441</v>
      </c>
      <c r="R9" s="2020" t="s">
        <v>1442</v>
      </c>
      <c r="S9" s="2020" t="s">
        <v>1443</v>
      </c>
      <c r="T9" s="2020" t="s">
        <v>1444</v>
      </c>
      <c r="U9" s="2020" t="s">
        <v>188</v>
      </c>
    </row>
    <row r="10" spans="1:21" ht="14.25" customHeight="1">
      <c r="L10" s="2017" t="s">
        <v>404</v>
      </c>
      <c r="M10" s="2018"/>
      <c r="N10" s="2018"/>
      <c r="O10" s="2018"/>
      <c r="P10" s="2018"/>
      <c r="Q10" s="2018"/>
      <c r="R10" s="2018"/>
      <c r="S10" s="2018"/>
      <c r="T10" s="2018"/>
      <c r="U10" s="2018"/>
    </row>
    <row r="11" spans="1:21" ht="14.25" customHeight="1">
      <c r="L11" s="2021" t="s">
        <v>915</v>
      </c>
      <c r="M11" s="2023">
        <v>27.3</v>
      </c>
      <c r="N11" s="2023">
        <v>0.6</v>
      </c>
      <c r="O11" s="2023" t="s">
        <v>423</v>
      </c>
      <c r="P11" s="2023" t="s">
        <v>423</v>
      </c>
      <c r="Q11" s="2023" t="s">
        <v>423</v>
      </c>
      <c r="R11" s="2023" t="s">
        <v>423</v>
      </c>
      <c r="S11" s="2023" t="s">
        <v>423</v>
      </c>
      <c r="T11" s="2023" t="s">
        <v>423</v>
      </c>
      <c r="U11" s="2021"/>
    </row>
    <row r="12" spans="1:21" ht="14.25" customHeight="1">
      <c r="L12" s="2024" t="s">
        <v>918</v>
      </c>
      <c r="M12" s="2025">
        <v>11.8</v>
      </c>
      <c r="N12" s="2025">
        <v>3.6</v>
      </c>
      <c r="O12" s="2025">
        <v>7.8</v>
      </c>
      <c r="P12" s="2025">
        <v>7.8</v>
      </c>
      <c r="Q12" s="2025">
        <v>18.3</v>
      </c>
      <c r="R12" s="2025">
        <v>12.9</v>
      </c>
      <c r="S12" s="2025">
        <v>15.3</v>
      </c>
      <c r="T12" s="2025" t="s">
        <v>423</v>
      </c>
      <c r="U12" s="2024"/>
    </row>
    <row r="13" spans="1:21" ht="14.25" customHeight="1">
      <c r="L13" s="2021" t="s">
        <v>917</v>
      </c>
      <c r="M13" s="2025">
        <v>1.1000000000000001</v>
      </c>
      <c r="N13" s="2025">
        <v>0.1</v>
      </c>
      <c r="O13" s="2025">
        <v>1.5</v>
      </c>
      <c r="P13" s="2025">
        <v>0.2</v>
      </c>
      <c r="Q13" s="2025">
        <v>0.4</v>
      </c>
      <c r="R13" s="2025" t="s">
        <v>423</v>
      </c>
      <c r="S13" s="2025" t="s">
        <v>423</v>
      </c>
      <c r="T13" s="2025" t="s">
        <v>423</v>
      </c>
      <c r="U13" s="2024"/>
    </row>
    <row r="14" spans="1:21" ht="14.25" customHeight="1">
      <c r="L14" s="2021" t="s">
        <v>1452</v>
      </c>
      <c r="M14" s="2026">
        <v>11.9</v>
      </c>
      <c r="N14" s="2026" t="s">
        <v>423</v>
      </c>
      <c r="O14" s="2026" t="s">
        <v>423</v>
      </c>
      <c r="P14" s="2026" t="s">
        <v>423</v>
      </c>
      <c r="Q14" s="2026" t="s">
        <v>423</v>
      </c>
      <c r="R14" s="2026" t="s">
        <v>423</v>
      </c>
      <c r="S14" s="2026" t="s">
        <v>423</v>
      </c>
      <c r="T14" s="2026" t="s">
        <v>423</v>
      </c>
      <c r="U14" s="2027"/>
    </row>
    <row r="15" spans="1:21" ht="14.25" customHeight="1">
      <c r="L15" s="2021" t="s">
        <v>929</v>
      </c>
      <c r="M15" s="2028">
        <v>-1.6</v>
      </c>
      <c r="N15" s="2028">
        <v>-3.1</v>
      </c>
      <c r="O15" s="2028">
        <v>-1.9</v>
      </c>
      <c r="P15" s="2028">
        <v>-0.1</v>
      </c>
      <c r="Q15" s="2028" t="s">
        <v>423</v>
      </c>
      <c r="R15" s="2028" t="s">
        <v>423</v>
      </c>
      <c r="S15" s="2028" t="s">
        <v>423</v>
      </c>
      <c r="T15" s="2028">
        <v>-45.4</v>
      </c>
      <c r="U15" s="2029"/>
    </row>
    <row r="16" spans="1:21">
      <c r="L16" s="2021" t="s">
        <v>928</v>
      </c>
      <c r="M16" s="2028">
        <v>-10.9</v>
      </c>
      <c r="N16" s="2028">
        <v>-1.2</v>
      </c>
      <c r="O16" s="2028" t="s">
        <v>423</v>
      </c>
      <c r="P16" s="2028" t="s">
        <v>423</v>
      </c>
      <c r="Q16" s="2028">
        <v>-2</v>
      </c>
      <c r="R16" s="2028" t="s">
        <v>423</v>
      </c>
      <c r="S16" s="2028" t="s">
        <v>423</v>
      </c>
      <c r="T16" s="2028" t="s">
        <v>423</v>
      </c>
      <c r="U16" s="2029"/>
    </row>
    <row r="17" spans="12:21">
      <c r="L17" s="2021" t="s">
        <v>1453</v>
      </c>
      <c r="M17" s="2028">
        <v>-2.2999999999999998</v>
      </c>
      <c r="N17" s="2028">
        <v>-3.4</v>
      </c>
      <c r="O17" s="2028">
        <v>-1.2</v>
      </c>
      <c r="P17" s="2028" t="s">
        <v>423</v>
      </c>
      <c r="Q17" s="2028" t="s">
        <v>423</v>
      </c>
      <c r="R17" s="2028" t="s">
        <v>423</v>
      </c>
      <c r="S17" s="2028" t="s">
        <v>423</v>
      </c>
      <c r="T17" s="2028" t="s">
        <v>423</v>
      </c>
      <c r="U17" s="2029"/>
    </row>
    <row r="18" spans="12:21">
      <c r="L18" s="2021" t="s">
        <v>1454</v>
      </c>
      <c r="M18" s="2028">
        <v>-2.1</v>
      </c>
      <c r="N18" s="2028" t="s">
        <v>423</v>
      </c>
      <c r="O18" s="2028">
        <v>-1.9</v>
      </c>
      <c r="P18" s="2028">
        <v>-2.6</v>
      </c>
      <c r="Q18" s="2028">
        <v>-7.3</v>
      </c>
      <c r="R18" s="2028">
        <v>-4.4000000000000004</v>
      </c>
      <c r="S18" s="2028">
        <v>-1</v>
      </c>
      <c r="T18" s="2028" t="s">
        <v>423</v>
      </c>
      <c r="U18" s="2029"/>
    </row>
    <row r="19" spans="12:21">
      <c r="L19" s="2021" t="s">
        <v>1455</v>
      </c>
      <c r="M19" s="2028" t="s">
        <v>423</v>
      </c>
      <c r="N19" s="2028">
        <v>-0.8</v>
      </c>
      <c r="O19" s="2028">
        <v>-1.5</v>
      </c>
      <c r="P19" s="2028">
        <v>-2.6</v>
      </c>
      <c r="Q19" s="2028">
        <v>-8.1</v>
      </c>
      <c r="R19" s="2028">
        <v>-3.4</v>
      </c>
      <c r="S19" s="2028">
        <v>-0.1</v>
      </c>
      <c r="T19" s="2028" t="s">
        <v>423</v>
      </c>
      <c r="U19" s="2029"/>
    </row>
    <row r="20" spans="12:21">
      <c r="L20" s="2021" t="s">
        <v>939</v>
      </c>
      <c r="M20" s="2023" t="s">
        <v>423</v>
      </c>
      <c r="N20" s="2023" t="s">
        <v>423</v>
      </c>
      <c r="O20" s="2023" t="s">
        <v>423</v>
      </c>
      <c r="P20" s="2023">
        <v>-1</v>
      </c>
      <c r="Q20" s="2023">
        <v>-0.7</v>
      </c>
      <c r="R20" s="2023">
        <v>-1.9</v>
      </c>
      <c r="S20" s="2023" t="s">
        <v>423</v>
      </c>
      <c r="T20" s="2023" t="s">
        <v>423</v>
      </c>
      <c r="U20" s="2021"/>
    </row>
    <row r="21" spans="12:21" ht="15">
      <c r="L21" s="2022" t="s">
        <v>259</v>
      </c>
      <c r="M21" s="2023" t="s">
        <v>423</v>
      </c>
      <c r="N21" s="2023" t="s">
        <v>423</v>
      </c>
      <c r="O21" s="2023" t="s">
        <v>423</v>
      </c>
      <c r="P21" s="2023" t="s">
        <v>423</v>
      </c>
      <c r="Q21" s="2023" t="s">
        <v>423</v>
      </c>
      <c r="R21" s="2023" t="s">
        <v>423</v>
      </c>
      <c r="S21" s="2023" t="s">
        <v>423</v>
      </c>
      <c r="T21" s="2023">
        <v>20.7</v>
      </c>
      <c r="U21" s="2030"/>
    </row>
    <row r="22" spans="12:21">
      <c r="L22" s="2022" t="s">
        <v>1456</v>
      </c>
      <c r="M22" s="2031">
        <v>8.6999999999999993</v>
      </c>
      <c r="N22" s="2031">
        <v>11.1</v>
      </c>
      <c r="O22" s="2031">
        <v>-7.9</v>
      </c>
      <c r="P22" s="2031">
        <v>4.3</v>
      </c>
      <c r="Q22" s="2031">
        <v>5.0999999999999996</v>
      </c>
      <c r="R22" s="2031">
        <v>0.1</v>
      </c>
      <c r="S22" s="2031">
        <v>-0.2</v>
      </c>
      <c r="T22" s="2031" t="s">
        <v>423</v>
      </c>
    </row>
    <row r="23" spans="12:21">
      <c r="L23" s="2019"/>
      <c r="M23" s="2020"/>
      <c r="N23" s="2020"/>
      <c r="O23" s="2020"/>
      <c r="P23" s="2020"/>
      <c r="Q23" s="2020"/>
      <c r="R23" s="2020"/>
      <c r="S23" s="2020"/>
      <c r="T23" s="2020"/>
      <c r="U23" s="2020"/>
    </row>
    <row r="24" spans="12:21">
      <c r="L24" s="2019"/>
      <c r="M24" s="2020"/>
      <c r="N24" s="2020"/>
      <c r="O24" s="2020"/>
      <c r="P24" s="2020"/>
      <c r="Q24" s="2020"/>
      <c r="R24" s="2020"/>
      <c r="S24" s="2020"/>
      <c r="T24" s="2020"/>
      <c r="U24" s="2020"/>
    </row>
    <row r="25" spans="12:21" ht="22.5">
      <c r="L25" s="2019" t="s">
        <v>120</v>
      </c>
      <c r="M25" s="2020" t="s">
        <v>1437</v>
      </c>
      <c r="N25" s="2020" t="s">
        <v>1438</v>
      </c>
      <c r="O25" s="2020" t="s">
        <v>1439</v>
      </c>
      <c r="P25" s="2020" t="s">
        <v>1440</v>
      </c>
      <c r="Q25" s="2020" t="s">
        <v>1441</v>
      </c>
      <c r="R25" s="2020" t="s">
        <v>1442</v>
      </c>
      <c r="S25" s="2020" t="s">
        <v>1443</v>
      </c>
      <c r="T25" s="2020" t="s">
        <v>1444</v>
      </c>
      <c r="U25" s="2020" t="s">
        <v>188</v>
      </c>
    </row>
    <row r="26" spans="12:21" ht="14.25" customHeight="1">
      <c r="L26" s="2017" t="s">
        <v>405</v>
      </c>
      <c r="M26" s="2021"/>
      <c r="N26" s="2021"/>
      <c r="O26" s="2021"/>
      <c r="P26" s="2021"/>
      <c r="Q26" s="2021"/>
      <c r="R26" s="2021"/>
      <c r="S26" s="2021"/>
      <c r="T26" s="2021"/>
      <c r="U26" s="2021"/>
    </row>
    <row r="27" spans="12:21" ht="14.25" customHeight="1">
      <c r="L27" s="2021" t="s">
        <v>915</v>
      </c>
      <c r="M27" s="2023">
        <v>3.8</v>
      </c>
      <c r="N27" s="2023" t="s">
        <v>423</v>
      </c>
      <c r="O27" s="2023" t="s">
        <v>423</v>
      </c>
      <c r="P27" s="2023" t="s">
        <v>423</v>
      </c>
      <c r="Q27" s="2023" t="s">
        <v>423</v>
      </c>
      <c r="R27" s="2023" t="s">
        <v>423</v>
      </c>
      <c r="S27" s="2023" t="s">
        <v>423</v>
      </c>
      <c r="T27" s="2023" t="s">
        <v>423</v>
      </c>
      <c r="U27" s="2021"/>
    </row>
    <row r="28" spans="12:21" ht="14.25" customHeight="1">
      <c r="L28" s="2024" t="s">
        <v>918</v>
      </c>
      <c r="M28" s="2025">
        <v>11.7</v>
      </c>
      <c r="N28" s="2025">
        <v>2.8</v>
      </c>
      <c r="O28" s="2025">
        <v>8.8000000000000007</v>
      </c>
      <c r="P28" s="2025">
        <v>6.4</v>
      </c>
      <c r="Q28" s="2025">
        <v>11.3</v>
      </c>
      <c r="R28" s="2025">
        <v>5.2</v>
      </c>
      <c r="S28" s="2025">
        <v>36.6</v>
      </c>
      <c r="T28" s="2025" t="s">
        <v>423</v>
      </c>
      <c r="U28" s="2024"/>
    </row>
    <row r="29" spans="12:21" ht="14.25" customHeight="1">
      <c r="L29" s="2021" t="s">
        <v>917</v>
      </c>
      <c r="M29" s="2025">
        <v>2.4</v>
      </c>
      <c r="N29" s="2025" t="s">
        <v>423</v>
      </c>
      <c r="O29" s="2025">
        <v>0.1</v>
      </c>
      <c r="P29" s="2025" t="s">
        <v>423</v>
      </c>
      <c r="Q29" s="2025" t="s">
        <v>423</v>
      </c>
      <c r="R29" s="2025" t="s">
        <v>423</v>
      </c>
      <c r="S29" s="2025" t="s">
        <v>423</v>
      </c>
      <c r="T29" s="2025" t="s">
        <v>423</v>
      </c>
      <c r="U29" s="2024"/>
    </row>
    <row r="30" spans="12:21" ht="14.25" customHeight="1">
      <c r="L30" s="2021" t="s">
        <v>1452</v>
      </c>
      <c r="M30" s="2026">
        <v>16.3</v>
      </c>
      <c r="N30" s="2026" t="s">
        <v>423</v>
      </c>
      <c r="O30" s="2026" t="s">
        <v>423</v>
      </c>
      <c r="P30" s="2026" t="s">
        <v>423</v>
      </c>
      <c r="Q30" s="2026" t="s">
        <v>423</v>
      </c>
      <c r="R30" s="2026" t="s">
        <v>423</v>
      </c>
      <c r="S30" s="2026" t="s">
        <v>423</v>
      </c>
      <c r="T30" s="2026" t="s">
        <v>423</v>
      </c>
      <c r="U30" s="2027"/>
    </row>
    <row r="31" spans="12:21" ht="14.25" customHeight="1">
      <c r="L31" s="2021" t="s">
        <v>929</v>
      </c>
      <c r="M31" s="2028">
        <v>-1.7</v>
      </c>
      <c r="N31" s="2028">
        <v>-0.6</v>
      </c>
      <c r="O31" s="2028">
        <v>-0.1</v>
      </c>
      <c r="P31" s="2028" t="s">
        <v>423</v>
      </c>
      <c r="Q31" s="2028" t="s">
        <v>423</v>
      </c>
      <c r="R31" s="2028" t="s">
        <v>423</v>
      </c>
      <c r="S31" s="2028" t="s">
        <v>423</v>
      </c>
      <c r="T31" s="2028">
        <v>-37.299999999999997</v>
      </c>
      <c r="U31" s="2029"/>
    </row>
    <row r="32" spans="12:21">
      <c r="L32" s="2021" t="s">
        <v>928</v>
      </c>
      <c r="M32" s="2026">
        <v>-7.2</v>
      </c>
      <c r="N32" s="2026" t="s">
        <v>423</v>
      </c>
      <c r="O32" s="2026" t="s">
        <v>423</v>
      </c>
      <c r="P32" s="2026" t="s">
        <v>423</v>
      </c>
      <c r="Q32" s="2026" t="s">
        <v>423</v>
      </c>
      <c r="R32" s="2026" t="s">
        <v>423</v>
      </c>
      <c r="S32" s="2026" t="s">
        <v>423</v>
      </c>
      <c r="T32" s="2026" t="s">
        <v>423</v>
      </c>
      <c r="U32" s="2029"/>
    </row>
    <row r="33" spans="12:21">
      <c r="L33" s="2021" t="s">
        <v>1453</v>
      </c>
      <c r="M33" s="2028" t="s">
        <v>423</v>
      </c>
      <c r="N33" s="2028" t="s">
        <v>423</v>
      </c>
      <c r="O33" s="2028" t="s">
        <v>423</v>
      </c>
      <c r="P33" s="2028" t="s">
        <v>423</v>
      </c>
      <c r="Q33" s="2028" t="s">
        <v>423</v>
      </c>
      <c r="R33" s="2028" t="s">
        <v>423</v>
      </c>
      <c r="S33" s="2028" t="s">
        <v>423</v>
      </c>
      <c r="T33" s="2028" t="s">
        <v>423</v>
      </c>
      <c r="U33" s="2029"/>
    </row>
    <row r="34" spans="12:21">
      <c r="L34" s="2021" t="s">
        <v>1454</v>
      </c>
      <c r="M34" s="2026" t="s">
        <v>423</v>
      </c>
      <c r="N34" s="2026">
        <v>-0.1</v>
      </c>
      <c r="O34" s="2026">
        <v>-3.7</v>
      </c>
      <c r="P34" s="2026">
        <v>-6.9</v>
      </c>
      <c r="Q34" s="2026">
        <v>-19.399999999999999</v>
      </c>
      <c r="R34" s="2026">
        <v>-0.5</v>
      </c>
      <c r="S34" s="2026">
        <v>-0.2</v>
      </c>
      <c r="T34" s="2026" t="s">
        <v>423</v>
      </c>
      <c r="U34" s="2029"/>
    </row>
    <row r="35" spans="12:21">
      <c r="L35" s="2021" t="s">
        <v>1455</v>
      </c>
      <c r="M35" s="2028">
        <v>-0.1</v>
      </c>
      <c r="N35" s="2028">
        <v>-0.1</v>
      </c>
      <c r="O35" s="2028">
        <v>-0.3</v>
      </c>
      <c r="P35" s="2028">
        <v>-1.2</v>
      </c>
      <c r="Q35" s="2028">
        <v>-1.2</v>
      </c>
      <c r="R35" s="2028">
        <v>-0.1</v>
      </c>
      <c r="S35" s="2028" t="s">
        <v>423</v>
      </c>
      <c r="T35" s="2028" t="s">
        <v>423</v>
      </c>
      <c r="U35" s="2029"/>
    </row>
    <row r="36" spans="12:21">
      <c r="L36" s="2021" t="s">
        <v>939</v>
      </c>
      <c r="M36" s="2026" t="s">
        <v>423</v>
      </c>
      <c r="N36" s="2026" t="s">
        <v>423</v>
      </c>
      <c r="O36" s="2026" t="s">
        <v>423</v>
      </c>
      <c r="P36" s="2026" t="s">
        <v>423</v>
      </c>
      <c r="Q36" s="2026" t="s">
        <v>423</v>
      </c>
      <c r="R36" s="2026">
        <v>-0.5</v>
      </c>
      <c r="S36" s="2026">
        <v>-0.2</v>
      </c>
      <c r="T36" s="2026" t="s">
        <v>423</v>
      </c>
      <c r="U36" s="2021"/>
    </row>
    <row r="37" spans="12:21" ht="15">
      <c r="L37" s="2022" t="s">
        <v>259</v>
      </c>
      <c r="M37" s="2028" t="s">
        <v>423</v>
      </c>
      <c r="N37" s="2028" t="s">
        <v>423</v>
      </c>
      <c r="O37" s="2028" t="s">
        <v>423</v>
      </c>
      <c r="P37" s="2028" t="s">
        <v>423</v>
      </c>
      <c r="Q37" s="2028" t="s">
        <v>423</v>
      </c>
      <c r="R37" s="2028" t="s">
        <v>423</v>
      </c>
      <c r="S37" s="2028" t="s">
        <v>423</v>
      </c>
      <c r="T37" s="2028">
        <v>-2.5</v>
      </c>
      <c r="U37" s="2030"/>
    </row>
    <row r="38" spans="12:21" ht="15">
      <c r="L38" s="2022" t="s">
        <v>1456</v>
      </c>
      <c r="M38" s="2026">
        <v>-9.9</v>
      </c>
      <c r="N38" s="2026">
        <v>-9.4</v>
      </c>
      <c r="O38" s="2026">
        <v>5.8</v>
      </c>
      <c r="P38" s="2026">
        <v>-4.0999999999999996</v>
      </c>
      <c r="Q38" s="2026">
        <v>-1.7</v>
      </c>
      <c r="R38" s="2026">
        <v>-0.1</v>
      </c>
      <c r="S38" s="2026" t="s">
        <v>423</v>
      </c>
      <c r="T38" s="2026" t="s">
        <v>423</v>
      </c>
      <c r="U38" s="2030"/>
    </row>
    <row r="39" spans="12:21" ht="15">
      <c r="M39" s="2030"/>
      <c r="N39" s="2030"/>
      <c r="O39" s="2030"/>
      <c r="P39" s="2030"/>
      <c r="Q39" s="2030"/>
      <c r="R39" s="2030"/>
      <c r="S39" s="2030"/>
      <c r="T39" s="2030"/>
      <c r="U39" s="2030"/>
    </row>
    <row r="40" spans="12:21" ht="15">
      <c r="M40" s="2030"/>
      <c r="N40" s="2030"/>
      <c r="O40" s="2030"/>
      <c r="P40" s="2030"/>
      <c r="Q40" s="2030"/>
      <c r="R40" s="2030"/>
      <c r="S40" s="2030"/>
      <c r="T40" s="2030"/>
      <c r="U40" s="2030"/>
    </row>
    <row r="41" spans="12:21" ht="14.25" customHeight="1">
      <c r="L41" s="2019" t="s">
        <v>120</v>
      </c>
      <c r="M41" s="2020" t="s">
        <v>1437</v>
      </c>
      <c r="N41" s="2020" t="s">
        <v>1438</v>
      </c>
      <c r="O41" s="2020" t="s">
        <v>1439</v>
      </c>
      <c r="P41" s="2020" t="s">
        <v>1440</v>
      </c>
      <c r="Q41" s="2020" t="s">
        <v>1441</v>
      </c>
      <c r="R41" s="2020" t="s">
        <v>1442</v>
      </c>
      <c r="S41" s="2020" t="s">
        <v>1443</v>
      </c>
      <c r="T41" s="2020" t="s">
        <v>1444</v>
      </c>
      <c r="U41" s="2020" t="s">
        <v>188</v>
      </c>
    </row>
    <row r="42" spans="12:21" ht="14.25" customHeight="1">
      <c r="L42" s="2017" t="s">
        <v>403</v>
      </c>
      <c r="M42" s="2018"/>
      <c r="N42" s="2018"/>
      <c r="O42" s="2018"/>
      <c r="P42" s="2018"/>
      <c r="Q42" s="2018"/>
      <c r="R42" s="2018"/>
      <c r="S42" s="2018"/>
      <c r="T42" s="2018"/>
      <c r="U42" s="2018"/>
    </row>
    <row r="43" spans="12:21" ht="14.25" customHeight="1">
      <c r="L43" s="2021" t="s">
        <v>915</v>
      </c>
      <c r="M43" s="2032">
        <v>3.5</v>
      </c>
      <c r="N43" s="2032" t="s">
        <v>423</v>
      </c>
      <c r="O43" s="2032" t="s">
        <v>423</v>
      </c>
      <c r="P43" s="2032" t="s">
        <v>423</v>
      </c>
      <c r="Q43" s="2032" t="s">
        <v>423</v>
      </c>
      <c r="R43" s="2032" t="s">
        <v>423</v>
      </c>
      <c r="S43" s="2032" t="s">
        <v>423</v>
      </c>
      <c r="T43" s="2032" t="s">
        <v>423</v>
      </c>
      <c r="U43" s="2021"/>
    </row>
    <row r="44" spans="12:21" ht="14.25" customHeight="1">
      <c r="L44" s="2024" t="s">
        <v>918</v>
      </c>
      <c r="M44" s="2033">
        <v>16</v>
      </c>
      <c r="N44" s="2033">
        <v>3.8</v>
      </c>
      <c r="O44" s="2033">
        <v>2.2000000000000002</v>
      </c>
      <c r="P44" s="2033">
        <v>2.5</v>
      </c>
      <c r="Q44" s="2033">
        <v>7</v>
      </c>
      <c r="R44" s="2033">
        <v>11</v>
      </c>
      <c r="S44" s="2033">
        <v>38.5</v>
      </c>
      <c r="T44" s="2033" t="s">
        <v>423</v>
      </c>
      <c r="U44" s="2024"/>
    </row>
    <row r="45" spans="12:21" ht="14.25" customHeight="1">
      <c r="L45" s="2021" t="s">
        <v>917</v>
      </c>
      <c r="M45" s="2032">
        <v>0.3</v>
      </c>
      <c r="N45" s="2032">
        <v>0.2</v>
      </c>
      <c r="O45" s="2032" t="s">
        <v>423</v>
      </c>
      <c r="P45" s="2032" t="s">
        <v>423</v>
      </c>
      <c r="Q45" s="2032" t="s">
        <v>423</v>
      </c>
      <c r="R45" s="2032" t="s">
        <v>423</v>
      </c>
      <c r="S45" s="2032" t="s">
        <v>423</v>
      </c>
      <c r="T45" s="2032" t="s">
        <v>423</v>
      </c>
      <c r="U45" s="2021"/>
    </row>
    <row r="46" spans="12:21" ht="14.25" customHeight="1">
      <c r="L46" s="2021" t="s">
        <v>1452</v>
      </c>
      <c r="M46" s="2033">
        <v>22.5</v>
      </c>
      <c r="N46" s="2033" t="s">
        <v>423</v>
      </c>
      <c r="O46" s="2033" t="s">
        <v>423</v>
      </c>
      <c r="P46" s="2033" t="s">
        <v>423</v>
      </c>
      <c r="Q46" s="2033" t="s">
        <v>423</v>
      </c>
      <c r="R46" s="2033" t="s">
        <v>423</v>
      </c>
      <c r="S46" s="2033" t="s">
        <v>423</v>
      </c>
      <c r="T46" s="2033" t="s">
        <v>423</v>
      </c>
      <c r="U46" s="2024"/>
    </row>
    <row r="47" spans="12:21" ht="14.25" customHeight="1">
      <c r="L47" s="2021" t="s">
        <v>929</v>
      </c>
      <c r="M47" s="2032">
        <v>-4.5999999999999996</v>
      </c>
      <c r="N47" s="2032">
        <v>-1.1000000000000001</v>
      </c>
      <c r="O47" s="2032">
        <v>-1</v>
      </c>
      <c r="P47" s="2032">
        <v>-0.1</v>
      </c>
      <c r="Q47" s="2032">
        <v>-0.1</v>
      </c>
      <c r="R47" s="2032" t="s">
        <v>423</v>
      </c>
      <c r="S47" s="2032" t="s">
        <v>423</v>
      </c>
      <c r="T47" s="2032">
        <v>-32.799999999999997</v>
      </c>
      <c r="U47" s="2021"/>
    </row>
    <row r="48" spans="12:21">
      <c r="L48" s="2021" t="s">
        <v>928</v>
      </c>
      <c r="M48" s="2033">
        <v>-2.2999999999999998</v>
      </c>
      <c r="N48" s="2033" t="s">
        <v>423</v>
      </c>
      <c r="O48" s="2033" t="s">
        <v>423</v>
      </c>
      <c r="P48" s="2033" t="s">
        <v>423</v>
      </c>
      <c r="Q48" s="2033" t="s">
        <v>423</v>
      </c>
      <c r="R48" s="2033" t="s">
        <v>423</v>
      </c>
      <c r="S48" s="2033" t="s">
        <v>423</v>
      </c>
      <c r="T48" s="2033" t="s">
        <v>423</v>
      </c>
      <c r="U48" s="2024"/>
    </row>
    <row r="49" spans="12:21">
      <c r="L49" s="2021" t="s">
        <v>1453</v>
      </c>
      <c r="M49" s="2032" t="s">
        <v>423</v>
      </c>
      <c r="N49" s="2032" t="s">
        <v>423</v>
      </c>
      <c r="O49" s="2032" t="s">
        <v>423</v>
      </c>
      <c r="P49" s="2032" t="s">
        <v>423</v>
      </c>
      <c r="Q49" s="2032" t="s">
        <v>423</v>
      </c>
      <c r="R49" s="2032" t="s">
        <v>423</v>
      </c>
      <c r="S49" s="2032" t="s">
        <v>423</v>
      </c>
      <c r="T49" s="2032" t="s">
        <v>423</v>
      </c>
      <c r="U49" s="2021"/>
    </row>
    <row r="50" spans="12:21">
      <c r="L50" s="2021" t="s">
        <v>1454</v>
      </c>
      <c r="M50" s="2033">
        <v>-0.3</v>
      </c>
      <c r="N50" s="2033" t="s">
        <v>423</v>
      </c>
      <c r="O50" s="2033">
        <v>-8.6999999999999993</v>
      </c>
      <c r="P50" s="2033">
        <v>-4.4000000000000004</v>
      </c>
      <c r="Q50" s="2033">
        <v>-15.8</v>
      </c>
      <c r="R50" s="2033">
        <v>-0.4</v>
      </c>
      <c r="S50" s="2033">
        <v>-20.100000000000001</v>
      </c>
      <c r="T50" s="2033" t="s">
        <v>423</v>
      </c>
      <c r="U50" s="2024"/>
    </row>
    <row r="51" spans="12:21">
      <c r="L51" s="2021" t="s">
        <v>1455</v>
      </c>
      <c r="M51" s="2032" t="s">
        <v>423</v>
      </c>
      <c r="N51" s="2032" t="s">
        <v>423</v>
      </c>
      <c r="O51" s="2032">
        <v>-0.1</v>
      </c>
      <c r="P51" s="2032">
        <v>-0.1</v>
      </c>
      <c r="Q51" s="2032" t="s">
        <v>423</v>
      </c>
      <c r="R51" s="2032" t="s">
        <v>423</v>
      </c>
      <c r="S51" s="2032" t="s">
        <v>423</v>
      </c>
      <c r="T51" s="2032" t="s">
        <v>423</v>
      </c>
      <c r="U51" s="2021"/>
    </row>
    <row r="52" spans="12:21">
      <c r="L52" s="2021" t="s">
        <v>939</v>
      </c>
      <c r="M52" s="2033"/>
      <c r="N52" s="2033"/>
      <c r="O52" s="2033"/>
      <c r="P52" s="2033"/>
      <c r="Q52" s="2033"/>
      <c r="R52" s="2033"/>
      <c r="S52" s="2033"/>
      <c r="T52" s="2033"/>
      <c r="U52" s="2024"/>
    </row>
    <row r="53" spans="12:21">
      <c r="L53" s="2022" t="s">
        <v>259</v>
      </c>
      <c r="M53" s="2032"/>
      <c r="N53" s="2032"/>
      <c r="O53" s="2032"/>
      <c r="P53" s="2032"/>
      <c r="Q53" s="2032"/>
      <c r="R53" s="2032"/>
      <c r="S53" s="2032"/>
      <c r="T53" s="2032">
        <v>-4.5</v>
      </c>
      <c r="U53" s="2021"/>
    </row>
    <row r="54" spans="12:21">
      <c r="L54" s="2022" t="s">
        <v>1456</v>
      </c>
      <c r="M54" s="2033">
        <v>-3.5</v>
      </c>
      <c r="N54" s="2033">
        <v>-4.3</v>
      </c>
      <c r="O54" s="2033">
        <v>-5.5</v>
      </c>
      <c r="P54" s="2033">
        <v>-0.9</v>
      </c>
      <c r="Q54" s="2033">
        <v>0.5</v>
      </c>
      <c r="R54" s="2033">
        <v>-0.6</v>
      </c>
      <c r="S54" s="2033">
        <v>0.2</v>
      </c>
      <c r="T54" s="2033" t="s">
        <v>423</v>
      </c>
      <c r="U54" s="2024"/>
    </row>
    <row r="55" spans="12:21" ht="15">
      <c r="M55" s="2030"/>
      <c r="N55" s="2030"/>
      <c r="O55" s="2030"/>
      <c r="P55" s="2030"/>
      <c r="Q55" s="2030"/>
      <c r="R55" s="2030"/>
      <c r="S55" s="2030"/>
      <c r="T55" s="2030"/>
      <c r="U55" s="2030"/>
    </row>
    <row r="56" spans="12:21" ht="15">
      <c r="M56" s="2030"/>
      <c r="N56" s="2030"/>
      <c r="O56" s="2030"/>
      <c r="P56" s="2030"/>
      <c r="Q56" s="2030"/>
      <c r="R56" s="2030"/>
      <c r="S56" s="2030"/>
      <c r="T56" s="2030"/>
      <c r="U56" s="2030"/>
    </row>
    <row r="57" spans="12:21" ht="22.5">
      <c r="L57" s="2019" t="s">
        <v>120</v>
      </c>
      <c r="M57" s="2020" t="s">
        <v>1437</v>
      </c>
      <c r="N57" s="2020" t="s">
        <v>1438</v>
      </c>
      <c r="O57" s="2020" t="s">
        <v>1439</v>
      </c>
      <c r="P57" s="2020" t="s">
        <v>1440</v>
      </c>
      <c r="Q57" s="2020" t="s">
        <v>1441</v>
      </c>
      <c r="R57" s="2020" t="s">
        <v>1442</v>
      </c>
      <c r="S57" s="2020" t="s">
        <v>1443</v>
      </c>
      <c r="T57" s="2020" t="s">
        <v>1444</v>
      </c>
      <c r="U57" s="2020" t="s">
        <v>188</v>
      </c>
    </row>
    <row r="58" spans="12:21" ht="14.25" customHeight="1">
      <c r="L58" s="2017" t="s">
        <v>1457</v>
      </c>
      <c r="M58" s="2024"/>
      <c r="N58" s="2024"/>
      <c r="O58" s="2024"/>
      <c r="P58" s="2024"/>
      <c r="Q58" s="2024"/>
      <c r="R58" s="2024"/>
      <c r="S58" s="2024"/>
      <c r="T58" s="2024"/>
      <c r="U58" s="2024"/>
    </row>
    <row r="59" spans="12:21" ht="14.25" customHeight="1">
      <c r="L59" s="2021" t="s">
        <v>915</v>
      </c>
      <c r="M59" s="2032">
        <v>0.8</v>
      </c>
      <c r="N59" s="2032" t="s">
        <v>423</v>
      </c>
      <c r="O59" s="2032" t="s">
        <v>423</v>
      </c>
      <c r="P59" s="2032" t="s">
        <v>423</v>
      </c>
      <c r="Q59" s="2032" t="s">
        <v>423</v>
      </c>
      <c r="R59" s="2032" t="s">
        <v>423</v>
      </c>
      <c r="S59" s="2032" t="s">
        <v>423</v>
      </c>
      <c r="T59" s="2032" t="s">
        <v>423</v>
      </c>
      <c r="U59" s="2021"/>
    </row>
    <row r="60" spans="12:21" ht="14.25" customHeight="1">
      <c r="L60" s="2024" t="s">
        <v>918</v>
      </c>
      <c r="M60" s="2033">
        <v>3</v>
      </c>
      <c r="N60" s="2033">
        <v>2.1</v>
      </c>
      <c r="O60" s="2033">
        <v>4.0999999999999996</v>
      </c>
      <c r="P60" s="2033">
        <v>4.5999999999999996</v>
      </c>
      <c r="Q60" s="2033">
        <v>11.6</v>
      </c>
      <c r="R60" s="2033">
        <v>9.9</v>
      </c>
      <c r="S60" s="2033">
        <v>14.8</v>
      </c>
      <c r="T60" s="2033" t="s">
        <v>423</v>
      </c>
      <c r="U60" s="2024"/>
    </row>
    <row r="61" spans="12:21" ht="14.25" customHeight="1">
      <c r="L61" s="2021" t="s">
        <v>917</v>
      </c>
      <c r="M61" s="2032">
        <v>0.1</v>
      </c>
      <c r="N61" s="2032" t="s">
        <v>423</v>
      </c>
      <c r="O61" s="2032" t="s">
        <v>423</v>
      </c>
      <c r="P61" s="2032" t="s">
        <v>423</v>
      </c>
      <c r="Q61" s="2032" t="s">
        <v>423</v>
      </c>
      <c r="R61" s="2032" t="s">
        <v>423</v>
      </c>
      <c r="S61" s="2032" t="s">
        <v>423</v>
      </c>
      <c r="T61" s="2032" t="s">
        <v>423</v>
      </c>
      <c r="U61" s="2024"/>
    </row>
    <row r="62" spans="12:21" ht="14.25" customHeight="1">
      <c r="L62" s="2021" t="s">
        <v>1452</v>
      </c>
      <c r="M62" s="2033">
        <v>8.1999999999999993</v>
      </c>
      <c r="N62" s="2033" t="s">
        <v>423</v>
      </c>
      <c r="O62" s="2033" t="s">
        <v>423</v>
      </c>
      <c r="P62" s="2033" t="s">
        <v>423</v>
      </c>
      <c r="Q62" s="2033" t="s">
        <v>423</v>
      </c>
      <c r="R62" s="2033" t="s">
        <v>423</v>
      </c>
      <c r="S62" s="2033" t="s">
        <v>423</v>
      </c>
      <c r="T62" s="2033" t="s">
        <v>423</v>
      </c>
      <c r="U62" s="2027"/>
    </row>
    <row r="63" spans="12:21" ht="14.25" customHeight="1">
      <c r="L63" s="2021" t="s">
        <v>929</v>
      </c>
      <c r="M63" s="2032">
        <v>-0.3</v>
      </c>
      <c r="N63" s="2032">
        <v>-0.1</v>
      </c>
      <c r="O63" s="2032">
        <v>-0.1</v>
      </c>
      <c r="P63" s="2032" t="s">
        <v>423</v>
      </c>
      <c r="Q63" s="2032" t="s">
        <v>423</v>
      </c>
      <c r="R63" s="2032" t="s">
        <v>423</v>
      </c>
      <c r="S63" s="2032" t="s">
        <v>423</v>
      </c>
      <c r="T63" s="2032">
        <v>-20.8</v>
      </c>
      <c r="U63" s="2029"/>
    </row>
    <row r="64" spans="12:21">
      <c r="L64" s="2021" t="s">
        <v>928</v>
      </c>
      <c r="M64" s="2033">
        <v>-3.1</v>
      </c>
      <c r="N64" s="2033">
        <v>-0.1</v>
      </c>
      <c r="O64" s="2033" t="s">
        <v>423</v>
      </c>
      <c r="P64" s="2033" t="s">
        <v>423</v>
      </c>
      <c r="Q64" s="2033" t="s">
        <v>423</v>
      </c>
      <c r="R64" s="2033" t="s">
        <v>423</v>
      </c>
      <c r="S64" s="2033" t="s">
        <v>423</v>
      </c>
      <c r="T64" s="2033" t="s">
        <v>423</v>
      </c>
      <c r="U64" s="2029"/>
    </row>
    <row r="65" spans="12:21">
      <c r="L65" s="2021" t="s">
        <v>1453</v>
      </c>
      <c r="M65" s="2032" t="s">
        <v>423</v>
      </c>
      <c r="N65" s="2032" t="s">
        <v>423</v>
      </c>
      <c r="O65" s="2032" t="s">
        <v>423</v>
      </c>
      <c r="P65" s="2032" t="s">
        <v>423</v>
      </c>
      <c r="Q65" s="2032" t="s">
        <v>423</v>
      </c>
      <c r="R65" s="2032" t="s">
        <v>423</v>
      </c>
      <c r="S65" s="2032" t="s">
        <v>423</v>
      </c>
      <c r="T65" s="2032" t="s">
        <v>423</v>
      </c>
      <c r="U65" s="2029"/>
    </row>
    <row r="66" spans="12:21">
      <c r="L66" s="2021" t="s">
        <v>1454</v>
      </c>
      <c r="M66" s="2033" t="s">
        <v>423</v>
      </c>
      <c r="N66" s="2033" t="s">
        <v>423</v>
      </c>
      <c r="O66" s="2033">
        <v>-0.9</v>
      </c>
      <c r="P66" s="2033">
        <v>-1.3</v>
      </c>
      <c r="Q66" s="2033">
        <v>-4.7</v>
      </c>
      <c r="R66" s="2033">
        <v>-0.1</v>
      </c>
      <c r="S66" s="2033">
        <v>-0.1</v>
      </c>
      <c r="T66" s="2033" t="s">
        <v>423</v>
      </c>
      <c r="U66" s="2029"/>
    </row>
    <row r="67" spans="12:21">
      <c r="L67" s="2021" t="s">
        <v>1455</v>
      </c>
      <c r="M67" s="2032" t="s">
        <v>423</v>
      </c>
      <c r="N67" s="2032">
        <v>-0.1</v>
      </c>
      <c r="O67" s="2032">
        <v>-0.1</v>
      </c>
      <c r="P67" s="2032">
        <v>-0.2</v>
      </c>
      <c r="Q67" s="2032">
        <v>-0.6</v>
      </c>
      <c r="R67" s="2032">
        <v>-0.2</v>
      </c>
      <c r="S67" s="2032" t="s">
        <v>423</v>
      </c>
      <c r="T67" s="2032" t="s">
        <v>423</v>
      </c>
      <c r="U67" s="2029"/>
    </row>
    <row r="68" spans="12:21">
      <c r="L68" s="2021" t="s">
        <v>939</v>
      </c>
      <c r="M68" s="2033" t="s">
        <v>423</v>
      </c>
      <c r="N68" s="2033" t="s">
        <v>423</v>
      </c>
      <c r="O68" s="2033" t="s">
        <v>423</v>
      </c>
      <c r="P68" s="2033" t="s">
        <v>423</v>
      </c>
      <c r="Q68" s="2033" t="s">
        <v>423</v>
      </c>
      <c r="R68" s="2033" t="s">
        <v>423</v>
      </c>
      <c r="S68" s="2033">
        <v>-0.1</v>
      </c>
      <c r="T68" s="2033" t="s">
        <v>423</v>
      </c>
      <c r="U68" s="2021"/>
    </row>
    <row r="69" spans="12:21" ht="15">
      <c r="L69" s="2022" t="s">
        <v>259</v>
      </c>
      <c r="M69" s="2032"/>
      <c r="N69" s="2032"/>
      <c r="O69" s="2032"/>
      <c r="P69" s="2032"/>
      <c r="Q69" s="2032"/>
      <c r="R69" s="2032"/>
      <c r="S69" s="2032"/>
      <c r="T69" s="2032">
        <v>-3</v>
      </c>
      <c r="U69" s="2030"/>
    </row>
    <row r="70" spans="12:21" ht="15">
      <c r="L70" s="2022" t="s">
        <v>1456</v>
      </c>
      <c r="M70" s="2033">
        <v>-5</v>
      </c>
      <c r="N70" s="2033">
        <v>-15.2</v>
      </c>
      <c r="O70" s="2033">
        <v>2.2000000000000002</v>
      </c>
      <c r="P70" s="2033">
        <v>-2</v>
      </c>
      <c r="Q70" s="2033">
        <v>-4.9000000000000004</v>
      </c>
      <c r="R70" s="2033">
        <v>0.1</v>
      </c>
      <c r="S70" s="2033">
        <v>-0.1</v>
      </c>
      <c r="T70" s="2033" t="s">
        <v>423</v>
      </c>
      <c r="U70" s="2030"/>
    </row>
    <row r="71" spans="12:21" ht="15">
      <c r="M71" s="2030"/>
      <c r="N71" s="2030"/>
      <c r="O71" s="2030"/>
      <c r="P71" s="2030"/>
      <c r="Q71" s="2030"/>
      <c r="R71" s="2030"/>
      <c r="S71" s="2030"/>
      <c r="T71" s="2030"/>
      <c r="U71" s="2030"/>
    </row>
    <row r="72" spans="12:21" ht="15">
      <c r="M72" s="2030"/>
      <c r="N72" s="2030"/>
      <c r="O72" s="2030"/>
      <c r="P72" s="2030"/>
      <c r="Q72" s="2030"/>
      <c r="R72" s="2030"/>
      <c r="S72" s="2030"/>
      <c r="T72" s="2030"/>
      <c r="U72" s="2030"/>
    </row>
    <row r="73" spans="12:21" ht="22.5">
      <c r="L73" s="2019" t="s">
        <v>120</v>
      </c>
      <c r="M73" s="2020" t="s">
        <v>1437</v>
      </c>
      <c r="N73" s="2020" t="s">
        <v>1438</v>
      </c>
      <c r="O73" s="2020" t="s">
        <v>1439</v>
      </c>
      <c r="P73" s="2020" t="s">
        <v>1440</v>
      </c>
      <c r="Q73" s="2020" t="s">
        <v>1441</v>
      </c>
      <c r="R73" s="2020" t="s">
        <v>1442</v>
      </c>
      <c r="S73" s="2020" t="s">
        <v>1443</v>
      </c>
      <c r="T73" s="2020" t="s">
        <v>1444</v>
      </c>
      <c r="U73" s="2020" t="s">
        <v>188</v>
      </c>
    </row>
    <row r="74" spans="12:21" ht="14.25" customHeight="1">
      <c r="L74" s="2017" t="s">
        <v>408</v>
      </c>
      <c r="M74" s="2024"/>
      <c r="N74" s="2024"/>
      <c r="O74" s="2024"/>
      <c r="P74" s="2024"/>
      <c r="Q74" s="2024"/>
      <c r="R74" s="2024"/>
      <c r="S74" s="2024"/>
      <c r="T74" s="2024"/>
      <c r="U74" s="2024"/>
    </row>
    <row r="75" spans="12:21" ht="14.25" customHeight="1">
      <c r="L75" s="2021" t="s">
        <v>915</v>
      </c>
      <c r="M75" s="2032">
        <v>13.2</v>
      </c>
      <c r="N75" s="2032" t="s">
        <v>423</v>
      </c>
      <c r="O75" s="2032" t="s">
        <v>423</v>
      </c>
      <c r="P75" s="2032" t="s">
        <v>423</v>
      </c>
      <c r="Q75" s="2032" t="s">
        <v>423</v>
      </c>
      <c r="R75" s="2032" t="s">
        <v>423</v>
      </c>
      <c r="S75" s="2032" t="s">
        <v>423</v>
      </c>
      <c r="T75" s="2032" t="s">
        <v>423</v>
      </c>
      <c r="U75" s="2021"/>
    </row>
    <row r="76" spans="12:21" ht="14.25" customHeight="1">
      <c r="L76" s="2024" t="s">
        <v>918</v>
      </c>
      <c r="M76" s="2033">
        <v>2</v>
      </c>
      <c r="N76" s="2033">
        <v>1.5</v>
      </c>
      <c r="O76" s="2033">
        <v>1.8</v>
      </c>
      <c r="P76" s="2033">
        <v>2.1</v>
      </c>
      <c r="Q76" s="2033">
        <v>6.4</v>
      </c>
      <c r="R76" s="2033">
        <v>1.3</v>
      </c>
      <c r="S76" s="2033" t="s">
        <v>423</v>
      </c>
      <c r="T76" s="2033" t="s">
        <v>423</v>
      </c>
      <c r="U76" s="2024"/>
    </row>
    <row r="77" spans="12:21" ht="14.25" customHeight="1">
      <c r="L77" s="2021" t="s">
        <v>917</v>
      </c>
      <c r="M77" s="2032">
        <v>2.2000000000000002</v>
      </c>
      <c r="N77" s="2032">
        <v>2.1</v>
      </c>
      <c r="O77" s="2032">
        <v>0.1</v>
      </c>
      <c r="P77" s="2032">
        <v>0.1</v>
      </c>
      <c r="Q77" s="2032" t="s">
        <v>423</v>
      </c>
      <c r="R77" s="2032" t="s">
        <v>423</v>
      </c>
      <c r="S77" s="2032" t="s">
        <v>423</v>
      </c>
      <c r="T77" s="2032" t="s">
        <v>423</v>
      </c>
      <c r="U77" s="2021"/>
    </row>
    <row r="78" spans="12:21" ht="14.25" customHeight="1">
      <c r="L78" s="2021" t="s">
        <v>1452</v>
      </c>
      <c r="M78" s="2033">
        <v>13.7</v>
      </c>
      <c r="N78" s="2033" t="s">
        <v>423</v>
      </c>
      <c r="O78" s="2033" t="s">
        <v>423</v>
      </c>
      <c r="P78" s="2033" t="s">
        <v>423</v>
      </c>
      <c r="Q78" s="2033" t="s">
        <v>423</v>
      </c>
      <c r="R78" s="2033" t="s">
        <v>423</v>
      </c>
      <c r="S78" s="2033" t="s">
        <v>423</v>
      </c>
      <c r="T78" s="2033" t="s">
        <v>423</v>
      </c>
      <c r="U78" s="2024"/>
    </row>
    <row r="79" spans="12:21" ht="14.25" customHeight="1">
      <c r="L79" s="2021" t="s">
        <v>929</v>
      </c>
      <c r="M79" s="2032">
        <v>-2.6</v>
      </c>
      <c r="N79" s="2032">
        <v>-0.4</v>
      </c>
      <c r="O79" s="2032">
        <v>-0.2</v>
      </c>
      <c r="P79" s="2032" t="s">
        <v>423</v>
      </c>
      <c r="Q79" s="2032" t="s">
        <v>423</v>
      </c>
      <c r="R79" s="2032" t="s">
        <v>423</v>
      </c>
      <c r="S79" s="2032" t="s">
        <v>423</v>
      </c>
      <c r="T79" s="2032">
        <v>-6.4</v>
      </c>
      <c r="U79" s="2021"/>
    </row>
    <row r="80" spans="12:21">
      <c r="L80" s="2021" t="s">
        <v>928</v>
      </c>
      <c r="M80" s="2033">
        <v>-9.9</v>
      </c>
      <c r="N80" s="2033">
        <v>-2.5</v>
      </c>
      <c r="O80" s="2033">
        <v>-1.1000000000000001</v>
      </c>
      <c r="P80" s="2033">
        <v>-0.1</v>
      </c>
      <c r="Q80" s="2033" t="s">
        <v>423</v>
      </c>
      <c r="R80" s="2033" t="s">
        <v>423</v>
      </c>
      <c r="S80" s="2033" t="s">
        <v>423</v>
      </c>
      <c r="T80" s="2033" t="s">
        <v>423</v>
      </c>
      <c r="U80" s="2024"/>
    </row>
    <row r="81" spans="12:21">
      <c r="L81" s="2021" t="s">
        <v>1453</v>
      </c>
      <c r="M81" s="2032">
        <v>-2.8</v>
      </c>
      <c r="N81" s="2032">
        <v>-13.8</v>
      </c>
      <c r="O81" s="2032">
        <v>-10.3</v>
      </c>
      <c r="P81" s="2032">
        <v>-1.8</v>
      </c>
      <c r="Q81" s="2032" t="s">
        <v>423</v>
      </c>
      <c r="R81" s="2032" t="s">
        <v>423</v>
      </c>
      <c r="S81" s="2032" t="s">
        <v>423</v>
      </c>
      <c r="T81" s="2032" t="s">
        <v>423</v>
      </c>
      <c r="U81" s="2021"/>
    </row>
    <row r="82" spans="12:21">
      <c r="L82" s="2021" t="s">
        <v>1454</v>
      </c>
      <c r="M82" s="2033">
        <v>0</v>
      </c>
      <c r="N82" s="2033">
        <v>0</v>
      </c>
      <c r="O82" s="2033">
        <v>0</v>
      </c>
      <c r="P82" s="2033">
        <v>0</v>
      </c>
      <c r="Q82" s="2033">
        <v>0</v>
      </c>
      <c r="R82" s="2033">
        <v>0</v>
      </c>
      <c r="S82" s="2033">
        <v>0</v>
      </c>
      <c r="T82" s="2033">
        <v>0</v>
      </c>
      <c r="U82" s="2024"/>
    </row>
    <row r="83" spans="12:21">
      <c r="L83" s="2021" t="s">
        <v>1455</v>
      </c>
      <c r="M83" s="2032" t="s">
        <v>423</v>
      </c>
      <c r="N83" s="2032">
        <v>-0.1</v>
      </c>
      <c r="O83" s="2032">
        <v>-2</v>
      </c>
      <c r="P83" s="2032">
        <v>-4.3</v>
      </c>
      <c r="Q83" s="2032">
        <v>-3.3</v>
      </c>
      <c r="R83" s="2032">
        <v>-0.1</v>
      </c>
      <c r="S83" s="2032" t="s">
        <v>423</v>
      </c>
      <c r="T83" s="2032" t="s">
        <v>423</v>
      </c>
      <c r="U83" s="2021"/>
    </row>
    <row r="84" spans="12:21">
      <c r="L84" s="2021" t="s">
        <v>939</v>
      </c>
      <c r="M84" s="2033" t="s">
        <v>423</v>
      </c>
      <c r="N84" s="2033" t="s">
        <v>423</v>
      </c>
      <c r="O84" s="2033" t="s">
        <v>423</v>
      </c>
      <c r="P84" s="2033" t="s">
        <v>423</v>
      </c>
      <c r="Q84" s="2033">
        <v>-1.9</v>
      </c>
      <c r="R84" s="2033" t="s">
        <v>423</v>
      </c>
      <c r="S84" s="2033">
        <v>-0.9</v>
      </c>
      <c r="T84" s="2033">
        <v>-1.3</v>
      </c>
      <c r="U84" s="2024"/>
    </row>
    <row r="85" spans="12:21">
      <c r="L85" s="2022" t="s">
        <v>259</v>
      </c>
      <c r="M85" s="2032"/>
      <c r="N85" s="2032"/>
      <c r="O85" s="2032"/>
      <c r="P85" s="2032"/>
      <c r="Q85" s="2032"/>
      <c r="R85" s="2032"/>
      <c r="S85" s="2032"/>
      <c r="T85" s="2032">
        <v>-0.1</v>
      </c>
      <c r="U85" s="2021"/>
    </row>
    <row r="86" spans="12:21">
      <c r="L86" s="2022" t="s">
        <v>1456</v>
      </c>
      <c r="M86" s="2033">
        <v>5.7</v>
      </c>
      <c r="N86" s="2033">
        <v>16.899999999999999</v>
      </c>
      <c r="O86" s="2033">
        <v>1.3</v>
      </c>
      <c r="P86" s="2033">
        <v>-2</v>
      </c>
      <c r="Q86" s="2033">
        <v>-1.3</v>
      </c>
      <c r="R86" s="2033">
        <v>-1.1000000000000001</v>
      </c>
      <c r="S86" s="2033">
        <v>0.4</v>
      </c>
      <c r="T86" s="2033" t="s">
        <v>423</v>
      </c>
      <c r="U86" s="2024"/>
    </row>
    <row r="87" spans="12:21" ht="15">
      <c r="M87" s="2030"/>
      <c r="N87" s="2030"/>
      <c r="O87" s="2030"/>
      <c r="P87" s="2030"/>
      <c r="Q87" s="2030"/>
      <c r="R87" s="2030"/>
      <c r="S87" s="2030"/>
      <c r="T87" s="2030"/>
      <c r="U87" s="2030"/>
    </row>
    <row r="88" spans="12:21" ht="15">
      <c r="M88" s="2030"/>
      <c r="N88" s="2030"/>
      <c r="O88" s="2030"/>
      <c r="P88" s="2030"/>
      <c r="Q88" s="2030"/>
      <c r="R88" s="2030"/>
      <c r="S88" s="2030"/>
      <c r="T88" s="2030"/>
      <c r="U88" s="2030"/>
    </row>
    <row r="89" spans="12:21" ht="22.5">
      <c r="L89" s="2019" t="s">
        <v>120</v>
      </c>
      <c r="M89" s="2020" t="s">
        <v>1437</v>
      </c>
      <c r="N89" s="2020" t="s">
        <v>1438</v>
      </c>
      <c r="O89" s="2020" t="s">
        <v>1439</v>
      </c>
      <c r="P89" s="2020" t="s">
        <v>1440</v>
      </c>
      <c r="Q89" s="2020" t="s">
        <v>1441</v>
      </c>
      <c r="R89" s="2020" t="s">
        <v>1442</v>
      </c>
      <c r="S89" s="2020" t="s">
        <v>1443</v>
      </c>
      <c r="T89" s="2020" t="s">
        <v>1444</v>
      </c>
      <c r="U89" s="2020" t="s">
        <v>188</v>
      </c>
    </row>
    <row r="90" spans="12:21" ht="14.25" customHeight="1">
      <c r="L90" s="2017" t="s">
        <v>1458</v>
      </c>
      <c r="M90" s="2018"/>
      <c r="N90" s="2018"/>
      <c r="O90" s="2018"/>
      <c r="P90" s="2018"/>
      <c r="Q90" s="2018"/>
      <c r="R90" s="2018"/>
      <c r="S90" s="2018"/>
      <c r="T90" s="2018"/>
      <c r="U90" s="2018"/>
    </row>
    <row r="91" spans="12:21" ht="14.25" customHeight="1">
      <c r="L91" s="2021" t="s">
        <v>915</v>
      </c>
      <c r="M91" s="2032">
        <v>0.1</v>
      </c>
      <c r="N91" s="2032" t="s">
        <v>423</v>
      </c>
      <c r="O91" s="2032" t="s">
        <v>423</v>
      </c>
      <c r="P91" s="2032" t="s">
        <v>423</v>
      </c>
      <c r="Q91" s="2032" t="s">
        <v>423</v>
      </c>
      <c r="R91" s="2032" t="s">
        <v>423</v>
      </c>
      <c r="S91" s="2032" t="s">
        <v>423</v>
      </c>
      <c r="T91" s="2032" t="s">
        <v>423</v>
      </c>
      <c r="U91" s="2021"/>
    </row>
    <row r="92" spans="12:21" ht="14.25" customHeight="1">
      <c r="L92" s="2024" t="s">
        <v>918</v>
      </c>
      <c r="M92" s="2033">
        <v>1</v>
      </c>
      <c r="N92" s="2033">
        <v>0.3</v>
      </c>
      <c r="O92" s="2033">
        <v>0.4</v>
      </c>
      <c r="P92" s="2033">
        <v>0.1</v>
      </c>
      <c r="Q92" s="2033">
        <v>0.2</v>
      </c>
      <c r="R92" s="2033" t="s">
        <v>423</v>
      </c>
      <c r="S92" s="2033" t="s">
        <v>423</v>
      </c>
      <c r="T92" s="2033" t="s">
        <v>423</v>
      </c>
      <c r="U92" s="2024"/>
    </row>
    <row r="93" spans="12:21" ht="14.25" customHeight="1">
      <c r="L93" s="2021" t="s">
        <v>917</v>
      </c>
      <c r="M93" s="2032">
        <v>0.4</v>
      </c>
      <c r="N93" s="2032" t="s">
        <v>423</v>
      </c>
      <c r="O93" s="2032" t="s">
        <v>423</v>
      </c>
      <c r="P93" s="2032" t="s">
        <v>423</v>
      </c>
      <c r="Q93" s="2032" t="s">
        <v>423</v>
      </c>
      <c r="R93" s="2032" t="s">
        <v>423</v>
      </c>
      <c r="S93" s="2032" t="s">
        <v>423</v>
      </c>
      <c r="T93" s="2032" t="s">
        <v>423</v>
      </c>
      <c r="U93" s="2034"/>
    </row>
    <row r="94" spans="12:21" ht="14.25" customHeight="1">
      <c r="L94" s="2021" t="s">
        <v>1452</v>
      </c>
      <c r="M94" s="2033">
        <v>0.6</v>
      </c>
      <c r="N94" s="2033" t="s">
        <v>423</v>
      </c>
      <c r="O94" s="2033" t="s">
        <v>423</v>
      </c>
      <c r="P94" s="2033" t="s">
        <v>423</v>
      </c>
      <c r="Q94" s="2033" t="s">
        <v>423</v>
      </c>
      <c r="R94" s="2033" t="s">
        <v>423</v>
      </c>
      <c r="S94" s="2033" t="s">
        <v>423</v>
      </c>
      <c r="T94" s="2033" t="s">
        <v>423</v>
      </c>
      <c r="U94" s="2035"/>
    </row>
    <row r="95" spans="12:21" ht="14.25" customHeight="1">
      <c r="L95" s="2021" t="s">
        <v>929</v>
      </c>
      <c r="M95" s="2032">
        <v>-0.3</v>
      </c>
      <c r="N95" s="2032">
        <v>-0.1</v>
      </c>
      <c r="O95" s="2032" t="s">
        <v>423</v>
      </c>
      <c r="P95" s="2032" t="s">
        <v>423</v>
      </c>
      <c r="Q95" s="2032" t="s">
        <v>423</v>
      </c>
      <c r="R95" s="2032" t="s">
        <v>423</v>
      </c>
      <c r="S95" s="2032" t="s">
        <v>423</v>
      </c>
      <c r="T95" s="2032">
        <v>-1.9</v>
      </c>
      <c r="U95" s="2034"/>
    </row>
    <row r="96" spans="12:21">
      <c r="L96" s="2021" t="s">
        <v>928</v>
      </c>
      <c r="M96" s="2033">
        <v>-1.1000000000000001</v>
      </c>
      <c r="N96" s="2033">
        <v>-0.7</v>
      </c>
      <c r="O96" s="2033">
        <v>-0.2</v>
      </c>
      <c r="P96" s="2033" t="s">
        <v>423</v>
      </c>
      <c r="Q96" s="2033" t="s">
        <v>423</v>
      </c>
      <c r="R96" s="2033" t="s">
        <v>423</v>
      </c>
      <c r="S96" s="2033" t="s">
        <v>423</v>
      </c>
      <c r="T96" s="2033" t="s">
        <v>423</v>
      </c>
      <c r="U96" s="2035"/>
    </row>
    <row r="97" spans="7:21">
      <c r="L97" s="2021" t="s">
        <v>1453</v>
      </c>
      <c r="M97" s="2032">
        <v>-4.5999999999999996</v>
      </c>
      <c r="N97" s="2032">
        <v>-4.9000000000000004</v>
      </c>
      <c r="O97" s="2032">
        <v>-1.8</v>
      </c>
      <c r="P97" s="2032" t="s">
        <v>423</v>
      </c>
      <c r="Q97" s="2032" t="s">
        <v>423</v>
      </c>
      <c r="R97" s="2032" t="s">
        <v>423</v>
      </c>
      <c r="S97" s="2032" t="s">
        <v>423</v>
      </c>
      <c r="T97" s="2032" t="s">
        <v>423</v>
      </c>
      <c r="U97" s="2034"/>
    </row>
    <row r="98" spans="7:21">
      <c r="L98" s="2021" t="s">
        <v>1454</v>
      </c>
      <c r="M98" s="2033">
        <v>-0.6</v>
      </c>
      <c r="N98" s="2033" t="s">
        <v>423</v>
      </c>
      <c r="O98" s="2033" t="s">
        <v>423</v>
      </c>
      <c r="P98" s="2033">
        <v>-0.1</v>
      </c>
      <c r="Q98" s="2033">
        <v>-0.5</v>
      </c>
      <c r="R98" s="2033" t="s">
        <v>423</v>
      </c>
      <c r="S98" s="2033" t="s">
        <v>423</v>
      </c>
      <c r="T98" s="2033" t="s">
        <v>423</v>
      </c>
      <c r="U98" s="2035"/>
    </row>
    <row r="99" spans="7:21">
      <c r="L99" s="2021" t="s">
        <v>1455</v>
      </c>
      <c r="M99" s="2032">
        <v>-0.1</v>
      </c>
      <c r="N99" s="2032" t="s">
        <v>423</v>
      </c>
      <c r="O99" s="2032">
        <v>-1.6</v>
      </c>
      <c r="P99" s="2032">
        <v>-1.1000000000000001</v>
      </c>
      <c r="Q99" s="2032">
        <v>-1.2</v>
      </c>
      <c r="R99" s="2032">
        <v>-1</v>
      </c>
      <c r="S99" s="2032" t="s">
        <v>423</v>
      </c>
      <c r="T99" s="2032" t="s">
        <v>423</v>
      </c>
      <c r="U99" s="2034"/>
    </row>
    <row r="100" spans="7:21">
      <c r="L100" s="2021" t="s">
        <v>939</v>
      </c>
      <c r="M100" s="2033" t="s">
        <v>423</v>
      </c>
      <c r="N100" s="2033" t="s">
        <v>423</v>
      </c>
      <c r="O100" s="2033" t="s">
        <v>423</v>
      </c>
      <c r="P100" s="2033" t="s">
        <v>423</v>
      </c>
      <c r="Q100" s="2033" t="s">
        <v>423</v>
      </c>
      <c r="R100" s="2033">
        <v>-0.1</v>
      </c>
      <c r="S100" s="2033">
        <v>-0.3</v>
      </c>
      <c r="T100" s="2033" t="s">
        <v>423</v>
      </c>
      <c r="U100" s="2035"/>
    </row>
    <row r="101" spans="7:21">
      <c r="L101" s="2022" t="s">
        <v>259</v>
      </c>
      <c r="M101" s="2032"/>
      <c r="N101" s="2032"/>
      <c r="O101" s="2032"/>
      <c r="P101" s="2032"/>
      <c r="Q101" s="2032"/>
      <c r="R101" s="2032"/>
      <c r="S101" s="2032"/>
      <c r="T101" s="2032">
        <v>-0.4</v>
      </c>
      <c r="U101" s="2034"/>
    </row>
    <row r="102" spans="7:21" ht="14.25" customHeight="1">
      <c r="L102" s="2022" t="s">
        <v>1456</v>
      </c>
      <c r="M102" s="2033">
        <v>3.6</v>
      </c>
      <c r="N102" s="2033">
        <v>6.8</v>
      </c>
      <c r="O102" s="2033">
        <v>4.9000000000000004</v>
      </c>
      <c r="P102" s="2033">
        <v>0.9</v>
      </c>
      <c r="Q102" s="2033">
        <v>1.3</v>
      </c>
      <c r="R102" s="2033">
        <v>1</v>
      </c>
      <c r="S102" s="2033">
        <v>0.7</v>
      </c>
      <c r="T102" s="2033" t="s">
        <v>423</v>
      </c>
      <c r="U102" s="2035"/>
    </row>
    <row r="111" spans="7:21" ht="15">
      <c r="G111" s="25"/>
    </row>
  </sheetData>
  <mergeCells count="2">
    <mergeCell ref="A1:K3"/>
    <mergeCell ref="L5:U8"/>
  </mergeCells>
  <pageMargins left="0.43307086614173229" right="0.23622047244094491" top="0.74803149606299213" bottom="0.74803149606299213" header="0.31496062992125984" footer="0.31496062992125984"/>
  <pageSetup paperSize="9" orientation="portrait" r:id="rId1"/>
  <rowBreaks count="2" manualBreakCount="2">
    <brk id="42" max="10" man="1"/>
    <brk id="81" max="10" man="1"/>
  </rowBreaks>
  <colBreaks count="1" manualBreakCount="1">
    <brk id="11" max="131" man="1"/>
  </colBreaks>
  <customProperties>
    <customPr name="_pios_id" r:id="rId2"/>
  </customProperties>
  <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2CE49-F1A9-45AC-A1D6-14D2BCD565C9}">
  <sheetPr>
    <tabColor theme="4" tint="-0.249977111117893"/>
  </sheetPr>
  <dimension ref="A1:E15"/>
  <sheetViews>
    <sheetView showGridLines="0" showWhiteSpace="0" view="pageLayout" zoomScaleNormal="100" workbookViewId="0">
      <selection activeCell="A41" sqref="A41"/>
    </sheetView>
  </sheetViews>
  <sheetFormatPr defaultColWidth="9.140625" defaultRowHeight="15"/>
  <cols>
    <col min="1" max="1" width="46.5703125" style="107" customWidth="1"/>
    <col min="2" max="4" width="9.140625" style="107"/>
    <col min="5" max="5" width="17.140625" style="2046" customWidth="1"/>
    <col min="6" max="16384" width="9.140625" style="107"/>
  </cols>
  <sheetData>
    <row r="1" spans="1:5" ht="26.25">
      <c r="A1" s="2241" t="s">
        <v>97</v>
      </c>
      <c r="B1" s="1749"/>
      <c r="C1" s="1749"/>
      <c r="D1" s="2"/>
      <c r="E1" s="2095" t="s">
        <v>2063</v>
      </c>
    </row>
    <row r="2" spans="1:5" ht="18.75">
      <c r="A2" s="2044"/>
      <c r="B2" s="1749"/>
      <c r="C2" s="1749"/>
      <c r="D2" s="2"/>
      <c r="E2" s="1432"/>
    </row>
    <row r="3" spans="1:5">
      <c r="A3" s="3" t="s">
        <v>98</v>
      </c>
      <c r="B3" s="3"/>
      <c r="C3" s="3"/>
      <c r="D3" s="2"/>
      <c r="E3" s="1432">
        <v>76</v>
      </c>
    </row>
    <row r="4" spans="1:5" ht="24" customHeight="1">
      <c r="A4" s="3" t="s">
        <v>99</v>
      </c>
      <c r="B4" s="3"/>
      <c r="C4" s="3"/>
      <c r="D4" s="2"/>
      <c r="E4" s="1432">
        <f>E3+1</f>
        <v>77</v>
      </c>
    </row>
    <row r="5" spans="1:5">
      <c r="A5" s="3" t="s">
        <v>100</v>
      </c>
      <c r="B5" s="3"/>
      <c r="C5" s="3"/>
      <c r="D5" s="2"/>
      <c r="E5" s="1432">
        <f t="shared" ref="E5:E15" si="0">E4+1</f>
        <v>78</v>
      </c>
    </row>
    <row r="6" spans="1:5">
      <c r="A6" s="3" t="s">
        <v>101</v>
      </c>
      <c r="B6" s="3"/>
      <c r="C6" s="3"/>
      <c r="D6" s="2"/>
      <c r="E6" s="1432">
        <f t="shared" si="0"/>
        <v>79</v>
      </c>
    </row>
    <row r="7" spans="1:5" ht="24">
      <c r="A7" s="3" t="s">
        <v>102</v>
      </c>
      <c r="B7" s="3"/>
      <c r="C7" s="3"/>
      <c r="D7" s="2"/>
      <c r="E7" s="1432">
        <f t="shared" si="0"/>
        <v>80</v>
      </c>
    </row>
    <row r="8" spans="1:5" ht="24">
      <c r="A8" s="3" t="s">
        <v>103</v>
      </c>
      <c r="B8" s="3"/>
      <c r="C8" s="3"/>
      <c r="D8" s="2"/>
      <c r="E8" s="1432">
        <f t="shared" si="0"/>
        <v>81</v>
      </c>
    </row>
    <row r="9" spans="1:5">
      <c r="A9" s="3" t="s">
        <v>104</v>
      </c>
      <c r="B9" s="3"/>
      <c r="C9" s="3"/>
      <c r="D9" s="2"/>
      <c r="E9" s="1432">
        <f t="shared" si="0"/>
        <v>82</v>
      </c>
    </row>
    <row r="10" spans="1:5" ht="24">
      <c r="A10" s="3" t="s">
        <v>105</v>
      </c>
      <c r="B10" s="3"/>
      <c r="C10" s="3"/>
      <c r="D10" s="2"/>
      <c r="E10" s="1432">
        <f t="shared" si="0"/>
        <v>83</v>
      </c>
    </row>
    <row r="11" spans="1:5">
      <c r="A11" s="3" t="s">
        <v>106</v>
      </c>
      <c r="B11" s="3"/>
      <c r="C11" s="3"/>
      <c r="D11" s="2"/>
      <c r="E11" s="1432">
        <f t="shared" si="0"/>
        <v>84</v>
      </c>
    </row>
    <row r="12" spans="1:5">
      <c r="A12" s="3" t="s">
        <v>107</v>
      </c>
      <c r="B12" s="3"/>
      <c r="C12" s="3"/>
      <c r="D12" s="2"/>
      <c r="E12" s="1432">
        <f t="shared" si="0"/>
        <v>85</v>
      </c>
    </row>
    <row r="13" spans="1:5">
      <c r="A13" s="3" t="s">
        <v>108</v>
      </c>
      <c r="B13" s="3"/>
      <c r="C13" s="3"/>
      <c r="D13" s="2"/>
      <c r="E13" s="1432">
        <f t="shared" si="0"/>
        <v>86</v>
      </c>
    </row>
    <row r="14" spans="1:5">
      <c r="A14" s="3" t="s">
        <v>109</v>
      </c>
      <c r="B14" s="3"/>
      <c r="C14" s="3"/>
      <c r="D14" s="2"/>
      <c r="E14" s="1432">
        <f t="shared" si="0"/>
        <v>87</v>
      </c>
    </row>
    <row r="15" spans="1:5" ht="24">
      <c r="A15" s="3" t="s">
        <v>110</v>
      </c>
      <c r="B15" s="3"/>
      <c r="C15" s="3"/>
      <c r="D15" s="2"/>
      <c r="E15" s="1432">
        <f t="shared" si="0"/>
        <v>88</v>
      </c>
    </row>
  </sheetData>
  <hyperlinks>
    <hyperlink ref="A3" location="'79'!A1" display="LI1 Differences Between accounting and regulatory " xr:uid="{867DBBFF-FD11-430B-991D-3F853BE645E6}"/>
    <hyperlink ref="A4" location="'80'!A1" display="LI2 Main sources of differences between regulatory exposure amounts and carrying values in financial statements" xr:uid="{10F24458-7A53-4030-BE0B-B476AA375E0B}"/>
    <hyperlink ref="A5" location="'81'!A1" display="Transitional own funds" xr:uid="{78C4A244-993F-4570-859F-F0C8AB1901C5}"/>
    <hyperlink ref="A6" location="'82'!A1" display="Leverage ratio" xr:uid="{B506B021-400A-43D3-A961-8FA59357B2A9}"/>
    <hyperlink ref="A7" location="'83'!A1" display="Loans to the real estate management industry, split by geography" xr:uid="{6DF011AD-C995-4ACE-88F2-D07C6671E430}"/>
    <hyperlink ref="A8" location="'84'!A1" display="Loans to the shipping industry and offshore industry, split by segment" xr:uid="{0BC12513-7B92-403B-972B-6E17E7227AD6}"/>
    <hyperlink ref="A9" location="'85'!A1" display="Loans to corporate customers, split by size of loan" xr:uid="{D978CD60-74E9-4B87-AC09-70708002A55F}"/>
    <hyperlink ref="A10" location="'86'!A1" display="Loan-to-value distribution, retail mortgage exposure, on-balance" xr:uid="{9D50F2B9-46CF-4CEE-A8D0-AE9148C6C68B}"/>
    <hyperlink ref="A11" location="'87'!A1" display="CCyB" xr:uid="{130DE257-BA77-4E69-9CA0-F293A4CE6185}"/>
    <hyperlink ref="A12" location="'88'!A1" display="Specification of undertakings (replaces EU LI 3)" xr:uid="{54317EAF-8678-4641-9F1A-1A58476B5972}"/>
    <hyperlink ref="A13" location="'89'!A1" display="Capital and risk information navigation guide" xr:uid="{7211CBF9-8EA4-45BC-BEF2-F8A6157D71F2}"/>
    <hyperlink ref="A14" location="'90'!A1" display="CRR reference table " xr:uid="{D1672635-A285-4944-B2F7-709FD0FA4F87}"/>
    <hyperlink ref="A15" location="'91'!A1" display="Information not disclosed due to non-material, proprietary- or confidential nature" xr:uid="{D8CEAC0A-53B5-4C16-B1E1-DAF4B319F940}"/>
  </hyperlink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04B1C-3CD2-4859-BF7D-A3E3F84A5635}">
  <sheetPr>
    <tabColor theme="2"/>
  </sheetPr>
  <dimension ref="A1:H111"/>
  <sheetViews>
    <sheetView showGridLines="0" showWhiteSpace="0" view="pageLayout" zoomScaleNormal="100" zoomScaleSheetLayoutView="115" workbookViewId="0">
      <selection activeCell="I1" sqref="I1:XFD1048576"/>
    </sheetView>
  </sheetViews>
  <sheetFormatPr defaultColWidth="0" defaultRowHeight="14.25" customHeight="1" zeroHeight="1"/>
  <cols>
    <col min="1" max="1" width="27.42578125" style="1381" customWidth="1"/>
    <col min="2" max="8" width="9.28515625" style="1363" customWidth="1"/>
    <col min="9" max="16384" width="10.28515625" style="1363" hidden="1"/>
  </cols>
  <sheetData>
    <row r="1" spans="1:8" ht="33" customHeight="1">
      <c r="A1" s="2906" t="s">
        <v>2132</v>
      </c>
      <c r="B1" s="2907"/>
      <c r="C1" s="2907"/>
      <c r="D1" s="2907"/>
      <c r="E1" s="2907"/>
      <c r="F1" s="2907"/>
      <c r="G1" s="2907"/>
      <c r="H1" s="2907"/>
    </row>
    <row r="2" spans="1:8" s="1365" customFormat="1" ht="15" customHeight="1">
      <c r="A2" s="1364"/>
      <c r="B2" s="2908" t="s">
        <v>907</v>
      </c>
      <c r="C2" s="2908" t="s">
        <v>908</v>
      </c>
      <c r="D2" s="2910" t="s">
        <v>909</v>
      </c>
      <c r="E2" s="2910"/>
      <c r="F2" s="2910"/>
      <c r="G2" s="2910"/>
      <c r="H2" s="2910"/>
    </row>
    <row r="3" spans="1:8" s="1365" customFormat="1" ht="77.25" customHeight="1">
      <c r="A3" s="1366" t="s">
        <v>678</v>
      </c>
      <c r="B3" s="2909"/>
      <c r="C3" s="2909"/>
      <c r="D3" s="1367" t="s">
        <v>910</v>
      </c>
      <c r="E3" s="1367" t="s">
        <v>911</v>
      </c>
      <c r="F3" s="1367" t="s">
        <v>912</v>
      </c>
      <c r="G3" s="1368" t="s">
        <v>913</v>
      </c>
      <c r="H3" s="1367" t="s">
        <v>914</v>
      </c>
    </row>
    <row r="4" spans="1:8" ht="10.5" customHeight="1">
      <c r="A4" s="1369" t="s">
        <v>121</v>
      </c>
      <c r="B4" s="1370"/>
      <c r="C4" s="1370"/>
      <c r="D4" s="1370"/>
      <c r="E4" s="1370"/>
      <c r="F4" s="1370"/>
      <c r="G4" s="1370"/>
      <c r="H4" s="1370"/>
    </row>
    <row r="5" spans="1:8" ht="12.75" customHeight="1">
      <c r="A5" s="1371" t="s">
        <v>915</v>
      </c>
      <c r="B5" s="1372">
        <v>41578.152662207838</v>
      </c>
      <c r="C5" s="1372">
        <v>43421.594165771574</v>
      </c>
      <c r="D5" s="1372">
        <v>43421.594165771574</v>
      </c>
      <c r="E5" s="1372"/>
      <c r="F5" s="1372"/>
      <c r="G5" s="1372"/>
      <c r="H5" s="1372"/>
    </row>
    <row r="6" spans="1:8" ht="12">
      <c r="A6" s="1371" t="s">
        <v>916</v>
      </c>
      <c r="B6" s="1372">
        <v>7641.7042619423246</v>
      </c>
      <c r="C6" s="1372">
        <v>7652.4013136378253</v>
      </c>
      <c r="D6" s="1372">
        <v>6457.4180727168696</v>
      </c>
      <c r="E6" s="1372">
        <v>1195.55094422</v>
      </c>
      <c r="F6" s="1372"/>
      <c r="G6" s="1372">
        <v>1195.55094422</v>
      </c>
      <c r="H6" s="1372">
        <v>-0.56770329904435701</v>
      </c>
    </row>
    <row r="7" spans="1:8" ht="12">
      <c r="A7" s="1371" t="s">
        <v>917</v>
      </c>
      <c r="B7" s="1372">
        <v>11320.17170215947</v>
      </c>
      <c r="C7" s="1372">
        <v>9129.2910478022513</v>
      </c>
      <c r="D7" s="1372">
        <v>2043.8186630915682</v>
      </c>
      <c r="E7" s="1372">
        <v>7099.8158740579747</v>
      </c>
      <c r="F7" s="1372"/>
      <c r="G7" s="1372">
        <v>2493.331928823734</v>
      </c>
      <c r="H7" s="1372">
        <v>-14.343489347289973</v>
      </c>
    </row>
    <row r="8" spans="1:8" ht="12">
      <c r="A8" s="1371" t="s">
        <v>918</v>
      </c>
      <c r="B8" s="1372">
        <v>308304.25648623536</v>
      </c>
      <c r="C8" s="1372">
        <v>316137.48308103927</v>
      </c>
      <c r="D8" s="1372">
        <v>289545.43645091087</v>
      </c>
      <c r="E8" s="1372">
        <v>20771.0500866613</v>
      </c>
      <c r="F8" s="1372">
        <v>6945.7636186199998</v>
      </c>
      <c r="G8" s="1372">
        <v>20771.0500866613</v>
      </c>
      <c r="H8" s="1372">
        <v>-1124.8514143861889</v>
      </c>
    </row>
    <row r="9" spans="1:8" ht="12">
      <c r="A9" s="1371" t="s">
        <v>919</v>
      </c>
      <c r="B9" s="1372">
        <v>76221.914787048081</v>
      </c>
      <c r="C9" s="1372">
        <v>65887.76085142963</v>
      </c>
      <c r="D9" s="1372">
        <v>55602.445377338889</v>
      </c>
      <c r="E9" s="1372"/>
      <c r="F9" s="1372"/>
      <c r="G9" s="1372">
        <v>10287.273388280861</v>
      </c>
      <c r="H9" s="1372">
        <v>-1.957914190117092</v>
      </c>
    </row>
    <row r="10" spans="1:8" ht="22.5">
      <c r="A10" s="1373" t="s">
        <v>920</v>
      </c>
      <c r="B10" s="1374">
        <v>7568.4645864498798</v>
      </c>
      <c r="C10" s="1374">
        <v>7568.4645864498798</v>
      </c>
      <c r="D10" s="1374">
        <v>3380.7970784248328</v>
      </c>
      <c r="E10" s="1374"/>
      <c r="F10" s="1374"/>
      <c r="G10" s="1374">
        <v>4187.667508025047</v>
      </c>
      <c r="H10" s="1374"/>
    </row>
    <row r="11" spans="1:8" ht="12">
      <c r="A11" s="1371" t="s">
        <v>123</v>
      </c>
      <c r="B11" s="1372">
        <v>12451.653426648591</v>
      </c>
      <c r="C11" s="1372">
        <v>2560.5422433773529</v>
      </c>
      <c r="D11" s="1372">
        <v>734.50692625756483</v>
      </c>
      <c r="E11" s="1372"/>
      <c r="F11" s="1372"/>
      <c r="G11" s="1372">
        <v>1826.0353171197876</v>
      </c>
      <c r="H11" s="1372"/>
    </row>
    <row r="12" spans="1:8" ht="22.5">
      <c r="A12" s="1373" t="s">
        <v>921</v>
      </c>
      <c r="B12" s="1374">
        <v>24582.56741627177</v>
      </c>
      <c r="C12" s="1374">
        <v>3475.4476970310188</v>
      </c>
      <c r="D12" s="1374"/>
      <c r="E12" s="1374"/>
      <c r="F12" s="1374"/>
      <c r="G12" s="1374">
        <v>3.6531670310191084</v>
      </c>
      <c r="H12" s="1374">
        <v>3471.7945299999997</v>
      </c>
    </row>
    <row r="13" spans="1:8" ht="12">
      <c r="A13" s="1371" t="s">
        <v>246</v>
      </c>
      <c r="B13" s="1372">
        <v>37024.906771003458</v>
      </c>
      <c r="C13" s="1372">
        <v>36961.725588703455</v>
      </c>
      <c r="D13" s="1372"/>
      <c r="E13" s="1372">
        <v>36961.725588703455</v>
      </c>
      <c r="F13" s="1372"/>
      <c r="G13" s="1372">
        <v>34886.774877052019</v>
      </c>
      <c r="H13" s="1372"/>
    </row>
    <row r="14" spans="1:8" ht="22.5">
      <c r="A14" s="1371" t="s">
        <v>922</v>
      </c>
      <c r="B14" s="1374">
        <v>169.233616728198</v>
      </c>
      <c r="C14" s="1374">
        <v>169.233616728198</v>
      </c>
      <c r="D14" s="1374"/>
      <c r="E14" s="1374"/>
      <c r="F14" s="1374"/>
      <c r="G14" s="1374">
        <v>169.233616728198</v>
      </c>
      <c r="H14" s="1374"/>
    </row>
    <row r="15" spans="1:8" ht="22.5">
      <c r="A15" s="1371" t="s">
        <v>923</v>
      </c>
      <c r="B15" s="1374">
        <v>1600.6435543761447</v>
      </c>
      <c r="C15" s="1374">
        <v>1016.173772606489</v>
      </c>
      <c r="D15" s="1374">
        <v>1016.173772606489</v>
      </c>
      <c r="E15" s="1374"/>
      <c r="F15" s="1374"/>
      <c r="G15" s="1374"/>
      <c r="H15" s="1374"/>
    </row>
    <row r="16" spans="1:8" ht="12">
      <c r="A16" s="1371" t="s">
        <v>478</v>
      </c>
      <c r="B16" s="1372">
        <v>4035.2199426822713</v>
      </c>
      <c r="C16" s="1372">
        <v>3885.0799293690834</v>
      </c>
      <c r="D16" s="1372">
        <v>0</v>
      </c>
      <c r="E16" s="1372"/>
      <c r="F16" s="1372"/>
      <c r="G16" s="1372"/>
      <c r="H16" s="1372">
        <v>3885.0799293690834</v>
      </c>
    </row>
    <row r="17" spans="1:8" ht="12">
      <c r="A17" s="1371" t="s">
        <v>924</v>
      </c>
      <c r="B17" s="1372">
        <v>546.37106765945475</v>
      </c>
      <c r="C17" s="1372">
        <v>507.50855525704361</v>
      </c>
      <c r="D17" s="1372">
        <v>507.50855525704361</v>
      </c>
      <c r="E17" s="1372"/>
      <c r="F17" s="1372"/>
      <c r="G17" s="1372"/>
      <c r="H17" s="1372"/>
    </row>
    <row r="18" spans="1:8" ht="12">
      <c r="A18" s="1371" t="s">
        <v>122</v>
      </c>
      <c r="B18" s="1372">
        <v>1606.5538712434718</v>
      </c>
      <c r="C18" s="1372">
        <v>29.693260483496001</v>
      </c>
      <c r="D18" s="1372">
        <v>29.693260483496001</v>
      </c>
      <c r="E18" s="1372"/>
      <c r="F18" s="1372"/>
      <c r="G18" s="1372"/>
      <c r="H18" s="1372"/>
    </row>
    <row r="19" spans="1:8" ht="12">
      <c r="A19" s="1371" t="s">
        <v>477</v>
      </c>
      <c r="B19" s="1372">
        <v>164.433473095008</v>
      </c>
      <c r="C19" s="1372">
        <v>158.29573422836702</v>
      </c>
      <c r="D19" s="1372">
        <v>158.29573422836702</v>
      </c>
      <c r="E19" s="1372"/>
      <c r="F19" s="1372"/>
      <c r="G19" s="1372"/>
      <c r="H19" s="1372"/>
    </row>
    <row r="20" spans="1:8" ht="12">
      <c r="A20" s="1371" t="s">
        <v>925</v>
      </c>
      <c r="B20" s="1372">
        <v>283.61775237213601</v>
      </c>
      <c r="C20" s="1372">
        <v>283.98912649470202</v>
      </c>
      <c r="D20" s="1372">
        <v>283.98912649470202</v>
      </c>
      <c r="E20" s="1372"/>
      <c r="F20" s="1372"/>
      <c r="G20" s="1372"/>
      <c r="H20" s="1372"/>
    </row>
    <row r="21" spans="1:8" ht="12">
      <c r="A21" s="1371" t="s">
        <v>926</v>
      </c>
      <c r="B21" s="1372">
        <v>245.75606201888201</v>
      </c>
      <c r="C21" s="1372">
        <v>245.75606201888201</v>
      </c>
      <c r="D21" s="1372">
        <v>0</v>
      </c>
      <c r="E21" s="1372"/>
      <c r="F21" s="1372"/>
      <c r="G21" s="1372"/>
      <c r="H21" s="1372">
        <v>245.75606201888201</v>
      </c>
    </row>
    <row r="22" spans="1:8" ht="12">
      <c r="A22" s="1371" t="s">
        <v>130</v>
      </c>
      <c r="B22" s="1372">
        <v>14749</v>
      </c>
      <c r="C22" s="1372">
        <v>14412.57430220214</v>
      </c>
      <c r="D22" s="1372">
        <v>1482.91316176959</v>
      </c>
      <c r="E22" s="1372"/>
      <c r="F22" s="1372"/>
      <c r="G22" s="1372">
        <v>12929.66114043255</v>
      </c>
      <c r="H22" s="1372"/>
    </row>
    <row r="23" spans="1:8" s="677" customFormat="1" ht="12">
      <c r="A23" s="1375" t="s">
        <v>927</v>
      </c>
      <c r="B23" s="1374">
        <v>1313</v>
      </c>
      <c r="C23" s="1374">
        <v>1296.5145630552956</v>
      </c>
      <c r="D23" s="1374">
        <v>1212.5595530552957</v>
      </c>
      <c r="E23" s="1374"/>
      <c r="F23" s="1374"/>
      <c r="G23" s="1374"/>
      <c r="H23" s="1374">
        <v>83.955010000000001</v>
      </c>
    </row>
    <row r="24" spans="1:8" ht="12">
      <c r="A24" s="1371" t="s">
        <v>131</v>
      </c>
      <c r="B24" s="1372"/>
      <c r="C24" s="1372">
        <v>1.7315324999999999</v>
      </c>
      <c r="D24" s="1372"/>
      <c r="E24" s="1372"/>
      <c r="F24" s="1372"/>
      <c r="G24" s="1372"/>
      <c r="H24" s="1372">
        <v>1.7315324999999999</v>
      </c>
    </row>
    <row r="25" spans="1:8" ht="12" customHeight="1">
      <c r="A25" s="1376" t="s">
        <v>132</v>
      </c>
      <c r="B25" s="1377">
        <v>551407.87982819637</v>
      </c>
      <c r="C25" s="1377">
        <v>514801.26103018608</v>
      </c>
      <c r="D25" s="1377">
        <v>405877.14989840711</v>
      </c>
      <c r="E25" s="1377">
        <v>66028.142493642721</v>
      </c>
      <c r="F25" s="1377">
        <v>6945.7636186199998</v>
      </c>
      <c r="G25" s="1377">
        <v>88750.231974374517</v>
      </c>
      <c r="H25" s="1377">
        <v>6546.5965426653247</v>
      </c>
    </row>
    <row r="26" spans="1:8" s="1380" customFormat="1" ht="3" customHeight="1">
      <c r="A26" s="1378"/>
      <c r="B26" s="1379"/>
      <c r="C26" s="1379"/>
      <c r="D26" s="1379"/>
      <c r="E26" s="1379"/>
      <c r="F26" s="1379"/>
      <c r="G26" s="1379"/>
      <c r="H26" s="1379"/>
    </row>
    <row r="27" spans="1:8" s="1380" customFormat="1" ht="12">
      <c r="A27" s="1369" t="s">
        <v>133</v>
      </c>
      <c r="B27" s="1372"/>
      <c r="C27" s="1372"/>
      <c r="D27" s="1372"/>
      <c r="E27" s="1372"/>
      <c r="F27" s="1372"/>
      <c r="G27" s="1372"/>
      <c r="H27" s="1372"/>
    </row>
    <row r="28" spans="1:8" ht="12">
      <c r="A28" s="1375" t="s">
        <v>928</v>
      </c>
      <c r="B28" s="1372">
        <v>42419.218999999997</v>
      </c>
      <c r="C28" s="1372">
        <v>43483.297233520825</v>
      </c>
      <c r="D28" s="1372"/>
      <c r="E28" s="1372">
        <v>13082.585051104636</v>
      </c>
      <c r="F28" s="1372"/>
      <c r="G28" s="1372">
        <v>8486.2195454623852</v>
      </c>
      <c r="H28" s="1372">
        <v>30400.712182416195</v>
      </c>
    </row>
    <row r="29" spans="1:8" ht="12">
      <c r="A29" s="1375" t="s">
        <v>929</v>
      </c>
      <c r="B29" s="1374">
        <v>164958</v>
      </c>
      <c r="C29" s="1374">
        <v>170924.6929596813</v>
      </c>
      <c r="D29" s="1374">
        <v>2514.0434100000002</v>
      </c>
      <c r="E29" s="1374">
        <v>6524.5988696726508</v>
      </c>
      <c r="F29" s="1374"/>
      <c r="G29" s="1374">
        <v>6524.5988696726508</v>
      </c>
      <c r="H29" s="1374">
        <v>161886.05068000863</v>
      </c>
    </row>
    <row r="30" spans="1:8" ht="22.5">
      <c r="A30" s="1371" t="s">
        <v>930</v>
      </c>
      <c r="B30" s="1374">
        <v>25653.320787345503</v>
      </c>
      <c r="C30" s="1374">
        <v>3963.9708503455099</v>
      </c>
      <c r="D30" s="1374"/>
      <c r="E30" s="1374"/>
      <c r="F30" s="1374"/>
      <c r="G30" s="1374"/>
      <c r="H30" s="1374">
        <v>3963.9708503455099</v>
      </c>
    </row>
    <row r="31" spans="1:8" s="677" customFormat="1" ht="12">
      <c r="A31" s="1371" t="s">
        <v>931</v>
      </c>
      <c r="B31" s="1372">
        <v>18230.099499</v>
      </c>
      <c r="C31" s="1372"/>
      <c r="D31" s="1372"/>
      <c r="E31" s="1372"/>
      <c r="F31" s="1372"/>
      <c r="G31" s="1372"/>
      <c r="H31" s="1372"/>
    </row>
    <row r="32" spans="1:8" ht="12">
      <c r="A32" s="1371" t="s">
        <v>932</v>
      </c>
      <c r="B32" s="1372">
        <v>190422.32726687627</v>
      </c>
      <c r="C32" s="1372">
        <v>190885.71701152041</v>
      </c>
      <c r="D32" s="1372"/>
      <c r="E32" s="1372"/>
      <c r="F32" s="1372"/>
      <c r="G32" s="1372"/>
      <c r="H32" s="1372">
        <v>190885.71701152041</v>
      </c>
    </row>
    <row r="33" spans="1:8" ht="12">
      <c r="A33" s="1371" t="s">
        <v>246</v>
      </c>
      <c r="B33" s="1372">
        <v>39547.019</v>
      </c>
      <c r="C33" s="1372">
        <v>39545.783757048455</v>
      </c>
      <c r="D33" s="1372"/>
      <c r="E33" s="1372">
        <v>39545.783757048455</v>
      </c>
      <c r="F33" s="1372"/>
      <c r="G33" s="1372">
        <v>38789.567327363759</v>
      </c>
      <c r="H33" s="1372"/>
    </row>
    <row r="34" spans="1:8" ht="33.75">
      <c r="A34" s="1373" t="s">
        <v>933</v>
      </c>
      <c r="B34" s="1374">
        <v>1273.0024956972102</v>
      </c>
      <c r="C34" s="1374">
        <v>1273.0024956972102</v>
      </c>
      <c r="D34" s="1374"/>
      <c r="E34" s="1374"/>
      <c r="F34" s="1374"/>
      <c r="G34" s="1374">
        <v>1273.0024956972102</v>
      </c>
      <c r="H34" s="1374"/>
    </row>
    <row r="35" spans="1:8" ht="12">
      <c r="A35" s="1371" t="s">
        <v>934</v>
      </c>
      <c r="B35" s="1372">
        <v>413.79215032295934</v>
      </c>
      <c r="C35" s="1372">
        <v>399.37163459919816</v>
      </c>
      <c r="D35" s="1372"/>
      <c r="E35" s="1372"/>
      <c r="F35" s="1372"/>
      <c r="G35" s="1372"/>
      <c r="H35" s="1372">
        <v>399.37163459919816</v>
      </c>
    </row>
    <row r="36" spans="1:8" ht="12">
      <c r="A36" s="1371" t="s">
        <v>141</v>
      </c>
      <c r="B36" s="1372">
        <v>23315.401999999998</v>
      </c>
      <c r="C36" s="1372">
        <v>20120.31920513872</v>
      </c>
      <c r="D36" s="1372"/>
      <c r="E36" s="1372"/>
      <c r="F36" s="1372"/>
      <c r="G36" s="1372"/>
      <c r="H36" s="1372">
        <v>20120.31920513872</v>
      </c>
    </row>
    <row r="37" spans="1:8" ht="12">
      <c r="A37" s="1375" t="s">
        <v>935</v>
      </c>
      <c r="B37" s="1372">
        <v>1695.6496227108532</v>
      </c>
      <c r="C37" s="1372">
        <v>1697.7942952477176</v>
      </c>
      <c r="D37" s="1372"/>
      <c r="E37" s="1372"/>
      <c r="F37" s="1372"/>
      <c r="G37" s="1372"/>
      <c r="H37" s="1372">
        <v>1697.7942952477176</v>
      </c>
    </row>
    <row r="38" spans="1:8" ht="12">
      <c r="A38" s="1371" t="s">
        <v>936</v>
      </c>
      <c r="B38" s="1372">
        <v>705.74561419211898</v>
      </c>
      <c r="C38" s="1372">
        <v>626.047654429315</v>
      </c>
      <c r="D38" s="1372"/>
      <c r="E38" s="1372"/>
      <c r="F38" s="1372"/>
      <c r="G38" s="1372"/>
      <c r="H38" s="1372">
        <v>626.047654429315</v>
      </c>
    </row>
    <row r="39" spans="1:8" ht="12">
      <c r="A39" s="1371" t="s">
        <v>937</v>
      </c>
      <c r="B39" s="1372">
        <v>321.10774787296413</v>
      </c>
      <c r="C39" s="1372">
        <v>320.94891568091259</v>
      </c>
      <c r="D39" s="1372"/>
      <c r="E39" s="1372"/>
      <c r="F39" s="1372"/>
      <c r="G39" s="1372"/>
      <c r="H39" s="1372">
        <v>320.94891568091259</v>
      </c>
    </row>
    <row r="40" spans="1:8" ht="12">
      <c r="A40" s="1371" t="s">
        <v>938</v>
      </c>
      <c r="B40" s="1372">
        <v>397.734802800262</v>
      </c>
      <c r="C40" s="1372">
        <v>373.32210480026197</v>
      </c>
      <c r="D40" s="1372"/>
      <c r="E40" s="1372"/>
      <c r="F40" s="1372"/>
      <c r="G40" s="1372"/>
      <c r="H40" s="1372">
        <v>373.32210480026197</v>
      </c>
    </row>
    <row r="41" spans="1:8" ht="12">
      <c r="A41" s="1371" t="s">
        <v>939</v>
      </c>
      <c r="B41" s="1372">
        <v>9154.9869273760323</v>
      </c>
      <c r="C41" s="1372">
        <v>9156.7388603760319</v>
      </c>
      <c r="D41" s="1372"/>
      <c r="E41" s="1372"/>
      <c r="F41" s="1372"/>
      <c r="G41" s="1372"/>
      <c r="H41" s="1372">
        <v>9156.7388603760319</v>
      </c>
    </row>
    <row r="42" spans="1:8" ht="12">
      <c r="A42" s="1371" t="s">
        <v>142</v>
      </c>
      <c r="B42" s="1372">
        <v>0</v>
      </c>
      <c r="C42" s="1372">
        <v>0</v>
      </c>
      <c r="D42" s="1372"/>
      <c r="E42" s="1372"/>
      <c r="F42" s="1372"/>
      <c r="G42" s="1372"/>
      <c r="H42" s="1372"/>
    </row>
    <row r="43" spans="1:8" ht="12">
      <c r="A43" s="1371" t="s">
        <v>940</v>
      </c>
      <c r="B43" s="1372">
        <v>32900.815308844467</v>
      </c>
      <c r="C43" s="1372">
        <v>32030.222905778719</v>
      </c>
      <c r="D43" s="1372"/>
      <c r="E43" s="1372"/>
      <c r="F43" s="1372"/>
      <c r="G43" s="1372"/>
      <c r="H43" s="1372">
        <v>32030.222905778719</v>
      </c>
    </row>
    <row r="44" spans="1:8" ht="12" customHeight="1">
      <c r="A44" s="1376" t="s">
        <v>179</v>
      </c>
      <c r="B44" s="1377"/>
      <c r="C44" s="1377">
        <v>514801.22988386452</v>
      </c>
      <c r="D44" s="1377">
        <v>2514.0434100000002</v>
      </c>
      <c r="E44" s="1377">
        <v>59152.967677825742</v>
      </c>
      <c r="F44" s="1377"/>
      <c r="G44" s="1377">
        <v>55073.388238196007</v>
      </c>
      <c r="H44" s="1377">
        <v>451861.21630034159</v>
      </c>
    </row>
    <row r="45" spans="1:8" ht="6.75" customHeight="1">
      <c r="A45" s="1378"/>
      <c r="B45" s="1379"/>
      <c r="C45" s="1379"/>
      <c r="D45" s="1379"/>
      <c r="E45" s="1379"/>
      <c r="F45" s="1379"/>
      <c r="G45" s="1379"/>
      <c r="H45" s="1379"/>
    </row>
    <row r="46" spans="1:8" s="1380" customFormat="1" ht="54.75" customHeight="1">
      <c r="A46" s="2911" t="s">
        <v>941</v>
      </c>
      <c r="B46" s="2911"/>
      <c r="C46" s="2911"/>
      <c r="D46" s="2911"/>
      <c r="E46" s="2911"/>
      <c r="F46" s="2911"/>
      <c r="G46" s="2911"/>
      <c r="H46" s="2911"/>
    </row>
    <row r="47" spans="1:8" ht="27.75" customHeight="1">
      <c r="A47" s="2905"/>
      <c r="B47" s="2912"/>
      <c r="C47" s="2912"/>
      <c r="D47" s="2912"/>
      <c r="E47" s="2912"/>
      <c r="F47" s="2912"/>
      <c r="G47" s="2912"/>
      <c r="H47" s="2912"/>
    </row>
    <row r="48" spans="1:8" ht="12.75" customHeight="1">
      <c r="A48" s="2905"/>
      <c r="B48" s="2905"/>
      <c r="C48" s="2905"/>
      <c r="D48" s="2905"/>
      <c r="E48" s="2905"/>
      <c r="F48" s="2905"/>
      <c r="G48" s="2905"/>
      <c r="H48" s="2905"/>
    </row>
    <row r="49" ht="12" customHeight="1"/>
    <row r="50" ht="12"/>
    <row r="51" ht="12"/>
    <row r="52" ht="12"/>
    <row r="53" ht="12"/>
    <row r="54" ht="12"/>
    <row r="55" ht="12"/>
    <row r="56" ht="12"/>
    <row r="57" ht="14.25" customHeight="1"/>
    <row r="58" ht="14.25" customHeight="1"/>
    <row r="59" ht="14.25" customHeight="1"/>
    <row r="60" ht="14.25"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spans="7:7" ht="14.25" hidden="1" customHeight="1"/>
    <row r="98" spans="7:7" ht="14.25" hidden="1" customHeight="1"/>
    <row r="99" spans="7:7" ht="14.25" hidden="1" customHeight="1"/>
    <row r="100" spans="7:7" ht="14.25" hidden="1" customHeight="1"/>
    <row r="101" spans="7:7" ht="14.25" hidden="1" customHeight="1"/>
    <row r="102" spans="7:7" ht="14.25" hidden="1" customHeight="1"/>
    <row r="103" spans="7:7" ht="14.25" hidden="1" customHeight="1"/>
    <row r="104" spans="7:7" ht="14.25" hidden="1" customHeight="1"/>
    <row r="105" spans="7:7" ht="14.25" hidden="1" customHeight="1"/>
    <row r="106" spans="7:7" ht="14.25" hidden="1" customHeight="1"/>
    <row r="107" spans="7:7" ht="14.25" hidden="1" customHeight="1"/>
    <row r="108" spans="7:7" ht="14.25" hidden="1" customHeight="1"/>
    <row r="109" spans="7:7" ht="14.25" hidden="1" customHeight="1"/>
    <row r="110" spans="7:7" ht="14.25" hidden="1" customHeight="1">
      <c r="G110" s="1382"/>
    </row>
    <row r="111" spans="7:7" ht="14.25" customHeight="1"/>
  </sheetData>
  <mergeCells count="7">
    <mergeCell ref="A48:H48"/>
    <mergeCell ref="A1:H1"/>
    <mergeCell ref="B2:B3"/>
    <mergeCell ref="C2:C3"/>
    <mergeCell ref="D2:H2"/>
    <mergeCell ref="A46:H46"/>
    <mergeCell ref="A47:H47"/>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DB8B-6ED1-4E61-B8A2-9BEE4B288B18}">
  <sheetPr>
    <tabColor theme="2"/>
  </sheetPr>
  <dimension ref="A1:G108"/>
  <sheetViews>
    <sheetView showGridLines="0" showWhiteSpace="0" view="pageLayout" zoomScaleNormal="100" workbookViewId="0">
      <selection activeCell="G1" sqref="G1:XFD1048576"/>
    </sheetView>
  </sheetViews>
  <sheetFormatPr defaultColWidth="0" defaultRowHeight="30.75" customHeight="1"/>
  <cols>
    <col min="1" max="1" width="41" style="88" customWidth="1"/>
    <col min="2" max="3" width="10.85546875" style="1394" customWidth="1"/>
    <col min="4" max="4" width="11.85546875" style="1394" customWidth="1"/>
    <col min="5" max="5" width="8.7109375" style="1394" customWidth="1"/>
    <col min="6" max="6" width="10.85546875" style="1394" customWidth="1"/>
    <col min="7" max="16384" width="10.28515625" style="88" hidden="1"/>
  </cols>
  <sheetData>
    <row r="1" spans="1:6" ht="77.25" customHeight="1">
      <c r="A1" s="2913" t="s">
        <v>2133</v>
      </c>
      <c r="B1" s="2913"/>
      <c r="C1" s="2913"/>
      <c r="D1" s="2913"/>
      <c r="E1" s="2913"/>
      <c r="F1" s="2913"/>
    </row>
    <row r="2" spans="1:6" ht="18.75" customHeight="1">
      <c r="A2" s="1383"/>
      <c r="B2" s="1384" t="s">
        <v>590</v>
      </c>
      <c r="C2" s="1384" t="s">
        <v>591</v>
      </c>
      <c r="D2" s="1384" t="s">
        <v>592</v>
      </c>
      <c r="E2" s="1384" t="s">
        <v>942</v>
      </c>
      <c r="F2" s="1384" t="s">
        <v>593</v>
      </c>
    </row>
    <row r="3" spans="1:6" ht="18.75" customHeight="1">
      <c r="A3" s="1385"/>
      <c r="B3" s="1386"/>
      <c r="C3" s="2863" t="s">
        <v>943</v>
      </c>
      <c r="D3" s="2914"/>
      <c r="E3" s="2914"/>
      <c r="F3" s="2914"/>
    </row>
    <row r="4" spans="1:6" ht="52.5" customHeight="1">
      <c r="A4" s="1387" t="s">
        <v>678</v>
      </c>
      <c r="B4" s="1388" t="s">
        <v>944</v>
      </c>
      <c r="C4" s="1389" t="s">
        <v>945</v>
      </c>
      <c r="D4" s="1389" t="s">
        <v>946</v>
      </c>
      <c r="E4" s="1389" t="s">
        <v>947</v>
      </c>
      <c r="F4" s="1389" t="s">
        <v>948</v>
      </c>
    </row>
    <row r="5" spans="1:6" ht="24">
      <c r="A5" s="1390" t="s">
        <v>2022</v>
      </c>
      <c r="B5" s="1390">
        <v>508254.66448752076</v>
      </c>
      <c r="C5" s="1390">
        <v>405877.14989840711</v>
      </c>
      <c r="D5" s="1390">
        <v>66028.142493642721</v>
      </c>
      <c r="E5" s="1390">
        <v>6945.7636186199998</v>
      </c>
      <c r="F5" s="1390">
        <v>88750.231974374517</v>
      </c>
    </row>
    <row r="6" spans="1:6" ht="24">
      <c r="A6" s="1393" t="s">
        <v>2024</v>
      </c>
      <c r="B6" s="1392">
        <v>62940.01358352293</v>
      </c>
      <c r="C6" s="1392">
        <v>2514.0434100000002</v>
      </c>
      <c r="D6" s="1392">
        <v>59152.967677825742</v>
      </c>
      <c r="E6" s="1392">
        <v>0</v>
      </c>
      <c r="F6" s="1392">
        <v>55073.388238196007</v>
      </c>
    </row>
    <row r="7" spans="1:6" ht="24">
      <c r="A7" s="1390" t="s">
        <v>949</v>
      </c>
      <c r="B7" s="1390">
        <v>445314.65090399783</v>
      </c>
      <c r="C7" s="1390">
        <v>403363.10648840712</v>
      </c>
      <c r="D7" s="1390">
        <v>6875.1748158169794</v>
      </c>
      <c r="E7" s="1390">
        <v>6945.7636186199998</v>
      </c>
      <c r="F7" s="1390">
        <v>33676.843736178511</v>
      </c>
    </row>
    <row r="8" spans="1:6" ht="12">
      <c r="A8" s="1391" t="s">
        <v>950</v>
      </c>
      <c r="B8" s="1393">
        <v>95122.641137862665</v>
      </c>
      <c r="C8" s="1393">
        <v>92793.218166722669</v>
      </c>
      <c r="D8" s="1393"/>
      <c r="E8" s="1393">
        <v>2329.4229711399998</v>
      </c>
      <c r="F8" s="1393"/>
    </row>
    <row r="9" spans="1:6" ht="22.5" customHeight="1">
      <c r="A9" s="1393" t="s">
        <v>951</v>
      </c>
      <c r="B9" s="1393">
        <v>19348</v>
      </c>
      <c r="C9" s="1393"/>
      <c r="D9" s="1393">
        <v>19348</v>
      </c>
      <c r="E9" s="1393"/>
      <c r="F9" s="1393"/>
    </row>
    <row r="10" spans="1:6" ht="24" customHeight="1">
      <c r="A10" s="1393" t="s">
        <v>952</v>
      </c>
      <c r="B10" s="1393">
        <v>-175.56658418604758</v>
      </c>
      <c r="C10" s="1393">
        <v>-175.56658418604758</v>
      </c>
      <c r="D10" s="1393"/>
      <c r="E10" s="1393"/>
      <c r="F10" s="1393"/>
    </row>
    <row r="11" spans="1:6" ht="24.75" customHeight="1">
      <c r="A11" s="1393" t="s">
        <v>953</v>
      </c>
      <c r="B11" s="1393">
        <v>12921</v>
      </c>
      <c r="C11" s="1393"/>
      <c r="D11" s="1393">
        <v>12921</v>
      </c>
      <c r="E11" s="1393"/>
      <c r="F11" s="1393"/>
    </row>
    <row r="12" spans="1:6" ht="24.75" customHeight="1">
      <c r="A12" s="1393" t="s">
        <v>2023</v>
      </c>
      <c r="B12" s="1393">
        <v>-19423.266268720072</v>
      </c>
      <c r="C12" s="1393">
        <v>1.7337312799274154</v>
      </c>
      <c r="D12" s="1393">
        <v>-19425</v>
      </c>
      <c r="E12" s="1393"/>
      <c r="F12" s="1393"/>
    </row>
    <row r="13" spans="1:6" ht="12">
      <c r="A13" s="1393" t="s">
        <v>954</v>
      </c>
      <c r="B13" s="1393">
        <v>-48756.294125758599</v>
      </c>
      <c r="C13" s="1393">
        <v>-47745.840049398597</v>
      </c>
      <c r="D13" s="1393"/>
      <c r="E13" s="1393">
        <v>-1010.45407636</v>
      </c>
      <c r="F13" s="1393"/>
    </row>
    <row r="14" spans="1:6" ht="24">
      <c r="A14" s="1393" t="s">
        <v>955</v>
      </c>
      <c r="B14" s="1393">
        <v>-60.452303465067303</v>
      </c>
      <c r="C14" s="1393">
        <v>-60.452303465067303</v>
      </c>
      <c r="D14" s="1393"/>
      <c r="E14" s="1393"/>
      <c r="F14" s="1393"/>
    </row>
    <row r="15" spans="1:6" ht="12">
      <c r="A15" s="1395" t="s">
        <v>956</v>
      </c>
      <c r="B15" s="1393">
        <v>-28141.035833076807</v>
      </c>
      <c r="C15" s="1393">
        <v>-10.929851923137903</v>
      </c>
      <c r="D15" s="1393"/>
      <c r="E15" s="1393"/>
      <c r="F15" s="1393">
        <v>-33676.843736178511</v>
      </c>
    </row>
    <row r="16" spans="1:6" ht="24">
      <c r="A16" s="1390" t="s">
        <v>957</v>
      </c>
      <c r="B16" s="1390">
        <v>476149.67692665401</v>
      </c>
      <c r="C16" s="1390">
        <v>448165.26959743688</v>
      </c>
      <c r="D16" s="1390">
        <v>19719.674815816979</v>
      </c>
      <c r="E16" s="1390">
        <v>8264.7325134000002</v>
      </c>
      <c r="F16" s="1390">
        <v>0</v>
      </c>
    </row>
    <row r="17" spans="1:6" s="1001" customFormat="1" ht="30.75" customHeight="1">
      <c r="A17" s="1396"/>
      <c r="B17" s="1397"/>
      <c r="C17" s="1397"/>
      <c r="D17" s="1397"/>
      <c r="E17" s="1397"/>
      <c r="F17" s="1397"/>
    </row>
    <row r="18" spans="1:6" ht="27.75" customHeight="1">
      <c r="A18" s="2915" t="s">
        <v>958</v>
      </c>
      <c r="B18" s="2915"/>
      <c r="C18" s="2915"/>
      <c r="D18" s="2915"/>
      <c r="E18" s="2915"/>
      <c r="F18" s="2915"/>
    </row>
    <row r="19" spans="1:6" ht="9.75" customHeight="1">
      <c r="A19" s="2916" t="s">
        <v>959</v>
      </c>
      <c r="B19" s="2916"/>
      <c r="C19" s="2916"/>
      <c r="D19" s="2916"/>
      <c r="E19" s="2916"/>
      <c r="F19" s="2916"/>
    </row>
    <row r="20" spans="1:6" ht="30.75" customHeight="1">
      <c r="A20" s="2916"/>
      <c r="B20" s="2916"/>
      <c r="C20" s="2916"/>
      <c r="D20" s="2916"/>
      <c r="E20" s="2916"/>
      <c r="F20" s="2916"/>
    </row>
    <row r="21" spans="1:6" ht="22.5" customHeight="1">
      <c r="A21" s="2916" t="s">
        <v>960</v>
      </c>
      <c r="B21" s="2916"/>
      <c r="C21" s="2916"/>
      <c r="D21" s="2916"/>
      <c r="E21" s="2916"/>
      <c r="F21" s="2916"/>
    </row>
    <row r="22" spans="1:6" ht="36.75" customHeight="1">
      <c r="A22" s="2917" t="s">
        <v>961</v>
      </c>
      <c r="B22" s="2917"/>
      <c r="C22" s="2917"/>
      <c r="D22" s="2917"/>
      <c r="E22" s="2917"/>
      <c r="F22" s="2917"/>
    </row>
    <row r="23" spans="1:6" ht="30.75" customHeight="1">
      <c r="A23" s="1007"/>
      <c r="B23" s="2036"/>
      <c r="C23" s="2036"/>
      <c r="D23" s="2036"/>
      <c r="E23" s="2036"/>
      <c r="F23" s="2036"/>
    </row>
    <row r="24" spans="1:6" ht="30.75" customHeight="1">
      <c r="A24" s="1398"/>
      <c r="B24" s="1399"/>
    </row>
    <row r="108" spans="7:7" ht="30.75" customHeight="1">
      <c r="G108" s="673"/>
    </row>
  </sheetData>
  <mergeCells count="6">
    <mergeCell ref="A1:F1"/>
    <mergeCell ref="C3:F3"/>
    <mergeCell ref="A18:F18"/>
    <mergeCell ref="A19:F20"/>
    <mergeCell ref="A22:F22"/>
    <mergeCell ref="A21:F2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DD908-6AF7-44E9-B728-61DDD4C62B5D}">
  <sheetPr>
    <tabColor theme="2"/>
  </sheetPr>
  <dimension ref="A1:G163"/>
  <sheetViews>
    <sheetView showGridLines="0" showWhiteSpace="0" view="pageLayout" zoomScaleNormal="115" zoomScaleSheetLayoutView="85" workbookViewId="0">
      <selection activeCell="B158" sqref="B158"/>
    </sheetView>
  </sheetViews>
  <sheetFormatPr defaultColWidth="0" defaultRowHeight="12"/>
  <cols>
    <col min="1" max="1" width="6.28515625" style="1427" customWidth="1"/>
    <col min="2" max="2" width="46.42578125" style="17" customWidth="1"/>
    <col min="3" max="3" width="8.42578125" style="24" customWidth="1"/>
    <col min="4" max="4" width="20" style="1427" customWidth="1"/>
    <col min="5" max="5" width="13.85546875" style="24" customWidth="1"/>
    <col min="6" max="7" width="0" style="6" hidden="1" customWidth="1"/>
    <col min="8" max="16384" width="9.140625" style="6" hidden="1"/>
  </cols>
  <sheetData>
    <row r="1" spans="1:5" ht="15">
      <c r="A1" s="2794" t="s">
        <v>2134</v>
      </c>
      <c r="B1" s="2801"/>
      <c r="C1" s="2801"/>
      <c r="D1" s="2677"/>
      <c r="E1" s="2677"/>
    </row>
    <row r="2" spans="1:5" ht="51" customHeight="1">
      <c r="A2" s="27" t="s">
        <v>120</v>
      </c>
      <c r="B2" s="1400"/>
      <c r="C2" s="1401" t="s">
        <v>962</v>
      </c>
      <c r="D2" s="1402" t="s">
        <v>963</v>
      </c>
      <c r="E2" s="1401" t="s">
        <v>964</v>
      </c>
    </row>
    <row r="3" spans="1:5" s="40" customFormat="1" ht="14.25" customHeight="1">
      <c r="A3" s="2921" t="s">
        <v>965</v>
      </c>
      <c r="B3" s="2922"/>
      <c r="C3" s="1403"/>
      <c r="D3" s="1216"/>
      <c r="E3" s="1216"/>
    </row>
    <row r="4" spans="1:5" s="40" customFormat="1" ht="14.25" customHeight="1">
      <c r="A4" s="1404">
        <v>1</v>
      </c>
      <c r="B4" s="1405" t="s">
        <v>966</v>
      </c>
      <c r="C4" s="1406">
        <v>5129.8778671410701</v>
      </c>
      <c r="D4" s="1404" t="s">
        <v>967</v>
      </c>
      <c r="E4" s="103" t="s">
        <v>423</v>
      </c>
    </row>
    <row r="5" spans="1:5" s="40" customFormat="1" ht="14.25" customHeight="1">
      <c r="A5" s="1404"/>
      <c r="B5" s="1405" t="s">
        <v>968</v>
      </c>
      <c r="C5" s="1406">
        <v>4049.9519190000001</v>
      </c>
      <c r="D5" s="1404" t="s">
        <v>969</v>
      </c>
      <c r="E5" s="103" t="s">
        <v>423</v>
      </c>
    </row>
    <row r="6" spans="1:5" s="40" customFormat="1" ht="14.25" customHeight="1">
      <c r="A6" s="1407"/>
      <c r="B6" s="1405" t="s">
        <v>970</v>
      </c>
      <c r="C6" s="1407"/>
      <c r="D6" s="1404" t="s">
        <v>969</v>
      </c>
      <c r="E6" s="103" t="s">
        <v>423</v>
      </c>
    </row>
    <row r="7" spans="1:5" s="40" customFormat="1" ht="14.25" customHeight="1">
      <c r="A7" s="1407"/>
      <c r="B7" s="1405" t="s">
        <v>971</v>
      </c>
      <c r="C7" s="1408"/>
      <c r="D7" s="1407" t="s">
        <v>969</v>
      </c>
      <c r="E7" s="1408" t="s">
        <v>423</v>
      </c>
    </row>
    <row r="8" spans="1:5" s="40" customFormat="1" ht="14.25" customHeight="1">
      <c r="A8" s="1404">
        <v>2</v>
      </c>
      <c r="B8" s="13" t="s">
        <v>972</v>
      </c>
      <c r="C8" s="1406">
        <v>23943.111556709904</v>
      </c>
      <c r="D8" s="1404" t="s">
        <v>973</v>
      </c>
      <c r="E8" s="103" t="s">
        <v>423</v>
      </c>
    </row>
    <row r="9" spans="1:5" s="40" customFormat="1" ht="36">
      <c r="A9" s="1404">
        <v>3</v>
      </c>
      <c r="B9" s="161" t="s">
        <v>974</v>
      </c>
      <c r="C9" s="103">
        <v>-540.8310516293277</v>
      </c>
      <c r="D9" s="1404" t="s">
        <v>975</v>
      </c>
      <c r="E9" s="103" t="s">
        <v>423</v>
      </c>
    </row>
    <row r="10" spans="1:5" s="40" customFormat="1">
      <c r="A10" s="1404" t="s">
        <v>976</v>
      </c>
      <c r="B10" s="161" t="s">
        <v>977</v>
      </c>
      <c r="C10" s="103"/>
      <c r="D10" s="1404" t="s">
        <v>978</v>
      </c>
      <c r="E10" s="103" t="s">
        <v>423</v>
      </c>
    </row>
    <row r="11" spans="1:5" s="40" customFormat="1" ht="38.25" customHeight="1">
      <c r="A11" s="1404">
        <v>4</v>
      </c>
      <c r="B11" s="161" t="s">
        <v>979</v>
      </c>
      <c r="C11" s="1409"/>
      <c r="D11" s="1404" t="s">
        <v>980</v>
      </c>
      <c r="E11" s="103" t="s">
        <v>423</v>
      </c>
    </row>
    <row r="12" spans="1:5" s="40" customFormat="1">
      <c r="A12" s="1404"/>
      <c r="B12" s="161" t="s">
        <v>981</v>
      </c>
      <c r="C12" s="103"/>
      <c r="D12" s="1404"/>
      <c r="E12" s="103"/>
    </row>
    <row r="13" spans="1:5" s="40" customFormat="1" ht="24">
      <c r="A13" s="1404"/>
      <c r="B13" s="161" t="s">
        <v>982</v>
      </c>
      <c r="C13" s="103"/>
      <c r="D13" s="1404" t="s">
        <v>983</v>
      </c>
      <c r="E13" s="103" t="s">
        <v>423</v>
      </c>
    </row>
    <row r="14" spans="1:5" s="40" customFormat="1">
      <c r="A14" s="1404">
        <v>5</v>
      </c>
      <c r="B14" s="40" t="s">
        <v>984</v>
      </c>
      <c r="C14" s="103"/>
      <c r="D14" s="1404" t="s">
        <v>985</v>
      </c>
      <c r="E14" s="103" t="s">
        <v>423</v>
      </c>
    </row>
    <row r="15" spans="1:5" s="40" customFormat="1" ht="24">
      <c r="A15" s="1404" t="s">
        <v>986</v>
      </c>
      <c r="B15" s="161" t="s">
        <v>987</v>
      </c>
      <c r="C15" s="103"/>
      <c r="D15" s="1404" t="s">
        <v>988</v>
      </c>
      <c r="E15" s="103" t="s">
        <v>423</v>
      </c>
    </row>
    <row r="16" spans="1:5" s="40" customFormat="1" ht="24">
      <c r="A16" s="1410">
        <v>6</v>
      </c>
      <c r="B16" s="158" t="s">
        <v>989</v>
      </c>
      <c r="C16" s="1411">
        <v>28532.158372221646</v>
      </c>
      <c r="D16" s="1410"/>
      <c r="E16" s="1411" t="s">
        <v>423</v>
      </c>
    </row>
    <row r="17" spans="1:5" s="40" customFormat="1">
      <c r="A17" s="1412"/>
      <c r="B17" s="1413"/>
      <c r="C17" s="1414"/>
      <c r="D17" s="1412"/>
      <c r="E17" s="1414"/>
    </row>
    <row r="18" spans="1:5" s="40" customFormat="1" ht="15">
      <c r="A18" s="2920" t="s">
        <v>990</v>
      </c>
      <c r="B18" s="2667"/>
      <c r="C18" s="1415"/>
      <c r="D18" s="1416"/>
      <c r="E18" s="1415" t="s">
        <v>423</v>
      </c>
    </row>
    <row r="19" spans="1:5" s="40" customFormat="1">
      <c r="A19" s="1404">
        <v>7</v>
      </c>
      <c r="B19" s="161" t="s">
        <v>991</v>
      </c>
      <c r="C19" s="103">
        <v>-209.61275122852447</v>
      </c>
      <c r="D19" s="1404" t="s">
        <v>992</v>
      </c>
      <c r="E19" s="103" t="s">
        <v>423</v>
      </c>
    </row>
    <row r="20" spans="1:5" s="40" customFormat="1" ht="30" customHeight="1">
      <c r="A20" s="1404">
        <v>8</v>
      </c>
      <c r="B20" s="161" t="s">
        <v>2086</v>
      </c>
      <c r="C20" s="103">
        <v>-3885.0799293690829</v>
      </c>
      <c r="D20" s="1404" t="s">
        <v>993</v>
      </c>
      <c r="E20" s="103" t="s">
        <v>423</v>
      </c>
    </row>
    <row r="21" spans="1:5" s="40" customFormat="1">
      <c r="A21" s="1404">
        <v>9</v>
      </c>
      <c r="B21" s="161" t="s">
        <v>996</v>
      </c>
      <c r="C21" s="103" t="s">
        <v>995</v>
      </c>
      <c r="D21" s="1404"/>
      <c r="E21" s="103" t="s">
        <v>423</v>
      </c>
    </row>
    <row r="22" spans="1:5" s="40" customFormat="1" ht="48">
      <c r="A22" s="1404">
        <v>10</v>
      </c>
      <c r="B22" s="161" t="s">
        <v>997</v>
      </c>
      <c r="C22" s="2172"/>
      <c r="D22" s="1404" t="s">
        <v>998</v>
      </c>
      <c r="E22" s="103" t="s">
        <v>423</v>
      </c>
    </row>
    <row r="23" spans="1:5" s="40" customFormat="1" ht="24">
      <c r="A23" s="1404">
        <v>11</v>
      </c>
      <c r="B23" s="161" t="s">
        <v>2085</v>
      </c>
      <c r="C23" s="2258">
        <v>12.149169635797271</v>
      </c>
      <c r="D23" s="1404" t="s">
        <v>999</v>
      </c>
      <c r="E23" s="103" t="s">
        <v>423</v>
      </c>
    </row>
    <row r="24" spans="1:5" s="40" customFormat="1" ht="24">
      <c r="A24" s="1404">
        <v>12</v>
      </c>
      <c r="B24" s="161" t="s">
        <v>1000</v>
      </c>
      <c r="C24" s="2258">
        <v>-76.390368379999998</v>
      </c>
      <c r="D24" s="1404" t="s">
        <v>1001</v>
      </c>
      <c r="E24" s="103" t="s">
        <v>423</v>
      </c>
    </row>
    <row r="25" spans="1:5" s="40" customFormat="1" ht="24">
      <c r="A25" s="1404">
        <v>13</v>
      </c>
      <c r="B25" s="161" t="s">
        <v>1002</v>
      </c>
      <c r="C25" s="2172"/>
      <c r="D25" s="1404" t="s">
        <v>1003</v>
      </c>
      <c r="E25" s="103" t="s">
        <v>423</v>
      </c>
    </row>
    <row r="26" spans="1:5" s="40" customFormat="1" ht="24">
      <c r="A26" s="1404">
        <v>14</v>
      </c>
      <c r="B26" s="161" t="s">
        <v>1004</v>
      </c>
      <c r="C26" s="2258">
        <v>-107.72452625245857</v>
      </c>
      <c r="D26" s="1404" t="s">
        <v>1005</v>
      </c>
      <c r="E26" s="103" t="s">
        <v>423</v>
      </c>
    </row>
    <row r="27" spans="1:5" s="40" customFormat="1">
      <c r="A27" s="1404">
        <v>15</v>
      </c>
      <c r="B27" s="161" t="s">
        <v>1006</v>
      </c>
      <c r="C27" s="2258">
        <v>-116.37178269489839</v>
      </c>
      <c r="D27" s="1404" t="s">
        <v>1007</v>
      </c>
      <c r="E27" s="103" t="s">
        <v>423</v>
      </c>
    </row>
    <row r="28" spans="1:5" s="40" customFormat="1" ht="24">
      <c r="A28" s="1404">
        <v>16</v>
      </c>
      <c r="B28" s="161" t="s">
        <v>1008</v>
      </c>
      <c r="C28" s="2258">
        <v>-9.0199882222809027</v>
      </c>
      <c r="D28" s="1404" t="s">
        <v>1009</v>
      </c>
      <c r="E28" s="103" t="s">
        <v>423</v>
      </c>
    </row>
    <row r="29" spans="1:5" s="40" customFormat="1" ht="63.75" customHeight="1">
      <c r="A29" s="1404">
        <v>17</v>
      </c>
      <c r="B29" s="161" t="s">
        <v>1010</v>
      </c>
      <c r="C29" s="103"/>
      <c r="D29" s="1404" t="s">
        <v>1011</v>
      </c>
      <c r="E29" s="103" t="s">
        <v>423</v>
      </c>
    </row>
    <row r="30" spans="1:5" s="40" customFormat="1" ht="60">
      <c r="A30" s="1404">
        <v>18</v>
      </c>
      <c r="B30" s="161" t="s">
        <v>1012</v>
      </c>
      <c r="C30" s="103"/>
      <c r="D30" s="1404" t="s">
        <v>1013</v>
      </c>
      <c r="E30" s="103" t="s">
        <v>423</v>
      </c>
    </row>
    <row r="31" spans="1:5" s="40" customFormat="1" ht="60">
      <c r="A31" s="1404">
        <v>19</v>
      </c>
      <c r="B31" s="161" t="s">
        <v>1014</v>
      </c>
      <c r="C31" s="103"/>
      <c r="D31" s="1404" t="s">
        <v>1015</v>
      </c>
      <c r="E31" s="103" t="s">
        <v>423</v>
      </c>
    </row>
    <row r="32" spans="1:5" s="40" customFormat="1">
      <c r="A32" s="1404">
        <v>20</v>
      </c>
      <c r="B32" s="161" t="s">
        <v>996</v>
      </c>
      <c r="C32" s="103"/>
      <c r="D32" s="1404"/>
      <c r="E32" s="103" t="s">
        <v>423</v>
      </c>
    </row>
    <row r="33" spans="1:5" s="40" customFormat="1" ht="36">
      <c r="A33" s="1404" t="s">
        <v>1016</v>
      </c>
      <c r="B33" s="161" t="s">
        <v>1017</v>
      </c>
      <c r="C33" s="103"/>
      <c r="D33" s="1404" t="s">
        <v>1018</v>
      </c>
      <c r="E33" s="103" t="s">
        <v>423</v>
      </c>
    </row>
    <row r="34" spans="1:5" s="40" customFormat="1" ht="24">
      <c r="A34" s="1404" t="s">
        <v>1019</v>
      </c>
      <c r="B34" s="161" t="s">
        <v>1020</v>
      </c>
      <c r="C34" s="103"/>
      <c r="D34" s="1404" t="s">
        <v>1021</v>
      </c>
      <c r="E34" s="103" t="s">
        <v>423</v>
      </c>
    </row>
    <row r="35" spans="1:5" s="40" customFormat="1" ht="36">
      <c r="A35" s="1404" t="s">
        <v>1022</v>
      </c>
      <c r="B35" s="161" t="s">
        <v>1023</v>
      </c>
      <c r="C35" s="103"/>
      <c r="D35" s="1404" t="s">
        <v>1024</v>
      </c>
      <c r="E35" s="103" t="s">
        <v>423</v>
      </c>
    </row>
    <row r="36" spans="1:5" s="40" customFormat="1">
      <c r="A36" s="1404" t="s">
        <v>1025</v>
      </c>
      <c r="B36" s="161" t="s">
        <v>1026</v>
      </c>
      <c r="C36" s="103"/>
      <c r="D36" s="1404" t="s">
        <v>1027</v>
      </c>
      <c r="E36" s="103" t="s">
        <v>423</v>
      </c>
    </row>
    <row r="37" spans="1:5" s="40" customFormat="1" ht="60.75" customHeight="1">
      <c r="A37" s="1404">
        <v>21</v>
      </c>
      <c r="B37" s="161" t="s">
        <v>1028</v>
      </c>
      <c r="C37" s="103"/>
      <c r="D37" s="1404" t="s">
        <v>1029</v>
      </c>
      <c r="E37" s="103" t="s">
        <v>423</v>
      </c>
    </row>
    <row r="38" spans="1:5" s="40" customFormat="1">
      <c r="A38" s="1404">
        <v>22</v>
      </c>
      <c r="B38" s="40" t="s">
        <v>1030</v>
      </c>
      <c r="C38" s="103" t="s">
        <v>995</v>
      </c>
      <c r="D38" s="1404" t="s">
        <v>1031</v>
      </c>
      <c r="E38" s="103" t="s">
        <v>423</v>
      </c>
    </row>
    <row r="39" spans="1:5" s="40" customFormat="1" ht="58.5" customHeight="1">
      <c r="A39" s="1404">
        <v>23</v>
      </c>
      <c r="B39" s="161" t="s">
        <v>1032</v>
      </c>
      <c r="C39" s="103"/>
      <c r="D39" s="1404" t="s">
        <v>1033</v>
      </c>
      <c r="E39" s="103" t="s">
        <v>423</v>
      </c>
    </row>
    <row r="40" spans="1:5" s="40" customFormat="1">
      <c r="A40" s="1404">
        <v>24</v>
      </c>
      <c r="B40" s="161" t="s">
        <v>996</v>
      </c>
      <c r="D40" s="1404"/>
      <c r="E40" s="103" t="s">
        <v>423</v>
      </c>
    </row>
    <row r="41" spans="1:5" s="40" customFormat="1" ht="24">
      <c r="A41" s="1404">
        <v>25</v>
      </c>
      <c r="B41" s="161" t="s">
        <v>1034</v>
      </c>
      <c r="C41" s="103"/>
      <c r="D41" s="1404" t="s">
        <v>1029</v>
      </c>
      <c r="E41" s="103" t="s">
        <v>423</v>
      </c>
    </row>
    <row r="42" spans="1:5" s="40" customFormat="1">
      <c r="A42" s="1404" t="s">
        <v>1035</v>
      </c>
      <c r="B42" s="161"/>
      <c r="C42" s="103">
        <v>-5.690347124394961</v>
      </c>
      <c r="D42" s="1404" t="s">
        <v>1036</v>
      </c>
      <c r="E42" s="103" t="s">
        <v>423</v>
      </c>
    </row>
    <row r="43" spans="1:5" s="40" customFormat="1" ht="24">
      <c r="A43" s="1404" t="s">
        <v>1037</v>
      </c>
      <c r="B43" s="161" t="s">
        <v>1038</v>
      </c>
      <c r="C43" s="103"/>
      <c r="D43" s="1404" t="s">
        <v>1039</v>
      </c>
      <c r="E43" s="103" t="s">
        <v>423</v>
      </c>
    </row>
    <row r="44" spans="1:5" s="40" customFormat="1" ht="40.5" customHeight="1">
      <c r="A44" s="1404">
        <v>26</v>
      </c>
      <c r="B44" s="161" t="s">
        <v>1040</v>
      </c>
      <c r="C44" s="103"/>
      <c r="D44" s="1404"/>
      <c r="E44" s="103" t="s">
        <v>423</v>
      </c>
    </row>
    <row r="45" spans="1:5" s="40" customFormat="1" ht="24">
      <c r="A45" s="1404" t="s">
        <v>1041</v>
      </c>
      <c r="B45" s="161" t="s">
        <v>1042</v>
      </c>
      <c r="C45" s="103"/>
      <c r="D45" s="1404"/>
      <c r="E45" s="103" t="s">
        <v>423</v>
      </c>
    </row>
    <row r="46" spans="1:5" s="40" customFormat="1">
      <c r="A46" s="1404"/>
      <c r="B46" s="40" t="s">
        <v>1043</v>
      </c>
      <c r="C46" s="103"/>
      <c r="D46" s="1404">
        <v>467</v>
      </c>
      <c r="E46" s="103">
        <v>39.38986448</v>
      </c>
    </row>
    <row r="47" spans="1:5" s="40" customFormat="1">
      <c r="A47" s="1404"/>
      <c r="B47" s="161" t="s">
        <v>1044</v>
      </c>
      <c r="C47" s="103"/>
      <c r="D47" s="1404">
        <v>467</v>
      </c>
      <c r="E47" s="103" t="s">
        <v>423</v>
      </c>
    </row>
    <row r="48" spans="1:5" s="40" customFormat="1">
      <c r="A48" s="1404"/>
      <c r="B48" s="40" t="s">
        <v>1045</v>
      </c>
      <c r="C48" s="103"/>
      <c r="D48" s="1404">
        <v>468</v>
      </c>
      <c r="E48" s="103">
        <v>177.28011193235361</v>
      </c>
    </row>
    <row r="49" spans="1:5" s="40" customFormat="1">
      <c r="A49" s="1404"/>
      <c r="B49" s="161" t="s">
        <v>1046</v>
      </c>
      <c r="C49" s="103"/>
      <c r="D49" s="1404">
        <v>468</v>
      </c>
      <c r="E49" s="103" t="s">
        <v>423</v>
      </c>
    </row>
    <row r="50" spans="1:5" s="40" customFormat="1" ht="36">
      <c r="A50" s="1404" t="s">
        <v>1047</v>
      </c>
      <c r="B50" s="161" t="s">
        <v>1048</v>
      </c>
      <c r="C50" s="103"/>
      <c r="D50" s="1404">
        <v>481</v>
      </c>
      <c r="E50" s="103" t="s">
        <v>423</v>
      </c>
    </row>
    <row r="51" spans="1:5" s="40" customFormat="1">
      <c r="A51" s="1404"/>
      <c r="B51" s="161" t="s">
        <v>1049</v>
      </c>
      <c r="C51" s="103"/>
      <c r="D51" s="1404">
        <v>481</v>
      </c>
      <c r="E51" s="103" t="s">
        <v>423</v>
      </c>
    </row>
    <row r="52" spans="1:5" s="40" customFormat="1" ht="24">
      <c r="A52" s="1404">
        <v>27</v>
      </c>
      <c r="B52" s="161" t="s">
        <v>1050</v>
      </c>
      <c r="C52" s="103"/>
      <c r="D52" s="1404" t="s">
        <v>1051</v>
      </c>
      <c r="E52" s="103" t="s">
        <v>423</v>
      </c>
    </row>
    <row r="53" spans="1:5" s="40" customFormat="1">
      <c r="A53" s="1410">
        <v>28</v>
      </c>
      <c r="B53" s="166" t="s">
        <v>1052</v>
      </c>
      <c r="C53" s="1411">
        <v>-4397.7405236358427</v>
      </c>
      <c r="D53" s="1410"/>
      <c r="E53" s="1411" t="s">
        <v>423</v>
      </c>
    </row>
    <row r="54" spans="1:5" s="40" customFormat="1">
      <c r="A54" s="1410">
        <v>29</v>
      </c>
      <c r="B54" s="158" t="s">
        <v>1053</v>
      </c>
      <c r="C54" s="1411">
        <v>24134.417848585803</v>
      </c>
      <c r="D54" s="1410"/>
      <c r="E54" s="1411" t="s">
        <v>423</v>
      </c>
    </row>
    <row r="55" spans="1:5" s="1417" customFormat="1">
      <c r="A55" s="1412"/>
      <c r="B55" s="1413"/>
      <c r="C55" s="1414"/>
      <c r="D55" s="1412"/>
      <c r="E55" s="1414"/>
    </row>
    <row r="56" spans="1:5" s="40" customFormat="1" ht="15">
      <c r="A56" s="2920" t="s">
        <v>1054</v>
      </c>
      <c r="B56" s="2667"/>
      <c r="C56" s="1415"/>
      <c r="D56" s="1416"/>
      <c r="E56" s="1415" t="s">
        <v>423</v>
      </c>
    </row>
    <row r="57" spans="1:5" s="40" customFormat="1" ht="24">
      <c r="A57" s="1404">
        <v>30</v>
      </c>
      <c r="B57" s="161" t="s">
        <v>966</v>
      </c>
      <c r="C57" s="103">
        <v>2877.6762162600003</v>
      </c>
      <c r="D57" s="1404" t="s">
        <v>1055</v>
      </c>
      <c r="E57" s="103" t="s">
        <v>423</v>
      </c>
    </row>
    <row r="58" spans="1:5" s="40" customFormat="1" ht="24">
      <c r="A58" s="1404">
        <v>31</v>
      </c>
      <c r="B58" s="161" t="s">
        <v>1056</v>
      </c>
      <c r="C58" s="103">
        <v>749.45991232999995</v>
      </c>
      <c r="D58" s="1404"/>
      <c r="E58" s="103" t="s">
        <v>423</v>
      </c>
    </row>
    <row r="59" spans="1:5" s="40" customFormat="1" ht="24">
      <c r="A59" s="1404">
        <v>32</v>
      </c>
      <c r="B59" s="161" t="s">
        <v>1057</v>
      </c>
      <c r="C59" s="103">
        <v>2128.2163039300003</v>
      </c>
      <c r="D59" s="1404"/>
      <c r="E59" s="103" t="s">
        <v>423</v>
      </c>
    </row>
    <row r="60" spans="1:5" s="40" customFormat="1" ht="28.5" customHeight="1">
      <c r="A60" s="1404">
        <v>33</v>
      </c>
      <c r="B60" s="161" t="s">
        <v>1058</v>
      </c>
      <c r="C60" s="103">
        <v>0</v>
      </c>
      <c r="D60" s="1404" t="s">
        <v>1059</v>
      </c>
      <c r="E60" s="103" t="s">
        <v>423</v>
      </c>
    </row>
    <row r="61" spans="1:5" s="40" customFormat="1">
      <c r="A61" s="1404"/>
      <c r="B61" s="161" t="s">
        <v>1060</v>
      </c>
      <c r="C61" s="103">
        <v>0</v>
      </c>
      <c r="D61" s="1404"/>
      <c r="E61" s="103"/>
    </row>
    <row r="62" spans="1:5" s="40" customFormat="1" ht="24">
      <c r="A62" s="1404"/>
      <c r="B62" s="161" t="s">
        <v>982</v>
      </c>
      <c r="C62" s="103">
        <v>0</v>
      </c>
      <c r="D62" s="1404" t="s">
        <v>1061</v>
      </c>
      <c r="E62" s="103" t="s">
        <v>423</v>
      </c>
    </row>
    <row r="63" spans="1:5" s="40" customFormat="1" ht="36">
      <c r="A63" s="1404">
        <v>34</v>
      </c>
      <c r="B63" s="161" t="s">
        <v>1062</v>
      </c>
      <c r="C63" s="103">
        <v>0</v>
      </c>
      <c r="D63" s="1404" t="s">
        <v>1063</v>
      </c>
      <c r="E63" s="103" t="s">
        <v>423</v>
      </c>
    </row>
    <row r="64" spans="1:5" s="40" customFormat="1">
      <c r="A64" s="1404">
        <v>35</v>
      </c>
      <c r="B64" s="40" t="s">
        <v>1064</v>
      </c>
      <c r="C64" s="103"/>
      <c r="D64" s="1404" t="s">
        <v>1059</v>
      </c>
      <c r="E64" s="103" t="s">
        <v>423</v>
      </c>
    </row>
    <row r="65" spans="1:5" s="40" customFormat="1">
      <c r="A65" s="1410">
        <v>36</v>
      </c>
      <c r="B65" s="166" t="s">
        <v>1065</v>
      </c>
      <c r="C65" s="1411">
        <v>2877.6762162600003</v>
      </c>
      <c r="D65" s="1410"/>
      <c r="E65" s="1411" t="s">
        <v>423</v>
      </c>
    </row>
    <row r="66" spans="1:5" s="1417" customFormat="1">
      <c r="A66" s="1412"/>
      <c r="B66" s="1413"/>
      <c r="C66" s="1414"/>
      <c r="D66" s="1412"/>
      <c r="E66" s="1414"/>
    </row>
    <row r="67" spans="1:5" s="40" customFormat="1" ht="15">
      <c r="A67" s="2920" t="s">
        <v>1066</v>
      </c>
      <c r="B67" s="2667"/>
      <c r="C67" s="1415"/>
      <c r="D67" s="1416"/>
      <c r="E67" s="1415" t="s">
        <v>423</v>
      </c>
    </row>
    <row r="68" spans="1:5" s="40" customFormat="1" ht="24">
      <c r="A68" s="1404">
        <v>37</v>
      </c>
      <c r="B68" s="161" t="s">
        <v>1067</v>
      </c>
      <c r="C68" s="103">
        <v>-28.5</v>
      </c>
      <c r="D68" s="1404" t="s">
        <v>1068</v>
      </c>
      <c r="E68" s="103" t="s">
        <v>423</v>
      </c>
    </row>
    <row r="69" spans="1:5" s="40" customFormat="1" ht="57" customHeight="1">
      <c r="A69" s="1404">
        <v>38</v>
      </c>
      <c r="B69" s="161" t="s">
        <v>1069</v>
      </c>
      <c r="C69" s="103">
        <v>0</v>
      </c>
      <c r="D69" s="1404" t="s">
        <v>1070</v>
      </c>
      <c r="E69" s="103" t="s">
        <v>423</v>
      </c>
    </row>
    <row r="70" spans="1:5" s="40" customFormat="1" ht="58.5" customHeight="1">
      <c r="A70" s="1404">
        <v>39</v>
      </c>
      <c r="B70" s="161" t="s">
        <v>1071</v>
      </c>
      <c r="C70" s="103">
        <v>0</v>
      </c>
      <c r="D70" s="1404" t="s">
        <v>1072</v>
      </c>
      <c r="E70" s="103" t="s">
        <v>423</v>
      </c>
    </row>
    <row r="71" spans="1:5" s="40" customFormat="1" ht="15" customHeight="1">
      <c r="A71" s="1404"/>
      <c r="B71" s="161" t="s">
        <v>994</v>
      </c>
      <c r="C71" s="103">
        <v>0</v>
      </c>
      <c r="D71" s="1404"/>
      <c r="E71" s="103"/>
    </row>
    <row r="72" spans="1:5" s="40" customFormat="1" ht="57.75" customHeight="1">
      <c r="A72" s="1404">
        <v>40</v>
      </c>
      <c r="B72" s="161" t="s">
        <v>1073</v>
      </c>
      <c r="C72" s="103">
        <v>0</v>
      </c>
      <c r="D72" s="1404" t="s">
        <v>1074</v>
      </c>
      <c r="E72" s="103" t="s">
        <v>423</v>
      </c>
    </row>
    <row r="73" spans="1:5" s="40" customFormat="1">
      <c r="A73" s="1404"/>
      <c r="B73" s="161" t="s">
        <v>994</v>
      </c>
      <c r="C73" s="103">
        <v>0</v>
      </c>
      <c r="D73" s="1404"/>
      <c r="E73" s="103"/>
    </row>
    <row r="74" spans="1:5" s="40" customFormat="1" ht="60" customHeight="1">
      <c r="A74" s="1404">
        <v>41</v>
      </c>
      <c r="B74" s="161" t="s">
        <v>1075</v>
      </c>
      <c r="C74" s="103">
        <v>0</v>
      </c>
      <c r="D74" s="1404"/>
      <c r="E74" s="103" t="s">
        <v>423</v>
      </c>
    </row>
    <row r="75" spans="1:5" s="40" customFormat="1" ht="48">
      <c r="A75" s="1404" t="s">
        <v>1076</v>
      </c>
      <c r="B75" s="161" t="s">
        <v>1077</v>
      </c>
      <c r="C75" s="103">
        <v>0</v>
      </c>
      <c r="D75" s="1404" t="s">
        <v>1078</v>
      </c>
      <c r="E75" s="103" t="s">
        <v>423</v>
      </c>
    </row>
    <row r="76" spans="1:5" s="40" customFormat="1">
      <c r="A76" s="1404"/>
      <c r="B76" s="161" t="s">
        <v>1079</v>
      </c>
      <c r="C76" s="103"/>
      <c r="D76" s="1404"/>
      <c r="E76" s="103" t="s">
        <v>423</v>
      </c>
    </row>
    <row r="77" spans="1:5" s="40" customFormat="1" ht="36">
      <c r="A77" s="1404" t="s">
        <v>1080</v>
      </c>
      <c r="B77" s="161" t="s">
        <v>1081</v>
      </c>
      <c r="C77" s="103">
        <v>0</v>
      </c>
      <c r="D77" s="1404" t="s">
        <v>1082</v>
      </c>
      <c r="E77" s="103" t="s">
        <v>423</v>
      </c>
    </row>
    <row r="78" spans="1:5" s="40" customFormat="1">
      <c r="A78" s="1404"/>
      <c r="B78" s="161" t="s">
        <v>1083</v>
      </c>
      <c r="C78" s="103"/>
      <c r="D78" s="1404"/>
      <c r="E78" s="103"/>
    </row>
    <row r="79" spans="1:5" s="40" customFormat="1" ht="48">
      <c r="A79" s="1404"/>
      <c r="B79" s="161" t="s">
        <v>1084</v>
      </c>
      <c r="C79" s="103"/>
      <c r="D79" s="1404"/>
      <c r="E79" s="103" t="s">
        <v>423</v>
      </c>
    </row>
    <row r="80" spans="1:5" s="40" customFormat="1" ht="36">
      <c r="A80" s="1404" t="s">
        <v>1085</v>
      </c>
      <c r="B80" s="161" t="s">
        <v>1086</v>
      </c>
      <c r="C80" s="103"/>
      <c r="D80" s="1404" t="s">
        <v>1087</v>
      </c>
      <c r="E80" s="103" t="s">
        <v>423</v>
      </c>
    </row>
    <row r="81" spans="1:5" s="40" customFormat="1">
      <c r="A81" s="1404"/>
      <c r="B81" s="161" t="s">
        <v>1088</v>
      </c>
      <c r="C81" s="103">
        <v>0</v>
      </c>
      <c r="D81" s="1404">
        <v>467</v>
      </c>
      <c r="E81" s="103" t="s">
        <v>423</v>
      </c>
    </row>
    <row r="82" spans="1:5" s="40" customFormat="1">
      <c r="A82" s="1404"/>
      <c r="B82" s="161" t="s">
        <v>1089</v>
      </c>
      <c r="C82" s="103"/>
      <c r="D82" s="1404">
        <v>468</v>
      </c>
      <c r="E82" s="103" t="s">
        <v>423</v>
      </c>
    </row>
    <row r="83" spans="1:5" s="40" customFormat="1">
      <c r="A83" s="1404"/>
      <c r="B83" s="161" t="s">
        <v>1090</v>
      </c>
      <c r="C83" s="103"/>
      <c r="D83" s="1404">
        <v>481</v>
      </c>
      <c r="E83" s="103" t="s">
        <v>423</v>
      </c>
    </row>
    <row r="84" spans="1:5" s="40" customFormat="1" ht="24">
      <c r="A84" s="1404">
        <v>42</v>
      </c>
      <c r="B84" s="161" t="s">
        <v>1091</v>
      </c>
      <c r="C84" s="103"/>
      <c r="D84" s="1404" t="s">
        <v>1092</v>
      </c>
      <c r="E84" s="103" t="s">
        <v>423</v>
      </c>
    </row>
    <row r="85" spans="1:5" s="40" customFormat="1">
      <c r="A85" s="1410">
        <v>43</v>
      </c>
      <c r="B85" s="166" t="s">
        <v>1093</v>
      </c>
      <c r="C85" s="1411">
        <v>-28.5</v>
      </c>
      <c r="D85" s="1410"/>
      <c r="E85" s="1411" t="s">
        <v>423</v>
      </c>
    </row>
    <row r="86" spans="1:5" s="40" customFormat="1">
      <c r="A86" s="1410">
        <v>44</v>
      </c>
      <c r="B86" s="158" t="s">
        <v>1094</v>
      </c>
      <c r="C86" s="1411">
        <v>2849.1762162600003</v>
      </c>
      <c r="D86" s="1410"/>
      <c r="E86" s="1411" t="s">
        <v>423</v>
      </c>
    </row>
    <row r="87" spans="1:5" s="40" customFormat="1">
      <c r="A87" s="1410">
        <v>45</v>
      </c>
      <c r="B87" s="158" t="s">
        <v>1095</v>
      </c>
      <c r="C87" s="1411">
        <v>26983.594064845802</v>
      </c>
      <c r="D87" s="1410"/>
      <c r="E87" s="1411" t="s">
        <v>423</v>
      </c>
    </row>
    <row r="88" spans="1:5" s="1417" customFormat="1">
      <c r="A88" s="1412"/>
      <c r="B88" s="1413"/>
      <c r="C88" s="1414"/>
      <c r="D88" s="1412"/>
      <c r="E88" s="1414"/>
    </row>
    <row r="89" spans="1:5" s="40" customFormat="1" ht="15">
      <c r="A89" s="2920" t="s">
        <v>1096</v>
      </c>
      <c r="B89" s="2667"/>
      <c r="C89" s="1415"/>
      <c r="D89" s="1416"/>
      <c r="E89" s="1415" t="s">
        <v>423</v>
      </c>
    </row>
    <row r="90" spans="1:5" s="40" customFormat="1">
      <c r="A90" s="1404">
        <v>46</v>
      </c>
      <c r="B90" s="40" t="s">
        <v>966</v>
      </c>
      <c r="C90" s="103">
        <v>4973.0600129474797</v>
      </c>
      <c r="D90" s="1404" t="s">
        <v>1097</v>
      </c>
      <c r="E90" s="103" t="s">
        <v>423</v>
      </c>
    </row>
    <row r="91" spans="1:5" s="40" customFormat="1" ht="28.5" customHeight="1">
      <c r="A91" s="1404">
        <v>47</v>
      </c>
      <c r="B91" s="161" t="s">
        <v>1098</v>
      </c>
      <c r="C91" s="103"/>
      <c r="D91" s="1404" t="s">
        <v>1099</v>
      </c>
      <c r="E91" s="103" t="s">
        <v>423</v>
      </c>
    </row>
    <row r="92" spans="1:5" s="40" customFormat="1">
      <c r="A92" s="1404"/>
      <c r="B92" s="161" t="s">
        <v>1100</v>
      </c>
      <c r="C92" s="103"/>
      <c r="D92" s="1404"/>
      <c r="E92" s="103"/>
    </row>
    <row r="93" spans="1:5" s="40" customFormat="1" ht="24">
      <c r="A93" s="1404"/>
      <c r="B93" s="161" t="s">
        <v>982</v>
      </c>
      <c r="C93" s="103"/>
      <c r="D93" s="1404" t="s">
        <v>1101</v>
      </c>
      <c r="E93" s="103" t="s">
        <v>423</v>
      </c>
    </row>
    <row r="94" spans="1:5" s="40" customFormat="1" ht="48">
      <c r="A94" s="1404">
        <v>48</v>
      </c>
      <c r="B94" s="161" t="s">
        <v>1102</v>
      </c>
      <c r="C94" s="103"/>
      <c r="D94" s="1404" t="s">
        <v>1103</v>
      </c>
      <c r="E94" s="103" t="s">
        <v>423</v>
      </c>
    </row>
    <row r="95" spans="1:5" s="40" customFormat="1">
      <c r="A95" s="1404">
        <v>49</v>
      </c>
      <c r="B95" s="40" t="s">
        <v>1104</v>
      </c>
      <c r="C95" s="103"/>
      <c r="D95" s="1404" t="s">
        <v>1099</v>
      </c>
      <c r="E95" s="103" t="s">
        <v>423</v>
      </c>
    </row>
    <row r="96" spans="1:5" s="40" customFormat="1">
      <c r="A96" s="1404">
        <v>50</v>
      </c>
      <c r="B96" s="161" t="s">
        <v>1105</v>
      </c>
      <c r="C96" s="103">
        <v>135.40699355999999</v>
      </c>
      <c r="D96" s="1404" t="s">
        <v>1106</v>
      </c>
      <c r="E96" s="103" t="s">
        <v>423</v>
      </c>
    </row>
    <row r="97" spans="1:7" s="40" customFormat="1">
      <c r="A97" s="1410">
        <v>51</v>
      </c>
      <c r="B97" s="158" t="s">
        <v>1107</v>
      </c>
      <c r="C97" s="1411">
        <v>5108.4670065074797</v>
      </c>
      <c r="D97" s="1410"/>
      <c r="E97" s="1411" t="s">
        <v>423</v>
      </c>
    </row>
    <row r="98" spans="1:7" s="1417" customFormat="1">
      <c r="A98" s="1412"/>
      <c r="B98" s="1413"/>
      <c r="C98" s="1414"/>
      <c r="D98" s="1412"/>
      <c r="E98" s="1414"/>
    </row>
    <row r="99" spans="1:7" s="40" customFormat="1" ht="15">
      <c r="A99" s="2918" t="s">
        <v>1108</v>
      </c>
      <c r="B99" s="2919"/>
      <c r="C99" s="1415"/>
      <c r="D99" s="1416"/>
      <c r="E99" s="1415" t="s">
        <v>423</v>
      </c>
    </row>
    <row r="100" spans="1:7" s="40" customFormat="1" ht="24">
      <c r="A100" s="1404">
        <v>52</v>
      </c>
      <c r="B100" s="161" t="s">
        <v>1109</v>
      </c>
      <c r="C100" s="103">
        <v>-63.9</v>
      </c>
      <c r="D100" s="1404" t="s">
        <v>1110</v>
      </c>
      <c r="E100" s="103" t="s">
        <v>423</v>
      </c>
    </row>
    <row r="101" spans="1:7" s="40" customFormat="1" ht="48">
      <c r="A101" s="1404">
        <v>53</v>
      </c>
      <c r="B101" s="161" t="s">
        <v>1111</v>
      </c>
      <c r="C101" s="103"/>
      <c r="D101" s="1404" t="s">
        <v>1112</v>
      </c>
      <c r="E101" s="103" t="s">
        <v>423</v>
      </c>
    </row>
    <row r="102" spans="1:7" s="40" customFormat="1">
      <c r="A102" s="1404"/>
      <c r="B102" s="161" t="s">
        <v>994</v>
      </c>
      <c r="C102" s="103"/>
      <c r="D102" s="1404"/>
      <c r="E102" s="103"/>
    </row>
    <row r="103" spans="1:7" s="40" customFormat="1" ht="57" customHeight="1">
      <c r="A103" s="1404">
        <v>54</v>
      </c>
      <c r="B103" s="161" t="s">
        <v>1113</v>
      </c>
      <c r="C103" s="103"/>
      <c r="D103" s="1404" t="s">
        <v>1114</v>
      </c>
      <c r="E103" s="103" t="s">
        <v>423</v>
      </c>
    </row>
    <row r="104" spans="1:7" s="40" customFormat="1">
      <c r="A104" s="1404"/>
      <c r="B104" s="161" t="s">
        <v>1115</v>
      </c>
      <c r="C104" s="103"/>
      <c r="D104" s="1404"/>
      <c r="E104" s="103"/>
    </row>
    <row r="105" spans="1:7" s="40" customFormat="1">
      <c r="A105" s="1404" t="s">
        <v>1116</v>
      </c>
      <c r="B105" s="40" t="s">
        <v>1117</v>
      </c>
      <c r="D105" s="1404"/>
      <c r="E105" s="103" t="s">
        <v>423</v>
      </c>
    </row>
    <row r="106" spans="1:7" s="40" customFormat="1" ht="24">
      <c r="A106" s="1404" t="s">
        <v>1118</v>
      </c>
      <c r="B106" s="161" t="s">
        <v>1119</v>
      </c>
      <c r="D106" s="1404"/>
      <c r="E106" s="103" t="s">
        <v>423</v>
      </c>
    </row>
    <row r="107" spans="1:7" s="40" customFormat="1" ht="57" customHeight="1">
      <c r="A107" s="1404">
        <v>55</v>
      </c>
      <c r="B107" s="161" t="s">
        <v>1120</v>
      </c>
      <c r="C107" s="103">
        <v>-1000</v>
      </c>
      <c r="D107" s="1404" t="s">
        <v>1121</v>
      </c>
      <c r="E107" s="103" t="s">
        <v>423</v>
      </c>
    </row>
    <row r="108" spans="1:7" s="40" customFormat="1">
      <c r="A108" s="1404"/>
      <c r="B108" s="161" t="s">
        <v>994</v>
      </c>
      <c r="C108" s="103"/>
      <c r="D108" s="1404"/>
      <c r="E108" s="103"/>
    </row>
    <row r="109" spans="1:7" s="40" customFormat="1" ht="57.75" customHeight="1">
      <c r="A109" s="1404">
        <v>56</v>
      </c>
      <c r="B109" s="161" t="s">
        <v>1122</v>
      </c>
      <c r="C109" s="103"/>
      <c r="D109" s="1404"/>
      <c r="E109" s="103" t="s">
        <v>423</v>
      </c>
      <c r="G109" s="1418"/>
    </row>
    <row r="110" spans="1:7" s="40" customFormat="1" ht="42.75" customHeight="1">
      <c r="A110" s="1404" t="s">
        <v>1123</v>
      </c>
      <c r="B110" s="161" t="s">
        <v>1124</v>
      </c>
      <c r="C110" s="103"/>
      <c r="D110" s="1404" t="s">
        <v>1078</v>
      </c>
      <c r="E110" s="103" t="s">
        <v>423</v>
      </c>
    </row>
    <row r="111" spans="1:7" s="40" customFormat="1">
      <c r="A111" s="1404"/>
      <c r="B111" s="161" t="s">
        <v>1083</v>
      </c>
      <c r="C111" s="103"/>
      <c r="D111" s="1404"/>
      <c r="E111" s="103"/>
    </row>
    <row r="112" spans="1:7" s="40" customFormat="1">
      <c r="A112" s="1404"/>
      <c r="B112" s="161" t="s">
        <v>1079</v>
      </c>
      <c r="C112" s="103"/>
      <c r="D112" s="1404"/>
      <c r="E112" s="103" t="s">
        <v>423</v>
      </c>
    </row>
    <row r="113" spans="1:5" s="40" customFormat="1" ht="36">
      <c r="A113" s="1404" t="s">
        <v>1125</v>
      </c>
      <c r="B113" s="161" t="s">
        <v>1126</v>
      </c>
      <c r="C113" s="103"/>
      <c r="D113" s="1404" t="s">
        <v>1127</v>
      </c>
      <c r="E113" s="103" t="s">
        <v>423</v>
      </c>
    </row>
    <row r="114" spans="1:5" s="40" customFormat="1">
      <c r="A114" s="1404"/>
      <c r="B114" s="161" t="s">
        <v>1083</v>
      </c>
      <c r="C114" s="103"/>
      <c r="D114" s="1404"/>
      <c r="E114" s="103"/>
    </row>
    <row r="115" spans="1:5" s="40" customFormat="1" ht="43.5" customHeight="1">
      <c r="A115" s="1404"/>
      <c r="B115" s="161" t="s">
        <v>1128</v>
      </c>
      <c r="C115" s="103"/>
      <c r="D115" s="1404"/>
      <c r="E115" s="103" t="s">
        <v>423</v>
      </c>
    </row>
    <row r="116" spans="1:5" s="40" customFormat="1">
      <c r="A116" s="1404"/>
      <c r="B116" s="161" t="s">
        <v>1129</v>
      </c>
      <c r="C116" s="103"/>
      <c r="D116" s="1404"/>
      <c r="E116" s="103"/>
    </row>
    <row r="117" spans="1:5" s="40" customFormat="1" ht="31.5" customHeight="1">
      <c r="A117" s="1404" t="s">
        <v>1130</v>
      </c>
      <c r="B117" s="161" t="s">
        <v>1131</v>
      </c>
      <c r="C117" s="103"/>
      <c r="D117" s="1404" t="s">
        <v>1087</v>
      </c>
      <c r="E117" s="103" t="s">
        <v>423</v>
      </c>
    </row>
    <row r="118" spans="1:5" s="40" customFormat="1">
      <c r="A118" s="1404"/>
      <c r="B118" s="161" t="s">
        <v>1088</v>
      </c>
      <c r="C118" s="103"/>
      <c r="D118" s="1404">
        <v>467</v>
      </c>
      <c r="E118" s="103" t="s">
        <v>423</v>
      </c>
    </row>
    <row r="119" spans="1:5" s="40" customFormat="1">
      <c r="A119" s="1404"/>
      <c r="B119" s="161" t="s">
        <v>1089</v>
      </c>
      <c r="C119" s="103"/>
      <c r="D119" s="1404">
        <v>468</v>
      </c>
      <c r="E119" s="103" t="s">
        <v>423</v>
      </c>
    </row>
    <row r="120" spans="1:5" s="40" customFormat="1">
      <c r="A120" s="1404"/>
      <c r="B120" s="161" t="s">
        <v>1090</v>
      </c>
      <c r="C120" s="103"/>
      <c r="D120" s="1404">
        <v>481</v>
      </c>
      <c r="E120" s="103" t="s">
        <v>423</v>
      </c>
    </row>
    <row r="121" spans="1:5" s="40" customFormat="1">
      <c r="A121" s="1410">
        <v>57</v>
      </c>
      <c r="B121" s="158" t="s">
        <v>1132</v>
      </c>
      <c r="C121" s="1411">
        <v>-1063.9000000000001</v>
      </c>
      <c r="D121" s="1410"/>
      <c r="E121" s="1411" t="s">
        <v>423</v>
      </c>
    </row>
    <row r="122" spans="1:5" s="40" customFormat="1">
      <c r="A122" s="1410">
        <v>58</v>
      </c>
      <c r="B122" s="158" t="s">
        <v>1133</v>
      </c>
      <c r="C122" s="1411">
        <v>4044.5670065074796</v>
      </c>
      <c r="D122" s="1410"/>
      <c r="E122" s="1411" t="s">
        <v>423</v>
      </c>
    </row>
    <row r="123" spans="1:5" s="40" customFormat="1">
      <c r="A123" s="1410">
        <v>59</v>
      </c>
      <c r="B123" s="158" t="s">
        <v>1134</v>
      </c>
      <c r="C123" s="1411">
        <v>31028.161071353283</v>
      </c>
      <c r="D123" s="1410"/>
      <c r="E123" s="1411" t="s">
        <v>423</v>
      </c>
    </row>
    <row r="124" spans="1:5" s="40" customFormat="1" ht="48">
      <c r="A124" s="1404" t="s">
        <v>1135</v>
      </c>
      <c r="B124" s="161" t="s">
        <v>1136</v>
      </c>
      <c r="C124" s="103"/>
      <c r="D124" s="1404"/>
      <c r="E124" s="103" t="s">
        <v>423</v>
      </c>
    </row>
    <row r="125" spans="1:5" s="40" customFormat="1" ht="72" customHeight="1">
      <c r="A125" s="1404"/>
      <c r="B125" s="161" t="s">
        <v>1137</v>
      </c>
      <c r="C125" s="103"/>
      <c r="D125" s="1404" t="s">
        <v>1138</v>
      </c>
      <c r="E125" s="103" t="s">
        <v>423</v>
      </c>
    </row>
    <row r="126" spans="1:5" s="40" customFormat="1" ht="72.75" customHeight="1">
      <c r="A126" s="1404"/>
      <c r="B126" s="161" t="s">
        <v>1139</v>
      </c>
      <c r="C126" s="103"/>
      <c r="D126" s="1404" t="s">
        <v>1140</v>
      </c>
      <c r="E126" s="103" t="s">
        <v>423</v>
      </c>
    </row>
    <row r="127" spans="1:5" s="40" customFormat="1">
      <c r="A127" s="1404"/>
      <c r="B127" s="161" t="s">
        <v>1141</v>
      </c>
      <c r="C127" s="103"/>
      <c r="D127" s="1404"/>
      <c r="E127" s="103"/>
    </row>
    <row r="128" spans="1:5" s="40" customFormat="1" ht="98.25" customHeight="1">
      <c r="A128" s="1404"/>
      <c r="B128" s="161" t="s">
        <v>1142</v>
      </c>
      <c r="C128" s="103"/>
      <c r="D128" s="1404" t="s">
        <v>1143</v>
      </c>
      <c r="E128" s="103" t="s">
        <v>423</v>
      </c>
    </row>
    <row r="129" spans="1:5" s="40" customFormat="1">
      <c r="A129" s="436">
        <v>60</v>
      </c>
      <c r="B129" s="1419" t="s">
        <v>1144</v>
      </c>
      <c r="C129" s="1420">
        <v>155886.17973693059</v>
      </c>
      <c r="D129" s="436"/>
      <c r="E129" s="1420" t="s">
        <v>423</v>
      </c>
    </row>
    <row r="130" spans="1:5" s="1417" customFormat="1">
      <c r="A130" s="1421"/>
      <c r="B130" s="1422"/>
      <c r="C130" s="1423"/>
      <c r="D130" s="1421"/>
      <c r="E130" s="1423"/>
    </row>
    <row r="131" spans="1:5" s="40" customFormat="1" ht="15">
      <c r="A131" s="2920" t="s">
        <v>1145</v>
      </c>
      <c r="B131" s="2667"/>
      <c r="C131" s="1415"/>
      <c r="D131" s="1416"/>
      <c r="E131" s="1415" t="s">
        <v>423</v>
      </c>
    </row>
    <row r="132" spans="1:5" s="40" customFormat="1" ht="24">
      <c r="A132" s="436">
        <v>61</v>
      </c>
      <c r="B132" s="1419" t="s">
        <v>1146</v>
      </c>
      <c r="C132" s="1424">
        <v>0.15482076659595104</v>
      </c>
      <c r="D132" s="436" t="s">
        <v>1147</v>
      </c>
      <c r="E132" s="1420" t="s">
        <v>423</v>
      </c>
    </row>
    <row r="133" spans="1:5" s="40" customFormat="1">
      <c r="A133" s="436">
        <v>62</v>
      </c>
      <c r="B133" s="1419" t="s">
        <v>1148</v>
      </c>
      <c r="C133" s="1424">
        <v>0.17309805211971074</v>
      </c>
      <c r="D133" s="436" t="s">
        <v>1149</v>
      </c>
      <c r="E133" s="1420" t="s">
        <v>423</v>
      </c>
    </row>
    <row r="134" spans="1:5" s="40" customFormat="1">
      <c r="A134" s="436">
        <v>63</v>
      </c>
      <c r="B134" s="1419" t="s">
        <v>1150</v>
      </c>
      <c r="C134" s="1424">
        <v>0.19904369408318037</v>
      </c>
      <c r="D134" s="436" t="s">
        <v>1151</v>
      </c>
      <c r="E134" s="1420" t="s">
        <v>423</v>
      </c>
    </row>
    <row r="135" spans="1:5" s="40" customFormat="1" ht="61.5" customHeight="1">
      <c r="A135" s="436">
        <v>64</v>
      </c>
      <c r="B135" s="1419" t="s">
        <v>1152</v>
      </c>
      <c r="C135" s="1424">
        <v>3.4112551495878503E-2</v>
      </c>
      <c r="D135" s="436" t="s">
        <v>1153</v>
      </c>
      <c r="E135" s="1420" t="s">
        <v>423</v>
      </c>
    </row>
    <row r="136" spans="1:5" s="40" customFormat="1">
      <c r="A136" s="436"/>
      <c r="B136" s="1425" t="s">
        <v>1154</v>
      </c>
      <c r="C136" s="1424"/>
      <c r="D136" s="436"/>
      <c r="E136" s="1420"/>
    </row>
    <row r="137" spans="1:5" s="40" customFormat="1">
      <c r="A137" s="1404">
        <v>65</v>
      </c>
      <c r="B137" s="161" t="s">
        <v>1155</v>
      </c>
      <c r="C137" s="2461">
        <v>2.5000000000000001E-2</v>
      </c>
      <c r="D137" s="1404"/>
      <c r="E137" s="103" t="s">
        <v>423</v>
      </c>
    </row>
    <row r="138" spans="1:5" s="40" customFormat="1">
      <c r="A138" s="1404">
        <v>66</v>
      </c>
      <c r="B138" s="161" t="s">
        <v>1156</v>
      </c>
      <c r="C138" s="1426">
        <v>9.1125514958784997E-3</v>
      </c>
      <c r="D138" s="1404"/>
      <c r="E138" s="103" t="s">
        <v>423</v>
      </c>
    </row>
    <row r="139" spans="1:5" s="40" customFormat="1">
      <c r="A139" s="1404">
        <v>67</v>
      </c>
      <c r="B139" s="161" t="s">
        <v>1157</v>
      </c>
      <c r="C139" s="1426">
        <v>0</v>
      </c>
      <c r="D139" s="1404"/>
      <c r="E139" s="103" t="s">
        <v>423</v>
      </c>
    </row>
    <row r="140" spans="1:5" s="40" customFormat="1" ht="29.25" customHeight="1">
      <c r="A140" s="1404" t="s">
        <v>1158</v>
      </c>
      <c r="B140" s="161" t="s">
        <v>1159</v>
      </c>
      <c r="C140" s="1426">
        <v>0</v>
      </c>
      <c r="D140" s="1404" t="s">
        <v>1160</v>
      </c>
      <c r="E140" s="103" t="s">
        <v>423</v>
      </c>
    </row>
    <row r="141" spans="1:5" s="40" customFormat="1" ht="24">
      <c r="A141" s="1404">
        <v>68</v>
      </c>
      <c r="B141" s="161" t="s">
        <v>1161</v>
      </c>
      <c r="C141" s="1426">
        <v>0.10982076659595104</v>
      </c>
      <c r="D141" s="1404" t="s">
        <v>1162</v>
      </c>
      <c r="E141" s="103" t="s">
        <v>423</v>
      </c>
    </row>
    <row r="142" spans="1:5" s="40" customFormat="1">
      <c r="A142" s="1404">
        <v>69</v>
      </c>
      <c r="B142" s="161" t="s">
        <v>1163</v>
      </c>
      <c r="C142" s="1426" t="s">
        <v>995</v>
      </c>
      <c r="D142" s="1404"/>
      <c r="E142" s="103" t="s">
        <v>423</v>
      </c>
    </row>
    <row r="143" spans="1:5" s="40" customFormat="1">
      <c r="A143" s="1404">
        <v>70</v>
      </c>
      <c r="B143" s="161" t="s">
        <v>1163</v>
      </c>
      <c r="C143" s="103" t="s">
        <v>995</v>
      </c>
      <c r="D143" s="1404"/>
      <c r="E143" s="103" t="s">
        <v>423</v>
      </c>
    </row>
    <row r="144" spans="1:5" s="40" customFormat="1">
      <c r="A144" s="1404">
        <v>71</v>
      </c>
      <c r="B144" s="161" t="s">
        <v>1163</v>
      </c>
      <c r="C144" s="103" t="s">
        <v>995</v>
      </c>
      <c r="D144" s="1404"/>
      <c r="E144" s="103" t="s">
        <v>423</v>
      </c>
    </row>
    <row r="145" spans="1:5" s="40" customFormat="1">
      <c r="A145" s="1404"/>
      <c r="B145" s="161"/>
      <c r="C145" s="103"/>
      <c r="D145" s="1404"/>
      <c r="E145" s="103"/>
    </row>
    <row r="146" spans="1:5" s="40" customFormat="1" ht="15">
      <c r="A146" s="2920" t="s">
        <v>1164</v>
      </c>
      <c r="B146" s="2667"/>
      <c r="C146" s="103"/>
      <c r="D146" s="1404"/>
      <c r="E146" s="103" t="s">
        <v>423</v>
      </c>
    </row>
    <row r="147" spans="1:5" s="40" customFormat="1" ht="48">
      <c r="A147" s="1404">
        <v>72</v>
      </c>
      <c r="B147" s="161" t="s">
        <v>1165</v>
      </c>
      <c r="C147" s="103">
        <v>298.73478337521931</v>
      </c>
      <c r="D147" s="1404" t="s">
        <v>1166</v>
      </c>
      <c r="E147" s="103" t="s">
        <v>423</v>
      </c>
    </row>
    <row r="148" spans="1:5" s="40" customFormat="1" ht="59.25" customHeight="1">
      <c r="A148" s="1404">
        <v>73</v>
      </c>
      <c r="B148" s="161" t="s">
        <v>1167</v>
      </c>
      <c r="C148" s="103">
        <v>909.19201397063932</v>
      </c>
      <c r="D148" s="1404" t="s">
        <v>1168</v>
      </c>
      <c r="E148" s="103" t="s">
        <v>423</v>
      </c>
    </row>
    <row r="149" spans="1:5" s="40" customFormat="1">
      <c r="A149" s="1404">
        <v>74</v>
      </c>
      <c r="B149" s="161" t="s">
        <v>996</v>
      </c>
      <c r="C149" s="103"/>
      <c r="D149" s="1404"/>
      <c r="E149" s="103" t="s">
        <v>423</v>
      </c>
    </row>
    <row r="150" spans="1:5" s="40" customFormat="1" ht="45.75" customHeight="1">
      <c r="A150" s="1404">
        <v>75</v>
      </c>
      <c r="B150" s="161" t="s">
        <v>1169</v>
      </c>
      <c r="C150" s="103"/>
      <c r="D150" s="1404" t="s">
        <v>1170</v>
      </c>
      <c r="E150" s="103" t="s">
        <v>423</v>
      </c>
    </row>
    <row r="151" spans="1:5" s="40" customFormat="1" ht="15">
      <c r="A151" s="2920" t="s">
        <v>1171</v>
      </c>
      <c r="B151" s="2667"/>
      <c r="C151" s="103"/>
      <c r="D151" s="1404"/>
      <c r="E151" s="103" t="s">
        <v>423</v>
      </c>
    </row>
    <row r="152" spans="1:5" s="40" customFormat="1" ht="36">
      <c r="A152" s="1404">
        <v>76</v>
      </c>
      <c r="B152" s="161" t="s">
        <v>1172</v>
      </c>
      <c r="C152" s="103"/>
      <c r="D152" s="1404">
        <v>62</v>
      </c>
      <c r="E152" s="103" t="s">
        <v>423</v>
      </c>
    </row>
    <row r="153" spans="1:5" s="40" customFormat="1" ht="24">
      <c r="A153" s="1404">
        <v>77</v>
      </c>
      <c r="B153" s="161" t="s">
        <v>1173</v>
      </c>
      <c r="C153" s="103"/>
      <c r="D153" s="1404">
        <v>62</v>
      </c>
      <c r="E153" s="103" t="s">
        <v>423</v>
      </c>
    </row>
    <row r="154" spans="1:5" s="40" customFormat="1" ht="36">
      <c r="A154" s="1404">
        <v>78</v>
      </c>
      <c r="B154" s="161" t="s">
        <v>1174</v>
      </c>
      <c r="C154" s="103">
        <v>135.40699355999999</v>
      </c>
      <c r="D154" s="1404">
        <v>62</v>
      </c>
      <c r="E154" s="103" t="s">
        <v>423</v>
      </c>
    </row>
    <row r="155" spans="1:5" s="40" customFormat="1" ht="24">
      <c r="A155" s="1404">
        <v>79</v>
      </c>
      <c r="B155" s="161" t="s">
        <v>1175</v>
      </c>
      <c r="C155" s="103">
        <v>645.80900167949994</v>
      </c>
      <c r="D155" s="1404">
        <v>62</v>
      </c>
      <c r="E155" s="103" t="s">
        <v>423</v>
      </c>
    </row>
    <row r="156" spans="1:5" s="40" customFormat="1">
      <c r="A156" s="1404"/>
      <c r="B156" s="161"/>
      <c r="C156" s="103"/>
      <c r="D156" s="1404"/>
      <c r="E156" s="103"/>
    </row>
    <row r="157" spans="1:5" s="40" customFormat="1" ht="32.25" customHeight="1">
      <c r="A157" s="2920" t="s">
        <v>1176</v>
      </c>
      <c r="B157" s="2667"/>
      <c r="C157" s="103"/>
      <c r="D157" s="1404"/>
      <c r="E157" s="103" t="s">
        <v>423</v>
      </c>
    </row>
    <row r="158" spans="1:5" s="40" customFormat="1" ht="24">
      <c r="A158" s="1404">
        <v>80</v>
      </c>
      <c r="B158" s="161" t="s">
        <v>1177</v>
      </c>
      <c r="C158" s="103"/>
      <c r="D158" s="1404" t="s">
        <v>1178</v>
      </c>
      <c r="E158" s="103" t="s">
        <v>423</v>
      </c>
    </row>
    <row r="159" spans="1:5" s="40" customFormat="1" ht="24">
      <c r="A159" s="1404">
        <v>81</v>
      </c>
      <c r="B159" s="161" t="s">
        <v>1179</v>
      </c>
      <c r="C159" s="103"/>
      <c r="D159" s="1404" t="s">
        <v>1178</v>
      </c>
      <c r="E159" s="103" t="s">
        <v>423</v>
      </c>
    </row>
    <row r="160" spans="1:5" s="40" customFormat="1" ht="24">
      <c r="A160" s="1404">
        <v>82</v>
      </c>
      <c r="B160" s="161" t="s">
        <v>1180</v>
      </c>
      <c r="C160" s="103">
        <v>788.22364114677771</v>
      </c>
      <c r="D160" s="1404" t="s">
        <v>1181</v>
      </c>
      <c r="E160" s="103" t="s">
        <v>423</v>
      </c>
    </row>
    <row r="161" spans="1:5" s="40" customFormat="1" ht="24">
      <c r="A161" s="1404">
        <v>83</v>
      </c>
      <c r="B161" s="161" t="s">
        <v>1182</v>
      </c>
      <c r="C161" s="103"/>
      <c r="D161" s="1404" t="s">
        <v>1181</v>
      </c>
      <c r="E161" s="103" t="s">
        <v>423</v>
      </c>
    </row>
    <row r="162" spans="1:5" s="40" customFormat="1" ht="24">
      <c r="A162" s="1404">
        <v>84</v>
      </c>
      <c r="B162" s="161" t="s">
        <v>1183</v>
      </c>
      <c r="C162" s="103">
        <v>442.62386812341083</v>
      </c>
      <c r="D162" s="1404" t="s">
        <v>1184</v>
      </c>
      <c r="E162" s="103" t="s">
        <v>423</v>
      </c>
    </row>
    <row r="163" spans="1:5" s="40" customFormat="1" ht="24">
      <c r="A163" s="1404">
        <v>85</v>
      </c>
      <c r="B163" s="161" t="s">
        <v>1185</v>
      </c>
      <c r="C163" s="103"/>
      <c r="D163" s="1404" t="s">
        <v>1184</v>
      </c>
      <c r="E163" s="103" t="s">
        <v>423</v>
      </c>
    </row>
  </sheetData>
  <mergeCells count="11">
    <mergeCell ref="A89:B89"/>
    <mergeCell ref="A1:E1"/>
    <mergeCell ref="A3:B3"/>
    <mergeCell ref="A18:B18"/>
    <mergeCell ref="A56:B56"/>
    <mergeCell ref="A67:B67"/>
    <mergeCell ref="A99:B99"/>
    <mergeCell ref="A131:B131"/>
    <mergeCell ref="A146:B146"/>
    <mergeCell ref="A151:B151"/>
    <mergeCell ref="A157:B157"/>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E6406-E415-4A34-B4A9-C5AA3FF4B078}">
  <sheetPr>
    <tabColor theme="2"/>
  </sheetPr>
  <dimension ref="A1:G111"/>
  <sheetViews>
    <sheetView showGridLines="0" showWhiteSpace="0" view="pageLayout" zoomScaleNormal="100" zoomScaleSheetLayoutView="85" workbookViewId="0">
      <selection activeCell="E1" sqref="E1:XFD1048576"/>
    </sheetView>
  </sheetViews>
  <sheetFormatPr defaultColWidth="0" defaultRowHeight="12"/>
  <cols>
    <col min="1" max="1" width="8.28515625" style="1404" customWidth="1"/>
    <col min="2" max="2" width="45.28515625" style="17" customWidth="1"/>
    <col min="3" max="3" width="29.42578125" style="24" customWidth="1"/>
    <col min="4" max="4" width="12.140625" style="24" customWidth="1"/>
    <col min="5" max="7" width="0" style="6" hidden="1" customWidth="1"/>
    <col min="8" max="16384" width="9.140625" style="6" hidden="1"/>
  </cols>
  <sheetData>
    <row r="1" spans="1:4">
      <c r="A1" s="2794" t="s">
        <v>2135</v>
      </c>
      <c r="B1" s="2923"/>
      <c r="C1" s="6"/>
      <c r="D1" s="6"/>
    </row>
    <row r="2" spans="1:4" ht="21" customHeight="1">
      <c r="A2" s="2924" t="s">
        <v>1186</v>
      </c>
      <c r="B2" s="2925"/>
      <c r="C2" s="2926"/>
      <c r="D2" s="47"/>
    </row>
    <row r="3" spans="1:4" s="40" customFormat="1" ht="27" customHeight="1">
      <c r="A3" s="1400" t="s">
        <v>415</v>
      </c>
      <c r="B3" s="1428"/>
      <c r="C3" s="71"/>
      <c r="D3" s="71" t="s">
        <v>1187</v>
      </c>
    </row>
    <row r="4" spans="1:4" s="40" customFormat="1" ht="14.25" customHeight="1">
      <c r="A4" s="1407">
        <v>1</v>
      </c>
      <c r="B4" s="13" t="s">
        <v>1188</v>
      </c>
      <c r="C4" s="1404"/>
      <c r="D4" s="1404">
        <v>551408.45499999996</v>
      </c>
    </row>
    <row r="5" spans="1:4" s="40" customFormat="1">
      <c r="A5" s="1407">
        <v>2</v>
      </c>
      <c r="B5" s="1429" t="s">
        <v>1189</v>
      </c>
      <c r="C5" s="1404"/>
      <c r="D5" s="1404">
        <v>-36607.133999999998</v>
      </c>
    </row>
    <row r="6" spans="1:4" s="40" customFormat="1">
      <c r="A6" s="1407"/>
      <c r="B6" s="1429" t="s">
        <v>1190</v>
      </c>
      <c r="C6" s="1404"/>
      <c r="D6" s="1404" t="s">
        <v>212</v>
      </c>
    </row>
    <row r="7" spans="1:4" s="40" customFormat="1" ht="60">
      <c r="A7" s="1407">
        <v>3</v>
      </c>
      <c r="B7" s="1405" t="s">
        <v>1191</v>
      </c>
      <c r="C7" s="1404"/>
      <c r="D7" s="40" t="s">
        <v>212</v>
      </c>
    </row>
    <row r="8" spans="1:4" s="40" customFormat="1" ht="14.25" customHeight="1">
      <c r="A8" s="1407">
        <v>4</v>
      </c>
      <c r="B8" s="1405" t="s">
        <v>1192</v>
      </c>
      <c r="C8" s="1404"/>
      <c r="D8" s="1404">
        <v>25422.759697986996</v>
      </c>
    </row>
    <row r="9" spans="1:4" s="40" customFormat="1" ht="14.25" customHeight="1">
      <c r="A9" s="1406">
        <v>5</v>
      </c>
      <c r="B9" s="1429" t="s">
        <v>1193</v>
      </c>
      <c r="C9" s="1404"/>
      <c r="D9" s="1407">
        <v>-6083.7366225723508</v>
      </c>
    </row>
    <row r="10" spans="1:4" s="40" customFormat="1">
      <c r="A10" s="1404">
        <v>6</v>
      </c>
      <c r="B10" s="40" t="s">
        <v>1194</v>
      </c>
      <c r="C10" s="1404"/>
      <c r="D10" s="1404">
        <v>35405.137876943256</v>
      </c>
    </row>
    <row r="11" spans="1:4" s="40" customFormat="1">
      <c r="A11" s="1404"/>
      <c r="B11" s="40" t="s">
        <v>1195</v>
      </c>
      <c r="C11" s="1404"/>
      <c r="D11" s="1404" t="s">
        <v>212</v>
      </c>
    </row>
    <row r="12" spans="1:4" s="40" customFormat="1" ht="36">
      <c r="A12" s="1404" t="s">
        <v>1196</v>
      </c>
      <c r="B12" s="161" t="s">
        <v>1197</v>
      </c>
      <c r="C12" s="1404"/>
      <c r="D12" s="1404" t="s">
        <v>212</v>
      </c>
    </row>
    <row r="13" spans="1:4" s="40" customFormat="1" ht="36">
      <c r="A13" s="1404" t="s">
        <v>1198</v>
      </c>
      <c r="B13" s="161" t="s">
        <v>1199</v>
      </c>
      <c r="C13" s="1404"/>
      <c r="D13" s="1404" t="s">
        <v>212</v>
      </c>
    </row>
    <row r="14" spans="1:4" s="40" customFormat="1">
      <c r="A14" s="1404">
        <v>7</v>
      </c>
      <c r="B14" s="161" t="s">
        <v>515</v>
      </c>
      <c r="C14" s="1404"/>
      <c r="D14" s="1404">
        <v>-41382.275200208664</v>
      </c>
    </row>
    <row r="15" spans="1:4" s="40" customFormat="1">
      <c r="A15" s="1410">
        <v>8</v>
      </c>
      <c r="B15" s="158" t="s">
        <v>1200</v>
      </c>
      <c r="C15" s="158"/>
      <c r="D15" s="1410">
        <v>528163.20675214927</v>
      </c>
    </row>
    <row r="16" spans="1:4" s="40" customFormat="1">
      <c r="A16" s="1416"/>
      <c r="B16" s="1430"/>
      <c r="C16" s="1416"/>
      <c r="D16" s="1416"/>
    </row>
    <row r="17" spans="1:4" s="40" customFormat="1" ht="14.25" customHeight="1">
      <c r="A17" s="2920" t="s">
        <v>1201</v>
      </c>
      <c r="B17" s="2666"/>
      <c r="C17" s="1431"/>
      <c r="D17" s="1431"/>
    </row>
    <row r="18" spans="1:4" s="40" customFormat="1" ht="36">
      <c r="A18" s="1400" t="s">
        <v>415</v>
      </c>
      <c r="B18" s="2227"/>
      <c r="C18" s="71"/>
      <c r="D18" s="71" t="s">
        <v>1202</v>
      </c>
    </row>
    <row r="19" spans="1:4" s="40" customFormat="1">
      <c r="A19" s="2920" t="s">
        <v>1203</v>
      </c>
      <c r="B19" s="2666"/>
      <c r="C19" s="1431"/>
      <c r="D19" s="1431"/>
    </row>
    <row r="20" spans="1:4" s="40" customFormat="1" ht="24">
      <c r="A20" s="1404">
        <v>1</v>
      </c>
      <c r="B20" s="161" t="s">
        <v>1204</v>
      </c>
      <c r="C20" s="1404"/>
      <c r="D20" s="1404">
        <v>448773.17897630279</v>
      </c>
    </row>
    <row r="21" spans="1:4" s="40" customFormat="1">
      <c r="A21" s="1404">
        <v>2</v>
      </c>
      <c r="B21" s="40" t="s">
        <v>1205</v>
      </c>
      <c r="C21" s="1404"/>
      <c r="D21" s="1404">
        <v>-4420.5501765114477</v>
      </c>
    </row>
    <row r="22" spans="1:4" s="40" customFormat="1" ht="24">
      <c r="A22" s="1404">
        <v>3</v>
      </c>
      <c r="B22" s="161" t="s">
        <v>1206</v>
      </c>
      <c r="C22" s="1404"/>
      <c r="D22" s="1404">
        <v>444352.62879979133</v>
      </c>
    </row>
    <row r="23" spans="1:4" s="40" customFormat="1">
      <c r="A23" s="2920" t="s">
        <v>1207</v>
      </c>
      <c r="B23" s="2666"/>
      <c r="C23" s="1404"/>
      <c r="D23" s="40" t="s">
        <v>212</v>
      </c>
    </row>
    <row r="24" spans="1:4" s="40" customFormat="1" ht="24">
      <c r="A24" s="1404">
        <v>4</v>
      </c>
      <c r="B24" s="161" t="s">
        <v>1208</v>
      </c>
      <c r="C24" s="1404"/>
      <c r="D24" s="1404">
        <v>6316.4431568957443</v>
      </c>
    </row>
    <row r="25" spans="1:4" s="40" customFormat="1" ht="24">
      <c r="A25" s="1404">
        <v>5</v>
      </c>
      <c r="B25" s="161" t="s">
        <v>1209</v>
      </c>
      <c r="C25" s="1404"/>
      <c r="D25" s="1404">
        <v>22240.019400579611</v>
      </c>
    </row>
    <row r="26" spans="1:4" s="40" customFormat="1">
      <c r="A26" s="1404" t="s">
        <v>1210</v>
      </c>
      <c r="B26" s="40" t="s">
        <v>1211</v>
      </c>
      <c r="C26" s="1404"/>
      <c r="D26" s="1404" t="s">
        <v>212</v>
      </c>
    </row>
    <row r="27" spans="1:4" s="40" customFormat="1" ht="36">
      <c r="A27" s="1404">
        <v>6</v>
      </c>
      <c r="B27" s="161" t="s">
        <v>1212</v>
      </c>
      <c r="C27" s="1404"/>
      <c r="D27" s="1404" t="s">
        <v>212</v>
      </c>
    </row>
    <row r="28" spans="1:4" s="40" customFormat="1" ht="24">
      <c r="A28" s="1404">
        <v>7</v>
      </c>
      <c r="B28" s="161" t="s">
        <v>1213</v>
      </c>
      <c r="C28" s="1404"/>
      <c r="D28" s="1404">
        <v>-8285.7208560447943</v>
      </c>
    </row>
    <row r="29" spans="1:4" s="40" customFormat="1">
      <c r="A29" s="1404">
        <v>8</v>
      </c>
      <c r="B29" s="161" t="s">
        <v>1214</v>
      </c>
      <c r="C29" s="1404"/>
      <c r="D29" s="1404" t="s">
        <v>212</v>
      </c>
    </row>
    <row r="30" spans="1:4" s="40" customFormat="1" ht="24">
      <c r="A30" s="1404">
        <v>9</v>
      </c>
      <c r="B30" s="161" t="s">
        <v>1215</v>
      </c>
      <c r="C30" s="1404"/>
      <c r="D30" s="1404">
        <v>65229.343077555241</v>
      </c>
    </row>
    <row r="31" spans="1:4" s="40" customFormat="1" ht="24">
      <c r="A31" s="1404">
        <v>10</v>
      </c>
      <c r="B31" s="161" t="s">
        <v>1216</v>
      </c>
      <c r="C31" s="1404"/>
      <c r="D31" s="1404">
        <v>-60077.325080998802</v>
      </c>
    </row>
    <row r="32" spans="1:4" s="40" customFormat="1">
      <c r="A32" s="1404">
        <v>11</v>
      </c>
      <c r="B32" s="40" t="s">
        <v>1217</v>
      </c>
      <c r="C32" s="1404"/>
      <c r="D32" s="1404">
        <v>25422.759697986996</v>
      </c>
    </row>
    <row r="33" spans="1:4" s="40" customFormat="1">
      <c r="A33" s="2920" t="s">
        <v>1218</v>
      </c>
      <c r="B33" s="2666"/>
      <c r="C33" s="1404"/>
      <c r="D33" s="40" t="s">
        <v>212</v>
      </c>
    </row>
    <row r="34" spans="1:4" s="40" customFormat="1" ht="24">
      <c r="A34" s="1404">
        <v>12</v>
      </c>
      <c r="B34" s="161" t="s">
        <v>1219</v>
      </c>
      <c r="C34" s="1404"/>
      <c r="D34" s="1404">
        <v>41514.128466070346</v>
      </c>
    </row>
    <row r="35" spans="1:4" s="40" customFormat="1" ht="24">
      <c r="A35" s="1404">
        <v>13</v>
      </c>
      <c r="B35" s="161" t="s">
        <v>1220</v>
      </c>
      <c r="C35" s="1404"/>
      <c r="D35" s="1404">
        <v>-18854.760609974117</v>
      </c>
    </row>
    <row r="36" spans="1:4" s="40" customFormat="1">
      <c r="A36" s="1404">
        <v>14</v>
      </c>
      <c r="B36" s="40" t="s">
        <v>1221</v>
      </c>
      <c r="C36" s="1404"/>
      <c r="D36" s="1404">
        <v>323.3125213314168</v>
      </c>
    </row>
    <row r="37" spans="1:4" s="40" customFormat="1" ht="36">
      <c r="A37" s="1404" t="s">
        <v>1222</v>
      </c>
      <c r="B37" s="161" t="s">
        <v>1223</v>
      </c>
      <c r="C37" s="1404"/>
      <c r="D37" s="1404" t="s">
        <v>212</v>
      </c>
    </row>
    <row r="38" spans="1:4" s="40" customFormat="1">
      <c r="A38" s="1404">
        <v>15</v>
      </c>
      <c r="B38" s="161" t="s">
        <v>1224</v>
      </c>
      <c r="C38" s="1404"/>
      <c r="D38" s="1404" t="s">
        <v>212</v>
      </c>
    </row>
    <row r="39" spans="1:4" s="40" customFormat="1">
      <c r="A39" s="1404" t="s">
        <v>1225</v>
      </c>
      <c r="B39" s="161" t="s">
        <v>1226</v>
      </c>
      <c r="C39" s="1404"/>
      <c r="D39" s="1404" t="s">
        <v>212</v>
      </c>
    </row>
    <row r="40" spans="1:4" s="40" customFormat="1" ht="24">
      <c r="A40" s="1404">
        <v>16</v>
      </c>
      <c r="B40" s="161" t="s">
        <v>1227</v>
      </c>
      <c r="C40" s="1404"/>
      <c r="D40" s="1404">
        <v>22982.680377427649</v>
      </c>
    </row>
    <row r="41" spans="1:4" s="40" customFormat="1">
      <c r="A41" s="2920" t="s">
        <v>1228</v>
      </c>
      <c r="B41" s="2666"/>
      <c r="C41" s="1404"/>
      <c r="D41" s="40" t="s">
        <v>212</v>
      </c>
    </row>
    <row r="42" spans="1:4" s="40" customFormat="1">
      <c r="A42" s="1404">
        <v>17</v>
      </c>
      <c r="B42" s="40" t="s">
        <v>1229</v>
      </c>
      <c r="C42" s="1404"/>
      <c r="D42" s="1404">
        <v>95121.253395248044</v>
      </c>
    </row>
    <row r="43" spans="1:4" s="40" customFormat="1">
      <c r="A43" s="1404">
        <v>18</v>
      </c>
      <c r="B43" s="40" t="s">
        <v>1230</v>
      </c>
      <c r="C43" s="1404"/>
      <c r="D43" s="1404">
        <v>-59716.115518304789</v>
      </c>
    </row>
    <row r="44" spans="1:4" s="40" customFormat="1">
      <c r="A44" s="1404">
        <v>19</v>
      </c>
      <c r="C44" s="1404"/>
      <c r="D44" s="1404">
        <v>35405.137876943256</v>
      </c>
    </row>
    <row r="45" spans="1:4" s="40" customFormat="1" ht="31.5" customHeight="1">
      <c r="A45" s="2920" t="s">
        <v>1231</v>
      </c>
      <c r="B45" s="2666"/>
      <c r="C45" s="1404"/>
      <c r="D45" s="40" t="s">
        <v>212</v>
      </c>
    </row>
    <row r="46" spans="1:4" s="40" customFormat="1" ht="36">
      <c r="A46" s="1404" t="s">
        <v>1232</v>
      </c>
      <c r="B46" s="161" t="s">
        <v>1233</v>
      </c>
      <c r="C46" s="1404"/>
      <c r="D46" s="1404" t="s">
        <v>212</v>
      </c>
    </row>
    <row r="47" spans="1:4" s="40" customFormat="1" ht="36">
      <c r="A47" s="1404" t="s">
        <v>1234</v>
      </c>
      <c r="B47" s="161" t="s">
        <v>1235</v>
      </c>
      <c r="C47" s="1404"/>
      <c r="D47" s="1404" t="s">
        <v>212</v>
      </c>
    </row>
    <row r="48" spans="1:4" s="40" customFormat="1">
      <c r="A48" s="2920" t="s">
        <v>1236</v>
      </c>
      <c r="B48" s="2666"/>
      <c r="C48" s="1404"/>
      <c r="D48" s="40" t="s">
        <v>212</v>
      </c>
    </row>
    <row r="49" spans="1:4" s="40" customFormat="1">
      <c r="A49" s="1404">
        <v>20</v>
      </c>
      <c r="B49" s="161" t="s">
        <v>447</v>
      </c>
      <c r="C49" s="1404"/>
      <c r="D49" s="1404">
        <v>26983.594064845805</v>
      </c>
    </row>
    <row r="50" spans="1:4" s="40" customFormat="1" ht="24">
      <c r="A50" s="1404">
        <v>21</v>
      </c>
      <c r="B50" s="161" t="s">
        <v>1237</v>
      </c>
      <c r="C50" s="1404"/>
      <c r="D50" s="1404">
        <v>528163.20675214927</v>
      </c>
    </row>
    <row r="51" spans="1:4" s="40" customFormat="1">
      <c r="A51" s="2920" t="s">
        <v>101</v>
      </c>
      <c r="B51" s="2666"/>
      <c r="C51" s="1404"/>
      <c r="D51" s="1404"/>
    </row>
    <row r="52" spans="1:4" s="40" customFormat="1">
      <c r="A52" s="1410">
        <v>22</v>
      </c>
      <c r="B52" s="158" t="s">
        <v>101</v>
      </c>
      <c r="C52" s="1410"/>
      <c r="D52" s="2238">
        <v>5.1089499836190551E-2</v>
      </c>
    </row>
    <row r="53" spans="1:4" s="40" customFormat="1">
      <c r="A53" s="2920" t="s">
        <v>1238</v>
      </c>
      <c r="B53" s="2666"/>
    </row>
    <row r="54" spans="1:4" s="40" customFormat="1" ht="14.25" customHeight="1">
      <c r="A54" s="1432" t="s">
        <v>1239</v>
      </c>
      <c r="B54" s="161" t="s">
        <v>1240</v>
      </c>
      <c r="C54" s="1404"/>
      <c r="D54" s="1404" t="s">
        <v>1241</v>
      </c>
    </row>
    <row r="55" spans="1:4" s="40" customFormat="1" ht="24">
      <c r="A55" s="1404" t="s">
        <v>1242</v>
      </c>
      <c r="B55" s="161" t="s">
        <v>1243</v>
      </c>
      <c r="C55" s="1404"/>
      <c r="D55" s="1404"/>
    </row>
    <row r="56" spans="1:4" s="40" customFormat="1">
      <c r="A56" s="1404"/>
      <c r="B56" s="161"/>
      <c r="C56" s="1404"/>
      <c r="D56" s="1404"/>
    </row>
    <row r="57" spans="1:4" s="40" customFormat="1" ht="14.25" customHeight="1">
      <c r="A57" s="2920" t="s">
        <v>1244</v>
      </c>
      <c r="B57" s="2666"/>
      <c r="C57" s="2931"/>
      <c r="D57" s="1431"/>
    </row>
    <row r="58" spans="1:4" s="40" customFormat="1" ht="36">
      <c r="A58" s="71"/>
      <c r="B58" s="1428"/>
      <c r="C58" s="71"/>
      <c r="D58" s="71" t="s">
        <v>1202</v>
      </c>
    </row>
    <row r="59" spans="1:4" s="40" customFormat="1" ht="24">
      <c r="A59" s="1404" t="s">
        <v>1245</v>
      </c>
      <c r="B59" s="161" t="s">
        <v>1246</v>
      </c>
      <c r="C59" s="1404"/>
      <c r="D59" s="1404">
        <v>448773.17897630279</v>
      </c>
    </row>
    <row r="60" spans="1:4" s="40" customFormat="1">
      <c r="A60" s="1404" t="s">
        <v>1247</v>
      </c>
      <c r="B60" s="40" t="s">
        <v>1248</v>
      </c>
      <c r="C60" s="1404"/>
      <c r="D60" s="1404">
        <v>37806.259350604239</v>
      </c>
    </row>
    <row r="61" spans="1:4" s="40" customFormat="1">
      <c r="A61" s="1404" t="s">
        <v>1249</v>
      </c>
      <c r="B61" s="161" t="s">
        <v>1250</v>
      </c>
      <c r="C61" s="1404"/>
      <c r="D61" s="1404">
        <v>410966.91962569859</v>
      </c>
    </row>
    <row r="62" spans="1:4" s="40" customFormat="1">
      <c r="A62" s="1407" t="s">
        <v>1251</v>
      </c>
      <c r="B62" s="1405" t="s">
        <v>1252</v>
      </c>
      <c r="C62" s="1404"/>
      <c r="D62" s="1407">
        <v>34241.598712239997</v>
      </c>
    </row>
    <row r="63" spans="1:4" s="40" customFormat="1" ht="14.25" customHeight="1">
      <c r="A63" s="1432" t="s">
        <v>1253</v>
      </c>
      <c r="B63" s="40" t="s">
        <v>1254</v>
      </c>
      <c r="C63" s="1404"/>
      <c r="D63" s="1404">
        <v>72989.215638431502</v>
      </c>
    </row>
    <row r="64" spans="1:4" s="40" customFormat="1" ht="29.25" customHeight="1">
      <c r="A64" s="1404" t="s">
        <v>1255</v>
      </c>
      <c r="B64" s="161" t="s">
        <v>1256</v>
      </c>
      <c r="C64" s="1404"/>
      <c r="D64" s="1404">
        <v>4603.1278120712232</v>
      </c>
    </row>
    <row r="65" spans="1:4" s="40" customFormat="1">
      <c r="A65" s="1404" t="s">
        <v>1257</v>
      </c>
      <c r="B65" s="40" t="s">
        <v>1258</v>
      </c>
      <c r="C65" s="1404"/>
      <c r="D65" s="1404">
        <v>3090.3409379685322</v>
      </c>
    </row>
    <row r="66" spans="1:4" s="40" customFormat="1">
      <c r="A66" s="1404" t="s">
        <v>1259</v>
      </c>
      <c r="B66" s="40" t="s">
        <v>1260</v>
      </c>
      <c r="C66" s="1404"/>
      <c r="D66" s="1404">
        <v>139167.48456747149</v>
      </c>
    </row>
    <row r="67" spans="1:4" s="40" customFormat="1">
      <c r="A67" s="1404" t="s">
        <v>1261</v>
      </c>
      <c r="B67" s="161" t="s">
        <v>1262</v>
      </c>
      <c r="C67" s="1404"/>
      <c r="D67" s="1404">
        <v>27968.083604382784</v>
      </c>
    </row>
    <row r="68" spans="1:4" s="40" customFormat="1">
      <c r="A68" s="1404" t="s">
        <v>1263</v>
      </c>
      <c r="B68" s="161" t="s">
        <v>1264</v>
      </c>
      <c r="C68" s="1404"/>
      <c r="D68" s="1404">
        <v>108020.18251211528</v>
      </c>
    </row>
    <row r="69" spans="1:4" s="40" customFormat="1">
      <c r="A69" s="1404" t="s">
        <v>1265</v>
      </c>
      <c r="B69" s="161" t="s">
        <v>1266</v>
      </c>
      <c r="C69" s="1404"/>
      <c r="D69" s="1404">
        <v>4535.7320601026659</v>
      </c>
    </row>
    <row r="70" spans="1:4" s="40" customFormat="1" ht="24">
      <c r="A70" s="1404" t="s">
        <v>1267</v>
      </c>
      <c r="B70" s="161" t="s">
        <v>1268</v>
      </c>
      <c r="C70" s="1404"/>
      <c r="D70" s="1404">
        <v>16351.153780915121</v>
      </c>
    </row>
    <row r="71" spans="1:4" s="40" customFormat="1">
      <c r="A71" s="1404"/>
      <c r="B71" s="161"/>
      <c r="C71" s="1404"/>
      <c r="D71" s="1404"/>
    </row>
    <row r="72" spans="1:4" s="40" customFormat="1" ht="14.25" customHeight="1">
      <c r="A72" s="2927" t="s">
        <v>1269</v>
      </c>
      <c r="B72" s="2928"/>
      <c r="C72" s="1433"/>
      <c r="D72" s="1433"/>
    </row>
    <row r="73" spans="1:4" s="40" customFormat="1" ht="122.25" customHeight="1">
      <c r="A73" s="1404">
        <v>1</v>
      </c>
      <c r="B73" s="161" t="s">
        <v>1270</v>
      </c>
      <c r="C73" s="2929" t="s">
        <v>1271</v>
      </c>
      <c r="D73" s="2930"/>
    </row>
    <row r="74" spans="1:4" s="40" customFormat="1" ht="127.5" customHeight="1">
      <c r="A74" s="1404">
        <v>2</v>
      </c>
      <c r="B74" s="161" t="s">
        <v>1272</v>
      </c>
      <c r="C74" s="2929" t="s">
        <v>2175</v>
      </c>
      <c r="D74" s="2930"/>
    </row>
    <row r="111" spans="7:7" ht="15">
      <c r="G111" s="25"/>
    </row>
  </sheetData>
  <mergeCells count="15">
    <mergeCell ref="A72:B72"/>
    <mergeCell ref="C73:D73"/>
    <mergeCell ref="C74:D74"/>
    <mergeCell ref="A41:B41"/>
    <mergeCell ref="A45:B45"/>
    <mergeCell ref="A48:B48"/>
    <mergeCell ref="A51:B51"/>
    <mergeCell ref="A53:B53"/>
    <mergeCell ref="A57:C57"/>
    <mergeCell ref="A33:B33"/>
    <mergeCell ref="A1:B1"/>
    <mergeCell ref="A2:C2"/>
    <mergeCell ref="A17:B17"/>
    <mergeCell ref="A19:B19"/>
    <mergeCell ref="A23:B23"/>
  </mergeCells>
  <pageMargins left="0.43307086614173229" right="0.23622047244094491" top="0.74803149606299213" bottom="0.74803149606299213" header="0.31496062992125984" footer="0.31496062992125984"/>
  <pageSetup paperSize="9" orientation="portrait" r:id="rId1"/>
  <rowBreaks count="1" manualBreakCount="1">
    <brk id="56" max="16383" man="1"/>
  </rowBreaks>
  <customProperties>
    <customPr name="_pios_id" r:id="rId2"/>
  </customPropertie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0929-EC5D-4622-8A56-DC9BD72CDDD0}">
  <sheetPr>
    <tabColor theme="2"/>
  </sheetPr>
  <dimension ref="A1:Q111"/>
  <sheetViews>
    <sheetView showGridLines="0" showWhiteSpace="0" view="pageLayout" zoomScaleNormal="100" workbookViewId="0">
      <selection activeCell="F1" sqref="F1:XFD1048576"/>
    </sheetView>
  </sheetViews>
  <sheetFormatPr defaultColWidth="0" defaultRowHeight="12"/>
  <cols>
    <col min="1" max="1" width="39.5703125" style="17" customWidth="1"/>
    <col min="2" max="2" width="13.5703125" style="6" customWidth="1"/>
    <col min="3" max="3" width="13.5703125" style="1648" customWidth="1"/>
    <col min="4" max="5" width="13.5703125" style="6" customWidth="1"/>
    <col min="6" max="6" width="9.140625" style="6" hidden="1" customWidth="1"/>
    <col min="7" max="7" width="0" style="6" hidden="1" customWidth="1"/>
    <col min="8" max="8" width="11" style="6" hidden="1" customWidth="1"/>
    <col min="9" max="12" width="0" style="6" hidden="1" customWidth="1"/>
    <col min="13" max="13" width="8" style="6" hidden="1" customWidth="1"/>
    <col min="14" max="17" width="0" style="6" hidden="1" customWidth="1"/>
    <col min="18" max="16384" width="9.140625" style="6" hidden="1"/>
  </cols>
  <sheetData>
    <row r="1" spans="1:17">
      <c r="A1" s="2794" t="s">
        <v>2136</v>
      </c>
      <c r="B1" s="2794"/>
      <c r="C1" s="2794"/>
      <c r="D1" s="2794"/>
      <c r="E1" s="2794"/>
    </row>
    <row r="2" spans="1:17">
      <c r="A2" s="2801"/>
      <c r="B2" s="2801"/>
      <c r="C2" s="2801"/>
      <c r="D2" s="2801"/>
      <c r="E2" s="2801"/>
    </row>
    <row r="3" spans="1:17" ht="15">
      <c r="A3" s="45"/>
      <c r="B3" s="2934">
        <v>2018</v>
      </c>
      <c r="C3" s="2935"/>
      <c r="D3" s="2932">
        <v>2017</v>
      </c>
      <c r="E3" s="2933"/>
      <c r="G3" s="45"/>
      <c r="H3" s="2934">
        <v>2018</v>
      </c>
      <c r="I3" s="2935"/>
      <c r="J3" s="2932">
        <v>2017</v>
      </c>
      <c r="K3" s="2933"/>
      <c r="M3" s="45"/>
      <c r="N3" s="2934">
        <v>2018</v>
      </c>
      <c r="O3" s="2935"/>
      <c r="P3" s="2932">
        <v>2017</v>
      </c>
      <c r="Q3" s="2933"/>
    </row>
    <row r="4" spans="1:17" ht="28.5" customHeight="1">
      <c r="A4" s="27" t="s">
        <v>120</v>
      </c>
      <c r="B4" s="127" t="s">
        <v>1468</v>
      </c>
      <c r="C4" s="1671" t="s">
        <v>420</v>
      </c>
      <c r="D4" s="135" t="s">
        <v>1468</v>
      </c>
      <c r="E4" s="135" t="s">
        <v>420</v>
      </c>
      <c r="G4" s="1672" t="s">
        <v>1532</v>
      </c>
      <c r="H4" s="127" t="s">
        <v>1468</v>
      </c>
      <c r="I4" s="127" t="s">
        <v>420</v>
      </c>
      <c r="J4" s="135" t="s">
        <v>1468</v>
      </c>
      <c r="K4" s="135" t="s">
        <v>420</v>
      </c>
      <c r="L4" s="30"/>
      <c r="M4" s="1672" t="s">
        <v>1533</v>
      </c>
      <c r="N4" s="127" t="s">
        <v>1468</v>
      </c>
      <c r="O4" s="127" t="s">
        <v>420</v>
      </c>
      <c r="P4" s="135" t="s">
        <v>1468</v>
      </c>
      <c r="Q4" s="135" t="s">
        <v>420</v>
      </c>
    </row>
    <row r="5" spans="1:17" ht="84">
      <c r="A5" s="32" t="s">
        <v>844</v>
      </c>
      <c r="B5" s="14">
        <v>9851.1130603700003</v>
      </c>
      <c r="C5" s="1673">
        <v>22.514916079925097</v>
      </c>
      <c r="D5" s="1429">
        <v>9489.7245199999998</v>
      </c>
      <c r="E5" s="1673">
        <v>22.328238441319005</v>
      </c>
      <c r="G5" s="32" t="s">
        <v>844</v>
      </c>
      <c r="H5" s="14">
        <v>0</v>
      </c>
      <c r="I5" s="1673">
        <v>0</v>
      </c>
      <c r="J5" s="1429"/>
      <c r="K5" s="1673"/>
      <c r="L5" s="30"/>
      <c r="M5" s="32" t="s">
        <v>844</v>
      </c>
      <c r="N5" s="14">
        <v>9851.1130603700003</v>
      </c>
      <c r="O5" s="1673">
        <v>22.822947044108215</v>
      </c>
      <c r="P5" s="1429">
        <v>9489.7245199999998</v>
      </c>
      <c r="Q5" s="1673">
        <v>22.619313156540212</v>
      </c>
    </row>
    <row r="6" spans="1:17" ht="84">
      <c r="A6" s="15" t="s">
        <v>187</v>
      </c>
      <c r="B6" s="14">
        <v>7962.612880390001</v>
      </c>
      <c r="C6" s="1673">
        <v>18.198711118251847</v>
      </c>
      <c r="D6" s="1429">
        <v>7690.12417</v>
      </c>
      <c r="E6" s="1673">
        <v>18.093984261527375</v>
      </c>
      <c r="G6" s="15" t="s">
        <v>187</v>
      </c>
      <c r="H6" s="14">
        <v>0</v>
      </c>
      <c r="I6" s="1673">
        <v>0</v>
      </c>
      <c r="J6" s="1429"/>
      <c r="K6" s="1673"/>
      <c r="L6" s="30"/>
      <c r="M6" s="15" t="s">
        <v>187</v>
      </c>
      <c r="N6" s="14">
        <v>7962.612880390001</v>
      </c>
      <c r="O6" s="1673">
        <v>18.447691239374461</v>
      </c>
      <c r="P6" s="1429">
        <v>7690.12417</v>
      </c>
      <c r="Q6" s="1673">
        <v>18.329860518849802</v>
      </c>
    </row>
    <row r="7" spans="1:17" ht="72">
      <c r="A7" s="15" t="s">
        <v>185</v>
      </c>
      <c r="B7" s="14">
        <v>9069.8918216600014</v>
      </c>
      <c r="C7" s="1673">
        <v>20.729419301883841</v>
      </c>
      <c r="D7" s="6">
        <v>8750.1936000000005</v>
      </c>
      <c r="E7" s="1673">
        <v>20.588206611976926</v>
      </c>
      <c r="G7" s="15" t="s">
        <v>185</v>
      </c>
      <c r="H7" s="14">
        <v>0</v>
      </c>
      <c r="I7" s="1673">
        <v>0</v>
      </c>
      <c r="K7" s="1673"/>
      <c r="L7" s="30"/>
      <c r="M7" s="15" t="s">
        <v>185</v>
      </c>
      <c r="N7" s="14">
        <v>9069.8918216600014</v>
      </c>
      <c r="O7" s="1673">
        <v>21.013022535928705</v>
      </c>
      <c r="P7" s="6">
        <v>8750.1936000000005</v>
      </c>
      <c r="Q7" s="1673">
        <v>20.856597976223867</v>
      </c>
    </row>
    <row r="8" spans="1:17" ht="72">
      <c r="A8" s="15" t="s">
        <v>186</v>
      </c>
      <c r="B8" s="14">
        <v>15409.822862839997</v>
      </c>
      <c r="C8" s="1673">
        <v>35.219458596927566</v>
      </c>
      <c r="D8" s="1429">
        <v>15850.436169999999</v>
      </c>
      <c r="E8" s="1673">
        <v>37.294266810040888</v>
      </c>
      <c r="G8" s="15" t="s">
        <v>186</v>
      </c>
      <c r="H8" s="14">
        <v>0</v>
      </c>
      <c r="I8" s="1673">
        <v>0</v>
      </c>
      <c r="J8" s="1429"/>
      <c r="K8" s="1673"/>
      <c r="L8" s="30"/>
      <c r="M8" s="15" t="s">
        <v>186</v>
      </c>
      <c r="N8" s="14">
        <v>15409.822862839997</v>
      </c>
      <c r="O8" s="1673">
        <v>35.701302888556619</v>
      </c>
      <c r="P8" s="1429">
        <v>15850.436169999999</v>
      </c>
      <c r="Q8" s="1673">
        <v>37.780441217379177</v>
      </c>
    </row>
    <row r="9" spans="1:17" ht="72">
      <c r="A9" s="15" t="s">
        <v>666</v>
      </c>
      <c r="B9" s="14">
        <v>17.717281370000002</v>
      </c>
      <c r="C9" s="1673">
        <v>4.0493201201264852E-2</v>
      </c>
      <c r="D9" s="1429">
        <v>144.92711636199999</v>
      </c>
      <c r="E9" s="1673">
        <v>0.34099695980885236</v>
      </c>
      <c r="G9" s="15" t="s">
        <v>666</v>
      </c>
      <c r="H9" s="14">
        <v>0</v>
      </c>
      <c r="I9" s="1673">
        <v>0</v>
      </c>
      <c r="J9" s="1429"/>
      <c r="K9" s="1673"/>
      <c r="L9" s="30"/>
      <c r="M9" s="15" t="s">
        <v>666</v>
      </c>
      <c r="N9" s="14">
        <v>17.717281370000002</v>
      </c>
      <c r="O9" s="1673">
        <v>4.1047196595456352E-2</v>
      </c>
      <c r="P9" s="1429">
        <v>143.77732</v>
      </c>
      <c r="Q9" s="1673">
        <v>0.34270164734856734</v>
      </c>
    </row>
    <row r="10" spans="1:17" ht="60">
      <c r="A10" s="15" t="s">
        <v>15</v>
      </c>
      <c r="B10" s="14">
        <v>1442.5608520800001</v>
      </c>
      <c r="C10" s="1673">
        <v>3.2970017018103892</v>
      </c>
      <c r="D10" s="1429">
        <v>575.59397602100012</v>
      </c>
      <c r="E10" s="1673">
        <v>1.3155315533183505</v>
      </c>
      <c r="G10" s="15" t="s">
        <v>15</v>
      </c>
      <c r="H10" s="14">
        <v>590.52409620000003</v>
      </c>
      <c r="I10" s="1673">
        <v>100</v>
      </c>
      <c r="J10" s="1429"/>
      <c r="K10" s="1673"/>
      <c r="L10" s="30"/>
      <c r="M10" s="15" t="s">
        <v>15</v>
      </c>
      <c r="N10" s="14">
        <v>852.03675587999999</v>
      </c>
      <c r="O10" s="1673">
        <v>1.9739890954365542</v>
      </c>
      <c r="P10" s="1429">
        <v>29.823259999999998</v>
      </c>
      <c r="Q10" s="1673">
        <v>7.1085483658372778E-2</v>
      </c>
    </row>
    <row r="11" spans="1:17" ht="60">
      <c r="A11" s="1419" t="s">
        <v>188</v>
      </c>
      <c r="B11" s="1647">
        <v>43753.718758709998</v>
      </c>
      <c r="C11" s="1674">
        <v>100</v>
      </c>
      <c r="D11" s="1647">
        <v>42500.999552383</v>
      </c>
      <c r="E11" s="1674">
        <v>100</v>
      </c>
      <c r="G11" s="1419" t="s">
        <v>188</v>
      </c>
      <c r="H11" s="1647">
        <v>590.52409620000003</v>
      </c>
      <c r="I11" s="1674">
        <v>100</v>
      </c>
      <c r="J11" s="1647"/>
      <c r="K11" s="1674"/>
      <c r="L11" s="30"/>
      <c r="M11" s="1419" t="s">
        <v>188</v>
      </c>
      <c r="N11" s="1647">
        <v>43163.194662509995</v>
      </c>
      <c r="O11" s="1674">
        <v>100</v>
      </c>
      <c r="P11" s="1647">
        <v>41954.079039999997</v>
      </c>
      <c r="Q11" s="1674">
        <v>100</v>
      </c>
    </row>
    <row r="12" spans="1:17">
      <c r="C12" s="1675"/>
      <c r="E12" s="1675"/>
    </row>
    <row r="13" spans="1:17">
      <c r="A13" s="1574"/>
      <c r="C13" s="1675"/>
      <c r="E13" s="1675"/>
      <c r="H13" s="6">
        <v>1000</v>
      </c>
      <c r="N13" s="1676" t="s">
        <v>1562</v>
      </c>
    </row>
    <row r="14" spans="1:17">
      <c r="A14" s="1677"/>
      <c r="C14" s="1678"/>
      <c r="E14" s="1648"/>
      <c r="H14" s="1464">
        <v>0.56310000000000004</v>
      </c>
      <c r="M14" s="1558"/>
      <c r="N14" s="1021" t="s">
        <v>1563</v>
      </c>
    </row>
    <row r="15" spans="1:17">
      <c r="A15" s="23"/>
      <c r="H15" s="1558">
        <v>0</v>
      </c>
    </row>
    <row r="16" spans="1:17">
      <c r="A16" s="23"/>
    </row>
    <row r="17" spans="1:1">
      <c r="A17" s="23"/>
    </row>
    <row r="18" spans="1:1">
      <c r="A18" s="23"/>
    </row>
    <row r="111" spans="7:7" ht="15">
      <c r="G111" s="25"/>
    </row>
  </sheetData>
  <mergeCells count="7">
    <mergeCell ref="P3:Q3"/>
    <mergeCell ref="A1:E2"/>
    <mergeCell ref="B3:C3"/>
    <mergeCell ref="D3:E3"/>
    <mergeCell ref="H3:I3"/>
    <mergeCell ref="J3:K3"/>
    <mergeCell ref="N3:O3"/>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FCC21-FD25-490D-98C2-64495EA89880}">
  <sheetPr>
    <tabColor theme="2"/>
  </sheetPr>
  <dimension ref="A1:Q111"/>
  <sheetViews>
    <sheetView showGridLines="0" showWhiteSpace="0" view="pageLayout" zoomScaleNormal="100" workbookViewId="0">
      <selection activeCell="F1" sqref="F1:XFD1048576"/>
    </sheetView>
  </sheetViews>
  <sheetFormatPr defaultColWidth="0" defaultRowHeight="12"/>
  <cols>
    <col min="1" max="1" width="28" style="17" customWidth="1"/>
    <col min="2" max="4" width="16.7109375" style="6" customWidth="1"/>
    <col min="5" max="5" width="16.7109375" style="1648" customWidth="1"/>
    <col min="6" max="6" width="9.140625" style="6" hidden="1" customWidth="1"/>
    <col min="7" max="7" width="26.5703125" style="12" hidden="1" customWidth="1"/>
    <col min="8" max="12" width="0" style="6" hidden="1" customWidth="1"/>
    <col min="13" max="13" width="26.5703125" style="12" hidden="1" customWidth="1"/>
    <col min="14" max="17" width="0" style="6" hidden="1" customWidth="1"/>
    <col min="18" max="16384" width="9.140625" style="6" hidden="1"/>
  </cols>
  <sheetData>
    <row r="1" spans="1:17">
      <c r="A1" s="2794" t="s">
        <v>2137</v>
      </c>
      <c r="B1" s="2794"/>
      <c r="C1" s="2794"/>
      <c r="D1" s="2794"/>
      <c r="E1" s="2794"/>
    </row>
    <row r="2" spans="1:17" ht="24" customHeight="1">
      <c r="A2" s="45"/>
      <c r="B2" s="2934">
        <v>2018</v>
      </c>
      <c r="C2" s="2935"/>
      <c r="D2" s="2932">
        <v>2017</v>
      </c>
      <c r="E2" s="2933"/>
      <c r="G2" s="1679"/>
      <c r="H2" s="2934">
        <v>2018</v>
      </c>
      <c r="I2" s="2935"/>
      <c r="J2" s="2932">
        <v>2017</v>
      </c>
      <c r="K2" s="2933"/>
      <c r="M2" s="1679"/>
      <c r="N2" s="2934">
        <v>2018</v>
      </c>
      <c r="O2" s="2935"/>
      <c r="P2" s="2932">
        <v>2017</v>
      </c>
      <c r="Q2" s="2933"/>
    </row>
    <row r="3" spans="1:17" ht="28.5" customHeight="1">
      <c r="A3" s="27" t="s">
        <v>120</v>
      </c>
      <c r="B3" s="127" t="s">
        <v>1468</v>
      </c>
      <c r="C3" s="127" t="s">
        <v>420</v>
      </c>
      <c r="D3" s="135" t="s">
        <v>1468</v>
      </c>
      <c r="E3" s="1680" t="s">
        <v>420</v>
      </c>
      <c r="G3" s="1646" t="s">
        <v>1532</v>
      </c>
      <c r="H3" s="127" t="s">
        <v>1468</v>
      </c>
      <c r="I3" s="127" t="s">
        <v>420</v>
      </c>
      <c r="J3" s="135" t="s">
        <v>1468</v>
      </c>
      <c r="K3" s="135" t="s">
        <v>420</v>
      </c>
      <c r="L3" s="30"/>
      <c r="M3" s="1646" t="s">
        <v>1533</v>
      </c>
      <c r="N3" s="127" t="s">
        <v>1468</v>
      </c>
      <c r="O3" s="127" t="s">
        <v>420</v>
      </c>
      <c r="P3" s="135" t="s">
        <v>1468</v>
      </c>
      <c r="Q3" s="135" t="s">
        <v>420</v>
      </c>
    </row>
    <row r="4" spans="1:17">
      <c r="A4" s="32" t="s">
        <v>1564</v>
      </c>
      <c r="B4" s="14">
        <v>1060.2195401957129</v>
      </c>
      <c r="C4" s="33">
        <v>13.880045579079006</v>
      </c>
      <c r="D4" s="14">
        <v>1190.2787265792181</v>
      </c>
      <c r="E4" s="1681">
        <v>14.203179045225195</v>
      </c>
      <c r="G4" s="1224" t="s">
        <v>1564</v>
      </c>
      <c r="H4" s="33">
        <v>0</v>
      </c>
      <c r="I4" s="1681">
        <v>0</v>
      </c>
      <c r="J4" s="14"/>
      <c r="K4" s="14">
        <v>12.898613882125309</v>
      </c>
      <c r="L4" s="30"/>
      <c r="M4" s="1224" t="s">
        <v>1564</v>
      </c>
      <c r="N4" s="14">
        <v>1060.2195401957129</v>
      </c>
      <c r="O4" s="1681">
        <v>13.884795995560721</v>
      </c>
      <c r="P4" s="14">
        <v>1190.2787265792181</v>
      </c>
      <c r="Q4" s="14">
        <v>14.2089897349647</v>
      </c>
    </row>
    <row r="5" spans="1:17">
      <c r="A5" s="15" t="s">
        <v>1565</v>
      </c>
      <c r="B5" s="14">
        <v>439.10037434053572</v>
      </c>
      <c r="C5" s="33">
        <v>5.7485577076915808</v>
      </c>
      <c r="D5" s="14">
        <v>585.82345126444466</v>
      </c>
      <c r="E5" s="1681">
        <v>6.9904260081278498</v>
      </c>
      <c r="G5" s="14" t="s">
        <v>1565</v>
      </c>
      <c r="H5" s="33">
        <v>0</v>
      </c>
      <c r="I5" s="1681">
        <v>0</v>
      </c>
      <c r="J5" s="14"/>
      <c r="K5" s="14">
        <v>7.2180783951735803</v>
      </c>
      <c r="L5" s="30"/>
      <c r="M5" s="14" t="s">
        <v>1565</v>
      </c>
      <c r="N5" s="14">
        <v>439.10037434053572</v>
      </c>
      <c r="O5" s="1681">
        <v>5.750525139507646</v>
      </c>
      <c r="P5" s="14">
        <v>585.82345126444466</v>
      </c>
      <c r="Q5" s="14">
        <v>6.9932858746796018</v>
      </c>
    </row>
    <row r="6" spans="1:17">
      <c r="A6" s="15" t="s">
        <v>1566</v>
      </c>
      <c r="B6" s="14">
        <v>1041.4452196051766</v>
      </c>
      <c r="C6" s="33">
        <v>13.634258347629959</v>
      </c>
      <c r="D6" s="6">
        <v>1297.9435837702551</v>
      </c>
      <c r="E6" s="1681">
        <v>15.487906067069623</v>
      </c>
      <c r="G6" s="14" t="s">
        <v>1566</v>
      </c>
      <c r="H6" s="35">
        <v>0</v>
      </c>
      <c r="I6" s="1681">
        <v>0</v>
      </c>
      <c r="K6" s="14">
        <v>13.751084027826726</v>
      </c>
      <c r="L6" s="30"/>
      <c r="M6" s="14" t="s">
        <v>1566</v>
      </c>
      <c r="N6" s="6">
        <v>1041.4452196051766</v>
      </c>
      <c r="O6" s="1681">
        <v>13.638924643947325</v>
      </c>
      <c r="P6" s="6">
        <v>1297.9435837702551</v>
      </c>
      <c r="Q6" s="14">
        <v>15.494242353937748</v>
      </c>
    </row>
    <row r="7" spans="1:17">
      <c r="A7" s="15" t="s">
        <v>1567</v>
      </c>
      <c r="B7" s="14">
        <v>419.08964115531728</v>
      </c>
      <c r="C7" s="33">
        <v>5.4865837691332056</v>
      </c>
      <c r="D7" s="14">
        <v>470.53460450914309</v>
      </c>
      <c r="E7" s="1681">
        <v>5.6147245897810283</v>
      </c>
      <c r="G7" s="14" t="s">
        <v>1567</v>
      </c>
      <c r="H7" s="33">
        <v>0</v>
      </c>
      <c r="I7" s="1681">
        <v>0</v>
      </c>
      <c r="J7" s="14"/>
      <c r="K7" s="14">
        <v>5.7662412041909565</v>
      </c>
      <c r="L7" s="30"/>
      <c r="M7" s="14" t="s">
        <v>1567</v>
      </c>
      <c r="N7" s="14">
        <v>419.08964115531728</v>
      </c>
      <c r="O7" s="1681">
        <v>5.4884615409183715</v>
      </c>
      <c r="P7" s="14">
        <v>470.53460450914309</v>
      </c>
      <c r="Q7" s="14">
        <v>5.6170216404948112</v>
      </c>
    </row>
    <row r="8" spans="1:17">
      <c r="A8" s="15" t="s">
        <v>1568</v>
      </c>
      <c r="B8" s="14">
        <v>1333.5161693225402</v>
      </c>
      <c r="C8" s="33">
        <v>17.457955177112609</v>
      </c>
      <c r="D8" s="14">
        <v>1421.8013692026313</v>
      </c>
      <c r="E8" s="1681">
        <v>16.965857628631074</v>
      </c>
      <c r="G8" s="14" t="s">
        <v>1568</v>
      </c>
      <c r="H8" s="33">
        <v>0</v>
      </c>
      <c r="I8" s="1681">
        <v>0</v>
      </c>
      <c r="J8" s="14"/>
      <c r="K8" s="14">
        <v>17.448865170020149</v>
      </c>
      <c r="L8" s="30"/>
      <c r="M8" s="14" t="s">
        <v>1568</v>
      </c>
      <c r="N8" s="14">
        <v>1333.5161693225402</v>
      </c>
      <c r="O8" s="1681">
        <v>17.463930125648471</v>
      </c>
      <c r="P8" s="14">
        <v>1421.8013692026313</v>
      </c>
      <c r="Q8" s="14">
        <v>16.972798563088787</v>
      </c>
    </row>
    <row r="9" spans="1:17">
      <c r="A9" s="15" t="s">
        <v>1569</v>
      </c>
      <c r="B9" s="14">
        <v>1389.3183987261273</v>
      </c>
      <c r="C9" s="33">
        <v>18.188499614534535</v>
      </c>
      <c r="D9" s="14">
        <v>1389.8554090352902</v>
      </c>
      <c r="E9" s="1681">
        <v>16.584657677815866</v>
      </c>
      <c r="G9" s="14" t="s">
        <v>1569</v>
      </c>
      <c r="H9" s="33">
        <v>1.0698900000000001E-2</v>
      </c>
      <c r="I9" s="1681">
        <v>0.40939452704158591</v>
      </c>
      <c r="J9" s="14"/>
      <c r="K9" s="14">
        <v>18.342931322504562</v>
      </c>
      <c r="L9" s="30"/>
      <c r="M9" s="14" t="s">
        <v>1569</v>
      </c>
      <c r="N9" s="14">
        <v>1389.3076998261272</v>
      </c>
      <c r="O9" s="1681">
        <v>18.194584475953512</v>
      </c>
      <c r="P9" s="14">
        <v>1386.4283025692732</v>
      </c>
      <c r="Q9" s="14">
        <v>16.550531467605957</v>
      </c>
    </row>
    <row r="10" spans="1:17">
      <c r="A10" s="15" t="s">
        <v>1570</v>
      </c>
      <c r="B10" s="14">
        <v>1955.7548833345902</v>
      </c>
      <c r="C10" s="33">
        <v>25.604099804819107</v>
      </c>
      <c r="D10" s="14">
        <v>2024.1312421050361</v>
      </c>
      <c r="E10" s="1681">
        <v>24.153248983349378</v>
      </c>
      <c r="G10" s="14" t="s">
        <v>1570</v>
      </c>
      <c r="H10" s="33">
        <v>2.6026482</v>
      </c>
      <c r="I10" s="1681">
        <v>99.590605472958416</v>
      </c>
      <c r="J10" s="14"/>
      <c r="K10" s="14">
        <v>24.574185998158711</v>
      </c>
      <c r="L10" s="30"/>
      <c r="M10" s="14" t="s">
        <v>1570</v>
      </c>
      <c r="N10" s="14">
        <v>1953.1522351345902</v>
      </c>
      <c r="O10" s="1681">
        <v>25.578778078463948</v>
      </c>
      <c r="P10" s="14">
        <v>2024.1312421050361</v>
      </c>
      <c r="Q10" s="14">
        <v>24.16313036522844</v>
      </c>
    </row>
    <row r="11" spans="1:17">
      <c r="A11" s="1419" t="s">
        <v>188</v>
      </c>
      <c r="B11" s="1647">
        <v>7638.4442266799997</v>
      </c>
      <c r="C11" s="2159">
        <v>100</v>
      </c>
      <c r="D11" s="1647">
        <v>8380.3683864660179</v>
      </c>
      <c r="E11" s="1674">
        <v>100</v>
      </c>
      <c r="G11" s="1647" t="s">
        <v>188</v>
      </c>
      <c r="H11" s="1647">
        <v>2.6133470999999999</v>
      </c>
      <c r="I11" s="1674">
        <v>100</v>
      </c>
      <c r="J11" s="1682"/>
      <c r="K11" s="1674">
        <v>1</v>
      </c>
      <c r="L11" s="30"/>
      <c r="M11" s="1647" t="s">
        <v>188</v>
      </c>
      <c r="N11" s="1647">
        <v>7635.8308795800003</v>
      </c>
      <c r="O11" s="1674">
        <v>100</v>
      </c>
      <c r="P11" s="1682">
        <v>8376.9412800000009</v>
      </c>
      <c r="Q11" s="1674">
        <v>100</v>
      </c>
    </row>
    <row r="12" spans="1:17">
      <c r="C12" s="1683"/>
      <c r="E12" s="1675"/>
    </row>
    <row r="13" spans="1:17">
      <c r="A13" s="23"/>
      <c r="C13" s="1683"/>
      <c r="E13" s="1675"/>
      <c r="H13" s="6">
        <v>1000</v>
      </c>
      <c r="N13" s="24" t="s">
        <v>1571</v>
      </c>
    </row>
    <row r="14" spans="1:17">
      <c r="A14" s="1642"/>
      <c r="C14" s="1683"/>
      <c r="H14" s="1464">
        <v>0.56310000000000004</v>
      </c>
      <c r="M14" s="1684"/>
      <c r="N14" s="1021" t="s">
        <v>1572</v>
      </c>
    </row>
    <row r="15" spans="1:17">
      <c r="H15" s="1558">
        <v>0</v>
      </c>
    </row>
    <row r="111" spans="7:7" ht="15">
      <c r="G111" s="1685"/>
    </row>
  </sheetData>
  <mergeCells count="7">
    <mergeCell ref="P2:Q2"/>
    <mergeCell ref="A1:E1"/>
    <mergeCell ref="B2:C2"/>
    <mergeCell ref="D2:E2"/>
    <mergeCell ref="H2:I2"/>
    <mergeCell ref="J2:K2"/>
    <mergeCell ref="N2:O2"/>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6B545-1650-4BB7-BB98-18F3E94894C3}">
  <sheetPr>
    <tabColor theme="2"/>
  </sheetPr>
  <dimension ref="A1:Q111"/>
  <sheetViews>
    <sheetView showGridLines="0" showWhiteSpace="0" view="pageLayout" zoomScaleNormal="100" workbookViewId="0">
      <selection activeCell="F1" sqref="F1:XFD1048576"/>
    </sheetView>
  </sheetViews>
  <sheetFormatPr defaultColWidth="0" defaultRowHeight="12"/>
  <cols>
    <col min="1" max="1" width="29.5703125" style="17" customWidth="1"/>
    <col min="2" max="5" width="16.7109375" style="6" customWidth="1"/>
    <col min="6" max="6" width="9.140625" style="6" hidden="1" customWidth="1"/>
    <col min="7" max="7" width="13.140625" style="6" hidden="1" customWidth="1"/>
    <col min="8" max="12" width="0" style="6" hidden="1" customWidth="1"/>
    <col min="13" max="13" width="12" style="6" hidden="1" customWidth="1"/>
    <col min="14" max="17" width="0" style="6" hidden="1" customWidth="1"/>
    <col min="18" max="16384" width="9.140625" style="6" hidden="1"/>
  </cols>
  <sheetData>
    <row r="1" spans="1:17">
      <c r="A1" s="2844" t="s">
        <v>2138</v>
      </c>
      <c r="B1" s="2844"/>
      <c r="C1" s="2844"/>
      <c r="D1" s="2844"/>
      <c r="E1" s="2844"/>
    </row>
    <row r="2" spans="1:17" ht="38.450000000000003" customHeight="1">
      <c r="A2" s="1515"/>
      <c r="B2" s="2938">
        <v>2018</v>
      </c>
      <c r="C2" s="2939"/>
      <c r="D2" s="2936">
        <v>2017</v>
      </c>
      <c r="E2" s="2937"/>
      <c r="G2" s="1515"/>
      <c r="H2" s="2938">
        <v>2018</v>
      </c>
      <c r="I2" s="2939"/>
      <c r="J2" s="2936">
        <v>2017</v>
      </c>
      <c r="K2" s="2937"/>
      <c r="M2" s="1515"/>
      <c r="N2" s="2938">
        <v>2018</v>
      </c>
      <c r="O2" s="2939"/>
      <c r="P2" s="2936">
        <v>2017</v>
      </c>
      <c r="Q2" s="2937"/>
    </row>
    <row r="3" spans="1:17" ht="28.5" customHeight="1">
      <c r="A3" s="1512" t="s">
        <v>1573</v>
      </c>
      <c r="B3" s="1513" t="s">
        <v>1468</v>
      </c>
      <c r="C3" s="1513" t="s">
        <v>420</v>
      </c>
      <c r="D3" s="135" t="s">
        <v>1468</v>
      </c>
      <c r="E3" s="135" t="s">
        <v>420</v>
      </c>
      <c r="G3" s="1672" t="s">
        <v>1574</v>
      </c>
      <c r="H3" s="1513" t="s">
        <v>1468</v>
      </c>
      <c r="I3" s="1513" t="s">
        <v>420</v>
      </c>
      <c r="J3" s="135" t="s">
        <v>1468</v>
      </c>
      <c r="K3" s="135" t="s">
        <v>420</v>
      </c>
      <c r="L3" s="1686"/>
      <c r="M3" s="1672" t="s">
        <v>1575</v>
      </c>
      <c r="N3" s="1513" t="s">
        <v>1468</v>
      </c>
      <c r="O3" s="1513" t="s">
        <v>420</v>
      </c>
      <c r="P3" s="135" t="s">
        <v>1468</v>
      </c>
      <c r="Q3" s="135" t="s">
        <v>420</v>
      </c>
    </row>
    <row r="4" spans="1:17">
      <c r="A4" s="32" t="s">
        <v>1576</v>
      </c>
      <c r="B4" s="14">
        <v>64897.014602446747</v>
      </c>
      <c r="C4" s="1673">
        <v>43.10432642906413</v>
      </c>
      <c r="D4" s="14">
        <v>66768.730690047305</v>
      </c>
      <c r="E4" s="1673">
        <v>44.450125962911898</v>
      </c>
      <c r="G4" s="32" t="s">
        <v>1576</v>
      </c>
      <c r="H4" s="14">
        <v>2255.8591233000002</v>
      </c>
      <c r="I4" s="1687">
        <v>72.070677114562912</v>
      </c>
      <c r="J4" s="1429"/>
      <c r="K4" s="1673"/>
      <c r="L4" s="1686"/>
      <c r="M4" s="32" t="s">
        <v>1576</v>
      </c>
      <c r="N4" s="14">
        <v>62641.15547914675</v>
      </c>
      <c r="O4" s="1673">
        <v>42.48933741851387</v>
      </c>
      <c r="P4" s="1429">
        <v>64205.771160420722</v>
      </c>
      <c r="Q4" s="1673">
        <v>43.675041054248545</v>
      </c>
    </row>
    <row r="5" spans="1:17">
      <c r="A5" s="15" t="s">
        <v>1577</v>
      </c>
      <c r="B5" s="14">
        <v>35689.452922145661</v>
      </c>
      <c r="C5" s="1673">
        <v>23.704785778741876</v>
      </c>
      <c r="D5" s="14">
        <v>36362.798291264597</v>
      </c>
      <c r="E5" s="1673">
        <v>24.207903126299836</v>
      </c>
      <c r="G5" s="15" t="s">
        <v>1577</v>
      </c>
      <c r="H5" s="14">
        <v>692.45702130000006</v>
      </c>
      <c r="I5" s="1687">
        <v>22.12276727848997</v>
      </c>
      <c r="J5" s="1429"/>
      <c r="K5" s="1673"/>
      <c r="L5" s="1686"/>
      <c r="M5" s="15" t="s">
        <v>1577</v>
      </c>
      <c r="N5" s="14">
        <v>34996.995900845664</v>
      </c>
      <c r="O5" s="1673">
        <v>23.738373854875654</v>
      </c>
      <c r="P5" s="1429">
        <v>35789.351227759791</v>
      </c>
      <c r="Q5" s="1673">
        <v>24.345185112283087</v>
      </c>
    </row>
    <row r="6" spans="1:17">
      <c r="A6" s="15" t="s">
        <v>1578</v>
      </c>
      <c r="B6" s="14">
        <v>19612.76841321012</v>
      </c>
      <c r="C6" s="1673">
        <v>13.026718979901645</v>
      </c>
      <c r="D6" s="14">
        <v>19597.701488544502</v>
      </c>
      <c r="E6" s="1673">
        <v>13.046830316323504</v>
      </c>
      <c r="G6" s="15" t="s">
        <v>1578</v>
      </c>
      <c r="H6" s="14">
        <v>181.74897150000001</v>
      </c>
      <c r="I6" s="1687">
        <v>5.8065556069471054</v>
      </c>
      <c r="K6" s="1673"/>
      <c r="L6" s="1686"/>
      <c r="M6" s="15" t="s">
        <v>1578</v>
      </c>
      <c r="N6" s="14">
        <v>19431.019441710119</v>
      </c>
      <c r="O6" s="1673">
        <v>13.180011369990934</v>
      </c>
      <c r="P6" s="6">
        <v>19531.590056544544</v>
      </c>
      <c r="Q6" s="1673">
        <v>13.286079773778795</v>
      </c>
    </row>
    <row r="7" spans="1:17">
      <c r="A7" s="15" t="s">
        <v>1579</v>
      </c>
      <c r="B7" s="14">
        <v>17407.360652397379</v>
      </c>
      <c r="C7" s="1673">
        <v>11.56189634339658</v>
      </c>
      <c r="D7" s="14">
        <v>17026.650484760001</v>
      </c>
      <c r="E7" s="1673">
        <v>11.335197643451268</v>
      </c>
      <c r="G7" s="15" t="s">
        <v>1579</v>
      </c>
      <c r="H7" s="14">
        <v>0</v>
      </c>
      <c r="I7" s="1687">
        <v>0</v>
      </c>
      <c r="J7" s="1429"/>
      <c r="K7" s="1673"/>
      <c r="L7" s="1686"/>
      <c r="M7" s="15" t="s">
        <v>1579</v>
      </c>
      <c r="N7" s="14">
        <v>17407.360652397379</v>
      </c>
      <c r="O7" s="1673">
        <v>11.807368728562102</v>
      </c>
      <c r="P7" s="1429">
        <v>17026.650484760026</v>
      </c>
      <c r="Q7" s="1673">
        <v>11.582131099714092</v>
      </c>
    </row>
    <row r="8" spans="1:17">
      <c r="A8" s="15" t="s">
        <v>1580</v>
      </c>
      <c r="B8" s="14">
        <v>5406.8217269836696</v>
      </c>
      <c r="C8" s="1673">
        <v>3.5911884405060697</v>
      </c>
      <c r="D8" s="14">
        <v>5896.7211851373704</v>
      </c>
      <c r="E8" s="1673">
        <v>3.9256399925331786</v>
      </c>
      <c r="G8" s="15" t="s">
        <v>1580</v>
      </c>
      <c r="H8" s="14">
        <v>0</v>
      </c>
      <c r="I8" s="1687">
        <v>0</v>
      </c>
      <c r="J8" s="1429"/>
      <c r="K8" s="1673"/>
      <c r="L8" s="1686"/>
      <c r="M8" s="15" t="s">
        <v>1580</v>
      </c>
      <c r="N8" s="14">
        <v>5406.8217269836696</v>
      </c>
      <c r="O8" s="1673">
        <v>3.6674335101631215</v>
      </c>
      <c r="P8" s="1429">
        <v>5896.7211851373695</v>
      </c>
      <c r="Q8" s="1673">
        <v>4.0111587352927938</v>
      </c>
    </row>
    <row r="9" spans="1:17">
      <c r="A9" s="15" t="s">
        <v>1581</v>
      </c>
      <c r="B9" s="14">
        <v>7544.5882189964095</v>
      </c>
      <c r="C9" s="1673">
        <v>5.011084028389682</v>
      </c>
      <c r="D9" s="14">
        <v>4557.8398863442799</v>
      </c>
      <c r="E9" s="1673">
        <v>3.0343029584803336</v>
      </c>
      <c r="G9" s="15" t="s">
        <v>1581</v>
      </c>
      <c r="H9" s="14">
        <v>0</v>
      </c>
      <c r="I9" s="1687">
        <v>0</v>
      </c>
      <c r="J9" s="1429"/>
      <c r="K9" s="1673"/>
      <c r="L9" s="1686"/>
      <c r="M9" s="15" t="s">
        <v>1581</v>
      </c>
      <c r="N9" s="14">
        <v>7544.5882189964095</v>
      </c>
      <c r="O9" s="1673">
        <v>5.1174751178943207</v>
      </c>
      <c r="P9" s="1429">
        <v>4557.8398863442753</v>
      </c>
      <c r="Q9" s="1673">
        <v>3.1004042246826793</v>
      </c>
    </row>
    <row r="10" spans="1:17">
      <c r="A10" s="1419" t="s">
        <v>188</v>
      </c>
      <c r="B10" s="1647">
        <v>150558.00653618001</v>
      </c>
      <c r="C10" s="1688">
        <v>100</v>
      </c>
      <c r="D10" s="1647">
        <v>150210.44202609806</v>
      </c>
      <c r="E10" s="1688">
        <v>100</v>
      </c>
      <c r="G10" s="1419" t="s">
        <v>188</v>
      </c>
      <c r="H10" s="1647">
        <v>3130.0651161000005</v>
      </c>
      <c r="I10" s="1647">
        <v>100</v>
      </c>
      <c r="J10" s="1647"/>
      <c r="K10" s="1688"/>
      <c r="L10" s="1686"/>
      <c r="M10" s="1419" t="s">
        <v>188</v>
      </c>
      <c r="N10" s="1647">
        <v>147427.94142007999</v>
      </c>
      <c r="O10" s="1689">
        <v>100</v>
      </c>
      <c r="P10" s="1647">
        <v>147007.92400096674</v>
      </c>
      <c r="Q10" s="1688">
        <v>100</v>
      </c>
    </row>
    <row r="11" spans="1:17">
      <c r="A11" s="1690"/>
      <c r="B11" s="1558"/>
      <c r="C11" s="31"/>
      <c r="E11" s="31"/>
      <c r="H11" s="168"/>
      <c r="I11" s="168"/>
      <c r="J11" s="168"/>
      <c r="K11" s="168"/>
      <c r="L11" s="168"/>
    </row>
    <row r="12" spans="1:17">
      <c r="A12" s="1691"/>
      <c r="C12" s="31"/>
      <c r="E12" s="31"/>
      <c r="H12" s="6">
        <v>1000</v>
      </c>
      <c r="I12" s="168"/>
      <c r="J12" s="168"/>
      <c r="K12" s="168"/>
      <c r="L12" s="168"/>
    </row>
    <row r="13" spans="1:17">
      <c r="A13" s="1691"/>
      <c r="C13" s="31"/>
      <c r="H13" s="1464">
        <v>0.56310000000000004</v>
      </c>
      <c r="I13" s="168"/>
      <c r="J13" s="168"/>
      <c r="K13" s="168"/>
      <c r="L13" s="168"/>
      <c r="N13" s="1692" t="s">
        <v>1582</v>
      </c>
    </row>
    <row r="14" spans="1:17">
      <c r="A14" s="1691"/>
      <c r="H14" s="1558">
        <v>0</v>
      </c>
      <c r="I14" s="168"/>
      <c r="J14" s="168"/>
      <c r="K14" s="168"/>
      <c r="L14" s="168"/>
      <c r="N14" s="1693">
        <v>21638.927153321754</v>
      </c>
      <c r="O14" s="6" t="s">
        <v>1583</v>
      </c>
    </row>
    <row r="15" spans="1:17">
      <c r="H15" s="168"/>
      <c r="I15" s="168"/>
      <c r="J15" s="168"/>
      <c r="K15" s="168"/>
      <c r="L15" s="168"/>
      <c r="N15" s="1694">
        <v>128919.07938285825</v>
      </c>
      <c r="O15" s="6" t="s">
        <v>1584</v>
      </c>
    </row>
    <row r="16" spans="1:17">
      <c r="H16" s="168"/>
      <c r="I16" s="168"/>
      <c r="J16" s="168"/>
      <c r="K16" s="168"/>
      <c r="L16" s="168" t="s">
        <v>212</v>
      </c>
      <c r="N16" s="1222">
        <v>150558.00653618001</v>
      </c>
      <c r="O16" s="6" t="s">
        <v>1572</v>
      </c>
    </row>
    <row r="17" spans="8:12">
      <c r="H17" s="168"/>
      <c r="I17" s="168"/>
      <c r="J17" s="168"/>
      <c r="K17" s="168"/>
      <c r="L17" s="168"/>
    </row>
    <row r="30" spans="8:12">
      <c r="I30" s="6" t="s">
        <v>212</v>
      </c>
    </row>
    <row r="111" spans="7:7" ht="15">
      <c r="G111" s="25"/>
    </row>
  </sheetData>
  <mergeCells count="7">
    <mergeCell ref="P2:Q2"/>
    <mergeCell ref="A1:E1"/>
    <mergeCell ref="B2:C2"/>
    <mergeCell ref="D2:E2"/>
    <mergeCell ref="H2:I2"/>
    <mergeCell ref="J2:K2"/>
    <mergeCell ref="N2:O2"/>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2491A-D936-4719-956B-DE56768F62C9}">
  <sheetPr>
    <tabColor theme="2"/>
  </sheetPr>
  <dimension ref="A1:AA112"/>
  <sheetViews>
    <sheetView showGridLines="0" showWhiteSpace="0" view="pageLayout" zoomScaleNormal="100" workbookViewId="0">
      <selection activeCell="F1" sqref="F1:XFD1048576"/>
    </sheetView>
  </sheetViews>
  <sheetFormatPr defaultColWidth="0" defaultRowHeight="12"/>
  <cols>
    <col min="1" max="1" width="23.42578125" style="88" customWidth="1"/>
    <col min="2" max="5" width="17.85546875" style="88" customWidth="1"/>
    <col min="6" max="27" width="17.85546875" style="88" hidden="1" customWidth="1"/>
    <col min="28" max="16384" width="9.140625" style="88" hidden="1"/>
  </cols>
  <sheetData>
    <row r="1" spans="1:5" ht="11.25" customHeight="1">
      <c r="A1" s="2943" t="s">
        <v>2139</v>
      </c>
      <c r="B1" s="2943"/>
      <c r="C1" s="2943"/>
      <c r="D1" s="2943"/>
      <c r="E1" s="2943"/>
    </row>
    <row r="2" spans="1:5" ht="59.45" customHeight="1">
      <c r="A2" s="2940" t="s">
        <v>2067</v>
      </c>
      <c r="B2" s="2941"/>
      <c r="C2" s="2941"/>
      <c r="D2" s="2941"/>
      <c r="E2" s="2941"/>
    </row>
    <row r="3" spans="1:5">
      <c r="A3" s="986"/>
      <c r="B3" s="986"/>
      <c r="C3" s="986"/>
      <c r="D3" s="986"/>
      <c r="E3" s="986"/>
    </row>
    <row r="4" spans="1:5">
      <c r="A4" s="1434" t="s">
        <v>212</v>
      </c>
      <c r="B4" s="1435" t="s">
        <v>409</v>
      </c>
      <c r="C4" s="1436"/>
      <c r="D4" s="2156" t="s">
        <v>787</v>
      </c>
      <c r="E4" s="2157"/>
    </row>
    <row r="5" spans="1:5">
      <c r="A5" s="1437" t="s">
        <v>415</v>
      </c>
      <c r="B5" s="1438" t="s">
        <v>416</v>
      </c>
      <c r="C5" s="1438" t="s">
        <v>420</v>
      </c>
      <c r="D5" s="2158" t="s">
        <v>416</v>
      </c>
      <c r="E5" s="2158" t="s">
        <v>420</v>
      </c>
    </row>
    <row r="6" spans="1:5">
      <c r="A6" s="1439" t="s">
        <v>1273</v>
      </c>
      <c r="B6" s="1440">
        <v>110.92677183923188</v>
      </c>
      <c r="C6" s="1441">
        <v>81.19310669924343</v>
      </c>
      <c r="D6" s="1442">
        <v>110.31157698229845</v>
      </c>
      <c r="E6" s="1441">
        <v>80.409409313117337</v>
      </c>
    </row>
    <row r="7" spans="1:5">
      <c r="A7" s="1443" t="s">
        <v>1274</v>
      </c>
      <c r="B7" s="1440">
        <v>19.667839654591855</v>
      </c>
      <c r="C7" s="1441">
        <v>14.395920634319841</v>
      </c>
      <c r="D7" s="1442">
        <v>20.213490730661487</v>
      </c>
      <c r="E7" s="1441">
        <v>14.734218241386227</v>
      </c>
    </row>
    <row r="8" spans="1:5">
      <c r="A8" s="1443" t="s">
        <v>1275</v>
      </c>
      <c r="B8" s="1440">
        <v>4.2770319308265687</v>
      </c>
      <c r="C8" s="1441">
        <v>3.1305833944124033</v>
      </c>
      <c r="D8" s="1442">
        <v>4.5761885832605298</v>
      </c>
      <c r="E8" s="1441">
        <v>3.335720791521799</v>
      </c>
    </row>
    <row r="9" spans="1:5">
      <c r="A9" s="1443" t="s">
        <v>1276</v>
      </c>
      <c r="B9" s="1440">
        <v>1.1872088182274141</v>
      </c>
      <c r="C9" s="1441">
        <v>0.8689802349276462</v>
      </c>
      <c r="D9" s="1442">
        <v>1.3530455501191503</v>
      </c>
      <c r="E9" s="1441">
        <v>0.98627538863197817</v>
      </c>
    </row>
    <row r="10" spans="1:5">
      <c r="A10" s="1443" t="s">
        <v>1277</v>
      </c>
      <c r="B10" s="1440">
        <v>0.56207082406229669</v>
      </c>
      <c r="C10" s="1441">
        <v>0.41140903709668208</v>
      </c>
      <c r="D10" s="1442">
        <v>0.7330968979303889</v>
      </c>
      <c r="E10" s="1441">
        <v>0.53437626534267146</v>
      </c>
    </row>
    <row r="11" spans="1:5">
      <c r="A11" s="1444" t="s">
        <v>188</v>
      </c>
      <c r="B11" s="1445">
        <v>136.62092306694001</v>
      </c>
      <c r="C11" s="1446">
        <v>100</v>
      </c>
      <c r="D11" s="1445">
        <v>137.18739874426998</v>
      </c>
      <c r="E11" s="1446">
        <v>100</v>
      </c>
    </row>
    <row r="12" spans="1:5" s="1001" customFormat="1">
      <c r="A12" s="1209"/>
      <c r="B12" s="1447"/>
      <c r="C12" s="1448"/>
      <c r="D12" s="1447"/>
      <c r="E12" s="1448"/>
    </row>
    <row r="13" spans="1:5">
      <c r="A13" s="2942" t="s">
        <v>1278</v>
      </c>
      <c r="B13" s="2942"/>
      <c r="C13" s="2942"/>
      <c r="D13" s="2942"/>
      <c r="E13" s="2942"/>
    </row>
    <row r="14" spans="1:5">
      <c r="A14" s="2942"/>
      <c r="B14" s="2942"/>
      <c r="C14" s="2942"/>
      <c r="D14" s="2942"/>
      <c r="E14" s="2942"/>
    </row>
    <row r="15" spans="1:5">
      <c r="A15" s="987"/>
      <c r="B15" s="987"/>
      <c r="C15" s="987"/>
      <c r="D15" s="987"/>
      <c r="E15" s="987"/>
    </row>
    <row r="112" spans="7:7" ht="15">
      <c r="G112" s="673"/>
    </row>
  </sheetData>
  <mergeCells count="3">
    <mergeCell ref="A2:E2"/>
    <mergeCell ref="A13:E14"/>
    <mergeCell ref="A1:E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4506-6464-47CA-B2B0-C8F3D1662CE0}">
  <sheetPr>
    <tabColor theme="2"/>
  </sheetPr>
  <dimension ref="A1:M34"/>
  <sheetViews>
    <sheetView showGridLines="0" showWhiteSpace="0" view="pageLayout" zoomScaleNormal="75" workbookViewId="0">
      <selection activeCell="L1" sqref="L1:XFD1048576"/>
    </sheetView>
  </sheetViews>
  <sheetFormatPr defaultColWidth="0" defaultRowHeight="15"/>
  <cols>
    <col min="1" max="1" width="9.7109375" style="302" customWidth="1"/>
    <col min="2" max="3" width="8.7109375" style="302" customWidth="1"/>
    <col min="4" max="4" width="8.85546875" style="302" customWidth="1"/>
    <col min="5" max="5" width="9.28515625" style="302" customWidth="1"/>
    <col min="6" max="6" width="9" style="302" customWidth="1"/>
    <col min="7" max="7" width="9.42578125" style="302" customWidth="1"/>
    <col min="8" max="8" width="7" style="302" customWidth="1"/>
    <col min="9" max="9" width="6.85546875" style="302" customWidth="1"/>
    <col min="10" max="10" width="7.28515625" style="302" customWidth="1"/>
    <col min="11" max="11" width="8.5703125" style="302" customWidth="1"/>
    <col min="12" max="12" width="8.85546875" style="302" hidden="1" customWidth="1"/>
    <col min="13" max="13" width="17.42578125" style="302" hidden="1" customWidth="1"/>
    <col min="14" max="16384" width="8.85546875" style="302" hidden="1"/>
  </cols>
  <sheetData>
    <row r="1" spans="1:13">
      <c r="A1" s="2858" t="s">
        <v>2140</v>
      </c>
      <c r="B1" s="2949"/>
      <c r="C1" s="2949"/>
      <c r="D1" s="2950"/>
      <c r="E1" s="2950"/>
      <c r="F1" s="2144"/>
      <c r="G1" s="2144"/>
      <c r="H1" s="2144"/>
      <c r="I1" s="2144"/>
      <c r="J1" s="2144"/>
      <c r="K1" s="2144"/>
    </row>
    <row r="2" spans="1:13">
      <c r="A2" s="2949"/>
      <c r="B2" s="2949"/>
      <c r="C2" s="2949"/>
      <c r="D2" s="2950"/>
      <c r="E2" s="2950"/>
      <c r="F2" s="2144"/>
      <c r="G2" s="2144"/>
      <c r="H2" s="2144"/>
      <c r="I2" s="2144"/>
      <c r="J2" s="2144"/>
      <c r="K2" s="2144"/>
    </row>
    <row r="3" spans="1:13">
      <c r="A3" s="2949"/>
      <c r="B3" s="2949"/>
      <c r="C3" s="2949"/>
      <c r="D3" s="2950"/>
      <c r="E3" s="2950"/>
      <c r="F3" s="2144"/>
      <c r="G3" s="2144"/>
      <c r="H3" s="2144"/>
      <c r="I3" s="2144"/>
      <c r="J3" s="2144"/>
      <c r="K3" s="2144"/>
    </row>
    <row r="4" spans="1:13">
      <c r="A4" s="2951"/>
      <c r="B4" s="2951"/>
      <c r="C4" s="2951"/>
      <c r="D4" s="2952"/>
      <c r="E4" s="2952"/>
      <c r="F4" s="2144"/>
      <c r="G4" s="2160"/>
      <c r="H4" s="2161"/>
      <c r="I4" s="2144"/>
      <c r="J4" s="2144"/>
      <c r="K4" s="2144"/>
    </row>
    <row r="5" spans="1:13" ht="22.9" customHeight="1">
      <c r="A5" s="2162"/>
      <c r="B5" s="2953" t="s">
        <v>1279</v>
      </c>
      <c r="C5" s="2954"/>
      <c r="D5" s="2953" t="s">
        <v>1248</v>
      </c>
      <c r="E5" s="2954"/>
      <c r="F5" s="2953" t="s">
        <v>1280</v>
      </c>
      <c r="G5" s="2954"/>
      <c r="H5" s="2955"/>
      <c r="I5" s="2955"/>
      <c r="J5" s="2163"/>
      <c r="K5" s="2163"/>
    </row>
    <row r="6" spans="1:13" ht="45" customHeight="1">
      <c r="A6" s="2164" t="s">
        <v>120</v>
      </c>
      <c r="B6" s="2165" t="s">
        <v>225</v>
      </c>
      <c r="C6" s="2166" t="s">
        <v>603</v>
      </c>
      <c r="D6" s="2165" t="s">
        <v>225</v>
      </c>
      <c r="E6" s="2166" t="s">
        <v>1281</v>
      </c>
      <c r="F6" s="2167" t="s">
        <v>1282</v>
      </c>
      <c r="G6" s="2167" t="s">
        <v>1248</v>
      </c>
      <c r="H6" s="2167" t="s">
        <v>1283</v>
      </c>
      <c r="I6" s="2167" t="s">
        <v>188</v>
      </c>
      <c r="J6" s="2167" t="s">
        <v>1284</v>
      </c>
      <c r="K6" s="2167" t="s">
        <v>1285</v>
      </c>
    </row>
    <row r="7" spans="1:13" ht="13.5" customHeight="1">
      <c r="A7" s="2956" t="s">
        <v>1286</v>
      </c>
      <c r="B7" s="2957"/>
      <c r="C7" s="2958"/>
      <c r="D7" s="2056"/>
      <c r="E7" s="2056"/>
      <c r="F7" s="1900"/>
      <c r="G7" s="1900"/>
      <c r="H7" s="1900"/>
      <c r="I7" s="1900"/>
      <c r="J7" s="1900"/>
      <c r="K7" s="1900"/>
    </row>
    <row r="8" spans="1:13" ht="22.5">
      <c r="A8" s="1901" t="s">
        <v>1287</v>
      </c>
      <c r="B8" s="1901">
        <v>0.13579589892068</v>
      </c>
      <c r="C8" s="1901">
        <v>41.67687926</v>
      </c>
      <c r="D8" s="1901">
        <v>0</v>
      </c>
      <c r="E8" s="1901">
        <v>0</v>
      </c>
      <c r="F8" s="1901">
        <v>1.92356300752154</v>
      </c>
      <c r="G8" s="1901">
        <v>0</v>
      </c>
      <c r="H8" s="1901">
        <v>0</v>
      </c>
      <c r="I8" s="1901">
        <v>1.92356300752154</v>
      </c>
      <c r="J8" s="1902">
        <v>1.865070500172241E-2</v>
      </c>
      <c r="K8" s="1902">
        <v>1</v>
      </c>
      <c r="L8" s="1450"/>
    </row>
    <row r="9" spans="1:13" ht="22.5">
      <c r="A9" s="1901" t="s">
        <v>1288</v>
      </c>
      <c r="B9" s="1901">
        <v>147.49839662976237</v>
      </c>
      <c r="C9" s="1901">
        <v>1840.85401585</v>
      </c>
      <c r="D9" s="1901">
        <v>9.6591205699999989</v>
      </c>
      <c r="E9" s="1901">
        <v>47.55618767</v>
      </c>
      <c r="F9" s="1901">
        <v>87.642473002512602</v>
      </c>
      <c r="G9" s="1901">
        <v>6.7051796112800011</v>
      </c>
      <c r="H9" s="1901">
        <v>0</v>
      </c>
      <c r="I9" s="1901">
        <v>94.347652613792619</v>
      </c>
      <c r="J9" s="1902">
        <v>0.91478689786829137</v>
      </c>
      <c r="K9" s="1902">
        <v>1</v>
      </c>
    </row>
    <row r="10" spans="1:13">
      <c r="A10" s="1901" t="s">
        <v>1289</v>
      </c>
      <c r="B10" s="1901">
        <v>7.5636746000000005E-2</v>
      </c>
      <c r="C10" s="1901">
        <v>94.973978900000006</v>
      </c>
      <c r="D10" s="1901">
        <v>0.33130112</v>
      </c>
      <c r="E10" s="1901">
        <v>1.0748299999999999E-3</v>
      </c>
      <c r="F10" s="1901">
        <v>4.3631360406000006</v>
      </c>
      <c r="G10" s="1901">
        <v>0.18400845417</v>
      </c>
      <c r="H10" s="1901">
        <v>0</v>
      </c>
      <c r="I10" s="1901">
        <v>4.5471444947700004</v>
      </c>
      <c r="J10" s="1902">
        <v>4.4088730257624123E-2</v>
      </c>
      <c r="K10" s="1902">
        <v>1.875</v>
      </c>
      <c r="L10" s="1450"/>
    </row>
    <row r="11" spans="1:13">
      <c r="A11" s="1901" t="s">
        <v>1290</v>
      </c>
      <c r="B11" s="1901">
        <v>0.11423702433621001</v>
      </c>
      <c r="C11" s="1901">
        <v>190.98208692999998</v>
      </c>
      <c r="D11" s="1901">
        <v>0</v>
      </c>
      <c r="E11" s="1901">
        <v>14.51956193</v>
      </c>
      <c r="F11" s="1901">
        <v>3.80755513588658</v>
      </c>
      <c r="G11" s="1901">
        <v>0.71908897992000009</v>
      </c>
      <c r="H11" s="1901">
        <v>0</v>
      </c>
      <c r="I11" s="1901">
        <v>4.5266441158065795</v>
      </c>
      <c r="J11" s="1902">
        <v>4.3889960308849264E-2</v>
      </c>
      <c r="K11" s="1902">
        <v>1.25</v>
      </c>
      <c r="L11" s="1450"/>
    </row>
    <row r="12" spans="1:13">
      <c r="A12" s="1901" t="s">
        <v>1291</v>
      </c>
      <c r="B12" s="1901">
        <v>3022.639728236255</v>
      </c>
      <c r="C12" s="1901">
        <v>316.26433701000002</v>
      </c>
      <c r="D12" s="1901">
        <v>1.7837771800667401</v>
      </c>
      <c r="E12" s="1901">
        <v>0</v>
      </c>
      <c r="F12" s="1901">
        <v>185.30800090635637</v>
      </c>
      <c r="G12" s="1901">
        <v>0.14270217438732002</v>
      </c>
      <c r="H12" s="1901">
        <v>0</v>
      </c>
      <c r="I12" s="1901">
        <v>185.45070308074369</v>
      </c>
      <c r="J12" s="1902">
        <v>1.7981144064407433</v>
      </c>
      <c r="K12" s="1902">
        <v>0.5</v>
      </c>
      <c r="L12" s="1450"/>
    </row>
    <row r="13" spans="1:13">
      <c r="A13" s="1901" t="s">
        <v>185</v>
      </c>
      <c r="B13" s="1901">
        <v>1804.7319250511102</v>
      </c>
      <c r="C13" s="1901">
        <v>57368.808594279995</v>
      </c>
      <c r="D13" s="1901">
        <v>144.94631362999999</v>
      </c>
      <c r="E13" s="1901">
        <v>362.25394870000002</v>
      </c>
      <c r="F13" s="1901">
        <v>2013.5069493378489</v>
      </c>
      <c r="G13" s="1901">
        <v>26.888469025799996</v>
      </c>
      <c r="H13" s="1901">
        <v>0</v>
      </c>
      <c r="I13" s="1901">
        <v>2040.395418363649</v>
      </c>
      <c r="J13" s="1902">
        <v>19.783502222679473</v>
      </c>
      <c r="K13" s="1902">
        <v>2</v>
      </c>
      <c r="L13" s="1450"/>
    </row>
    <row r="14" spans="1:13">
      <c r="A14" s="1901" t="s">
        <v>1292</v>
      </c>
      <c r="B14" s="1901">
        <v>4.0120875000000005E-7</v>
      </c>
      <c r="C14" s="1901">
        <v>19.559305000000002</v>
      </c>
      <c r="D14" s="1901">
        <v>0</v>
      </c>
      <c r="E14" s="1901">
        <v>0</v>
      </c>
      <c r="F14" s="1901">
        <v>0.79120640410067999</v>
      </c>
      <c r="G14" s="1901">
        <v>0</v>
      </c>
      <c r="H14" s="1901">
        <v>0.13184202872999998</v>
      </c>
      <c r="I14" s="1901">
        <v>0.79120640410067999</v>
      </c>
      <c r="J14" s="1902">
        <v>7.6714706930077585E-3</v>
      </c>
      <c r="K14" s="1902">
        <v>1.25</v>
      </c>
      <c r="L14" s="1450"/>
      <c r="M14" s="1451"/>
    </row>
    <row r="15" spans="1:13">
      <c r="A15" s="1901" t="s">
        <v>186</v>
      </c>
      <c r="B15" s="1901">
        <v>1519.6634292715992</v>
      </c>
      <c r="C15" s="1901">
        <v>93118.659166769998</v>
      </c>
      <c r="D15" s="1901">
        <v>1218.1030899299999</v>
      </c>
      <c r="E15" s="1901">
        <v>215.5499887</v>
      </c>
      <c r="F15" s="1901">
        <v>2362.9066318130472</v>
      </c>
      <c r="G15" s="1901">
        <v>61.941107238470011</v>
      </c>
      <c r="H15" s="1901">
        <v>131.84202873000001</v>
      </c>
      <c r="I15" s="1901">
        <v>2556.6897677815168</v>
      </c>
      <c r="J15" s="1902">
        <v>24.789448774675133</v>
      </c>
      <c r="K15" s="1902">
        <v>2</v>
      </c>
      <c r="M15" s="1451"/>
    </row>
    <row r="16" spans="1:13">
      <c r="A16" s="1903" t="s">
        <v>707</v>
      </c>
      <c r="B16" s="1904">
        <v>6494.8591492591922</v>
      </c>
      <c r="C16" s="1904">
        <v>152991.778364</v>
      </c>
      <c r="D16" s="1904">
        <v>1374.8236024300666</v>
      </c>
      <c r="E16" s="1904">
        <v>639.88076182999998</v>
      </c>
      <c r="F16" s="1904">
        <v>4660.2495156478744</v>
      </c>
      <c r="G16" s="1904">
        <v>96.580555484027329</v>
      </c>
      <c r="H16" s="1904">
        <v>131.84202873000001</v>
      </c>
      <c r="I16" s="1904">
        <v>4888.6720998619003</v>
      </c>
      <c r="J16" s="1905">
        <v>47.400153167924842</v>
      </c>
      <c r="K16" s="1906"/>
    </row>
    <row r="17" spans="1:13">
      <c r="A17" s="1907"/>
      <c r="B17" s="1907"/>
      <c r="C17" s="1908"/>
      <c r="D17" s="1909"/>
      <c r="E17" s="1908"/>
      <c r="F17" s="1908"/>
      <c r="G17" s="1908"/>
      <c r="H17" s="1908"/>
      <c r="I17" s="1908"/>
      <c r="J17" s="1910"/>
      <c r="K17" s="1911"/>
    </row>
    <row r="18" spans="1:13">
      <c r="A18" s="2944" t="s">
        <v>1293</v>
      </c>
      <c r="B18" s="2945"/>
      <c r="C18" s="2946"/>
      <c r="D18" s="2946"/>
      <c r="E18" s="2946"/>
      <c r="F18" s="2946"/>
      <c r="G18" s="2946"/>
      <c r="H18" s="1900"/>
      <c r="I18" s="1900"/>
      <c r="J18" s="1900"/>
      <c r="K18" s="1900"/>
    </row>
    <row r="19" spans="1:13">
      <c r="A19" s="1901" t="s">
        <v>1294</v>
      </c>
      <c r="B19" s="1901">
        <v>0</v>
      </c>
      <c r="C19" s="1901">
        <v>1662.7630123399999</v>
      </c>
      <c r="D19" s="1901">
        <v>2.555866E-2</v>
      </c>
      <c r="E19" s="1901">
        <v>4.2175223500000003</v>
      </c>
      <c r="F19" s="1901">
        <v>129.48984013</v>
      </c>
      <c r="G19" s="1901">
        <v>2.8533189972000006</v>
      </c>
      <c r="H19" s="1901">
        <v>0</v>
      </c>
      <c r="I19" s="1901">
        <v>132.34315912719998</v>
      </c>
      <c r="J19" s="1902">
        <v>1.2831881306855368</v>
      </c>
      <c r="K19" s="1901"/>
      <c r="M19" s="1452"/>
    </row>
    <row r="20" spans="1:13">
      <c r="A20" s="1901" t="s">
        <v>844</v>
      </c>
      <c r="B20" s="1901">
        <v>2278.6104492599243</v>
      </c>
      <c r="C20" s="1901">
        <v>87503.68534751999</v>
      </c>
      <c r="D20" s="1901">
        <v>30.115130149999999</v>
      </c>
      <c r="E20" s="1901">
        <v>101.9540173</v>
      </c>
      <c r="F20" s="1901">
        <v>2132.5903129529138</v>
      </c>
      <c r="G20" s="1901">
        <v>15.786568099599998</v>
      </c>
      <c r="H20" s="1901">
        <v>0</v>
      </c>
      <c r="I20" s="1901">
        <v>2148.3768810525135</v>
      </c>
      <c r="J20" s="1902">
        <v>20.830481395386382</v>
      </c>
      <c r="K20" s="1901"/>
      <c r="M20" s="1452"/>
    </row>
    <row r="21" spans="1:13">
      <c r="A21" s="1901" t="s">
        <v>1295</v>
      </c>
      <c r="B21" s="1901">
        <v>1777.8934203506096</v>
      </c>
      <c r="C21" s="1901">
        <v>690.12972767999997</v>
      </c>
      <c r="D21" s="1901">
        <v>8.8357321761000002E-2</v>
      </c>
      <c r="E21" s="1901">
        <v>5.5639727199999998</v>
      </c>
      <c r="F21" s="1901">
        <v>136.66339851607043</v>
      </c>
      <c r="G21" s="1901">
        <v>4.6108305050700002E-2</v>
      </c>
      <c r="H21" s="1901">
        <v>0</v>
      </c>
      <c r="I21" s="1901">
        <v>136.70950682112112</v>
      </c>
      <c r="J21" s="1902">
        <v>1.3255238703810104</v>
      </c>
      <c r="K21" s="1901"/>
      <c r="M21" s="1452"/>
    </row>
    <row r="22" spans="1:13">
      <c r="A22" s="1901" t="s">
        <v>187</v>
      </c>
      <c r="B22" s="1901">
        <v>778.773844977659</v>
      </c>
      <c r="C22" s="1901">
        <v>65951.363497330007</v>
      </c>
      <c r="D22" s="1901">
        <v>15525.534151840002</v>
      </c>
      <c r="E22" s="1901">
        <v>192.44942019999999</v>
      </c>
      <c r="F22" s="1901">
        <v>1742.1115446086415</v>
      </c>
      <c r="G22" s="1901">
        <v>124.37934947650001</v>
      </c>
      <c r="H22" s="1901">
        <v>0</v>
      </c>
      <c r="I22" s="1901">
        <v>1866.4908940851415</v>
      </c>
      <c r="J22" s="1902">
        <v>18.097338593985864</v>
      </c>
      <c r="K22" s="1901"/>
      <c r="M22" s="1452"/>
    </row>
    <row r="23" spans="1:13">
      <c r="A23" s="1901" t="s">
        <v>1296</v>
      </c>
      <c r="B23" s="1901">
        <v>1960.3928221197352</v>
      </c>
      <c r="C23" s="1901">
        <v>484.50374829999998</v>
      </c>
      <c r="D23" s="1901">
        <v>1.6585025687850001</v>
      </c>
      <c r="E23" s="1901">
        <v>0</v>
      </c>
      <c r="F23" s="1901">
        <v>123.93447790841343</v>
      </c>
      <c r="G23" s="1901">
        <v>0.13268020550279999</v>
      </c>
      <c r="H23" s="1901">
        <v>0</v>
      </c>
      <c r="I23" s="1901">
        <v>124.06715811391622</v>
      </c>
      <c r="J23" s="1902">
        <v>1.2029447215072788</v>
      </c>
      <c r="K23" s="1901"/>
      <c r="M23" s="1452"/>
    </row>
    <row r="24" spans="1:13" ht="14.45" customHeight="1">
      <c r="A24" s="1901" t="s">
        <v>1297</v>
      </c>
      <c r="B24" s="1901">
        <v>0</v>
      </c>
      <c r="C24" s="1901">
        <v>1524.8387948899999</v>
      </c>
      <c r="D24" s="1901">
        <v>0</v>
      </c>
      <c r="E24" s="1901">
        <v>0.16892923999999998</v>
      </c>
      <c r="F24" s="1901">
        <v>121.14884196999999</v>
      </c>
      <c r="G24" s="1901">
        <v>0.18716972521000003</v>
      </c>
      <c r="H24" s="1901">
        <v>0</v>
      </c>
      <c r="I24" s="1901">
        <v>121.33601169520999</v>
      </c>
      <c r="J24" s="1902">
        <v>1.1764637557304247</v>
      </c>
      <c r="K24" s="1901"/>
      <c r="M24" s="1452"/>
    </row>
    <row r="25" spans="1:13">
      <c r="A25" s="1901" t="s">
        <v>827</v>
      </c>
      <c r="B25" s="1901">
        <v>136.91127712920485</v>
      </c>
      <c r="C25" s="1901">
        <v>2455.9931898199998</v>
      </c>
      <c r="D25" s="1901">
        <v>16.057268959999998</v>
      </c>
      <c r="E25" s="1901">
        <v>14.09324037</v>
      </c>
      <c r="F25" s="1901">
        <v>79.88071586366577</v>
      </c>
      <c r="G25" s="1901">
        <v>82.246446156879983</v>
      </c>
      <c r="H25" s="1901">
        <v>0</v>
      </c>
      <c r="I25" s="1901">
        <v>162.12716202054574</v>
      </c>
      <c r="J25" s="1902">
        <v>1.5719713156200279</v>
      </c>
      <c r="K25" s="1901"/>
      <c r="M25" s="1452"/>
    </row>
    <row r="26" spans="1:13">
      <c r="A26" s="1903" t="s">
        <v>707</v>
      </c>
      <c r="B26" s="1904">
        <v>6932.5818138371333</v>
      </c>
      <c r="C26" s="1904">
        <v>160273.27731787998</v>
      </c>
      <c r="D26" s="1904">
        <v>15573.478969500547</v>
      </c>
      <c r="E26" s="1904">
        <v>318.44710218</v>
      </c>
      <c r="F26" s="1904">
        <v>4465.8191319497046</v>
      </c>
      <c r="G26" s="1904">
        <v>225.63164096594349</v>
      </c>
      <c r="H26" s="1904">
        <v>0</v>
      </c>
      <c r="I26" s="1904">
        <v>4691.4507729156485</v>
      </c>
      <c r="J26" s="1912">
        <v>45.487911783296518</v>
      </c>
      <c r="K26" s="1913"/>
    </row>
    <row r="27" spans="1:13">
      <c r="A27" s="1914"/>
      <c r="B27" s="1914"/>
      <c r="C27" s="1914"/>
      <c r="D27" s="1914"/>
      <c r="E27" s="1915"/>
      <c r="F27" s="1915"/>
      <c r="G27" s="1915"/>
      <c r="H27" s="1915"/>
      <c r="I27" s="1915"/>
      <c r="J27" s="1916"/>
      <c r="K27" s="1916"/>
    </row>
    <row r="28" spans="1:13">
      <c r="A28" s="2944" t="s">
        <v>1298</v>
      </c>
      <c r="B28" s="2945"/>
      <c r="C28" s="2946"/>
      <c r="D28" s="2946"/>
      <c r="E28" s="2946"/>
      <c r="F28" s="2946"/>
      <c r="G28" s="2946"/>
      <c r="H28" s="1915"/>
      <c r="I28" s="1915"/>
      <c r="J28" s="1916"/>
      <c r="K28" s="1916"/>
    </row>
    <row r="29" spans="1:13">
      <c r="A29" s="1903" t="s">
        <v>707</v>
      </c>
      <c r="B29" s="1904">
        <v>898.62933741532231</v>
      </c>
      <c r="C29" s="1904">
        <v>15325.879296799998</v>
      </c>
      <c r="D29" s="1904">
        <v>24.553862882626994</v>
      </c>
      <c r="E29" s="1904">
        <v>109.03077174999999</v>
      </c>
      <c r="F29" s="1904">
        <v>718.50602987588752</v>
      </c>
      <c r="G29" s="1904">
        <v>14.991989124632159</v>
      </c>
      <c r="H29" s="1904">
        <v>0</v>
      </c>
      <c r="I29" s="1904">
        <v>733.49801900051966</v>
      </c>
      <c r="J29" s="1904">
        <v>7.0984615596089284</v>
      </c>
      <c r="K29" s="1913"/>
    </row>
    <row r="30" spans="1:13">
      <c r="A30" s="1917" t="s">
        <v>388</v>
      </c>
      <c r="B30" s="1917">
        <v>14326.070300511648</v>
      </c>
      <c r="C30" s="1917">
        <v>328590.93497867999</v>
      </c>
      <c r="D30" s="1917">
        <v>16972.856434813242</v>
      </c>
      <c r="E30" s="1917">
        <v>1067.35863576</v>
      </c>
      <c r="F30" s="1917">
        <v>9844.5746774734653</v>
      </c>
      <c r="G30" s="1917">
        <v>337.204185574603</v>
      </c>
      <c r="H30" s="1917">
        <v>131.84202873000001</v>
      </c>
      <c r="I30" s="1917">
        <v>10313.620891778068</v>
      </c>
      <c r="J30" s="1917">
        <v>100</v>
      </c>
      <c r="K30" s="1917"/>
    </row>
    <row r="31" spans="1:13">
      <c r="A31" s="2844"/>
      <c r="B31" s="2947"/>
      <c r="C31" s="2947"/>
      <c r="D31" s="2948"/>
      <c r="E31" s="2948"/>
      <c r="F31" s="1449"/>
      <c r="G31" s="1449"/>
      <c r="H31" s="1449"/>
      <c r="I31" s="1449"/>
      <c r="J31" s="1449"/>
      <c r="K31" s="1449"/>
    </row>
    <row r="32" spans="1:13">
      <c r="B32" s="1451"/>
      <c r="C32" s="1451"/>
      <c r="D32" s="1451"/>
      <c r="E32" s="1451"/>
      <c r="F32" s="1451"/>
      <c r="G32" s="1451"/>
      <c r="H32" s="1451"/>
      <c r="I32" s="1451"/>
      <c r="J32" s="1451"/>
      <c r="K32" s="1451"/>
    </row>
    <row r="33" spans="1:8">
      <c r="A33" s="1453"/>
      <c r="E33" s="1454"/>
    </row>
    <row r="34" spans="1:8">
      <c r="C34" s="1451"/>
      <c r="H34" s="1454"/>
    </row>
  </sheetData>
  <mergeCells count="8">
    <mergeCell ref="A28:G28"/>
    <mergeCell ref="A31:E31"/>
    <mergeCell ref="A1:E4"/>
    <mergeCell ref="B5:C5"/>
    <mergeCell ref="D5:E5"/>
    <mergeCell ref="F5:I5"/>
    <mergeCell ref="A18:G18"/>
    <mergeCell ref="A7:C7"/>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CBAC-FFF1-4F60-BD84-6CEED5CE66FC}">
  <sheetPr>
    <tabColor theme="2"/>
  </sheetPr>
  <dimension ref="A1:I116"/>
  <sheetViews>
    <sheetView showGridLines="0" showWhiteSpace="0" view="pageLayout" zoomScaleNormal="100" zoomScaleSheetLayoutView="100" workbookViewId="0">
      <selection activeCell="J1" sqref="J1:XFD1048576"/>
    </sheetView>
  </sheetViews>
  <sheetFormatPr defaultColWidth="0" defaultRowHeight="12"/>
  <cols>
    <col min="1" max="1" width="12.140625" style="17" customWidth="1"/>
    <col min="2" max="2" width="13.85546875" style="17" customWidth="1"/>
    <col min="3" max="3" width="6.42578125" style="17" customWidth="1"/>
    <col min="4" max="4" width="10" style="17" customWidth="1"/>
    <col min="5" max="5" width="10.42578125" style="17" customWidth="1"/>
    <col min="6" max="6" width="5.85546875" style="17" customWidth="1"/>
    <col min="7" max="7" width="6.42578125" style="1729" customWidth="1"/>
    <col min="8" max="8" width="22.42578125" style="446" bestFit="1" customWidth="1"/>
    <col min="9" max="9" width="9" style="446" bestFit="1" customWidth="1"/>
    <col min="10" max="16384" width="10.28515625" style="1556" hidden="1"/>
  </cols>
  <sheetData>
    <row r="1" spans="1:9" s="36" customFormat="1" ht="15" customHeight="1">
      <c r="A1" s="2959" t="s">
        <v>2141</v>
      </c>
      <c r="B1" s="2959"/>
      <c r="C1" s="2960"/>
      <c r="D1" s="2960"/>
      <c r="E1" s="2960"/>
      <c r="F1" s="2960"/>
      <c r="G1" s="2960"/>
      <c r="H1" s="2960"/>
      <c r="I1" s="2960"/>
    </row>
    <row r="2" spans="1:9" s="36" customFormat="1" ht="15" customHeight="1">
      <c r="A2" s="2961" t="s">
        <v>1607</v>
      </c>
      <c r="B2" s="1951"/>
      <c r="C2" s="2963" t="s">
        <v>1608</v>
      </c>
      <c r="D2" s="2965" t="s">
        <v>1609</v>
      </c>
      <c r="E2" s="2966"/>
      <c r="F2" s="2966"/>
      <c r="G2" s="2966"/>
      <c r="H2" s="2963" t="s">
        <v>1610</v>
      </c>
      <c r="I2" s="2963" t="s">
        <v>1611</v>
      </c>
    </row>
    <row r="3" spans="1:9" ht="76.5" customHeight="1">
      <c r="A3" s="2962"/>
      <c r="B3" s="1952" t="s">
        <v>1612</v>
      </c>
      <c r="C3" s="2964"/>
      <c r="D3" s="1953" t="s">
        <v>1613</v>
      </c>
      <c r="E3" s="1953" t="s">
        <v>1614</v>
      </c>
      <c r="F3" s="1953" t="s">
        <v>1615</v>
      </c>
      <c r="G3" s="1953" t="s">
        <v>1616</v>
      </c>
      <c r="H3" s="2964"/>
      <c r="I3" s="2964" t="s">
        <v>1611</v>
      </c>
    </row>
    <row r="4" spans="1:9" ht="16.5">
      <c r="A4" s="1918" t="s">
        <v>1617</v>
      </c>
      <c r="B4" s="1919" t="s">
        <v>1618</v>
      </c>
      <c r="C4" s="1920">
        <v>100</v>
      </c>
      <c r="D4" s="1921" t="s">
        <v>1619</v>
      </c>
      <c r="E4" s="1921" t="s">
        <v>1620</v>
      </c>
      <c r="F4" s="1922"/>
      <c r="G4" s="1922"/>
      <c r="H4" s="1923" t="s">
        <v>1621</v>
      </c>
      <c r="I4" s="1924" t="s">
        <v>187</v>
      </c>
    </row>
    <row r="5" spans="1:9" ht="16.5">
      <c r="A5" s="1925"/>
      <c r="B5" s="1926" t="s">
        <v>1622</v>
      </c>
      <c r="C5" s="1927">
        <v>100</v>
      </c>
      <c r="D5" s="1928" t="s">
        <v>1619</v>
      </c>
      <c r="E5" s="1928" t="s">
        <v>1620</v>
      </c>
      <c r="F5" s="1929"/>
      <c r="G5" s="1929"/>
      <c r="H5" s="1930" t="s">
        <v>1621</v>
      </c>
      <c r="I5" s="1931" t="s">
        <v>187</v>
      </c>
    </row>
    <row r="6" spans="1:9" ht="16.5">
      <c r="A6" s="1932"/>
      <c r="B6" s="1926" t="s">
        <v>1623</v>
      </c>
      <c r="C6" s="1927">
        <v>100</v>
      </c>
      <c r="D6" s="1928" t="s">
        <v>1619</v>
      </c>
      <c r="E6" s="1928" t="s">
        <v>1620</v>
      </c>
      <c r="F6" s="1929"/>
      <c r="G6" s="1929"/>
      <c r="H6" s="1930" t="s">
        <v>1624</v>
      </c>
      <c r="I6" s="1928" t="s">
        <v>187</v>
      </c>
    </row>
    <row r="7" spans="1:9" ht="16.5">
      <c r="A7" s="1925"/>
      <c r="B7" s="1933" t="s">
        <v>1625</v>
      </c>
      <c r="C7" s="1927">
        <v>33</v>
      </c>
      <c r="D7" s="1928" t="s">
        <v>1626</v>
      </c>
      <c r="E7" s="1928" t="s">
        <v>1626</v>
      </c>
      <c r="F7" s="1929"/>
      <c r="G7" s="1929"/>
      <c r="H7" s="1930" t="s">
        <v>1627</v>
      </c>
      <c r="I7" s="1931" t="s">
        <v>187</v>
      </c>
    </row>
    <row r="8" spans="1:9" ht="16.5">
      <c r="A8" s="1925" t="s">
        <v>1618</v>
      </c>
      <c r="B8" s="1926" t="s">
        <v>1628</v>
      </c>
      <c r="C8" s="1927">
        <v>100</v>
      </c>
      <c r="D8" s="1928" t="s">
        <v>1619</v>
      </c>
      <c r="E8" s="1928" t="s">
        <v>1620</v>
      </c>
      <c r="F8" s="1929"/>
      <c r="G8" s="1929"/>
      <c r="H8" s="1930" t="s">
        <v>1627</v>
      </c>
      <c r="I8" s="1931" t="s">
        <v>187</v>
      </c>
    </row>
    <row r="9" spans="1:9" ht="11.25">
      <c r="A9" s="1925"/>
      <c r="B9" s="1926"/>
      <c r="C9" s="1927"/>
      <c r="D9" s="1931"/>
      <c r="E9" s="1931"/>
      <c r="F9" s="1929"/>
      <c r="G9" s="1929"/>
      <c r="H9" s="1930"/>
      <c r="I9" s="1931"/>
    </row>
    <row r="10" spans="1:9" ht="16.5">
      <c r="A10" s="1918" t="s">
        <v>1617</v>
      </c>
      <c r="B10" s="1919" t="s">
        <v>1629</v>
      </c>
      <c r="C10" s="1920">
        <v>100</v>
      </c>
      <c r="D10" s="1921" t="s">
        <v>1619</v>
      </c>
      <c r="E10" s="1921" t="s">
        <v>1620</v>
      </c>
      <c r="F10" s="1922"/>
      <c r="G10" s="1922"/>
      <c r="H10" s="1923" t="s">
        <v>1621</v>
      </c>
      <c r="I10" s="1924" t="s">
        <v>185</v>
      </c>
    </row>
    <row r="11" spans="1:9" ht="15" customHeight="1">
      <c r="A11" s="1932"/>
      <c r="B11" s="1926" t="s">
        <v>1630</v>
      </c>
      <c r="C11" s="1927">
        <v>100</v>
      </c>
      <c r="D11" s="1928" t="s">
        <v>1619</v>
      </c>
      <c r="E11" s="1928" t="s">
        <v>1620</v>
      </c>
      <c r="F11" s="1934"/>
      <c r="G11" s="1929"/>
      <c r="H11" s="1930" t="s">
        <v>1624</v>
      </c>
      <c r="I11" s="1931" t="s">
        <v>185</v>
      </c>
    </row>
    <row r="12" spans="1:9" ht="11.25">
      <c r="A12" s="1932"/>
      <c r="B12" s="1926" t="s">
        <v>1631</v>
      </c>
      <c r="C12" s="1927">
        <v>23.21</v>
      </c>
      <c r="D12" s="1928" t="s">
        <v>1626</v>
      </c>
      <c r="E12" s="1928" t="s">
        <v>1626</v>
      </c>
      <c r="F12" s="1929"/>
      <c r="G12" s="1929"/>
      <c r="H12" s="1930" t="s">
        <v>1621</v>
      </c>
      <c r="I12" s="1935" t="s">
        <v>185</v>
      </c>
    </row>
    <row r="13" spans="1:9" ht="15" customHeight="1">
      <c r="A13" s="1925"/>
      <c r="B13" s="1926" t="s">
        <v>1632</v>
      </c>
      <c r="C13" s="1927">
        <v>100</v>
      </c>
      <c r="D13" s="1928" t="s">
        <v>1619</v>
      </c>
      <c r="E13" s="1928" t="s">
        <v>1620</v>
      </c>
      <c r="F13" s="1929"/>
      <c r="G13" s="1929"/>
      <c r="H13" s="1930" t="s">
        <v>1624</v>
      </c>
      <c r="I13" s="1935" t="s">
        <v>185</v>
      </c>
    </row>
    <row r="14" spans="1:9" ht="11.25">
      <c r="A14" s="1925"/>
      <c r="B14" s="1926"/>
      <c r="C14" s="1927"/>
      <c r="D14" s="1936"/>
      <c r="E14" s="1936"/>
      <c r="F14" s="1929"/>
      <c r="G14" s="1929"/>
      <c r="H14" s="1930"/>
      <c r="I14" s="1931"/>
    </row>
    <row r="15" spans="1:9" ht="16.5">
      <c r="A15" s="1918" t="s">
        <v>1617</v>
      </c>
      <c r="B15" s="1919" t="s">
        <v>1633</v>
      </c>
      <c r="C15" s="1920">
        <v>100</v>
      </c>
      <c r="D15" s="1921" t="s">
        <v>1619</v>
      </c>
      <c r="E15" s="1921" t="s">
        <v>1620</v>
      </c>
      <c r="F15" s="1922"/>
      <c r="G15" s="1922"/>
      <c r="H15" s="1923" t="s">
        <v>1624</v>
      </c>
      <c r="I15" s="1921" t="s">
        <v>844</v>
      </c>
    </row>
    <row r="16" spans="1:9" ht="16.5">
      <c r="A16" s="1932"/>
      <c r="B16" s="1926" t="s">
        <v>1634</v>
      </c>
      <c r="C16" s="1927">
        <v>100</v>
      </c>
      <c r="D16" s="1928" t="s">
        <v>1619</v>
      </c>
      <c r="E16" s="1928" t="s">
        <v>1620</v>
      </c>
      <c r="F16" s="1929"/>
      <c r="G16" s="1929"/>
      <c r="H16" s="1930" t="s">
        <v>1621</v>
      </c>
      <c r="I16" s="1928" t="s">
        <v>844</v>
      </c>
    </row>
    <row r="17" spans="1:9" ht="14.1" customHeight="1">
      <c r="A17" s="1932"/>
      <c r="B17" s="1926" t="s">
        <v>1635</v>
      </c>
      <c r="C17" s="1927">
        <v>39.200000000000003</v>
      </c>
      <c r="D17" s="1928" t="s">
        <v>1626</v>
      </c>
      <c r="E17" s="1928" t="s">
        <v>1626</v>
      </c>
      <c r="F17" s="1929"/>
      <c r="G17" s="1929"/>
      <c r="H17" s="1930" t="s">
        <v>1621</v>
      </c>
      <c r="I17" s="1928" t="s">
        <v>844</v>
      </c>
    </row>
    <row r="18" spans="1:9" ht="16.5">
      <c r="A18" s="1932"/>
      <c r="B18" s="1926" t="s">
        <v>1636</v>
      </c>
      <c r="C18" s="1927">
        <v>100</v>
      </c>
      <c r="D18" s="1928" t="s">
        <v>1619</v>
      </c>
      <c r="E18" s="1928" t="s">
        <v>1620</v>
      </c>
      <c r="F18" s="1929"/>
      <c r="G18" s="1929"/>
      <c r="H18" s="1930" t="s">
        <v>1624</v>
      </c>
      <c r="I18" s="1928" t="s">
        <v>844</v>
      </c>
    </row>
    <row r="19" spans="1:9" ht="16.5">
      <c r="A19" s="1925" t="s">
        <v>1633</v>
      </c>
      <c r="B19" s="1926" t="s">
        <v>1637</v>
      </c>
      <c r="C19" s="1927">
        <v>100</v>
      </c>
      <c r="D19" s="1928" t="s">
        <v>1619</v>
      </c>
      <c r="E19" s="1928" t="s">
        <v>1620</v>
      </c>
      <c r="F19" s="1929"/>
      <c r="G19" s="1929"/>
      <c r="H19" s="1930" t="s">
        <v>1624</v>
      </c>
      <c r="I19" s="1928" t="s">
        <v>844</v>
      </c>
    </row>
    <row r="20" spans="1:9" ht="16.5">
      <c r="A20" s="1932"/>
      <c r="B20" s="1926" t="s">
        <v>1638</v>
      </c>
      <c r="C20" s="1927">
        <v>100</v>
      </c>
      <c r="D20" s="1928" t="s">
        <v>1619</v>
      </c>
      <c r="E20" s="1928" t="s">
        <v>1620</v>
      </c>
      <c r="F20" s="1929"/>
      <c r="G20" s="1929"/>
      <c r="H20" s="1930" t="s">
        <v>1624</v>
      </c>
      <c r="I20" s="1928" t="s">
        <v>844</v>
      </c>
    </row>
    <row r="21" spans="1:9" ht="16.5">
      <c r="A21" s="1932"/>
      <c r="B21" s="1926" t="s">
        <v>1639</v>
      </c>
      <c r="C21" s="1927">
        <v>100</v>
      </c>
      <c r="D21" s="1928" t="s">
        <v>1619</v>
      </c>
      <c r="E21" s="1928" t="s">
        <v>1620</v>
      </c>
      <c r="F21" s="1929"/>
      <c r="G21" s="1929"/>
      <c r="H21" s="1930" t="s">
        <v>1624</v>
      </c>
      <c r="I21" s="1928" t="s">
        <v>844</v>
      </c>
    </row>
    <row r="22" spans="1:9" ht="16.5">
      <c r="A22" s="1932"/>
      <c r="B22" s="1926" t="s">
        <v>1640</v>
      </c>
      <c r="C22" s="1927">
        <v>100</v>
      </c>
      <c r="D22" s="1928" t="s">
        <v>1619</v>
      </c>
      <c r="E22" s="1928" t="s">
        <v>1620</v>
      </c>
      <c r="F22" s="1929"/>
      <c r="G22" s="1929"/>
      <c r="H22" s="1930" t="s">
        <v>1624</v>
      </c>
      <c r="I22" s="1928" t="s">
        <v>844</v>
      </c>
    </row>
    <row r="23" spans="1:9" ht="16.5">
      <c r="A23" s="1932"/>
      <c r="B23" s="1926" t="s">
        <v>1641</v>
      </c>
      <c r="C23" s="1927">
        <v>100</v>
      </c>
      <c r="D23" s="1928" t="s">
        <v>1619</v>
      </c>
      <c r="E23" s="1928" t="s">
        <v>1620</v>
      </c>
      <c r="F23" s="1929"/>
      <c r="G23" s="1929"/>
      <c r="H23" s="1930" t="s">
        <v>1624</v>
      </c>
      <c r="I23" s="1928" t="s">
        <v>844</v>
      </c>
    </row>
    <row r="24" spans="1:9" ht="24.75">
      <c r="A24" s="1925" t="s">
        <v>1636</v>
      </c>
      <c r="B24" s="1933" t="s">
        <v>1642</v>
      </c>
      <c r="C24" s="1927">
        <v>100</v>
      </c>
      <c r="D24" s="1928" t="s">
        <v>1619</v>
      </c>
      <c r="E24" s="1928" t="s">
        <v>1620</v>
      </c>
      <c r="F24" s="1929"/>
      <c r="G24" s="1929"/>
      <c r="H24" s="1930" t="s">
        <v>1643</v>
      </c>
      <c r="I24" s="1928" t="s">
        <v>844</v>
      </c>
    </row>
    <row r="25" spans="1:9" ht="11.25">
      <c r="A25" s="1925"/>
      <c r="B25" s="1926"/>
      <c r="C25" s="1927"/>
      <c r="D25" s="1928"/>
      <c r="E25" s="1928"/>
      <c r="F25" s="1929"/>
      <c r="G25" s="1929"/>
      <c r="H25" s="1930"/>
      <c r="I25" s="1928"/>
    </row>
    <row r="26" spans="1:9" ht="16.5">
      <c r="A26" s="1918" t="s">
        <v>1617</v>
      </c>
      <c r="B26" s="1937" t="s">
        <v>1644</v>
      </c>
      <c r="C26" s="1920">
        <v>100</v>
      </c>
      <c r="D26" s="1921" t="s">
        <v>1619</v>
      </c>
      <c r="E26" s="1921" t="s">
        <v>1620</v>
      </c>
      <c r="F26" s="1922"/>
      <c r="G26" s="1922"/>
      <c r="H26" s="1923" t="s">
        <v>1624</v>
      </c>
      <c r="I26" s="1921" t="s">
        <v>666</v>
      </c>
    </row>
    <row r="27" spans="1:9" ht="24.75">
      <c r="A27" s="1925" t="s">
        <v>1645</v>
      </c>
      <c r="B27" s="1926" t="s">
        <v>1646</v>
      </c>
      <c r="C27" s="1927">
        <v>100</v>
      </c>
      <c r="D27" s="1928" t="s">
        <v>1619</v>
      </c>
      <c r="E27" s="1928" t="s">
        <v>1620</v>
      </c>
      <c r="F27" s="1929"/>
      <c r="G27" s="1929"/>
      <c r="H27" s="1930" t="s">
        <v>1621</v>
      </c>
      <c r="I27" s="1928" t="s">
        <v>666</v>
      </c>
    </row>
    <row r="28" spans="1:9" ht="24.75">
      <c r="A28" s="1925" t="s">
        <v>1646</v>
      </c>
      <c r="B28" s="1926" t="s">
        <v>1647</v>
      </c>
      <c r="C28" s="1927">
        <v>100</v>
      </c>
      <c r="D28" s="1928" t="s">
        <v>1619</v>
      </c>
      <c r="E28" s="1928" t="s">
        <v>1620</v>
      </c>
      <c r="F28" s="1929"/>
      <c r="G28" s="1929"/>
      <c r="H28" s="1930" t="s">
        <v>1624</v>
      </c>
      <c r="I28" s="1928" t="s">
        <v>666</v>
      </c>
    </row>
    <row r="29" spans="1:9" ht="11.25">
      <c r="A29" s="1925"/>
      <c r="B29" s="1926"/>
      <c r="C29" s="1927"/>
      <c r="D29" s="1928"/>
      <c r="E29" s="1928"/>
      <c r="F29" s="1929"/>
      <c r="G29" s="1929"/>
      <c r="H29" s="1930"/>
      <c r="I29" s="1928"/>
    </row>
    <row r="30" spans="1:9" ht="16.5">
      <c r="A30" s="1918" t="s">
        <v>1617</v>
      </c>
      <c r="B30" s="1919" t="s">
        <v>1648</v>
      </c>
      <c r="C30" s="1920">
        <v>100</v>
      </c>
      <c r="D30" s="1921" t="s">
        <v>1619</v>
      </c>
      <c r="E30" s="1921" t="s">
        <v>1620</v>
      </c>
      <c r="F30" s="1922"/>
      <c r="G30" s="1922"/>
      <c r="H30" s="1923" t="s">
        <v>1621</v>
      </c>
      <c r="I30" s="1921" t="s">
        <v>186</v>
      </c>
    </row>
    <row r="31" spans="1:9" ht="16.5">
      <c r="A31" s="1932"/>
      <c r="B31" s="1926" t="s">
        <v>1649</v>
      </c>
      <c r="C31" s="1927">
        <v>100</v>
      </c>
      <c r="D31" s="1928" t="s">
        <v>1619</v>
      </c>
      <c r="E31" s="1928" t="s">
        <v>1620</v>
      </c>
      <c r="F31" s="1929"/>
      <c r="G31" s="1929"/>
      <c r="H31" s="1930" t="s">
        <v>1621</v>
      </c>
      <c r="I31" s="1928" t="s">
        <v>186</v>
      </c>
    </row>
    <row r="32" spans="1:9" ht="24.75">
      <c r="A32" s="1932"/>
      <c r="B32" s="1926" t="s">
        <v>1650</v>
      </c>
      <c r="C32" s="1927">
        <v>100</v>
      </c>
      <c r="D32" s="1928" t="s">
        <v>1619</v>
      </c>
      <c r="E32" s="1928" t="s">
        <v>1620</v>
      </c>
      <c r="F32" s="1929"/>
      <c r="G32" s="1929"/>
      <c r="H32" s="1930" t="s">
        <v>1624</v>
      </c>
      <c r="I32" s="1928" t="s">
        <v>186</v>
      </c>
    </row>
    <row r="33" spans="1:9" ht="11.25">
      <c r="A33" s="1932"/>
      <c r="B33" s="1926" t="s">
        <v>1651</v>
      </c>
      <c r="C33" s="1927">
        <v>20</v>
      </c>
      <c r="D33" s="1928" t="s">
        <v>1626</v>
      </c>
      <c r="E33" s="1928" t="s">
        <v>1626</v>
      </c>
      <c r="F33" s="1929"/>
      <c r="G33" s="1929"/>
      <c r="H33" s="1930" t="s">
        <v>1624</v>
      </c>
      <c r="I33" s="1928" t="s">
        <v>186</v>
      </c>
    </row>
    <row r="34" spans="1:9" ht="11.25">
      <c r="A34" s="1932"/>
      <c r="B34" s="1926" t="s">
        <v>1652</v>
      </c>
      <c r="C34" s="1927">
        <v>20</v>
      </c>
      <c r="D34" s="1928" t="s">
        <v>1626</v>
      </c>
      <c r="E34" s="1928" t="s">
        <v>1626</v>
      </c>
      <c r="F34" s="1929"/>
      <c r="G34" s="1929"/>
      <c r="H34" s="1930" t="s">
        <v>1624</v>
      </c>
      <c r="I34" s="1928" t="s">
        <v>186</v>
      </c>
    </row>
    <row r="35" spans="1:9" ht="16.5">
      <c r="A35" s="1932"/>
      <c r="B35" s="1926" t="s">
        <v>1653</v>
      </c>
      <c r="C35" s="1938">
        <v>49.9</v>
      </c>
      <c r="D35" s="1928" t="s">
        <v>1626</v>
      </c>
      <c r="E35" s="1928" t="s">
        <v>1654</v>
      </c>
      <c r="F35" s="1929"/>
      <c r="G35" s="1929"/>
      <c r="H35" s="1930" t="s">
        <v>1621</v>
      </c>
      <c r="I35" s="1928" t="s">
        <v>186</v>
      </c>
    </row>
    <row r="36" spans="1:9" ht="16.5">
      <c r="A36" s="1925"/>
      <c r="B36" s="1926" t="s">
        <v>1655</v>
      </c>
      <c r="C36" s="1927">
        <v>100</v>
      </c>
      <c r="D36" s="1928" t="s">
        <v>1619</v>
      </c>
      <c r="E36" s="1928" t="s">
        <v>1620</v>
      </c>
      <c r="F36" s="1939"/>
      <c r="G36" s="1939"/>
      <c r="H36" s="1933" t="s">
        <v>1624</v>
      </c>
      <c r="I36" s="1928" t="s">
        <v>827</v>
      </c>
    </row>
    <row r="37" spans="1:9" ht="24.75">
      <c r="A37" s="1925" t="s">
        <v>1656</v>
      </c>
      <c r="B37" s="1926" t="s">
        <v>1657</v>
      </c>
      <c r="C37" s="1927">
        <v>100</v>
      </c>
      <c r="D37" s="1928" t="s">
        <v>1619</v>
      </c>
      <c r="E37" s="1928" t="s">
        <v>1620</v>
      </c>
      <c r="F37" s="1939"/>
      <c r="G37" s="1939"/>
      <c r="H37" s="1933" t="s">
        <v>1624</v>
      </c>
      <c r="I37" s="1928" t="s">
        <v>827</v>
      </c>
    </row>
    <row r="38" spans="1:9" ht="24.75">
      <c r="A38" s="1925" t="s">
        <v>1650</v>
      </c>
      <c r="B38" s="1926" t="s">
        <v>1658</v>
      </c>
      <c r="C38" s="1927">
        <v>100</v>
      </c>
      <c r="D38" s="1928" t="s">
        <v>1619</v>
      </c>
      <c r="E38" s="1928" t="s">
        <v>1620</v>
      </c>
      <c r="F38" s="1929"/>
      <c r="G38" s="1929"/>
      <c r="H38" s="1933" t="s">
        <v>1624</v>
      </c>
      <c r="I38" s="1928" t="s">
        <v>186</v>
      </c>
    </row>
    <row r="39" spans="1:9" ht="16.5">
      <c r="A39" s="1925"/>
      <c r="B39" s="1926" t="s">
        <v>1659</v>
      </c>
      <c r="C39" s="1940">
        <v>100</v>
      </c>
      <c r="D39" s="1928" t="s">
        <v>1619</v>
      </c>
      <c r="E39" s="1928" t="s">
        <v>1620</v>
      </c>
      <c r="F39" s="1929"/>
      <c r="G39" s="1929"/>
      <c r="H39" s="1930" t="s">
        <v>1624</v>
      </c>
      <c r="I39" s="1928" t="s">
        <v>1660</v>
      </c>
    </row>
    <row r="40" spans="1:9" ht="16.5">
      <c r="A40" s="1925"/>
      <c r="B40" s="1926" t="s">
        <v>1661</v>
      </c>
      <c r="C40" s="1940">
        <v>40</v>
      </c>
      <c r="D40" s="1928" t="s">
        <v>1626</v>
      </c>
      <c r="E40" s="1928" t="s">
        <v>1626</v>
      </c>
      <c r="F40" s="1939"/>
      <c r="G40" s="1939"/>
      <c r="H40" s="1933" t="s">
        <v>1624</v>
      </c>
      <c r="I40" s="1928" t="s">
        <v>186</v>
      </c>
    </row>
    <row r="41" spans="1:9" ht="16.5">
      <c r="A41" s="1925"/>
      <c r="B41" s="1925" t="s">
        <v>1662</v>
      </c>
      <c r="C41" s="1940">
        <v>100</v>
      </c>
      <c r="D41" s="1928" t="s">
        <v>1619</v>
      </c>
      <c r="E41" s="1928" t="s">
        <v>1620</v>
      </c>
      <c r="F41" s="1939"/>
      <c r="G41" s="1939"/>
      <c r="H41" s="1933" t="s">
        <v>1624</v>
      </c>
      <c r="I41" s="1928" t="s">
        <v>186</v>
      </c>
    </row>
    <row r="42" spans="1:9" ht="24.75">
      <c r="A42" s="1925" t="s">
        <v>1658</v>
      </c>
      <c r="B42" s="1926" t="s">
        <v>1663</v>
      </c>
      <c r="C42" s="1927">
        <v>100</v>
      </c>
      <c r="D42" s="1928" t="s">
        <v>1619</v>
      </c>
      <c r="E42" s="1928" t="s">
        <v>1620</v>
      </c>
      <c r="F42" s="1929"/>
      <c r="G42" s="1929"/>
      <c r="H42" s="1930" t="s">
        <v>1624</v>
      </c>
      <c r="I42" s="1928" t="s">
        <v>827</v>
      </c>
    </row>
    <row r="43" spans="1:9" ht="16.5">
      <c r="A43" s="1932"/>
      <c r="B43" s="1926" t="s">
        <v>1664</v>
      </c>
      <c r="C43" s="1927">
        <v>100</v>
      </c>
      <c r="D43" s="1928" t="s">
        <v>1619</v>
      </c>
      <c r="E43" s="1928" t="s">
        <v>1620</v>
      </c>
      <c r="F43" s="1929"/>
      <c r="G43" s="1929"/>
      <c r="H43" s="1930" t="s">
        <v>1624</v>
      </c>
      <c r="I43" s="1928" t="s">
        <v>1665</v>
      </c>
    </row>
    <row r="44" spans="1:9" ht="16.5">
      <c r="A44" s="1932"/>
      <c r="B44" s="1926"/>
      <c r="C44" s="1927">
        <v>100</v>
      </c>
      <c r="D44" s="1928" t="s">
        <v>1619</v>
      </c>
      <c r="E44" s="1928" t="s">
        <v>1620</v>
      </c>
      <c r="F44" s="1939"/>
      <c r="G44" s="1939"/>
      <c r="H44" s="1933" t="s">
        <v>1624</v>
      </c>
      <c r="I44" s="1928" t="s">
        <v>1666</v>
      </c>
    </row>
    <row r="45" spans="1:9" ht="11.25" hidden="1">
      <c r="A45" s="1925"/>
      <c r="B45" s="1926"/>
      <c r="C45" s="1927"/>
      <c r="D45" s="1928"/>
      <c r="E45" s="1928"/>
      <c r="F45" s="1929"/>
      <c r="G45" s="1929"/>
      <c r="H45" s="1930"/>
      <c r="I45" s="1928"/>
    </row>
    <row r="46" spans="1:9" ht="16.5">
      <c r="A46" s="1918" t="s">
        <v>1617</v>
      </c>
      <c r="B46" s="1919" t="s">
        <v>1667</v>
      </c>
      <c r="C46" s="1941">
        <v>100</v>
      </c>
      <c r="D46" s="1921" t="s">
        <v>1619</v>
      </c>
      <c r="E46" s="1921" t="s">
        <v>1620</v>
      </c>
      <c r="F46" s="1920"/>
      <c r="G46" s="1920"/>
      <c r="H46" s="1919" t="s">
        <v>1621</v>
      </c>
      <c r="I46" s="1921" t="s">
        <v>1660</v>
      </c>
    </row>
    <row r="47" spans="1:9" ht="11.25">
      <c r="A47" s="1918"/>
      <c r="B47" s="1919"/>
      <c r="C47" s="1941"/>
      <c r="D47" s="1921"/>
      <c r="E47" s="1921"/>
      <c r="F47" s="1920"/>
      <c r="G47" s="1920"/>
      <c r="H47" s="1919"/>
      <c r="I47" s="1921"/>
    </row>
    <row r="48" spans="1:9" ht="24.75">
      <c r="A48" s="1942" t="s">
        <v>1668</v>
      </c>
      <c r="B48" s="1929"/>
      <c r="C48" s="1929"/>
      <c r="D48" s="1929"/>
      <c r="E48" s="1929"/>
      <c r="F48" s="1929"/>
      <c r="G48" s="1929"/>
      <c r="H48" s="1930"/>
      <c r="I48" s="1930"/>
    </row>
    <row r="49" spans="1:9" ht="33">
      <c r="A49" s="1942" t="s">
        <v>1617</v>
      </c>
      <c r="B49" s="1929" t="s">
        <v>1669</v>
      </c>
      <c r="C49" s="1929"/>
      <c r="D49" s="1929"/>
      <c r="E49" s="1929"/>
      <c r="F49" s="1929"/>
      <c r="G49" s="1929"/>
      <c r="H49" s="1930" t="s">
        <v>1670</v>
      </c>
      <c r="I49" s="1930" t="s">
        <v>186</v>
      </c>
    </row>
    <row r="50" spans="1:9" s="1796" customFormat="1" ht="15" customHeight="1">
      <c r="A50" s="2961" t="s">
        <v>1607</v>
      </c>
      <c r="B50" s="1951"/>
      <c r="C50" s="2963" t="s">
        <v>1608</v>
      </c>
      <c r="D50" s="2965" t="s">
        <v>1609</v>
      </c>
      <c r="E50" s="2966"/>
      <c r="F50" s="2966"/>
      <c r="G50" s="2966"/>
      <c r="H50" s="2963" t="s">
        <v>1610</v>
      </c>
      <c r="I50" s="2963" t="s">
        <v>1611</v>
      </c>
    </row>
    <row r="51" spans="1:9" s="1797" customFormat="1" ht="76.5" customHeight="1">
      <c r="A51" s="2962"/>
      <c r="B51" s="1952" t="s">
        <v>1612</v>
      </c>
      <c r="C51" s="2964"/>
      <c r="D51" s="1953" t="s">
        <v>1613</v>
      </c>
      <c r="E51" s="1953" t="s">
        <v>1614</v>
      </c>
      <c r="F51" s="1953" t="s">
        <v>1615</v>
      </c>
      <c r="G51" s="1953" t="s">
        <v>1616</v>
      </c>
      <c r="H51" s="2964"/>
      <c r="I51" s="2964" t="s">
        <v>1611</v>
      </c>
    </row>
    <row r="52" spans="1:9" ht="11.25">
      <c r="A52" s="1932"/>
      <c r="B52" s="1926" t="s">
        <v>1671</v>
      </c>
      <c r="C52" s="1943"/>
      <c r="D52" s="1944"/>
      <c r="E52" s="1944"/>
      <c r="F52" s="1945" t="s">
        <v>1672</v>
      </c>
      <c r="G52" s="1929"/>
      <c r="H52" s="1930" t="s">
        <v>1673</v>
      </c>
      <c r="I52" s="1928" t="s">
        <v>186</v>
      </c>
    </row>
    <row r="53" spans="1:9" ht="11.25">
      <c r="A53" s="1942"/>
      <c r="B53" s="1929" t="s">
        <v>1674</v>
      </c>
      <c r="C53" s="1929"/>
      <c r="D53" s="1929"/>
      <c r="E53" s="1929"/>
      <c r="F53" s="1945" t="s">
        <v>1672</v>
      </c>
      <c r="G53" s="1929"/>
      <c r="H53" s="1930" t="s">
        <v>1673</v>
      </c>
      <c r="I53" s="1930" t="s">
        <v>844</v>
      </c>
    </row>
    <row r="54" spans="1:9" ht="11.25">
      <c r="A54" s="1942"/>
      <c r="B54" s="1939" t="s">
        <v>1675</v>
      </c>
      <c r="C54" s="1939"/>
      <c r="D54" s="1939"/>
      <c r="E54" s="1939"/>
      <c r="F54" s="1946" t="s">
        <v>1672</v>
      </c>
      <c r="G54" s="1939"/>
      <c r="H54" s="1933" t="s">
        <v>1673</v>
      </c>
      <c r="I54" s="1933" t="s">
        <v>185</v>
      </c>
    </row>
    <row r="55" spans="1:9" ht="11.25">
      <c r="A55" s="1942"/>
      <c r="B55" s="1929" t="s">
        <v>1676</v>
      </c>
      <c r="C55" s="1929"/>
      <c r="D55" s="1929"/>
      <c r="E55" s="1929"/>
      <c r="F55" s="1945" t="s">
        <v>1672</v>
      </c>
      <c r="G55" s="1929"/>
      <c r="H55" s="1930" t="s">
        <v>1673</v>
      </c>
      <c r="I55" s="1930" t="s">
        <v>185</v>
      </c>
    </row>
    <row r="56" spans="1:9" ht="16.5">
      <c r="A56" s="1942"/>
      <c r="B56" s="1929" t="s">
        <v>1677</v>
      </c>
      <c r="C56" s="1929"/>
      <c r="D56" s="1929"/>
      <c r="E56" s="1929"/>
      <c r="F56" s="1945" t="s">
        <v>1672</v>
      </c>
      <c r="G56" s="1929"/>
      <c r="H56" s="1930" t="s">
        <v>1673</v>
      </c>
      <c r="I56" s="1930" t="s">
        <v>187</v>
      </c>
    </row>
    <row r="57" spans="1:9" ht="16.5">
      <c r="A57" s="1942"/>
      <c r="B57" s="1929" t="s">
        <v>1678</v>
      </c>
      <c r="C57" s="1929"/>
      <c r="D57" s="1929"/>
      <c r="E57" s="1929"/>
      <c r="F57" s="1945" t="s">
        <v>1672</v>
      </c>
      <c r="G57" s="1929"/>
      <c r="H57" s="1930" t="s">
        <v>1673</v>
      </c>
      <c r="I57" s="1930" t="s">
        <v>187</v>
      </c>
    </row>
    <row r="58" spans="1:9" ht="16.5">
      <c r="A58" s="1942"/>
      <c r="B58" s="1929" t="s">
        <v>1679</v>
      </c>
      <c r="C58" s="1929"/>
      <c r="D58" s="1929"/>
      <c r="E58" s="1929"/>
      <c r="F58" s="1945" t="s">
        <v>1672</v>
      </c>
      <c r="G58" s="1929"/>
      <c r="H58" s="1930" t="s">
        <v>1673</v>
      </c>
      <c r="I58" s="1930" t="s">
        <v>187</v>
      </c>
    </row>
    <row r="59" spans="1:9" ht="21" customHeight="1">
      <c r="A59" s="1942"/>
      <c r="B59" s="1929" t="s">
        <v>1680</v>
      </c>
      <c r="C59" s="1929"/>
      <c r="D59" s="1929"/>
      <c r="E59" s="1929"/>
      <c r="F59" s="1945" t="s">
        <v>1672</v>
      </c>
      <c r="G59" s="1929"/>
      <c r="H59" s="1930" t="s">
        <v>1673</v>
      </c>
      <c r="I59" s="1930" t="s">
        <v>185</v>
      </c>
    </row>
    <row r="60" spans="1:9" ht="16.5">
      <c r="A60" s="1942"/>
      <c r="B60" s="1929" t="s">
        <v>1681</v>
      </c>
      <c r="C60" s="1929"/>
      <c r="D60" s="1929"/>
      <c r="E60" s="1929"/>
      <c r="F60" s="1945" t="s">
        <v>1672</v>
      </c>
      <c r="G60" s="1929"/>
      <c r="H60" s="1930" t="s">
        <v>1673</v>
      </c>
      <c r="I60" s="1930" t="s">
        <v>1289</v>
      </c>
    </row>
    <row r="61" spans="1:9" ht="24.75">
      <c r="A61" s="1942"/>
      <c r="B61" s="1929" t="s">
        <v>1682</v>
      </c>
      <c r="C61" s="1929"/>
      <c r="D61" s="1929"/>
      <c r="E61" s="1929"/>
      <c r="F61" s="1945" t="s">
        <v>1672</v>
      </c>
      <c r="G61" s="1929"/>
      <c r="H61" s="1930" t="s">
        <v>1673</v>
      </c>
      <c r="I61" s="1930" t="s">
        <v>186</v>
      </c>
    </row>
    <row r="62" spans="1:9" ht="11.25">
      <c r="A62" s="1942"/>
      <c r="B62" s="1929" t="s">
        <v>1683</v>
      </c>
      <c r="C62" s="1929"/>
      <c r="D62" s="1929"/>
      <c r="E62" s="1929"/>
      <c r="F62" s="1945" t="s">
        <v>1672</v>
      </c>
      <c r="G62" s="1929"/>
      <c r="H62" s="1930" t="s">
        <v>1673</v>
      </c>
      <c r="I62" s="1930" t="s">
        <v>1684</v>
      </c>
    </row>
    <row r="63" spans="1:9" ht="24.75">
      <c r="A63" s="1942"/>
      <c r="B63" s="1929" t="s">
        <v>1685</v>
      </c>
      <c r="C63" s="1929"/>
      <c r="D63" s="1929"/>
      <c r="E63" s="1929"/>
      <c r="F63" s="1945" t="s">
        <v>1672</v>
      </c>
      <c r="G63" s="1929"/>
      <c r="H63" s="1930" t="s">
        <v>1673</v>
      </c>
      <c r="I63" s="1930" t="s">
        <v>186</v>
      </c>
    </row>
    <row r="64" spans="1:9" ht="24.75">
      <c r="A64" s="1942"/>
      <c r="B64" s="1929" t="s">
        <v>1686</v>
      </c>
      <c r="C64" s="1929"/>
      <c r="D64" s="1929"/>
      <c r="E64" s="1929"/>
      <c r="F64" s="1945" t="s">
        <v>1672</v>
      </c>
      <c r="G64" s="1929"/>
      <c r="H64" s="1930" t="s">
        <v>1673</v>
      </c>
      <c r="I64" s="1930" t="s">
        <v>187</v>
      </c>
    </row>
    <row r="65" spans="1:9" ht="16.5">
      <c r="A65" s="1942"/>
      <c r="B65" s="1929" t="s">
        <v>1687</v>
      </c>
      <c r="C65" s="1929"/>
      <c r="D65" s="1929"/>
      <c r="E65" s="1929"/>
      <c r="F65" s="1945" t="s">
        <v>1672</v>
      </c>
      <c r="G65" s="1929"/>
      <c r="H65" s="1930" t="s">
        <v>1673</v>
      </c>
      <c r="I65" s="1930" t="s">
        <v>186</v>
      </c>
    </row>
    <row r="66" spans="1:9" s="1727" customFormat="1" ht="16.5">
      <c r="A66" s="1929"/>
      <c r="B66" s="1939" t="s">
        <v>1688</v>
      </c>
      <c r="C66" s="1939"/>
      <c r="D66" s="1939"/>
      <c r="E66" s="1939"/>
      <c r="F66" s="1946" t="s">
        <v>1672</v>
      </c>
      <c r="G66" s="1939"/>
      <c r="H66" s="1933" t="s">
        <v>1689</v>
      </c>
      <c r="I66" s="1933" t="s">
        <v>186</v>
      </c>
    </row>
    <row r="67" spans="1:9" ht="11.25">
      <c r="A67" s="1942"/>
      <c r="B67" s="1929" t="s">
        <v>1690</v>
      </c>
      <c r="C67" s="1929"/>
      <c r="D67" s="1929"/>
      <c r="E67" s="1929"/>
      <c r="F67" s="1945" t="s">
        <v>1672</v>
      </c>
      <c r="G67" s="1929"/>
      <c r="H67" s="1930" t="s">
        <v>1673</v>
      </c>
      <c r="I67" s="1930" t="s">
        <v>185</v>
      </c>
    </row>
    <row r="68" spans="1:9" ht="16.5">
      <c r="A68" s="1942"/>
      <c r="B68" s="1929" t="s">
        <v>1691</v>
      </c>
      <c r="C68" s="1929"/>
      <c r="D68" s="1929"/>
      <c r="E68" s="1929"/>
      <c r="F68" s="1945" t="s">
        <v>1672</v>
      </c>
      <c r="G68" s="1929"/>
      <c r="H68" s="1930" t="s">
        <v>1673</v>
      </c>
      <c r="I68" s="1930" t="s">
        <v>186</v>
      </c>
    </row>
    <row r="69" spans="1:9" ht="11.25">
      <c r="A69" s="1942"/>
      <c r="B69" s="1929" t="s">
        <v>1692</v>
      </c>
      <c r="C69" s="1929"/>
      <c r="D69" s="1929"/>
      <c r="E69" s="1929"/>
      <c r="F69" s="1945" t="s">
        <v>1672</v>
      </c>
      <c r="G69" s="1929"/>
      <c r="H69" s="1930" t="s">
        <v>1673</v>
      </c>
      <c r="I69" s="1930" t="s">
        <v>187</v>
      </c>
    </row>
    <row r="70" spans="1:9" ht="16.5">
      <c r="A70" s="1942"/>
      <c r="B70" s="1929" t="s">
        <v>1693</v>
      </c>
      <c r="C70" s="1929"/>
      <c r="D70" s="1929"/>
      <c r="E70" s="1929"/>
      <c r="F70" s="1945" t="s">
        <v>1672</v>
      </c>
      <c r="G70" s="1929"/>
      <c r="H70" s="1930" t="s">
        <v>1673</v>
      </c>
      <c r="I70" s="1930" t="s">
        <v>844</v>
      </c>
    </row>
    <row r="71" spans="1:9" ht="16.5">
      <c r="A71" s="1942"/>
      <c r="B71" s="1929" t="s">
        <v>1694</v>
      </c>
      <c r="C71" s="1929"/>
      <c r="D71" s="1929"/>
      <c r="E71" s="1929"/>
      <c r="F71" s="1945" t="s">
        <v>1672</v>
      </c>
      <c r="G71" s="1929"/>
      <c r="H71" s="1930" t="s">
        <v>1673</v>
      </c>
      <c r="I71" s="1930" t="s">
        <v>187</v>
      </c>
    </row>
    <row r="72" spans="1:9" ht="16.5">
      <c r="A72" s="1942"/>
      <c r="B72" s="1929" t="s">
        <v>1695</v>
      </c>
      <c r="C72" s="1929"/>
      <c r="D72" s="1929"/>
      <c r="E72" s="1929"/>
      <c r="F72" s="1945" t="s">
        <v>1672</v>
      </c>
      <c r="G72" s="1929"/>
      <c r="H72" s="1930" t="s">
        <v>1673</v>
      </c>
      <c r="I72" s="1930" t="s">
        <v>187</v>
      </c>
    </row>
    <row r="73" spans="1:9" ht="16.5">
      <c r="A73" s="1942"/>
      <c r="B73" s="1929" t="s">
        <v>1696</v>
      </c>
      <c r="C73" s="1929"/>
      <c r="D73" s="1929"/>
      <c r="E73" s="1929"/>
      <c r="F73" s="1945" t="s">
        <v>1672</v>
      </c>
      <c r="G73" s="1929"/>
      <c r="H73" s="1930" t="s">
        <v>1689</v>
      </c>
      <c r="I73" s="1930" t="s">
        <v>186</v>
      </c>
    </row>
    <row r="74" spans="1:9" ht="16.5">
      <c r="A74" s="1942"/>
      <c r="B74" s="1929" t="s">
        <v>1697</v>
      </c>
      <c r="C74" s="1929"/>
      <c r="D74" s="1929"/>
      <c r="E74" s="1929"/>
      <c r="F74" s="1945" t="s">
        <v>1672</v>
      </c>
      <c r="G74" s="1929"/>
      <c r="H74" s="1930" t="s">
        <v>1689</v>
      </c>
      <c r="I74" s="1930" t="s">
        <v>844</v>
      </c>
    </row>
    <row r="75" spans="1:9" ht="16.5">
      <c r="A75" s="1942"/>
      <c r="B75" s="1939" t="s">
        <v>1698</v>
      </c>
      <c r="C75" s="1939"/>
      <c r="D75" s="1939"/>
      <c r="E75" s="1939"/>
      <c r="F75" s="1946" t="s">
        <v>1672</v>
      </c>
      <c r="G75" s="1939"/>
      <c r="H75" s="1933" t="s">
        <v>1689</v>
      </c>
      <c r="I75" s="1933" t="s">
        <v>186</v>
      </c>
    </row>
    <row r="76" spans="1:9" ht="24.75">
      <c r="A76" s="1933" t="s">
        <v>1634</v>
      </c>
      <c r="B76" s="1929" t="s">
        <v>1699</v>
      </c>
      <c r="C76" s="1929"/>
      <c r="D76" s="1929"/>
      <c r="E76" s="1929"/>
      <c r="F76" s="1945" t="s">
        <v>1672</v>
      </c>
      <c r="G76" s="1929"/>
      <c r="H76" s="1930" t="s">
        <v>1673</v>
      </c>
      <c r="I76" s="1930" t="s">
        <v>844</v>
      </c>
    </row>
    <row r="77" spans="1:9" ht="16.5">
      <c r="A77" s="1933" t="s">
        <v>1633</v>
      </c>
      <c r="B77" s="1929" t="s">
        <v>1700</v>
      </c>
      <c r="C77" s="1929"/>
      <c r="D77" s="1929"/>
      <c r="E77" s="1929"/>
      <c r="F77" s="1945" t="s">
        <v>1672</v>
      </c>
      <c r="G77" s="1929"/>
      <c r="H77" s="1930" t="s">
        <v>1673</v>
      </c>
      <c r="I77" s="1930" t="s">
        <v>1665</v>
      </c>
    </row>
    <row r="78" spans="1:9" ht="16.5">
      <c r="A78" s="1933" t="s">
        <v>1618</v>
      </c>
      <c r="B78" s="1929" t="s">
        <v>1701</v>
      </c>
      <c r="C78" s="1929"/>
      <c r="D78" s="1929"/>
      <c r="E78" s="1929"/>
      <c r="F78" s="1945" t="s">
        <v>1672</v>
      </c>
      <c r="G78" s="1929"/>
      <c r="H78" s="1930" t="s">
        <v>1689</v>
      </c>
      <c r="I78" s="1930" t="s">
        <v>187</v>
      </c>
    </row>
    <row r="79" spans="1:9" ht="16.5">
      <c r="A79" s="1942"/>
      <c r="B79" s="1929" t="s">
        <v>1702</v>
      </c>
      <c r="C79" s="1929"/>
      <c r="D79" s="1929"/>
      <c r="E79" s="1929"/>
      <c r="F79" s="1945" t="s">
        <v>1672</v>
      </c>
      <c r="G79" s="1929"/>
      <c r="H79" s="1930" t="s">
        <v>1689</v>
      </c>
      <c r="I79" s="1930" t="s">
        <v>187</v>
      </c>
    </row>
    <row r="80" spans="1:9" ht="16.5">
      <c r="A80" s="1942"/>
      <c r="B80" s="1929" t="s">
        <v>1703</v>
      </c>
      <c r="C80" s="1929"/>
      <c r="D80" s="1929"/>
      <c r="E80" s="1929"/>
      <c r="F80" s="1945" t="s">
        <v>1672</v>
      </c>
      <c r="G80" s="1929"/>
      <c r="H80" s="1930" t="s">
        <v>1689</v>
      </c>
      <c r="I80" s="1930" t="s">
        <v>187</v>
      </c>
    </row>
    <row r="81" spans="1:9" ht="16.5">
      <c r="A81" s="1942"/>
      <c r="B81" s="1929" t="s">
        <v>1704</v>
      </c>
      <c r="C81" s="1929"/>
      <c r="D81" s="1929"/>
      <c r="E81" s="1929"/>
      <c r="F81" s="1945" t="s">
        <v>1672</v>
      </c>
      <c r="G81" s="1929"/>
      <c r="H81" s="1930" t="s">
        <v>1689</v>
      </c>
      <c r="I81" s="1930" t="s">
        <v>187</v>
      </c>
    </row>
    <row r="82" spans="1:9" ht="11.25">
      <c r="A82" s="1942"/>
      <c r="B82" s="1929" t="s">
        <v>1705</v>
      </c>
      <c r="C82" s="1929"/>
      <c r="D82" s="1929"/>
      <c r="E82" s="1929"/>
      <c r="F82" s="1945" t="s">
        <v>1672</v>
      </c>
      <c r="G82" s="1929"/>
      <c r="H82" s="1930" t="s">
        <v>1673</v>
      </c>
      <c r="I82" s="1930" t="s">
        <v>187</v>
      </c>
    </row>
    <row r="83" spans="1:9" ht="24.75">
      <c r="A83" s="1933" t="s">
        <v>1706</v>
      </c>
      <c r="B83" s="1929" t="s">
        <v>1707</v>
      </c>
      <c r="C83" s="1929"/>
      <c r="D83" s="1929"/>
      <c r="E83" s="1929"/>
      <c r="F83" s="1945" t="s">
        <v>1672</v>
      </c>
      <c r="G83" s="1929"/>
      <c r="H83" s="1930" t="s">
        <v>1689</v>
      </c>
      <c r="I83" s="1930" t="s">
        <v>666</v>
      </c>
    </row>
    <row r="84" spans="1:9" ht="16.5">
      <c r="A84" s="1942"/>
      <c r="B84" s="1929" t="s">
        <v>1708</v>
      </c>
      <c r="C84" s="1929"/>
      <c r="D84" s="1929"/>
      <c r="E84" s="1929"/>
      <c r="F84" s="1945" t="s">
        <v>1672</v>
      </c>
      <c r="G84" s="1929"/>
      <c r="H84" s="1930" t="s">
        <v>1689</v>
      </c>
      <c r="I84" s="1930" t="s">
        <v>666</v>
      </c>
    </row>
    <row r="85" spans="1:9" ht="16.5">
      <c r="A85" s="1933" t="s">
        <v>1649</v>
      </c>
      <c r="B85" s="1929" t="s">
        <v>1709</v>
      </c>
      <c r="C85" s="1929"/>
      <c r="D85" s="1929"/>
      <c r="E85" s="1929"/>
      <c r="F85" s="1945" t="s">
        <v>1672</v>
      </c>
      <c r="G85" s="1929"/>
      <c r="H85" s="1930" t="s">
        <v>1673</v>
      </c>
      <c r="I85" s="1930" t="s">
        <v>186</v>
      </c>
    </row>
    <row r="86" spans="1:9" ht="16.5">
      <c r="A86" s="1933" t="s">
        <v>1630</v>
      </c>
      <c r="B86" s="1929" t="s">
        <v>1710</v>
      </c>
      <c r="C86" s="1929"/>
      <c r="D86" s="1929"/>
      <c r="E86" s="1929"/>
      <c r="F86" s="1945" t="s">
        <v>1672</v>
      </c>
      <c r="G86" s="1929"/>
      <c r="H86" s="1930" t="s">
        <v>1673</v>
      </c>
      <c r="I86" s="1930" t="s">
        <v>185</v>
      </c>
    </row>
    <row r="87" spans="1:9" ht="16.5">
      <c r="A87" s="1933" t="s">
        <v>1633</v>
      </c>
      <c r="B87" s="1929" t="s">
        <v>1711</v>
      </c>
      <c r="C87" s="1929"/>
      <c r="D87" s="1929"/>
      <c r="E87" s="1929"/>
      <c r="F87" s="1945" t="s">
        <v>1672</v>
      </c>
      <c r="G87" s="1929"/>
      <c r="H87" s="1930" t="s">
        <v>1673</v>
      </c>
      <c r="I87" s="1930" t="s">
        <v>844</v>
      </c>
    </row>
    <row r="88" spans="1:9" ht="30" customHeight="1">
      <c r="A88" s="1933" t="s">
        <v>1712</v>
      </c>
      <c r="B88" s="1929" t="s">
        <v>1713</v>
      </c>
      <c r="C88" s="1929"/>
      <c r="D88" s="1929"/>
      <c r="E88" s="1929"/>
      <c r="F88" s="1945" t="s">
        <v>1672</v>
      </c>
      <c r="G88" s="1929"/>
      <c r="H88" s="1930" t="s">
        <v>1673</v>
      </c>
      <c r="I88" s="1930" t="s">
        <v>1714</v>
      </c>
    </row>
    <row r="89" spans="1:9" ht="16.5">
      <c r="A89" s="1933" t="s">
        <v>1715</v>
      </c>
      <c r="B89" s="1929" t="s">
        <v>1716</v>
      </c>
      <c r="C89" s="1929"/>
      <c r="D89" s="1929"/>
      <c r="E89" s="1929"/>
      <c r="F89" s="1945" t="s">
        <v>1672</v>
      </c>
      <c r="G89" s="1929"/>
      <c r="H89" s="1930" t="s">
        <v>1673</v>
      </c>
      <c r="I89" s="1930" t="s">
        <v>1665</v>
      </c>
    </row>
    <row r="90" spans="1:9" ht="16.5">
      <c r="A90" s="1933"/>
      <c r="B90" s="1939" t="s">
        <v>1717</v>
      </c>
      <c r="C90" s="1939"/>
      <c r="D90" s="1939"/>
      <c r="E90" s="1939"/>
      <c r="F90" s="1946" t="s">
        <v>1672</v>
      </c>
      <c r="G90" s="1939"/>
      <c r="H90" s="1933" t="s">
        <v>1689</v>
      </c>
      <c r="I90" s="1933" t="s">
        <v>1718</v>
      </c>
    </row>
    <row r="91" spans="1:9" ht="24.75">
      <c r="A91" s="1925"/>
      <c r="B91" s="1947" t="s">
        <v>1719</v>
      </c>
      <c r="C91" s="1927"/>
      <c r="D91" s="1928"/>
      <c r="E91" s="1928"/>
      <c r="F91" s="1946" t="s">
        <v>1672</v>
      </c>
      <c r="G91" s="1939"/>
      <c r="H91" s="1933" t="s">
        <v>1689</v>
      </c>
      <c r="I91" s="1928" t="s">
        <v>1720</v>
      </c>
    </row>
    <row r="92" spans="1:9" ht="16.5">
      <c r="A92" s="1933" t="s">
        <v>1658</v>
      </c>
      <c r="B92" s="1929" t="s">
        <v>1721</v>
      </c>
      <c r="C92" s="1929"/>
      <c r="D92" s="1929"/>
      <c r="E92" s="1929"/>
      <c r="F92" s="1945" t="s">
        <v>1672</v>
      </c>
      <c r="G92" s="1929"/>
      <c r="H92" s="1930" t="s">
        <v>1689</v>
      </c>
      <c r="I92" s="1930" t="s">
        <v>844</v>
      </c>
    </row>
    <row r="93" spans="1:9" ht="16.5">
      <c r="A93" s="1933" t="s">
        <v>1721</v>
      </c>
      <c r="B93" s="1929" t="s">
        <v>1722</v>
      </c>
      <c r="C93" s="1929"/>
      <c r="D93" s="1929"/>
      <c r="E93" s="1929"/>
      <c r="F93" s="1945" t="s">
        <v>1672</v>
      </c>
      <c r="G93" s="1929"/>
      <c r="H93" s="1930" t="s">
        <v>1689</v>
      </c>
      <c r="I93" s="1930" t="s">
        <v>844</v>
      </c>
    </row>
    <row r="94" spans="1:9" ht="16.5">
      <c r="A94" s="1942"/>
      <c r="B94" s="1929" t="s">
        <v>1723</v>
      </c>
      <c r="C94" s="1929"/>
      <c r="D94" s="1929"/>
      <c r="E94" s="1929"/>
      <c r="F94" s="1945" t="s">
        <v>1672</v>
      </c>
      <c r="G94" s="1929"/>
      <c r="H94" s="1930" t="s">
        <v>1689</v>
      </c>
      <c r="I94" s="1930" t="s">
        <v>844</v>
      </c>
    </row>
    <row r="95" spans="1:9" s="1797" customFormat="1" ht="11.25">
      <c r="A95" s="1942"/>
      <c r="B95" s="1929"/>
      <c r="C95" s="1929"/>
      <c r="D95" s="1929"/>
      <c r="E95" s="1929"/>
      <c r="F95" s="1945"/>
      <c r="G95" s="1929"/>
      <c r="H95" s="1930"/>
      <c r="I95" s="1930"/>
    </row>
    <row r="96" spans="1:9" s="1796" customFormat="1" ht="15" customHeight="1">
      <c r="A96" s="2961" t="s">
        <v>1607</v>
      </c>
      <c r="B96" s="1951"/>
      <c r="C96" s="2963" t="s">
        <v>1608</v>
      </c>
      <c r="D96" s="2965" t="s">
        <v>1609</v>
      </c>
      <c r="E96" s="2966"/>
      <c r="F96" s="2966"/>
      <c r="G96" s="2966"/>
      <c r="H96" s="2963" t="s">
        <v>1610</v>
      </c>
      <c r="I96" s="2963" t="s">
        <v>1611</v>
      </c>
    </row>
    <row r="97" spans="1:9" s="1797" customFormat="1" ht="76.5" customHeight="1">
      <c r="A97" s="2962"/>
      <c r="B97" s="1952" t="s">
        <v>1612</v>
      </c>
      <c r="C97" s="2964"/>
      <c r="D97" s="1953" t="s">
        <v>1613</v>
      </c>
      <c r="E97" s="1953" t="s">
        <v>1614</v>
      </c>
      <c r="F97" s="1953" t="s">
        <v>1615</v>
      </c>
      <c r="G97" s="1953" t="s">
        <v>1616</v>
      </c>
      <c r="H97" s="2964"/>
      <c r="I97" s="2964" t="s">
        <v>1611</v>
      </c>
    </row>
    <row r="98" spans="1:9" ht="16.5">
      <c r="A98" s="1942"/>
      <c r="B98" s="1929" t="s">
        <v>1724</v>
      </c>
      <c r="C98" s="1929"/>
      <c r="D98" s="1929"/>
      <c r="E98" s="1929"/>
      <c r="F98" s="1945" t="s">
        <v>1672</v>
      </c>
      <c r="G98" s="1929"/>
      <c r="H98" s="1930" t="s">
        <v>1689</v>
      </c>
      <c r="I98" s="1930" t="s">
        <v>844</v>
      </c>
    </row>
    <row r="99" spans="1:9" ht="16.5">
      <c r="A99" s="1942"/>
      <c r="B99" s="1929" t="s">
        <v>1725</v>
      </c>
      <c r="C99" s="1929"/>
      <c r="D99" s="1929"/>
      <c r="E99" s="1929"/>
      <c r="F99" s="1945" t="s">
        <v>1672</v>
      </c>
      <c r="G99" s="1929"/>
      <c r="H99" s="1930" t="s">
        <v>1689</v>
      </c>
      <c r="I99" s="1930" t="s">
        <v>844</v>
      </c>
    </row>
    <row r="100" spans="1:9" ht="16.5">
      <c r="A100" s="1942"/>
      <c r="B100" s="1929" t="s">
        <v>1726</v>
      </c>
      <c r="C100" s="1929"/>
      <c r="D100" s="1929"/>
      <c r="E100" s="1929"/>
      <c r="F100" s="1945" t="s">
        <v>1672</v>
      </c>
      <c r="G100" s="1929"/>
      <c r="H100" s="1930" t="s">
        <v>1689</v>
      </c>
      <c r="I100" s="1930" t="s">
        <v>844</v>
      </c>
    </row>
    <row r="101" spans="1:9" ht="16.5">
      <c r="A101" s="1933"/>
      <c r="B101" s="1929" t="s">
        <v>1727</v>
      </c>
      <c r="C101" s="1929"/>
      <c r="D101" s="1929"/>
      <c r="E101" s="1929"/>
      <c r="F101" s="1945" t="s">
        <v>1672</v>
      </c>
      <c r="G101" s="1929"/>
      <c r="H101" s="1930" t="s">
        <v>1689</v>
      </c>
      <c r="I101" s="1930" t="s">
        <v>844</v>
      </c>
    </row>
    <row r="102" spans="1:9" ht="11.25">
      <c r="A102" s="1948"/>
      <c r="B102" s="1948"/>
      <c r="C102" s="1948"/>
      <c r="D102" s="1948"/>
      <c r="E102" s="1948"/>
      <c r="F102" s="1948"/>
      <c r="G102" s="1949"/>
      <c r="H102" s="1950"/>
      <c r="I102" s="1950"/>
    </row>
    <row r="103" spans="1:9" ht="11.25">
      <c r="A103" s="1948"/>
      <c r="B103" s="1948"/>
      <c r="C103" s="1948"/>
      <c r="D103" s="1948"/>
      <c r="E103" s="1948"/>
      <c r="F103" s="1948"/>
      <c r="G103" s="1949"/>
      <c r="H103" s="1950"/>
      <c r="I103" s="1950"/>
    </row>
    <row r="104" spans="1:9" ht="11.25">
      <c r="A104" s="1948"/>
      <c r="B104" s="1948"/>
      <c r="C104" s="1948"/>
      <c r="D104" s="1948"/>
      <c r="E104" s="1948"/>
      <c r="F104" s="1948"/>
      <c r="G104" s="1949"/>
      <c r="H104" s="1950"/>
      <c r="I104" s="1950"/>
    </row>
    <row r="105" spans="1:9" ht="11.25">
      <c r="A105" s="1948"/>
      <c r="B105" s="1948"/>
      <c r="C105" s="1948"/>
      <c r="D105" s="1948"/>
      <c r="E105" s="1948"/>
      <c r="F105" s="1948"/>
      <c r="G105" s="1949"/>
      <c r="H105" s="1950"/>
      <c r="I105" s="1950"/>
    </row>
    <row r="106" spans="1:9" ht="11.25">
      <c r="A106" s="1948"/>
      <c r="B106" s="1948"/>
      <c r="C106" s="1948"/>
      <c r="D106" s="1948"/>
      <c r="E106" s="1948"/>
      <c r="F106" s="1948"/>
      <c r="G106" s="1949"/>
      <c r="H106" s="1950"/>
      <c r="I106" s="1950"/>
    </row>
    <row r="107" spans="1:9" ht="11.25">
      <c r="A107" s="1948"/>
      <c r="B107" s="1948"/>
      <c r="C107" s="1948"/>
      <c r="D107" s="1948"/>
      <c r="E107" s="1948"/>
      <c r="F107" s="1948"/>
      <c r="G107" s="1949"/>
      <c r="H107" s="1950"/>
      <c r="I107" s="1950"/>
    </row>
    <row r="108" spans="1:9" ht="11.25">
      <c r="A108" s="1948"/>
      <c r="B108" s="1948"/>
      <c r="C108" s="1948"/>
      <c r="D108" s="1948"/>
      <c r="E108" s="1948"/>
      <c r="F108" s="1948"/>
      <c r="G108" s="1949"/>
      <c r="H108" s="1950"/>
      <c r="I108" s="1950"/>
    </row>
    <row r="109" spans="1:9" ht="11.25">
      <c r="A109" s="1948"/>
      <c r="B109" s="1948"/>
      <c r="C109" s="1948"/>
      <c r="D109" s="1948"/>
      <c r="E109" s="1948"/>
      <c r="F109" s="1948"/>
      <c r="G109" s="1949"/>
      <c r="H109" s="1950"/>
      <c r="I109" s="1950"/>
    </row>
    <row r="110" spans="1:9" ht="11.25">
      <c r="A110" s="1948"/>
      <c r="B110" s="1948"/>
      <c r="C110" s="1948"/>
      <c r="D110" s="1948"/>
      <c r="E110" s="1948"/>
      <c r="F110" s="1948"/>
      <c r="G110" s="1949"/>
      <c r="H110" s="1950"/>
      <c r="I110" s="1950"/>
    </row>
    <row r="116" spans="7:7" ht="15">
      <c r="G116" s="1728"/>
    </row>
  </sheetData>
  <mergeCells count="16">
    <mergeCell ref="A96:A97"/>
    <mergeCell ref="C96:C97"/>
    <mergeCell ref="D96:G96"/>
    <mergeCell ref="H96:H97"/>
    <mergeCell ref="I96:I97"/>
    <mergeCell ref="A50:A51"/>
    <mergeCell ref="C50:C51"/>
    <mergeCell ref="D50:G50"/>
    <mergeCell ref="H50:H51"/>
    <mergeCell ref="I50:I51"/>
    <mergeCell ref="A1:I1"/>
    <mergeCell ref="A2:A3"/>
    <mergeCell ref="C2:C3"/>
    <mergeCell ref="D2:G2"/>
    <mergeCell ref="H2:H3"/>
    <mergeCell ref="I2:I3"/>
  </mergeCells>
  <pageMargins left="0.43307086614173229" right="0.23622047244094491" top="0.74803149606299213" bottom="0.74803149606299213" header="0.31496062992125984" footer="0.31496062992125984"/>
  <pageSetup paperSize="9" fitToHeight="0" orientation="portrait" r:id="rId1"/>
  <customProperties>
    <customPr name="_pios_id" r:id="rId2"/>
  </customPropertie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7EC1C-36D3-4888-A2F9-5B1B75301B5A}">
  <sheetPr>
    <tabColor theme="2"/>
  </sheetPr>
  <dimension ref="A1:G110"/>
  <sheetViews>
    <sheetView showGridLines="0" showWhiteSpace="0" view="pageLayout" zoomScale="98" zoomScaleNormal="100" zoomScaleSheetLayoutView="100" zoomScalePageLayoutView="98" workbookViewId="0">
      <selection activeCell="E1" sqref="E1:XFD1048576"/>
    </sheetView>
  </sheetViews>
  <sheetFormatPr defaultColWidth="0" defaultRowHeight="12"/>
  <cols>
    <col min="1" max="1" width="27.42578125" style="161" customWidth="1"/>
    <col min="2" max="2" width="19.7109375" style="17" customWidth="1"/>
    <col min="3" max="3" width="22.140625" style="17" customWidth="1"/>
    <col min="4" max="4" width="25.5703125" style="17" customWidth="1"/>
    <col min="5" max="7" width="0" style="6" hidden="1" customWidth="1"/>
    <col min="8" max="16384" width="9.140625" style="6" hidden="1"/>
  </cols>
  <sheetData>
    <row r="1" spans="1:4">
      <c r="A1" s="2967" t="s">
        <v>2142</v>
      </c>
      <c r="B1" s="2960"/>
      <c r="C1" s="2168"/>
      <c r="D1" s="2168"/>
    </row>
    <row r="2" spans="1:4">
      <c r="A2" s="2968"/>
      <c r="B2" s="2968"/>
      <c r="C2" s="2168"/>
      <c r="D2" s="2168"/>
    </row>
    <row r="3" spans="1:4" s="40" customFormat="1" ht="27" customHeight="1">
      <c r="A3" s="2169" t="s">
        <v>1731</v>
      </c>
      <c r="B3" s="2169" t="s">
        <v>2252</v>
      </c>
      <c r="C3" s="2169" t="s">
        <v>2196</v>
      </c>
      <c r="D3" s="2169" t="s">
        <v>1732</v>
      </c>
    </row>
    <row r="4" spans="1:4" s="40" customFormat="1" ht="14.25" customHeight="1">
      <c r="A4" s="2170" t="s">
        <v>1733</v>
      </c>
      <c r="B4" s="13"/>
      <c r="C4" s="161"/>
      <c r="D4" s="161"/>
    </row>
    <row r="5" spans="1:4" s="40" customFormat="1" ht="14.25" customHeight="1">
      <c r="A5" s="2171" t="s">
        <v>1734</v>
      </c>
      <c r="B5" s="1742"/>
      <c r="C5" s="1742"/>
      <c r="D5" s="1742"/>
    </row>
    <row r="6" spans="1:4" s="40" customFormat="1" ht="14.25" customHeight="1">
      <c r="A6" s="1405" t="s">
        <v>1735</v>
      </c>
      <c r="B6" s="1405" t="s">
        <v>2160</v>
      </c>
      <c r="C6" s="1539" t="s">
        <v>2253</v>
      </c>
      <c r="D6" s="2429"/>
    </row>
    <row r="7" spans="1:4" s="40" customFormat="1" ht="26.25" customHeight="1">
      <c r="A7" s="1405" t="s">
        <v>1736</v>
      </c>
      <c r="B7" s="1405" t="s">
        <v>3</v>
      </c>
      <c r="C7" s="1539" t="s">
        <v>2254</v>
      </c>
      <c r="D7" s="1405" t="s">
        <v>1737</v>
      </c>
    </row>
    <row r="8" spans="1:4" s="40" customFormat="1" ht="14.25" customHeight="1">
      <c r="A8" s="1405" t="s">
        <v>1738</v>
      </c>
      <c r="B8" s="1405" t="s">
        <v>2187</v>
      </c>
      <c r="C8" s="1539" t="s">
        <v>2255</v>
      </c>
      <c r="D8" s="2429"/>
    </row>
    <row r="9" spans="1:4" s="40" customFormat="1">
      <c r="A9" s="1405" t="s">
        <v>1739</v>
      </c>
      <c r="B9" s="1405" t="s">
        <v>2160</v>
      </c>
      <c r="C9" s="1539" t="s">
        <v>2267</v>
      </c>
      <c r="D9" s="2429"/>
    </row>
    <row r="10" spans="1:4" s="40" customFormat="1" ht="24">
      <c r="A10" s="1405" t="s">
        <v>28</v>
      </c>
      <c r="B10" s="1405" t="s">
        <v>2202</v>
      </c>
      <c r="C10" s="1539" t="s">
        <v>2256</v>
      </c>
      <c r="D10" s="2429"/>
    </row>
    <row r="11" spans="1:4" s="40" customFormat="1">
      <c r="A11" s="1405" t="s">
        <v>101</v>
      </c>
      <c r="B11" s="1405" t="s">
        <v>2203</v>
      </c>
      <c r="C11" s="1539" t="s">
        <v>2257</v>
      </c>
      <c r="D11" s="1539"/>
    </row>
    <row r="12" spans="1:4" s="40" customFormat="1">
      <c r="A12" s="2171" t="s">
        <v>1740</v>
      </c>
      <c r="B12" s="1742"/>
      <c r="C12" s="1742"/>
      <c r="D12" s="1742"/>
    </row>
    <row r="13" spans="1:4" s="40" customFormat="1" ht="24">
      <c r="A13" s="1405" t="s">
        <v>1741</v>
      </c>
      <c r="B13" s="1405" t="s">
        <v>2188</v>
      </c>
      <c r="C13" s="1539" t="s">
        <v>2268</v>
      </c>
      <c r="D13" s="1539"/>
    </row>
    <row r="14" spans="1:4" s="40" customFormat="1" ht="24.75" customHeight="1">
      <c r="A14" s="1405" t="s">
        <v>1742</v>
      </c>
      <c r="B14" s="1405" t="s">
        <v>2198</v>
      </c>
      <c r="C14" s="1417" t="s">
        <v>2258</v>
      </c>
      <c r="D14" s="1539"/>
    </row>
    <row r="15" spans="1:4" s="40" customFormat="1" ht="14.25" customHeight="1">
      <c r="A15" s="1405" t="s">
        <v>1743</v>
      </c>
      <c r="B15" s="1405" t="s">
        <v>2189</v>
      </c>
      <c r="C15" s="1539" t="s">
        <v>2269</v>
      </c>
      <c r="D15" s="1539"/>
    </row>
    <row r="16" spans="1:4" s="40" customFormat="1">
      <c r="A16" s="1405" t="s">
        <v>1744</v>
      </c>
      <c r="B16" s="1405" t="s">
        <v>2199</v>
      </c>
      <c r="C16" s="1539" t="s">
        <v>2270</v>
      </c>
      <c r="D16" s="1539"/>
    </row>
    <row r="17" spans="1:4" s="40" customFormat="1" ht="14.25" customHeight="1">
      <c r="A17" s="1405" t="s">
        <v>1745</v>
      </c>
      <c r="B17" s="1405" t="s">
        <v>2190</v>
      </c>
      <c r="C17" s="1539" t="s">
        <v>2262</v>
      </c>
      <c r="D17" s="1539"/>
    </row>
    <row r="18" spans="1:4" s="40" customFormat="1" ht="14.25" customHeight="1">
      <c r="A18" s="1405" t="s">
        <v>1746</v>
      </c>
      <c r="B18" s="1405" t="s">
        <v>2191</v>
      </c>
      <c r="C18" s="1539" t="s">
        <v>2263</v>
      </c>
      <c r="D18" s="1539"/>
    </row>
    <row r="19" spans="1:4" s="40" customFormat="1" ht="14.25" customHeight="1">
      <c r="A19" s="1405"/>
      <c r="B19" s="1405"/>
      <c r="C19" s="1539"/>
      <c r="D19" s="1539"/>
    </row>
    <row r="20" spans="1:4" s="40" customFormat="1">
      <c r="A20" s="2170" t="s">
        <v>1747</v>
      </c>
      <c r="B20" s="1405"/>
      <c r="C20" s="1539"/>
      <c r="D20" s="1539"/>
    </row>
    <row r="21" spans="1:4" s="40" customFormat="1" ht="36">
      <c r="A21" s="2171" t="s">
        <v>1748</v>
      </c>
      <c r="B21" s="1742"/>
      <c r="C21" s="1742"/>
      <c r="D21" s="1742" t="s">
        <v>1749</v>
      </c>
    </row>
    <row r="22" spans="1:4" s="40" customFormat="1">
      <c r="A22" s="1405" t="s">
        <v>1741</v>
      </c>
      <c r="B22" s="1405" t="s">
        <v>2038</v>
      </c>
      <c r="C22" s="1539" t="s">
        <v>2266</v>
      </c>
      <c r="D22" s="1539"/>
    </row>
    <row r="23" spans="1:4" s="40" customFormat="1" ht="14.25" customHeight="1">
      <c r="A23" s="1405" t="s">
        <v>1742</v>
      </c>
      <c r="B23" s="1405" t="s">
        <v>2162</v>
      </c>
      <c r="C23" s="1539" t="s">
        <v>2197</v>
      </c>
      <c r="D23" s="1539"/>
    </row>
    <row r="24" spans="1:4" s="40" customFormat="1">
      <c r="A24" s="1405" t="s">
        <v>1743</v>
      </c>
      <c r="B24" s="1405" t="s">
        <v>2192</v>
      </c>
      <c r="C24" s="1539" t="s">
        <v>2197</v>
      </c>
      <c r="D24" s="1539"/>
    </row>
    <row r="25" spans="1:4" s="40" customFormat="1" ht="24">
      <c r="A25" s="1405" t="s">
        <v>1744</v>
      </c>
      <c r="B25" s="1405" t="s">
        <v>2200</v>
      </c>
      <c r="C25" s="1539" t="s">
        <v>2265</v>
      </c>
      <c r="D25" s="1539"/>
    </row>
    <row r="26" spans="1:4" s="40" customFormat="1" ht="24">
      <c r="A26" s="1405" t="s">
        <v>1750</v>
      </c>
      <c r="B26" s="1405" t="s">
        <v>2200</v>
      </c>
      <c r="C26" s="1539" t="s">
        <v>2264</v>
      </c>
      <c r="D26" s="1539"/>
    </row>
    <row r="27" spans="1:4" s="40" customFormat="1">
      <c r="A27" s="1405" t="s">
        <v>1746</v>
      </c>
      <c r="B27" s="1405" t="s">
        <v>2193</v>
      </c>
      <c r="C27" s="1539" t="s">
        <v>2263</v>
      </c>
      <c r="D27" s="1539"/>
    </row>
    <row r="28" spans="1:4" s="40" customFormat="1">
      <c r="A28" s="1405" t="s">
        <v>1745</v>
      </c>
      <c r="B28" s="1405" t="s">
        <v>2194</v>
      </c>
      <c r="C28" s="1539" t="s">
        <v>2262</v>
      </c>
      <c r="D28" s="1539"/>
    </row>
    <row r="29" spans="1:4" s="40" customFormat="1">
      <c r="A29" s="1405" t="s">
        <v>1751</v>
      </c>
      <c r="B29" s="1405" t="s">
        <v>2195</v>
      </c>
      <c r="C29" s="1539" t="s">
        <v>2261</v>
      </c>
      <c r="D29" s="1539"/>
    </row>
    <row r="30" spans="1:4" s="40" customFormat="1" ht="24">
      <c r="A30" s="1405" t="s">
        <v>1752</v>
      </c>
      <c r="B30" s="1405" t="s">
        <v>302</v>
      </c>
      <c r="C30" s="1539" t="s">
        <v>995</v>
      </c>
      <c r="D30" s="1539"/>
    </row>
    <row r="31" spans="1:4" s="40" customFormat="1" ht="36">
      <c r="A31" s="1405" t="s">
        <v>1753</v>
      </c>
      <c r="B31" s="1405" t="s">
        <v>2202</v>
      </c>
      <c r="C31" s="1539"/>
      <c r="D31" s="2428" t="s">
        <v>1754</v>
      </c>
    </row>
    <row r="32" spans="1:4" s="40" customFormat="1" ht="24">
      <c r="A32" s="1405" t="s">
        <v>1755</v>
      </c>
      <c r="B32" s="1405" t="s">
        <v>2201</v>
      </c>
      <c r="C32" s="1539" t="s">
        <v>2260</v>
      </c>
      <c r="D32" s="1417"/>
    </row>
    <row r="33" spans="1:4" s="40" customFormat="1" ht="48">
      <c r="A33" s="1405" t="s">
        <v>1756</v>
      </c>
      <c r="B33" s="1405" t="s">
        <v>302</v>
      </c>
      <c r="C33" s="1539" t="s">
        <v>2259</v>
      </c>
      <c r="D33" s="1539" t="s">
        <v>1757</v>
      </c>
    </row>
    <row r="34" spans="1:4" s="40" customFormat="1" ht="14.25" customHeight="1">
      <c r="A34" s="161"/>
      <c r="B34" s="17"/>
      <c r="C34" s="1539" t="s">
        <v>212</v>
      </c>
      <c r="D34" s="1417"/>
    </row>
    <row r="110" spans="7:7" ht="15">
      <c r="G110" s="25"/>
    </row>
  </sheetData>
  <mergeCells count="1">
    <mergeCell ref="A1:B2"/>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09312-8D42-412C-BC8D-9B715AEEE92E}">
  <sheetPr>
    <tabColor theme="2"/>
  </sheetPr>
  <dimension ref="A1:G155"/>
  <sheetViews>
    <sheetView showGridLines="0" showWhiteSpace="0" view="pageLayout" zoomScale="106" zoomScaleNormal="100" zoomScaleSheetLayoutView="70" zoomScalePageLayoutView="106" workbookViewId="0">
      <selection activeCell="A165" sqref="A165"/>
    </sheetView>
  </sheetViews>
  <sheetFormatPr defaultColWidth="0" defaultRowHeight="12"/>
  <cols>
    <col min="1" max="1" width="11.42578125" style="1731" customWidth="1"/>
    <col min="2" max="2" width="39.140625" style="17" customWidth="1"/>
    <col min="3" max="3" width="43.5703125" style="17" customWidth="1"/>
    <col min="4" max="7" width="0" style="6" hidden="1" customWidth="1"/>
    <col min="8" max="16384" width="9.140625" style="6" hidden="1"/>
  </cols>
  <sheetData>
    <row r="1" spans="1:3">
      <c r="A1" s="2969" t="s">
        <v>2143</v>
      </c>
      <c r="B1" s="2970"/>
      <c r="C1" s="2677"/>
    </row>
    <row r="2" spans="1:3">
      <c r="A2" s="2925"/>
      <c r="B2" s="2925"/>
      <c r="C2" s="2677"/>
    </row>
    <row r="3" spans="1:3" s="40" customFormat="1" ht="14.25" customHeight="1">
      <c r="A3" s="1743" t="s">
        <v>1758</v>
      </c>
      <c r="B3" s="1732" t="s">
        <v>1759</v>
      </c>
      <c r="C3" s="1732" t="s">
        <v>1731</v>
      </c>
    </row>
    <row r="4" spans="1:3" s="40" customFormat="1" ht="14.25" customHeight="1">
      <c r="A4" s="2971" t="s">
        <v>1760</v>
      </c>
      <c r="B4" s="2972"/>
      <c r="C4" s="1215"/>
    </row>
    <row r="5" spans="1:3" s="40" customFormat="1" ht="14.25" customHeight="1">
      <c r="A5" s="1744" t="s">
        <v>1761</v>
      </c>
      <c r="B5" s="21" t="s">
        <v>1762</v>
      </c>
      <c r="C5" s="21"/>
    </row>
    <row r="6" spans="1:3" s="40" customFormat="1" ht="27.75" customHeight="1">
      <c r="A6" s="1745">
        <v>1</v>
      </c>
      <c r="B6" s="1405" t="s">
        <v>1763</v>
      </c>
      <c r="C6" s="161" t="s">
        <v>1764</v>
      </c>
    </row>
    <row r="7" spans="1:3" s="40" customFormat="1" ht="24">
      <c r="A7" s="1745">
        <v>2</v>
      </c>
      <c r="B7" s="1405" t="s">
        <v>1765</v>
      </c>
      <c r="C7" s="161" t="s">
        <v>2034</v>
      </c>
    </row>
    <row r="8" spans="1:3" s="40" customFormat="1" ht="60">
      <c r="A8" s="1745">
        <v>3</v>
      </c>
      <c r="B8" s="1405" t="s">
        <v>1766</v>
      </c>
      <c r="C8" s="161" t="s">
        <v>2035</v>
      </c>
    </row>
    <row r="9" spans="1:3" s="40" customFormat="1" ht="24">
      <c r="A9" s="1745">
        <v>4</v>
      </c>
      <c r="B9" s="1405" t="s">
        <v>1767</v>
      </c>
      <c r="C9" s="161" t="s">
        <v>1768</v>
      </c>
    </row>
    <row r="10" spans="1:3" s="40" customFormat="1">
      <c r="A10" s="1410" t="s">
        <v>1769</v>
      </c>
      <c r="B10" s="166" t="s">
        <v>1770</v>
      </c>
      <c r="C10" s="158"/>
    </row>
    <row r="11" spans="1:3" s="40" customFormat="1" ht="36">
      <c r="A11" s="1745" t="s">
        <v>1771</v>
      </c>
      <c r="B11" s="1405" t="s">
        <v>1772</v>
      </c>
      <c r="C11" s="161" t="s">
        <v>2154</v>
      </c>
    </row>
    <row r="12" spans="1:3" s="40" customFormat="1">
      <c r="A12" s="1744" t="s">
        <v>1773</v>
      </c>
      <c r="B12" s="21" t="s">
        <v>1774</v>
      </c>
      <c r="C12" s="21"/>
    </row>
    <row r="13" spans="1:3" s="40" customFormat="1" ht="72">
      <c r="A13" s="1745"/>
      <c r="B13" s="1405" t="s">
        <v>1775</v>
      </c>
      <c r="C13" s="161" t="s">
        <v>1776</v>
      </c>
    </row>
    <row r="14" spans="1:3" s="40" customFormat="1">
      <c r="A14" s="1744" t="s">
        <v>1777</v>
      </c>
      <c r="B14" s="21" t="s">
        <v>1778</v>
      </c>
      <c r="C14" s="21"/>
    </row>
    <row r="15" spans="1:3" s="40" customFormat="1" ht="24">
      <c r="A15" s="1745">
        <v>1</v>
      </c>
      <c r="B15" s="1405" t="s">
        <v>1779</v>
      </c>
      <c r="C15" s="161" t="s">
        <v>2155</v>
      </c>
    </row>
    <row r="16" spans="1:3" s="40" customFormat="1" ht="36.75" customHeight="1">
      <c r="A16" s="1745">
        <v>2</v>
      </c>
      <c r="B16" s="1405" t="s">
        <v>1780</v>
      </c>
      <c r="C16" s="161" t="s">
        <v>2156</v>
      </c>
    </row>
    <row r="17" spans="1:3" s="40" customFormat="1" ht="9" customHeight="1">
      <c r="A17" s="19"/>
      <c r="B17" s="1405"/>
      <c r="C17" s="161"/>
    </row>
    <row r="18" spans="1:3" s="40" customFormat="1" ht="15">
      <c r="A18" s="2973" t="s">
        <v>1781</v>
      </c>
      <c r="B18" s="2974"/>
      <c r="C18" s="1430"/>
    </row>
    <row r="19" spans="1:3" s="40" customFormat="1" ht="14.25" customHeight="1">
      <c r="A19" s="1744" t="s">
        <v>1782</v>
      </c>
      <c r="B19" s="21" t="s">
        <v>1783</v>
      </c>
      <c r="C19" s="21"/>
    </row>
    <row r="20" spans="1:3" s="40" customFormat="1">
      <c r="A20" s="1745" t="s">
        <v>1784</v>
      </c>
      <c r="B20" s="1405" t="s">
        <v>1785</v>
      </c>
      <c r="C20" s="161" t="s">
        <v>2037</v>
      </c>
    </row>
    <row r="21" spans="1:3" s="40" customFormat="1">
      <c r="A21" s="1745" t="s">
        <v>1786</v>
      </c>
      <c r="B21" s="1405" t="s">
        <v>1787</v>
      </c>
      <c r="C21" s="161" t="s">
        <v>2037</v>
      </c>
    </row>
    <row r="22" spans="1:3" s="40" customFormat="1">
      <c r="A22" s="1745" t="s">
        <v>1788</v>
      </c>
      <c r="B22" s="1405" t="s">
        <v>1789</v>
      </c>
      <c r="C22" s="161" t="s">
        <v>2037</v>
      </c>
    </row>
    <row r="23" spans="1:3" s="40" customFormat="1">
      <c r="A23" s="1745" t="s">
        <v>1790</v>
      </c>
      <c r="B23" s="1405" t="s">
        <v>1791</v>
      </c>
      <c r="C23" s="161" t="s">
        <v>2038</v>
      </c>
    </row>
    <row r="24" spans="1:3" s="40" customFormat="1" ht="24">
      <c r="A24" s="1745" t="s">
        <v>1792</v>
      </c>
      <c r="B24" s="1405" t="s">
        <v>2039</v>
      </c>
      <c r="C24" s="161" t="s">
        <v>1802</v>
      </c>
    </row>
    <row r="25" spans="1:3" s="40" customFormat="1">
      <c r="A25" s="1745" t="s">
        <v>1793</v>
      </c>
      <c r="B25" s="1405" t="s">
        <v>1794</v>
      </c>
      <c r="C25" s="161" t="s">
        <v>2036</v>
      </c>
    </row>
    <row r="26" spans="1:3" s="40" customFormat="1" ht="24">
      <c r="A26" s="1745" t="s">
        <v>1795</v>
      </c>
      <c r="B26" s="1405" t="s">
        <v>1796</v>
      </c>
      <c r="C26" s="161" t="s">
        <v>1797</v>
      </c>
    </row>
    <row r="27" spans="1:3" s="40" customFormat="1">
      <c r="A27" s="1744" t="s">
        <v>1798</v>
      </c>
      <c r="B27" s="21" t="s">
        <v>1799</v>
      </c>
      <c r="C27" s="21"/>
    </row>
    <row r="28" spans="1:3" s="40" customFormat="1">
      <c r="A28" s="1745" t="s">
        <v>1800</v>
      </c>
      <c r="B28" s="1405" t="s">
        <v>1801</v>
      </c>
      <c r="C28" s="161" t="s">
        <v>1802</v>
      </c>
    </row>
    <row r="29" spans="1:3" s="40" customFormat="1" ht="36">
      <c r="A29" s="1745" t="s">
        <v>1803</v>
      </c>
      <c r="B29" s="1405" t="s">
        <v>2040</v>
      </c>
      <c r="C29" s="1539" t="s">
        <v>2321</v>
      </c>
    </row>
    <row r="30" spans="1:3" ht="24">
      <c r="A30" s="1745" t="s">
        <v>1804</v>
      </c>
      <c r="B30" s="161" t="s">
        <v>1805</v>
      </c>
      <c r="C30" s="1539" t="s">
        <v>2157</v>
      </c>
    </row>
    <row r="31" spans="1:3" ht="24">
      <c r="A31" s="1745" t="s">
        <v>1806</v>
      </c>
      <c r="B31" s="161" t="s">
        <v>1807</v>
      </c>
      <c r="C31" s="1539" t="s">
        <v>302</v>
      </c>
    </row>
    <row r="32" spans="1:3" ht="48">
      <c r="A32" s="1745" t="s">
        <v>1808</v>
      </c>
      <c r="B32" s="161" t="s">
        <v>1809</v>
      </c>
      <c r="C32" s="1539" t="s">
        <v>302</v>
      </c>
    </row>
    <row r="33" spans="1:3">
      <c r="A33" s="1744" t="s">
        <v>1810</v>
      </c>
      <c r="B33" s="21" t="s">
        <v>196</v>
      </c>
      <c r="C33" s="21"/>
    </row>
    <row r="34" spans="1:3" ht="24">
      <c r="A34" s="1745" t="s">
        <v>1784</v>
      </c>
      <c r="B34" s="161" t="s">
        <v>1811</v>
      </c>
      <c r="C34" s="1539" t="s">
        <v>2159</v>
      </c>
    </row>
    <row r="35" spans="1:3" ht="24">
      <c r="A35" s="1745" t="s">
        <v>1786</v>
      </c>
      <c r="B35" s="161"/>
      <c r="C35" s="1539" t="s">
        <v>1754</v>
      </c>
    </row>
    <row r="36" spans="1:3" ht="24">
      <c r="A36" s="1745" t="s">
        <v>1788</v>
      </c>
      <c r="B36" s="161"/>
      <c r="C36" s="1539" t="s">
        <v>1754</v>
      </c>
    </row>
    <row r="37" spans="1:3" ht="24">
      <c r="A37" s="1745" t="s">
        <v>1812</v>
      </c>
      <c r="B37" s="161"/>
      <c r="C37" s="161" t="s">
        <v>2158</v>
      </c>
    </row>
    <row r="38" spans="1:3">
      <c r="A38" s="1745" t="s">
        <v>1792</v>
      </c>
      <c r="B38" s="161"/>
      <c r="C38" s="161" t="s">
        <v>2158</v>
      </c>
    </row>
    <row r="39" spans="1:3">
      <c r="A39" s="1745" t="s">
        <v>1793</v>
      </c>
      <c r="B39" s="161"/>
      <c r="C39" s="161" t="s">
        <v>302</v>
      </c>
    </row>
    <row r="40" spans="1:3">
      <c r="A40" s="1744" t="s">
        <v>1813</v>
      </c>
      <c r="B40" s="21" t="s">
        <v>25</v>
      </c>
      <c r="C40" s="21"/>
    </row>
    <row r="41" spans="1:3" ht="24">
      <c r="A41" s="1745" t="s">
        <v>1800</v>
      </c>
      <c r="B41" s="161" t="s">
        <v>1814</v>
      </c>
      <c r="C41" s="161" t="s">
        <v>2157</v>
      </c>
    </row>
    <row r="42" spans="1:3" ht="24">
      <c r="A42" s="1745" t="s">
        <v>1815</v>
      </c>
      <c r="B42" s="161" t="s">
        <v>1816</v>
      </c>
      <c r="C42" s="161" t="s">
        <v>1768</v>
      </c>
    </row>
    <row r="43" spans="1:3" ht="36">
      <c r="A43" s="1745" t="s">
        <v>1817</v>
      </c>
      <c r="B43" s="161" t="s">
        <v>1818</v>
      </c>
      <c r="C43" s="161" t="s">
        <v>2160</v>
      </c>
    </row>
    <row r="44" spans="1:3" ht="14.25" customHeight="1">
      <c r="A44" s="2975" t="s">
        <v>2161</v>
      </c>
      <c r="B44" s="2975"/>
      <c r="C44" s="2975"/>
    </row>
    <row r="45" spans="1:3" ht="24">
      <c r="A45" s="1745" t="s">
        <v>1800</v>
      </c>
      <c r="B45" s="161" t="s">
        <v>1819</v>
      </c>
      <c r="C45" s="161" t="s">
        <v>2162</v>
      </c>
    </row>
    <row r="46" spans="1:3" ht="24">
      <c r="A46" s="1745" t="s">
        <v>1815</v>
      </c>
      <c r="B46" s="161" t="s">
        <v>1820</v>
      </c>
      <c r="C46" s="161" t="s">
        <v>2162</v>
      </c>
    </row>
    <row r="47" spans="1:3">
      <c r="A47" s="1745" t="s">
        <v>1804</v>
      </c>
      <c r="B47" s="161" t="s">
        <v>1821</v>
      </c>
      <c r="C47" s="161" t="s">
        <v>2162</v>
      </c>
    </row>
    <row r="48" spans="1:3" ht="24">
      <c r="A48" s="1745" t="s">
        <v>1806</v>
      </c>
      <c r="B48" s="161" t="s">
        <v>1822</v>
      </c>
      <c r="C48" s="161" t="s">
        <v>2162</v>
      </c>
    </row>
    <row r="49" spans="1:3" s="168" customFormat="1">
      <c r="A49" s="1745" t="s">
        <v>1808</v>
      </c>
      <c r="B49" s="1539" t="s">
        <v>1823</v>
      </c>
      <c r="C49" s="1539" t="s">
        <v>2322</v>
      </c>
    </row>
    <row r="50" spans="1:3">
      <c r="A50" s="1745" t="s">
        <v>1824</v>
      </c>
      <c r="B50" s="161" t="s">
        <v>1825</v>
      </c>
      <c r="C50" s="161" t="s">
        <v>2324</v>
      </c>
    </row>
    <row r="51" spans="1:3" ht="36">
      <c r="A51" s="1745" t="s">
        <v>1826</v>
      </c>
      <c r="B51" s="161" t="s">
        <v>1827</v>
      </c>
      <c r="C51" s="161" t="s">
        <v>2323</v>
      </c>
    </row>
    <row r="52" spans="1:3" ht="29.25" customHeight="1">
      <c r="A52" s="1745" t="s">
        <v>1828</v>
      </c>
      <c r="B52" s="161" t="s">
        <v>1829</v>
      </c>
      <c r="C52" s="161" t="s">
        <v>2323</v>
      </c>
    </row>
    <row r="53" spans="1:3" ht="36">
      <c r="A53" s="1745" t="s">
        <v>1830</v>
      </c>
      <c r="B53" s="161" t="s">
        <v>1831</v>
      </c>
      <c r="C53" s="161" t="s">
        <v>302</v>
      </c>
    </row>
    <row r="54" spans="1:3">
      <c r="A54" s="1744" t="s">
        <v>1832</v>
      </c>
      <c r="B54" s="21" t="s">
        <v>1833</v>
      </c>
      <c r="C54" s="21"/>
    </row>
    <row r="55" spans="1:3" ht="24">
      <c r="A55" s="1745" t="s">
        <v>1834</v>
      </c>
      <c r="B55" s="161" t="s">
        <v>1835</v>
      </c>
      <c r="C55" s="161" t="s">
        <v>2163</v>
      </c>
    </row>
    <row r="56" spans="1:3">
      <c r="A56" s="1744" t="s">
        <v>1836</v>
      </c>
      <c r="B56" s="21" t="s">
        <v>1752</v>
      </c>
      <c r="C56" s="21"/>
    </row>
    <row r="57" spans="1:3" ht="24">
      <c r="A57" s="1745" t="s">
        <v>1834</v>
      </c>
      <c r="B57" s="161" t="s">
        <v>1837</v>
      </c>
      <c r="C57" s="2428" t="s">
        <v>302</v>
      </c>
    </row>
    <row r="58" spans="1:3">
      <c r="A58" s="1744" t="s">
        <v>1838</v>
      </c>
      <c r="B58" s="21" t="s">
        <v>1839</v>
      </c>
      <c r="C58" s="21"/>
    </row>
    <row r="59" spans="1:3">
      <c r="A59" s="1745" t="s">
        <v>1800</v>
      </c>
      <c r="B59" s="161" t="s">
        <v>1840</v>
      </c>
      <c r="C59" s="161" t="s">
        <v>2038</v>
      </c>
    </row>
    <row r="60" spans="1:3" ht="24">
      <c r="A60" s="1745" t="s">
        <v>1815</v>
      </c>
      <c r="B60" s="161" t="s">
        <v>1841</v>
      </c>
      <c r="C60" s="161" t="s">
        <v>2038</v>
      </c>
    </row>
    <row r="61" spans="1:3" ht="36">
      <c r="A61" s="1745" t="s">
        <v>1804</v>
      </c>
      <c r="B61" s="161" t="s">
        <v>1842</v>
      </c>
      <c r="C61" s="161" t="s">
        <v>2325</v>
      </c>
    </row>
    <row r="62" spans="1:3" ht="24">
      <c r="A62" s="1745" t="s">
        <v>1806</v>
      </c>
      <c r="B62" s="161" t="s">
        <v>1843</v>
      </c>
      <c r="C62" s="161" t="s">
        <v>2326</v>
      </c>
    </row>
    <row r="63" spans="1:3" ht="24">
      <c r="A63" s="1745" t="s">
        <v>1808</v>
      </c>
      <c r="B63" s="161" t="s">
        <v>1844</v>
      </c>
      <c r="C63" s="161" t="s">
        <v>2164</v>
      </c>
    </row>
    <row r="64" spans="1:3" ht="24">
      <c r="A64" s="1745" t="s">
        <v>1824</v>
      </c>
      <c r="B64" s="161" t="s">
        <v>1845</v>
      </c>
      <c r="C64" s="161" t="s">
        <v>2165</v>
      </c>
    </row>
    <row r="65" spans="1:3" ht="48">
      <c r="A65" s="1745" t="s">
        <v>1846</v>
      </c>
      <c r="B65" s="161" t="s">
        <v>2167</v>
      </c>
      <c r="C65" s="2428" t="s">
        <v>2176</v>
      </c>
    </row>
    <row r="66" spans="1:3" ht="24">
      <c r="A66" s="1745" t="s">
        <v>1828</v>
      </c>
      <c r="B66" s="161" t="s">
        <v>1847</v>
      </c>
      <c r="C66" s="161" t="s">
        <v>2166</v>
      </c>
    </row>
    <row r="67" spans="1:3" ht="84">
      <c r="A67" s="1745" t="s">
        <v>1848</v>
      </c>
      <c r="B67" s="161" t="s">
        <v>1849</v>
      </c>
      <c r="C67" s="161" t="s">
        <v>2168</v>
      </c>
    </row>
    <row r="68" spans="1:3">
      <c r="A68" s="1744" t="s">
        <v>1850</v>
      </c>
      <c r="B68" s="21" t="s">
        <v>1851</v>
      </c>
      <c r="C68" s="21"/>
    </row>
    <row r="69" spans="1:3" ht="24">
      <c r="A69" s="1745"/>
      <c r="B69" s="161" t="s">
        <v>1852</v>
      </c>
      <c r="C69" s="161" t="s">
        <v>2177</v>
      </c>
    </row>
    <row r="70" spans="1:3">
      <c r="A70" s="1744" t="s">
        <v>1853</v>
      </c>
      <c r="B70" s="21" t="s">
        <v>1854</v>
      </c>
      <c r="C70" s="21"/>
    </row>
    <row r="71" spans="1:3">
      <c r="A71" s="1745" t="s">
        <v>1800</v>
      </c>
      <c r="B71" s="161" t="s">
        <v>1855</v>
      </c>
      <c r="C71" s="1539" t="s">
        <v>2038</v>
      </c>
    </row>
    <row r="72" spans="1:3">
      <c r="A72" s="1745" t="s">
        <v>1815</v>
      </c>
      <c r="B72" s="40" t="s">
        <v>1856</v>
      </c>
      <c r="C72" s="1539" t="s">
        <v>2038</v>
      </c>
    </row>
    <row r="73" spans="1:3" ht="24">
      <c r="A73" s="1745" t="s">
        <v>1804</v>
      </c>
      <c r="B73" s="161" t="s">
        <v>1857</v>
      </c>
      <c r="C73" s="1539" t="s">
        <v>2038</v>
      </c>
    </row>
    <row r="74" spans="1:3" ht="24">
      <c r="A74" s="1745" t="s">
        <v>1806</v>
      </c>
      <c r="B74" s="161" t="s">
        <v>1858</v>
      </c>
      <c r="C74" s="1539" t="s">
        <v>2271</v>
      </c>
    </row>
    <row r="75" spans="1:3" ht="27.75" customHeight="1">
      <c r="A75" s="1745" t="s">
        <v>1808</v>
      </c>
      <c r="B75" s="161" t="s">
        <v>1859</v>
      </c>
      <c r="C75" s="1539" t="s">
        <v>2272</v>
      </c>
    </row>
    <row r="76" spans="1:3">
      <c r="A76" s="1744" t="s">
        <v>1860</v>
      </c>
      <c r="B76" s="21" t="s">
        <v>1861</v>
      </c>
      <c r="C76" s="21"/>
    </row>
    <row r="77" spans="1:3">
      <c r="A77" s="1745"/>
      <c r="B77" s="161" t="s">
        <v>1862</v>
      </c>
      <c r="C77" s="161" t="s">
        <v>2178</v>
      </c>
    </row>
    <row r="78" spans="1:3">
      <c r="A78" s="1744" t="s">
        <v>1863</v>
      </c>
      <c r="B78" s="21" t="s">
        <v>14</v>
      </c>
      <c r="C78" s="21"/>
    </row>
    <row r="79" spans="1:3" ht="24">
      <c r="A79" s="1745"/>
      <c r="B79" s="161" t="s">
        <v>1864</v>
      </c>
      <c r="C79" s="161" t="s">
        <v>2179</v>
      </c>
    </row>
    <row r="80" spans="1:3">
      <c r="A80" s="1411" t="s">
        <v>1865</v>
      </c>
      <c r="B80" s="166" t="s">
        <v>1866</v>
      </c>
      <c r="C80" s="166"/>
    </row>
    <row r="81" spans="1:3" ht="24">
      <c r="A81" s="1745" t="s">
        <v>1800</v>
      </c>
      <c r="B81" s="161" t="s">
        <v>1867</v>
      </c>
      <c r="C81" s="161" t="s">
        <v>2180</v>
      </c>
    </row>
    <row r="82" spans="1:3" ht="49.5" customHeight="1">
      <c r="A82" s="1745" t="s">
        <v>1815</v>
      </c>
      <c r="B82" s="161" t="s">
        <v>1868</v>
      </c>
      <c r="C82" s="161" t="s">
        <v>2180</v>
      </c>
    </row>
    <row r="83" spans="1:3">
      <c r="A83" s="1745" t="s">
        <v>1804</v>
      </c>
      <c r="B83" s="40" t="s">
        <v>1869</v>
      </c>
      <c r="C83" s="161" t="s">
        <v>2180</v>
      </c>
    </row>
    <row r="84" spans="1:3" ht="24">
      <c r="A84" s="1745" t="s">
        <v>1806</v>
      </c>
      <c r="B84" s="161" t="s">
        <v>1870</v>
      </c>
      <c r="C84" s="161" t="s">
        <v>2180</v>
      </c>
    </row>
    <row r="85" spans="1:3">
      <c r="A85" s="1745" t="s">
        <v>1808</v>
      </c>
      <c r="B85" s="161" t="s">
        <v>1871</v>
      </c>
      <c r="C85" s="161" t="s">
        <v>2180</v>
      </c>
    </row>
    <row r="86" spans="1:3">
      <c r="A86" s="1410" t="s">
        <v>1872</v>
      </c>
      <c r="B86" s="166" t="s">
        <v>1873</v>
      </c>
      <c r="C86" s="158"/>
    </row>
    <row r="87" spans="1:3" ht="24">
      <c r="A87" s="1745" t="s">
        <v>1800</v>
      </c>
      <c r="B87" s="161" t="s">
        <v>1874</v>
      </c>
      <c r="C87" s="161" t="s">
        <v>2182</v>
      </c>
    </row>
    <row r="88" spans="1:3" ht="48">
      <c r="A88" s="1745" t="s">
        <v>1815</v>
      </c>
      <c r="B88" s="161" t="s">
        <v>1875</v>
      </c>
      <c r="C88" s="161" t="s">
        <v>2181</v>
      </c>
    </row>
    <row r="89" spans="1:3">
      <c r="A89" s="1410" t="s">
        <v>1876</v>
      </c>
      <c r="B89" s="158" t="s">
        <v>1877</v>
      </c>
      <c r="C89" s="158"/>
    </row>
    <row r="90" spans="1:3">
      <c r="A90" s="1745" t="s">
        <v>1800</v>
      </c>
      <c r="B90" s="161" t="s">
        <v>1878</v>
      </c>
      <c r="C90" s="161" t="s">
        <v>2183</v>
      </c>
    </row>
    <row r="91" spans="1:3" ht="24">
      <c r="A91" s="1745" t="s">
        <v>1815</v>
      </c>
      <c r="B91" s="161" t="s">
        <v>1879</v>
      </c>
      <c r="C91" s="161" t="s">
        <v>2183</v>
      </c>
    </row>
    <row r="92" spans="1:3" ht="58.5" customHeight="1">
      <c r="A92" s="1745" t="s">
        <v>1804</v>
      </c>
      <c r="B92" s="161" t="s">
        <v>2185</v>
      </c>
      <c r="C92" s="161" t="s">
        <v>2184</v>
      </c>
    </row>
    <row r="93" spans="1:3" ht="36">
      <c r="A93" s="1745" t="s">
        <v>1880</v>
      </c>
      <c r="B93" s="161" t="s">
        <v>2207</v>
      </c>
      <c r="C93" s="161" t="s">
        <v>2186</v>
      </c>
    </row>
    <row r="94" spans="1:3" ht="36">
      <c r="A94" s="1745" t="s">
        <v>1824</v>
      </c>
      <c r="B94" s="161" t="s">
        <v>1881</v>
      </c>
      <c r="C94" s="161" t="s">
        <v>2204</v>
      </c>
    </row>
    <row r="95" spans="1:3" ht="48">
      <c r="A95" s="1745" t="s">
        <v>1826</v>
      </c>
      <c r="B95" s="161" t="s">
        <v>1882</v>
      </c>
      <c r="C95" s="161" t="s">
        <v>302</v>
      </c>
    </row>
    <row r="96" spans="1:3" ht="24">
      <c r="A96" s="1745" t="s">
        <v>1828</v>
      </c>
      <c r="B96" s="161" t="s">
        <v>1883</v>
      </c>
      <c r="C96" s="161" t="s">
        <v>2183</v>
      </c>
    </row>
    <row r="97" spans="1:7" ht="24">
      <c r="A97" s="1745" t="s">
        <v>1830</v>
      </c>
      <c r="B97" s="161" t="s">
        <v>1884</v>
      </c>
      <c r="C97" s="161" t="s">
        <v>2205</v>
      </c>
    </row>
    <row r="98" spans="1:7" ht="24">
      <c r="A98" s="1745" t="s">
        <v>1885</v>
      </c>
      <c r="B98" s="161" t="s">
        <v>1886</v>
      </c>
      <c r="C98" s="161" t="s">
        <v>2183</v>
      </c>
    </row>
    <row r="99" spans="1:7">
      <c r="A99" s="1745" t="s">
        <v>1887</v>
      </c>
      <c r="B99" s="161" t="s">
        <v>1888</v>
      </c>
      <c r="C99" s="161" t="s">
        <v>302</v>
      </c>
    </row>
    <row r="100" spans="1:7">
      <c r="A100" s="1745" t="s">
        <v>1889</v>
      </c>
      <c r="B100" s="161" t="s">
        <v>1890</v>
      </c>
      <c r="C100" s="161" t="s">
        <v>302</v>
      </c>
    </row>
    <row r="101" spans="1:7" ht="24">
      <c r="A101" s="1745" t="s">
        <v>1891</v>
      </c>
      <c r="B101" s="161" t="s">
        <v>1892</v>
      </c>
      <c r="C101" s="161" t="s">
        <v>302</v>
      </c>
    </row>
    <row r="102" spans="1:7" ht="36">
      <c r="A102" s="1745" t="s">
        <v>1893</v>
      </c>
      <c r="B102" s="161" t="s">
        <v>1894</v>
      </c>
      <c r="C102" s="161" t="s">
        <v>2206</v>
      </c>
    </row>
    <row r="103" spans="1:7" ht="24">
      <c r="A103" s="1745" t="s">
        <v>1895</v>
      </c>
      <c r="B103" s="161" t="s">
        <v>1896</v>
      </c>
      <c r="C103" s="161" t="s">
        <v>2206</v>
      </c>
    </row>
    <row r="104" spans="1:7" ht="45" customHeight="1">
      <c r="A104" s="1745" t="s">
        <v>1897</v>
      </c>
      <c r="B104" s="161" t="s">
        <v>1898</v>
      </c>
      <c r="C104" s="161" t="s">
        <v>302</v>
      </c>
    </row>
    <row r="105" spans="1:7" ht="48">
      <c r="A105" s="1745" t="s">
        <v>1899</v>
      </c>
      <c r="B105" s="161" t="s">
        <v>1900</v>
      </c>
      <c r="C105" s="161" t="s">
        <v>302</v>
      </c>
    </row>
    <row r="106" spans="1:7" ht="36">
      <c r="A106" s="1745" t="s">
        <v>1901</v>
      </c>
      <c r="B106" s="161" t="s">
        <v>1902</v>
      </c>
      <c r="C106" s="161" t="s">
        <v>302</v>
      </c>
    </row>
    <row r="107" spans="1:7">
      <c r="A107" s="1410" t="s">
        <v>1903</v>
      </c>
      <c r="B107" s="158" t="s">
        <v>1904</v>
      </c>
      <c r="C107" s="158"/>
    </row>
    <row r="108" spans="1:7" ht="45.75" customHeight="1">
      <c r="A108" s="1745">
        <v>1</v>
      </c>
      <c r="B108" s="161" t="s">
        <v>1905</v>
      </c>
      <c r="C108" s="1539" t="s">
        <v>2273</v>
      </c>
    </row>
    <row r="109" spans="1:7" ht="15">
      <c r="A109" s="1745" t="s">
        <v>1784</v>
      </c>
      <c r="B109" s="161" t="s">
        <v>1906</v>
      </c>
      <c r="C109" s="1539" t="s">
        <v>1907</v>
      </c>
      <c r="G109" s="25"/>
    </row>
    <row r="110" spans="1:7">
      <c r="A110" s="1745" t="s">
        <v>1786</v>
      </c>
      <c r="B110" s="161" t="s">
        <v>1908</v>
      </c>
      <c r="C110" s="1539" t="s">
        <v>1907</v>
      </c>
    </row>
    <row r="111" spans="1:7" ht="24">
      <c r="A111" s="1745" t="s">
        <v>1909</v>
      </c>
      <c r="B111" s="161" t="s">
        <v>1910</v>
      </c>
      <c r="C111" s="1539" t="s">
        <v>1907</v>
      </c>
    </row>
    <row r="112" spans="1:7" ht="24">
      <c r="A112" s="1745" t="s">
        <v>1911</v>
      </c>
      <c r="B112" s="161" t="s">
        <v>1912</v>
      </c>
      <c r="C112" s="1539" t="s">
        <v>1913</v>
      </c>
    </row>
    <row r="113" spans="1:3" ht="24">
      <c r="A113" s="1745" t="s">
        <v>1914</v>
      </c>
      <c r="B113" s="161" t="s">
        <v>1915</v>
      </c>
      <c r="C113" s="1539" t="s">
        <v>2274</v>
      </c>
    </row>
    <row r="114" spans="1:3" ht="24">
      <c r="A114" s="1745">
        <v>2</v>
      </c>
      <c r="B114" s="161" t="s">
        <v>1916</v>
      </c>
      <c r="C114" s="1539" t="s">
        <v>2274</v>
      </c>
    </row>
    <row r="115" spans="1:3">
      <c r="A115" s="1410" t="s">
        <v>1917</v>
      </c>
      <c r="B115" s="158" t="s">
        <v>1918</v>
      </c>
      <c r="C115" s="158"/>
    </row>
    <row r="116" spans="1:3" ht="24">
      <c r="A116" s="1745" t="s">
        <v>1919</v>
      </c>
      <c r="B116" s="40" t="s">
        <v>1920</v>
      </c>
      <c r="C116" s="161" t="s">
        <v>2203</v>
      </c>
    </row>
    <row r="117" spans="1:3" ht="6" customHeight="1">
      <c r="A117" s="1407"/>
      <c r="B117" s="161"/>
      <c r="C117" s="161"/>
    </row>
    <row r="118" spans="1:3" s="1746" customFormat="1" ht="15">
      <c r="A118" s="2973" t="s">
        <v>1921</v>
      </c>
      <c r="B118" s="2974"/>
      <c r="C118" s="2974"/>
    </row>
    <row r="119" spans="1:3">
      <c r="A119" s="1410" t="s">
        <v>1922</v>
      </c>
      <c r="B119" s="158" t="s">
        <v>1923</v>
      </c>
      <c r="C119" s="158"/>
    </row>
    <row r="120" spans="1:3">
      <c r="A120" s="1745" t="s">
        <v>1800</v>
      </c>
      <c r="B120" s="40" t="s">
        <v>1924</v>
      </c>
      <c r="C120" s="161" t="s">
        <v>2038</v>
      </c>
    </row>
    <row r="121" spans="1:3">
      <c r="A121" s="1745" t="s">
        <v>1815</v>
      </c>
      <c r="B121" s="161" t="s">
        <v>1925</v>
      </c>
      <c r="C121" s="161"/>
    </row>
    <row r="122" spans="1:3">
      <c r="A122" s="1745" t="s">
        <v>1926</v>
      </c>
      <c r="B122" s="40" t="s">
        <v>1927</v>
      </c>
      <c r="C122" s="1539" t="s">
        <v>302</v>
      </c>
    </row>
    <row r="123" spans="1:3">
      <c r="A123" s="1745" t="s">
        <v>1928</v>
      </c>
      <c r="B123" s="40" t="s">
        <v>1929</v>
      </c>
      <c r="C123" s="161" t="s">
        <v>2219</v>
      </c>
    </row>
    <row r="124" spans="1:3">
      <c r="A124" s="1745"/>
      <c r="B124" s="40" t="s">
        <v>1930</v>
      </c>
      <c r="C124" s="161"/>
    </row>
    <row r="125" spans="1:3" ht="24">
      <c r="A125" s="1745" t="s">
        <v>1931</v>
      </c>
      <c r="B125" s="161" t="s">
        <v>1932</v>
      </c>
      <c r="C125" s="161" t="s">
        <v>2219</v>
      </c>
    </row>
    <row r="126" spans="1:3">
      <c r="A126" s="1745" t="s">
        <v>1933</v>
      </c>
      <c r="B126" s="161" t="s">
        <v>1934</v>
      </c>
      <c r="C126" s="161" t="s">
        <v>2219</v>
      </c>
    </row>
    <row r="127" spans="1:3" ht="24">
      <c r="A127" s="1745" t="s">
        <v>1935</v>
      </c>
      <c r="B127" s="161" t="s">
        <v>1936</v>
      </c>
      <c r="C127" s="161" t="s">
        <v>2219</v>
      </c>
    </row>
    <row r="128" spans="1:3" ht="24">
      <c r="A128" s="1745" t="s">
        <v>1806</v>
      </c>
      <c r="B128" s="161" t="s">
        <v>1937</v>
      </c>
      <c r="C128" s="161" t="s">
        <v>2220</v>
      </c>
    </row>
    <row r="129" spans="1:3" ht="48">
      <c r="A129" s="1745" t="s">
        <v>1938</v>
      </c>
      <c r="B129" s="161" t="s">
        <v>1939</v>
      </c>
      <c r="C129" s="161" t="s">
        <v>2218</v>
      </c>
    </row>
    <row r="130" spans="1:3" ht="24">
      <c r="A130" s="1745" t="s">
        <v>1824</v>
      </c>
      <c r="B130" s="161" t="s">
        <v>1940</v>
      </c>
      <c r="C130" s="161" t="s">
        <v>2217</v>
      </c>
    </row>
    <row r="131" spans="1:3" ht="24">
      <c r="A131" s="1745" t="s">
        <v>1826</v>
      </c>
      <c r="B131" s="161" t="s">
        <v>1941</v>
      </c>
      <c r="C131" s="161" t="s">
        <v>2216</v>
      </c>
    </row>
    <row r="132" spans="1:3" ht="24">
      <c r="A132" s="1745" t="s">
        <v>1828</v>
      </c>
      <c r="B132" s="161" t="s">
        <v>1942</v>
      </c>
      <c r="C132" s="161" t="s">
        <v>2215</v>
      </c>
    </row>
    <row r="133" spans="1:3" ht="24">
      <c r="A133" s="1745" t="s">
        <v>1830</v>
      </c>
      <c r="B133" s="161" t="s">
        <v>1943</v>
      </c>
      <c r="C133" s="161" t="s">
        <v>2214</v>
      </c>
    </row>
    <row r="134" spans="1:3" ht="24">
      <c r="A134" s="1745" t="s">
        <v>1944</v>
      </c>
      <c r="B134" s="161" t="s">
        <v>1945</v>
      </c>
      <c r="C134" s="161" t="s">
        <v>2213</v>
      </c>
    </row>
    <row r="135" spans="1:3">
      <c r="A135" s="1410" t="s">
        <v>1946</v>
      </c>
      <c r="B135" s="158" t="s">
        <v>1947</v>
      </c>
      <c r="C135" s="158"/>
    </row>
    <row r="136" spans="1:3" ht="24">
      <c r="A136" s="1745" t="s">
        <v>1800</v>
      </c>
      <c r="B136" s="161" t="s">
        <v>1948</v>
      </c>
      <c r="C136" s="161" t="s">
        <v>2038</v>
      </c>
    </row>
    <row r="137" spans="1:3" ht="24">
      <c r="A137" s="1745" t="s">
        <v>1815</v>
      </c>
      <c r="B137" s="161" t="s">
        <v>1949</v>
      </c>
      <c r="C137" s="161" t="s">
        <v>2038</v>
      </c>
    </row>
    <row r="138" spans="1:3" s="168" customFormat="1">
      <c r="A138" s="1745" t="s">
        <v>1804</v>
      </c>
      <c r="B138" s="1539" t="s">
        <v>1950</v>
      </c>
      <c r="C138" s="1539" t="s">
        <v>2210</v>
      </c>
    </row>
    <row r="139" spans="1:3" ht="24">
      <c r="A139" s="1745" t="s">
        <v>1806</v>
      </c>
      <c r="B139" s="161" t="s">
        <v>1951</v>
      </c>
      <c r="C139" s="161" t="s">
        <v>2212</v>
      </c>
    </row>
    <row r="140" spans="1:3" ht="26.25" customHeight="1">
      <c r="A140" s="1745" t="s">
        <v>1808</v>
      </c>
      <c r="B140" s="161" t="s">
        <v>1952</v>
      </c>
      <c r="C140" s="161" t="s">
        <v>2211</v>
      </c>
    </row>
    <row r="141" spans="1:3" ht="36">
      <c r="A141" s="1745" t="s">
        <v>1824</v>
      </c>
      <c r="B141" s="161" t="s">
        <v>1953</v>
      </c>
      <c r="C141" s="161" t="s">
        <v>2221</v>
      </c>
    </row>
    <row r="142" spans="1:3" ht="24">
      <c r="A142" s="1745" t="s">
        <v>1826</v>
      </c>
      <c r="B142" s="161" t="s">
        <v>1954</v>
      </c>
      <c r="C142" s="161" t="s">
        <v>2209</v>
      </c>
    </row>
    <row r="143" spans="1:3">
      <c r="A143" s="1411" t="s">
        <v>1955</v>
      </c>
      <c r="B143" s="166" t="s">
        <v>1956</v>
      </c>
      <c r="C143" s="166"/>
    </row>
    <row r="144" spans="1:3" ht="24">
      <c r="A144" s="1745"/>
      <c r="B144" s="161" t="s">
        <v>1957</v>
      </c>
      <c r="C144" s="161" t="s">
        <v>302</v>
      </c>
    </row>
    <row r="145" spans="1:3">
      <c r="A145" s="1410" t="s">
        <v>1958</v>
      </c>
      <c r="B145" s="158" t="s">
        <v>1959</v>
      </c>
      <c r="C145" s="158"/>
    </row>
    <row r="146" spans="1:3">
      <c r="A146" s="1745" t="s">
        <v>1960</v>
      </c>
      <c r="B146" s="161" t="s">
        <v>1961</v>
      </c>
      <c r="C146" s="161" t="s">
        <v>2192</v>
      </c>
    </row>
    <row r="147" spans="1:3" ht="36">
      <c r="A147" s="1745" t="s">
        <v>1962</v>
      </c>
      <c r="B147" s="161" t="s">
        <v>1963</v>
      </c>
      <c r="C147" s="161" t="s">
        <v>2192</v>
      </c>
    </row>
    <row r="148" spans="1:3" ht="24">
      <c r="A148" s="1745" t="s">
        <v>1964</v>
      </c>
      <c r="B148" s="161" t="s">
        <v>1965</v>
      </c>
      <c r="C148" s="161" t="s">
        <v>2192</v>
      </c>
    </row>
    <row r="149" spans="1:3" ht="24" customHeight="1">
      <c r="A149" s="1745" t="s">
        <v>1966</v>
      </c>
      <c r="B149" s="161" t="s">
        <v>1967</v>
      </c>
      <c r="C149" s="161" t="s">
        <v>2192</v>
      </c>
    </row>
    <row r="150" spans="1:3">
      <c r="A150" s="1745" t="s">
        <v>1815</v>
      </c>
      <c r="B150" s="40" t="s">
        <v>1968</v>
      </c>
      <c r="C150" s="161" t="s">
        <v>2192</v>
      </c>
    </row>
    <row r="151" spans="1:3" ht="36">
      <c r="A151" s="1745" t="s">
        <v>1804</v>
      </c>
      <c r="B151" s="161" t="s">
        <v>1969</v>
      </c>
      <c r="C151" s="161" t="s">
        <v>2192</v>
      </c>
    </row>
    <row r="152" spans="1:3" ht="36">
      <c r="A152" s="1745" t="s">
        <v>1970</v>
      </c>
      <c r="B152" s="161" t="s">
        <v>1971</v>
      </c>
      <c r="C152" s="161" t="s">
        <v>2275</v>
      </c>
    </row>
    <row r="153" spans="1:3" ht="24">
      <c r="A153" s="1745" t="s">
        <v>1808</v>
      </c>
      <c r="B153" s="161" t="s">
        <v>1972</v>
      </c>
      <c r="C153" s="161" t="s">
        <v>2276</v>
      </c>
    </row>
    <row r="154" spans="1:3" ht="24">
      <c r="A154" s="1745" t="s">
        <v>1824</v>
      </c>
      <c r="B154" s="161" t="s">
        <v>1973</v>
      </c>
      <c r="C154" s="161" t="s">
        <v>2192</v>
      </c>
    </row>
    <row r="155" spans="1:3" ht="36">
      <c r="A155" s="1745" t="s">
        <v>1826</v>
      </c>
      <c r="B155" s="161" t="s">
        <v>1974</v>
      </c>
      <c r="C155" s="161" t="s">
        <v>2278</v>
      </c>
    </row>
  </sheetData>
  <mergeCells count="5">
    <mergeCell ref="A1:C2"/>
    <mergeCell ref="A4:B4"/>
    <mergeCell ref="A18:B18"/>
    <mergeCell ref="A118:C118"/>
    <mergeCell ref="A44:C44"/>
  </mergeCells>
  <pageMargins left="0.25" right="0.25" top="0.75" bottom="0.75" header="0.3" footer="0.3"/>
  <pageSetup paperSize="9" orientation="portrait" r:id="rId1"/>
  <customProperties>
    <customPr name="_pios_id" r:id="rId2"/>
  </customPropertie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2FCE0-0436-45C7-AD33-EEFF9B81A4EF}">
  <sheetPr>
    <tabColor theme="2"/>
  </sheetPr>
  <dimension ref="A1:G154"/>
  <sheetViews>
    <sheetView showGridLines="0" showWhiteSpace="0" view="pageLayout" zoomScaleNormal="100" zoomScaleSheetLayoutView="100" workbookViewId="0">
      <selection activeCell="E1" sqref="E1:XFD1048576"/>
    </sheetView>
  </sheetViews>
  <sheetFormatPr defaultColWidth="0" defaultRowHeight="12"/>
  <cols>
    <col min="1" max="1" width="24.5703125" style="1731" customWidth="1"/>
    <col min="2" max="2" width="14" style="17" customWidth="1"/>
    <col min="3" max="3" width="36.5703125" style="17" customWidth="1"/>
    <col min="4" max="4" width="17.7109375" style="6" customWidth="1"/>
    <col min="5" max="7" width="0" style="6" hidden="1" customWidth="1"/>
    <col min="8" max="16384" width="9.140625" style="6" hidden="1"/>
  </cols>
  <sheetData>
    <row r="1" spans="1:5" ht="14.25" customHeight="1">
      <c r="A1" s="2969" t="s">
        <v>2144</v>
      </c>
      <c r="B1" s="2970"/>
      <c r="C1" s="2677"/>
      <c r="D1" s="47"/>
    </row>
    <row r="2" spans="1:5" ht="14.25" customHeight="1">
      <c r="A2" s="2925"/>
      <c r="B2" s="2925"/>
      <c r="C2" s="2677"/>
      <c r="D2" s="47"/>
    </row>
    <row r="3" spans="1:5" ht="14.25" customHeight="1">
      <c r="A3" s="1733"/>
      <c r="B3" s="1733"/>
      <c r="C3" s="1730"/>
      <c r="D3" s="47"/>
    </row>
    <row r="4" spans="1:5" s="40" customFormat="1" ht="24">
      <c r="A4" s="1747" t="s">
        <v>1975</v>
      </c>
      <c r="B4" s="27" t="s">
        <v>1976</v>
      </c>
      <c r="C4" s="27" t="s">
        <v>1977</v>
      </c>
      <c r="D4" s="27" t="s">
        <v>1978</v>
      </c>
      <c r="E4" s="161"/>
    </row>
    <row r="5" spans="1:5" s="40" customFormat="1" ht="61.5" customHeight="1">
      <c r="A5" s="1405" t="s">
        <v>1979</v>
      </c>
      <c r="B5" s="19" t="s">
        <v>1980</v>
      </c>
      <c r="C5" s="1731" t="s">
        <v>1981</v>
      </c>
      <c r="D5" s="2055" t="s">
        <v>2033</v>
      </c>
    </row>
    <row r="6" spans="1:5" s="40" customFormat="1" ht="60">
      <c r="A6" s="1405" t="s">
        <v>1983</v>
      </c>
      <c r="B6" s="19" t="s">
        <v>1982</v>
      </c>
      <c r="C6" s="1731" t="s">
        <v>1984</v>
      </c>
      <c r="D6" s="2055" t="s">
        <v>2208</v>
      </c>
    </row>
    <row r="7" spans="1:5" s="40" customFormat="1">
      <c r="A7" s="1745"/>
      <c r="B7" s="19"/>
      <c r="C7" s="1731"/>
      <c r="D7" s="1748"/>
    </row>
    <row r="8" spans="1:5" s="40" customFormat="1" ht="14.25" customHeight="1">
      <c r="A8" s="1745"/>
      <c r="B8" s="1405"/>
      <c r="C8" s="161"/>
    </row>
    <row r="9" spans="1:5" s="40" customFormat="1">
      <c r="A9" s="1745"/>
      <c r="B9" s="1405"/>
      <c r="C9" s="161"/>
    </row>
    <row r="10" spans="1:5" s="40" customFormat="1">
      <c r="A10" s="1745"/>
      <c r="B10" s="1405"/>
      <c r="C10" s="161"/>
    </row>
    <row r="11" spans="1:5" s="40" customFormat="1">
      <c r="A11" s="1745"/>
      <c r="B11" s="1405"/>
      <c r="C11" s="161"/>
    </row>
    <row r="12" spans="1:5" s="40" customFormat="1">
      <c r="A12" s="1745"/>
      <c r="B12" s="1405"/>
      <c r="C12" s="161"/>
    </row>
    <row r="13" spans="1:5" s="40" customFormat="1" ht="14.25" customHeight="1">
      <c r="A13" s="1745"/>
      <c r="B13" s="1405"/>
      <c r="C13" s="161"/>
    </row>
    <row r="14" spans="1:5" s="40" customFormat="1">
      <c r="A14" s="1745"/>
      <c r="B14" s="1405"/>
      <c r="C14" s="161"/>
    </row>
    <row r="15" spans="1:5" s="40" customFormat="1" ht="14.25" customHeight="1">
      <c r="A15" s="1745"/>
      <c r="B15" s="1405"/>
      <c r="C15" s="161"/>
    </row>
    <row r="16" spans="1:5" s="40" customFormat="1">
      <c r="A16" s="1745"/>
      <c r="B16" s="1405"/>
      <c r="C16" s="161"/>
    </row>
    <row r="17" spans="1:3" s="40" customFormat="1">
      <c r="A17" s="19"/>
      <c r="B17" s="1405"/>
      <c r="C17" s="161"/>
    </row>
    <row r="18" spans="1:3" s="40" customFormat="1" ht="15">
      <c r="A18" s="2976"/>
      <c r="B18" s="2977"/>
      <c r="C18" s="161"/>
    </row>
    <row r="19" spans="1:3" s="40" customFormat="1" ht="14.25" customHeight="1">
      <c r="A19" s="1745"/>
      <c r="B19" s="1405"/>
      <c r="C19" s="161"/>
    </row>
    <row r="20" spans="1:3" s="40" customFormat="1">
      <c r="A20" s="1745"/>
      <c r="B20" s="1405"/>
      <c r="C20" s="161"/>
    </row>
    <row r="21" spans="1:3" s="40" customFormat="1">
      <c r="A21" s="1745"/>
      <c r="B21" s="1405"/>
      <c r="C21" s="161"/>
    </row>
    <row r="22" spans="1:3" s="40" customFormat="1">
      <c r="A22" s="1745"/>
      <c r="B22" s="1405"/>
      <c r="C22" s="161"/>
    </row>
    <row r="23" spans="1:3" s="40" customFormat="1">
      <c r="A23" s="1745"/>
      <c r="B23" s="1405"/>
      <c r="C23" s="161"/>
    </row>
    <row r="24" spans="1:3" s="40" customFormat="1">
      <c r="A24" s="1745"/>
      <c r="B24" s="1405"/>
      <c r="C24" s="161"/>
    </row>
    <row r="25" spans="1:3" s="40" customFormat="1">
      <c r="A25" s="1745"/>
      <c r="B25" s="1405"/>
      <c r="C25" s="161"/>
    </row>
    <row r="26" spans="1:3" s="40" customFormat="1">
      <c r="A26" s="1745"/>
      <c r="B26" s="1405"/>
      <c r="C26" s="161"/>
    </row>
    <row r="27" spans="1:3" s="40" customFormat="1">
      <c r="A27" s="1745"/>
      <c r="B27" s="1405"/>
      <c r="C27" s="161"/>
    </row>
    <row r="28" spans="1:3" s="40" customFormat="1">
      <c r="A28" s="1745"/>
      <c r="B28" s="1405"/>
      <c r="C28" s="161"/>
    </row>
    <row r="29" spans="1:3" s="40" customFormat="1" ht="14.25" customHeight="1">
      <c r="A29" s="1745"/>
      <c r="B29" s="1405"/>
      <c r="C29" s="161"/>
    </row>
    <row r="30" spans="1:3">
      <c r="A30" s="1745"/>
      <c r="B30" s="161"/>
      <c r="C30" s="161"/>
    </row>
    <row r="31" spans="1:3">
      <c r="A31" s="1745"/>
      <c r="B31" s="161"/>
      <c r="C31" s="161"/>
    </row>
    <row r="32" spans="1:3">
      <c r="A32" s="1745"/>
      <c r="B32" s="161"/>
      <c r="C32" s="161"/>
    </row>
    <row r="33" spans="1:3">
      <c r="A33" s="1745"/>
      <c r="B33" s="161"/>
      <c r="C33" s="161"/>
    </row>
    <row r="34" spans="1:3">
      <c r="A34" s="1745"/>
      <c r="B34" s="161"/>
      <c r="C34" s="161"/>
    </row>
    <row r="35" spans="1:3">
      <c r="A35" s="1745"/>
      <c r="B35" s="161"/>
      <c r="C35" s="161"/>
    </row>
    <row r="36" spans="1:3">
      <c r="A36" s="1745"/>
      <c r="B36" s="161"/>
      <c r="C36" s="161"/>
    </row>
    <row r="37" spans="1:3">
      <c r="A37" s="1745"/>
      <c r="B37" s="161"/>
      <c r="C37" s="161"/>
    </row>
    <row r="38" spans="1:3">
      <c r="A38" s="1745"/>
      <c r="B38" s="161"/>
      <c r="C38" s="161"/>
    </row>
    <row r="39" spans="1:3">
      <c r="A39" s="1745"/>
      <c r="B39" s="161"/>
      <c r="C39" s="161"/>
    </row>
    <row r="40" spans="1:3">
      <c r="A40" s="1745"/>
      <c r="B40" s="161"/>
      <c r="C40" s="161"/>
    </row>
    <row r="41" spans="1:3">
      <c r="A41" s="1745"/>
      <c r="B41" s="161"/>
      <c r="C41" s="161"/>
    </row>
    <row r="42" spans="1:3">
      <c r="A42" s="1745"/>
      <c r="B42" s="161"/>
      <c r="C42" s="161"/>
    </row>
    <row r="43" spans="1:3">
      <c r="A43" s="1745"/>
      <c r="B43" s="161"/>
      <c r="C43" s="161"/>
    </row>
    <row r="44" spans="1:3">
      <c r="A44" s="1745"/>
      <c r="B44" s="161"/>
      <c r="C44" s="161"/>
    </row>
    <row r="45" spans="1:3">
      <c r="A45" s="1745"/>
      <c r="B45" s="161"/>
      <c r="C45" s="161"/>
    </row>
    <row r="46" spans="1:3">
      <c r="A46" s="1745"/>
      <c r="B46" s="161"/>
      <c r="C46" s="161"/>
    </row>
    <row r="47" spans="1:3">
      <c r="A47" s="1745"/>
      <c r="B47" s="161"/>
      <c r="C47" s="161"/>
    </row>
    <row r="48" spans="1:3">
      <c r="A48" s="1745"/>
      <c r="B48" s="161"/>
      <c r="C48" s="161"/>
    </row>
    <row r="49" spans="1:3">
      <c r="A49" s="1745"/>
      <c r="B49" s="161"/>
      <c r="C49" s="161"/>
    </row>
    <row r="50" spans="1:3">
      <c r="A50" s="1745"/>
      <c r="B50" s="161"/>
      <c r="C50" s="161"/>
    </row>
    <row r="51" spans="1:3">
      <c r="A51" s="1745"/>
      <c r="B51" s="161"/>
      <c r="C51" s="161"/>
    </row>
    <row r="52" spans="1:3">
      <c r="A52" s="1745"/>
      <c r="B52" s="161"/>
      <c r="C52" s="161"/>
    </row>
    <row r="53" spans="1:3">
      <c r="A53" s="1745"/>
      <c r="B53" s="161"/>
      <c r="C53" s="161"/>
    </row>
    <row r="54" spans="1:3">
      <c r="A54" s="1745"/>
      <c r="B54" s="161"/>
      <c r="C54" s="161"/>
    </row>
    <row r="55" spans="1:3">
      <c r="A55" s="1745"/>
      <c r="B55" s="161"/>
      <c r="C55" s="161"/>
    </row>
    <row r="56" spans="1:3">
      <c r="A56" s="1745"/>
      <c r="B56" s="161"/>
      <c r="C56" s="161"/>
    </row>
    <row r="57" spans="1:3">
      <c r="A57" s="1745"/>
      <c r="B57" s="161"/>
      <c r="C57" s="161"/>
    </row>
    <row r="58" spans="1:3">
      <c r="A58" s="1745"/>
      <c r="B58" s="161"/>
      <c r="C58" s="161"/>
    </row>
    <row r="59" spans="1:3">
      <c r="A59" s="1745"/>
      <c r="B59" s="161"/>
      <c r="C59" s="161"/>
    </row>
    <row r="60" spans="1:3">
      <c r="A60" s="1745"/>
      <c r="B60" s="161"/>
      <c r="C60" s="161"/>
    </row>
    <row r="61" spans="1:3">
      <c r="A61" s="1745"/>
      <c r="B61" s="161"/>
      <c r="C61" s="161"/>
    </row>
    <row r="62" spans="1:3">
      <c r="A62" s="1745"/>
      <c r="B62" s="161"/>
      <c r="C62" s="161"/>
    </row>
    <row r="63" spans="1:3">
      <c r="A63" s="1745"/>
      <c r="B63" s="161"/>
      <c r="C63" s="161"/>
    </row>
    <row r="64" spans="1:3">
      <c r="A64" s="1745"/>
      <c r="B64" s="161"/>
      <c r="C64" s="161"/>
    </row>
    <row r="65" spans="1:3">
      <c r="A65" s="1745"/>
      <c r="B65" s="161"/>
      <c r="C65" s="161"/>
    </row>
    <row r="66" spans="1:3">
      <c r="A66" s="1745"/>
      <c r="B66" s="161"/>
      <c r="C66" s="161"/>
    </row>
    <row r="67" spans="1:3">
      <c r="A67" s="1745"/>
      <c r="B67" s="161"/>
      <c r="C67" s="161"/>
    </row>
    <row r="68" spans="1:3">
      <c r="A68" s="1745"/>
      <c r="B68" s="161"/>
      <c r="C68" s="161"/>
    </row>
    <row r="69" spans="1:3">
      <c r="A69" s="1745"/>
      <c r="B69" s="161"/>
      <c r="C69" s="161"/>
    </row>
    <row r="70" spans="1:3">
      <c r="A70" s="1745"/>
      <c r="B70" s="161"/>
      <c r="C70" s="161"/>
    </row>
    <row r="71" spans="1:3">
      <c r="A71" s="1745"/>
      <c r="B71" s="161"/>
      <c r="C71" s="161"/>
    </row>
    <row r="72" spans="1:3">
      <c r="A72" s="1745"/>
      <c r="B72" s="161"/>
      <c r="C72" s="161"/>
    </row>
    <row r="73" spans="1:3">
      <c r="A73" s="1745"/>
      <c r="B73" s="161"/>
      <c r="C73" s="161"/>
    </row>
    <row r="74" spans="1:3">
      <c r="A74" s="1745"/>
      <c r="B74" s="161"/>
      <c r="C74" s="161"/>
    </row>
    <row r="75" spans="1:3">
      <c r="A75" s="1745"/>
      <c r="B75" s="161"/>
      <c r="C75" s="161"/>
    </row>
    <row r="76" spans="1:3">
      <c r="A76" s="1745"/>
      <c r="B76" s="161"/>
      <c r="C76" s="161"/>
    </row>
    <row r="77" spans="1:3">
      <c r="A77" s="1745"/>
      <c r="B77" s="161"/>
      <c r="C77" s="161"/>
    </row>
    <row r="78" spans="1:3">
      <c r="A78" s="1745"/>
      <c r="B78" s="161"/>
      <c r="C78" s="161"/>
    </row>
    <row r="79" spans="1:3">
      <c r="A79" s="1745"/>
      <c r="B79" s="161"/>
      <c r="C79" s="161"/>
    </row>
    <row r="80" spans="1:3">
      <c r="A80" s="1745"/>
      <c r="B80" s="161"/>
      <c r="C80" s="161"/>
    </row>
    <row r="81" spans="1:3">
      <c r="A81" s="1745"/>
      <c r="B81" s="161"/>
      <c r="C81" s="161"/>
    </row>
    <row r="82" spans="1:3">
      <c r="A82" s="1745"/>
      <c r="B82" s="161"/>
      <c r="C82" s="161"/>
    </row>
    <row r="83" spans="1:3">
      <c r="A83" s="1745"/>
      <c r="B83" s="161"/>
      <c r="C83" s="161"/>
    </row>
    <row r="84" spans="1:3">
      <c r="A84" s="1745"/>
      <c r="B84" s="161"/>
      <c r="C84" s="161"/>
    </row>
    <row r="85" spans="1:3">
      <c r="A85" s="1745"/>
      <c r="B85" s="161"/>
      <c r="C85" s="161"/>
    </row>
    <row r="86" spans="1:3">
      <c r="A86" s="1745"/>
      <c r="B86" s="161"/>
      <c r="C86" s="161"/>
    </row>
    <row r="87" spans="1:3">
      <c r="A87" s="1745"/>
      <c r="B87" s="161"/>
      <c r="C87" s="161"/>
    </row>
    <row r="88" spans="1:3">
      <c r="A88" s="1745"/>
      <c r="B88" s="161"/>
      <c r="C88" s="161"/>
    </row>
    <row r="89" spans="1:3">
      <c r="A89" s="1745"/>
      <c r="B89" s="161"/>
      <c r="C89" s="161"/>
    </row>
    <row r="90" spans="1:3">
      <c r="A90" s="1745"/>
      <c r="B90" s="161"/>
      <c r="C90" s="161"/>
    </row>
    <row r="91" spans="1:3">
      <c r="A91" s="1745"/>
      <c r="B91" s="161"/>
      <c r="C91" s="161"/>
    </row>
    <row r="92" spans="1:3">
      <c r="A92" s="1745"/>
      <c r="B92" s="161"/>
      <c r="C92" s="161"/>
    </row>
    <row r="93" spans="1:3">
      <c r="A93" s="1745"/>
      <c r="B93" s="161"/>
      <c r="C93" s="161"/>
    </row>
    <row r="94" spans="1:3">
      <c r="A94" s="1745"/>
      <c r="B94" s="161"/>
      <c r="C94" s="161"/>
    </row>
    <row r="95" spans="1:3">
      <c r="A95" s="1745"/>
      <c r="B95" s="161"/>
      <c r="C95" s="161"/>
    </row>
    <row r="96" spans="1:3">
      <c r="A96" s="1745"/>
      <c r="B96" s="161"/>
      <c r="C96" s="161"/>
    </row>
    <row r="97" spans="1:7">
      <c r="A97" s="1745"/>
      <c r="B97" s="161"/>
      <c r="C97" s="161"/>
    </row>
    <row r="98" spans="1:7">
      <c r="A98" s="1745"/>
      <c r="B98" s="161"/>
      <c r="C98" s="161"/>
    </row>
    <row r="99" spans="1:7">
      <c r="A99" s="1745"/>
      <c r="B99" s="161"/>
      <c r="C99" s="161"/>
    </row>
    <row r="100" spans="1:7">
      <c r="A100" s="1745"/>
      <c r="B100" s="161"/>
      <c r="C100" s="161"/>
    </row>
    <row r="101" spans="1:7">
      <c r="A101" s="1745"/>
      <c r="B101" s="161"/>
      <c r="C101" s="161"/>
    </row>
    <row r="102" spans="1:7">
      <c r="A102" s="1745"/>
      <c r="B102" s="161"/>
      <c r="C102" s="161"/>
    </row>
    <row r="103" spans="1:7">
      <c r="A103" s="1745"/>
      <c r="B103" s="161"/>
      <c r="C103" s="161"/>
    </row>
    <row r="104" spans="1:7">
      <c r="A104" s="1745"/>
      <c r="B104" s="161"/>
      <c r="C104" s="161"/>
    </row>
    <row r="105" spans="1:7">
      <c r="A105" s="1745"/>
      <c r="B105" s="161"/>
      <c r="C105" s="161"/>
    </row>
    <row r="106" spans="1:7">
      <c r="A106" s="1745"/>
      <c r="B106" s="161"/>
      <c r="C106" s="161"/>
    </row>
    <row r="107" spans="1:7">
      <c r="A107" s="1745"/>
      <c r="B107" s="161"/>
      <c r="C107" s="161"/>
    </row>
    <row r="108" spans="1:7">
      <c r="A108" s="1745"/>
      <c r="B108" s="161"/>
      <c r="C108" s="161"/>
    </row>
    <row r="109" spans="1:7">
      <c r="A109" s="1745"/>
      <c r="B109" s="161"/>
      <c r="C109" s="161"/>
    </row>
    <row r="110" spans="1:7" ht="15">
      <c r="A110" s="1745"/>
      <c r="B110" s="161"/>
      <c r="C110" s="161"/>
      <c r="G110" s="25"/>
    </row>
    <row r="111" spans="1:7">
      <c r="A111" s="1745"/>
      <c r="B111" s="161"/>
      <c r="C111" s="161"/>
    </row>
    <row r="112" spans="1:7">
      <c r="A112" s="1745"/>
      <c r="B112" s="161"/>
      <c r="C112" s="161"/>
    </row>
    <row r="113" spans="1:3">
      <c r="A113" s="1745"/>
      <c r="B113" s="161"/>
      <c r="C113" s="161"/>
    </row>
    <row r="114" spans="1:3">
      <c r="A114" s="1745"/>
      <c r="B114" s="161"/>
      <c r="C114" s="161"/>
    </row>
    <row r="115" spans="1:3">
      <c r="A115" s="1745"/>
      <c r="B115" s="161"/>
      <c r="C115" s="161"/>
    </row>
    <row r="116" spans="1:3">
      <c r="A116" s="1745"/>
      <c r="B116" s="161"/>
      <c r="C116" s="161"/>
    </row>
    <row r="117" spans="1:3">
      <c r="A117" s="1407"/>
      <c r="B117" s="161"/>
      <c r="C117" s="161"/>
    </row>
    <row r="118" spans="1:3" ht="15">
      <c r="A118" s="2976"/>
      <c r="B118" s="2977"/>
      <c r="C118" s="2751"/>
    </row>
    <row r="119" spans="1:3">
      <c r="A119" s="1745"/>
      <c r="B119" s="161"/>
      <c r="C119" s="161"/>
    </row>
    <row r="120" spans="1:3">
      <c r="A120" s="1745"/>
      <c r="B120" s="161"/>
      <c r="C120" s="161"/>
    </row>
    <row r="121" spans="1:3">
      <c r="A121" s="1745"/>
      <c r="B121" s="161"/>
      <c r="C121" s="161"/>
    </row>
    <row r="122" spans="1:3">
      <c r="A122" s="1745"/>
      <c r="B122" s="161"/>
      <c r="C122" s="161"/>
    </row>
    <row r="123" spans="1:3">
      <c r="A123" s="1745"/>
      <c r="B123" s="161"/>
      <c r="C123" s="161"/>
    </row>
    <row r="124" spans="1:3">
      <c r="A124" s="1745"/>
      <c r="B124" s="161"/>
      <c r="C124" s="161"/>
    </row>
    <row r="125" spans="1:3">
      <c r="A125" s="1745"/>
      <c r="B125" s="161"/>
      <c r="C125" s="161"/>
    </row>
    <row r="126" spans="1:3">
      <c r="A126" s="1745"/>
      <c r="B126" s="161"/>
      <c r="C126" s="161"/>
    </row>
    <row r="127" spans="1:3">
      <c r="A127" s="1745"/>
      <c r="B127" s="161"/>
      <c r="C127" s="161"/>
    </row>
    <row r="128" spans="1:3">
      <c r="A128" s="1745"/>
      <c r="B128" s="161"/>
      <c r="C128" s="161"/>
    </row>
    <row r="129" spans="1:3">
      <c r="A129" s="1745"/>
      <c r="B129" s="161"/>
      <c r="C129" s="161"/>
    </row>
    <row r="130" spans="1:3">
      <c r="A130" s="1745"/>
      <c r="B130" s="161"/>
      <c r="C130" s="161"/>
    </row>
    <row r="131" spans="1:3">
      <c r="A131" s="1745"/>
      <c r="B131" s="161"/>
      <c r="C131" s="161"/>
    </row>
    <row r="132" spans="1:3">
      <c r="A132" s="1745"/>
      <c r="B132" s="161"/>
      <c r="C132" s="161"/>
    </row>
    <row r="133" spans="1:3">
      <c r="A133" s="1745"/>
      <c r="B133" s="161"/>
      <c r="C133" s="161"/>
    </row>
    <row r="134" spans="1:3">
      <c r="A134" s="1745"/>
      <c r="B134" s="161"/>
      <c r="C134" s="161"/>
    </row>
    <row r="135" spans="1:3">
      <c r="A135" s="1745"/>
      <c r="B135" s="161"/>
      <c r="C135" s="161"/>
    </row>
    <row r="136" spans="1:3">
      <c r="A136" s="1745"/>
      <c r="B136" s="161"/>
      <c r="C136" s="161"/>
    </row>
    <row r="137" spans="1:3">
      <c r="A137" s="1745"/>
      <c r="B137" s="161"/>
      <c r="C137" s="161"/>
    </row>
    <row r="138" spans="1:3">
      <c r="A138" s="1745"/>
      <c r="B138" s="161"/>
      <c r="C138" s="161"/>
    </row>
    <row r="139" spans="1:3">
      <c r="A139" s="1745"/>
      <c r="B139" s="161"/>
      <c r="C139" s="161"/>
    </row>
    <row r="140" spans="1:3">
      <c r="A140" s="1745"/>
      <c r="B140" s="161"/>
      <c r="C140" s="161"/>
    </row>
    <row r="141" spans="1:3">
      <c r="A141" s="1745"/>
      <c r="B141" s="161"/>
      <c r="C141" s="161"/>
    </row>
    <row r="142" spans="1:3">
      <c r="A142" s="1745"/>
      <c r="B142" s="161"/>
      <c r="C142" s="161"/>
    </row>
    <row r="143" spans="1:3">
      <c r="A143" s="1745"/>
      <c r="B143" s="161"/>
      <c r="C143" s="161"/>
    </row>
    <row r="144" spans="1:3">
      <c r="A144" s="1745"/>
      <c r="B144" s="161"/>
      <c r="C144" s="161"/>
    </row>
    <row r="145" spans="1:3">
      <c r="A145" s="1745"/>
      <c r="B145" s="161"/>
      <c r="C145" s="161"/>
    </row>
    <row r="146" spans="1:3">
      <c r="A146" s="1745"/>
      <c r="B146" s="161"/>
      <c r="C146" s="161"/>
    </row>
    <row r="147" spans="1:3">
      <c r="A147" s="1745"/>
      <c r="B147" s="161"/>
      <c r="C147" s="161"/>
    </row>
    <row r="148" spans="1:3">
      <c r="A148" s="1745"/>
      <c r="B148" s="161"/>
      <c r="C148" s="161"/>
    </row>
    <row r="149" spans="1:3">
      <c r="A149" s="1745"/>
      <c r="B149" s="161"/>
      <c r="C149" s="161"/>
    </row>
    <row r="150" spans="1:3">
      <c r="A150" s="1745"/>
      <c r="B150" s="161"/>
      <c r="C150" s="161"/>
    </row>
    <row r="151" spans="1:3">
      <c r="A151" s="1745"/>
      <c r="B151" s="161"/>
      <c r="C151" s="161"/>
    </row>
    <row r="152" spans="1:3">
      <c r="A152" s="1745"/>
      <c r="B152" s="161"/>
      <c r="C152" s="161"/>
    </row>
    <row r="153" spans="1:3">
      <c r="A153" s="1745"/>
      <c r="B153" s="161"/>
      <c r="C153" s="161"/>
    </row>
    <row r="154" spans="1:3">
      <c r="A154" s="1745"/>
      <c r="B154" s="161"/>
      <c r="C154" s="161"/>
    </row>
  </sheetData>
  <mergeCells count="3">
    <mergeCell ref="A1:C2"/>
    <mergeCell ref="A18:B18"/>
    <mergeCell ref="A118:C118"/>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95B39-7B69-4E3C-9EAE-66DA5A57EC74}">
  <sheetPr>
    <tabColor theme="4" tint="-0.249977111117893"/>
  </sheetPr>
  <dimension ref="A1:E11"/>
  <sheetViews>
    <sheetView showGridLines="0" showWhiteSpace="0" view="pageLayout" zoomScaleNormal="100" workbookViewId="0">
      <selection activeCell="F1" sqref="F1:XFD1048576"/>
    </sheetView>
  </sheetViews>
  <sheetFormatPr defaultColWidth="0" defaultRowHeight="15"/>
  <cols>
    <col min="1" max="1" width="75" customWidth="1"/>
    <col min="2" max="3" width="43.28515625" hidden="1" customWidth="1"/>
    <col min="4" max="4" width="1.85546875" customWidth="1"/>
    <col min="5" max="5" width="13.85546875" style="2054" customWidth="1"/>
    <col min="6" max="16384" width="43.28515625" hidden="1"/>
  </cols>
  <sheetData>
    <row r="1" spans="1:5" ht="20.25">
      <c r="A1" s="2094" t="s">
        <v>16</v>
      </c>
      <c r="B1" s="1749"/>
      <c r="C1" s="1749"/>
      <c r="D1" s="2"/>
      <c r="E1" s="2095" t="s">
        <v>2063</v>
      </c>
    </row>
    <row r="2" spans="1:5" ht="18.75">
      <c r="A2" s="2044"/>
      <c r="B2" s="1749"/>
      <c r="C2" s="1749"/>
      <c r="D2" s="2"/>
      <c r="E2" s="1432"/>
    </row>
    <row r="3" spans="1:5">
      <c r="A3" s="3" t="s">
        <v>111</v>
      </c>
      <c r="B3" s="3"/>
      <c r="C3" s="3"/>
      <c r="D3" s="2"/>
      <c r="E3" s="1432">
        <v>89</v>
      </c>
    </row>
    <row r="4" spans="1:5">
      <c r="A4" s="3" t="s">
        <v>112</v>
      </c>
      <c r="B4" s="3"/>
      <c r="C4" s="3"/>
      <c r="D4" s="2"/>
      <c r="E4" s="1432">
        <f>+E3+1</f>
        <v>90</v>
      </c>
    </row>
    <row r="5" spans="1:5">
      <c r="A5" s="3" t="s">
        <v>113</v>
      </c>
      <c r="B5" s="3"/>
      <c r="C5" s="3"/>
      <c r="D5" s="2"/>
      <c r="E5" s="1432">
        <f t="shared" ref="E5:E11" si="0">+E4+1</f>
        <v>91</v>
      </c>
    </row>
    <row r="6" spans="1:5">
      <c r="A6" s="3" t="s">
        <v>114</v>
      </c>
      <c r="B6" s="3"/>
      <c r="C6" s="3"/>
      <c r="D6" s="2"/>
      <c r="E6" s="1432">
        <f t="shared" si="0"/>
        <v>92</v>
      </c>
    </row>
    <row r="7" spans="1:5" ht="24">
      <c r="A7" s="3" t="s">
        <v>115</v>
      </c>
      <c r="B7" s="3"/>
      <c r="C7" s="3"/>
      <c r="D7" s="2"/>
      <c r="E7" s="1432">
        <f t="shared" si="0"/>
        <v>93</v>
      </c>
    </row>
    <row r="8" spans="1:5">
      <c r="A8" s="3" t="s">
        <v>116</v>
      </c>
      <c r="B8" s="3"/>
      <c r="C8" s="3"/>
      <c r="D8" s="2"/>
      <c r="E8" s="1432">
        <f t="shared" si="0"/>
        <v>94</v>
      </c>
    </row>
    <row r="9" spans="1:5">
      <c r="A9" s="3" t="s">
        <v>117</v>
      </c>
      <c r="B9" s="3"/>
      <c r="C9" s="3"/>
      <c r="D9" s="2"/>
      <c r="E9" s="1432">
        <f t="shared" si="0"/>
        <v>95</v>
      </c>
    </row>
    <row r="10" spans="1:5">
      <c r="A10" s="3" t="s">
        <v>118</v>
      </c>
      <c r="B10" s="3"/>
      <c r="C10" s="3"/>
      <c r="D10" s="2"/>
      <c r="E10" s="1432">
        <f t="shared" si="0"/>
        <v>96</v>
      </c>
    </row>
    <row r="11" spans="1:5">
      <c r="A11" s="3" t="s">
        <v>119</v>
      </c>
      <c r="B11" s="3"/>
      <c r="C11" s="3"/>
      <c r="D11" s="2"/>
      <c r="E11" s="1432">
        <f t="shared" si="0"/>
        <v>97</v>
      </c>
    </row>
  </sheetData>
  <hyperlinks>
    <hyperlink ref="A3" location="'92'!A1" display="Asset and liabilities of NLP" xr:uid="{8A7BB0B6-59BB-4560-B458-577D38EEFDC0}"/>
    <hyperlink ref="A4" location="'93'!A1" display="Effect of market risk on NLP" xr:uid="{E72DD706-13EA-46C8-B544-45A8AB59EBBB}"/>
    <hyperlink ref="A5" location="'94'!A1" display="Effect of life and health insurance risks " xr:uid="{E6B86D56-FDCC-4791-A8C3-0843698C4D3A}"/>
    <hyperlink ref="A7" location="'95'!A1" display="Investment return, traditional life insurance" xr:uid="{F3CFDA8C-BEA4-4EED-B8C4-411F73120CC5}"/>
    <hyperlink ref="A8" location="'97'!A1" display="Financial buffers" xr:uid="{4889D635-3928-4B39-B8C1-E316B8C483D6}"/>
    <hyperlink ref="A9" location="'98'!A1" display="Solvency position" xr:uid="{77D258FD-407B-48F9-93C0-3FEE9A68BC6D}"/>
    <hyperlink ref="A10" location="'99'!A1" display="Solvency sensitivity" xr:uid="{BDC7267E-A3FE-4B2F-A5DA-0DCAB1AD5884}"/>
    <hyperlink ref="A11" location="'100'!A1" display="Financial buffers compared to insurance provisions" xr:uid="{D90889FF-7458-401B-B860-81AD3D8528E4}"/>
  </hyperlink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38EE1-EA5B-49D6-A0F5-845DAB301D11}">
  <sheetPr>
    <tabColor theme="2"/>
  </sheetPr>
  <dimension ref="A1:G111"/>
  <sheetViews>
    <sheetView showGridLines="0" showWhiteSpace="0" view="pageLayout" zoomScaleNormal="100" workbookViewId="0">
      <selection activeCell="A53" sqref="A53"/>
    </sheetView>
  </sheetViews>
  <sheetFormatPr defaultColWidth="0" defaultRowHeight="12"/>
  <cols>
    <col min="1" max="1" width="68.85546875" style="17" customWidth="1"/>
    <col min="2" max="3" width="10.85546875" style="6" customWidth="1"/>
    <col min="4" max="7" width="0" style="6" hidden="1" customWidth="1"/>
    <col min="8" max="16384" width="9.140625" style="6" hidden="1"/>
  </cols>
  <sheetData>
    <row r="1" spans="1:3" ht="66" customHeight="1">
      <c r="A1" s="2844" t="s">
        <v>2145</v>
      </c>
      <c r="B1" s="2844"/>
      <c r="C1" s="2844"/>
    </row>
    <row r="2" spans="1:3">
      <c r="A2" s="7" t="s">
        <v>120</v>
      </c>
      <c r="B2" s="8">
        <v>2018</v>
      </c>
      <c r="C2" s="9">
        <v>2017</v>
      </c>
    </row>
    <row r="3" spans="1:3">
      <c r="A3" s="10" t="s">
        <v>121</v>
      </c>
      <c r="B3" s="11"/>
      <c r="C3" s="11"/>
    </row>
    <row r="4" spans="1:3">
      <c r="A4" s="12" t="s">
        <v>122</v>
      </c>
      <c r="B4" s="13">
        <v>1588</v>
      </c>
      <c r="C4" s="13">
        <v>1436</v>
      </c>
    </row>
    <row r="5" spans="1:3">
      <c r="A5" s="14" t="s">
        <v>123</v>
      </c>
      <c r="B5" s="13">
        <v>8780</v>
      </c>
      <c r="C5" s="13">
        <v>6327.9960000000001</v>
      </c>
    </row>
    <row r="6" spans="1:3" ht="14.25" customHeight="1">
      <c r="A6" s="15" t="s">
        <v>124</v>
      </c>
      <c r="B6" s="16">
        <v>1112</v>
      </c>
      <c r="C6" s="16">
        <v>1219.796</v>
      </c>
    </row>
    <row r="7" spans="1:3" ht="14.25" customHeight="1">
      <c r="A7" s="17" t="s">
        <v>125</v>
      </c>
      <c r="B7" s="13">
        <v>7361</v>
      </c>
      <c r="C7" s="13">
        <v>8137.7470000000003</v>
      </c>
    </row>
    <row r="8" spans="1:3" ht="14.25" customHeight="1">
      <c r="A8" s="18" t="s">
        <v>126</v>
      </c>
      <c r="B8" s="13">
        <v>3135</v>
      </c>
      <c r="C8" s="13">
        <v>3000</v>
      </c>
    </row>
    <row r="9" spans="1:3" ht="14.25" customHeight="1">
      <c r="A9" s="18" t="s">
        <v>127</v>
      </c>
      <c r="B9" s="16"/>
      <c r="C9" s="16"/>
    </row>
    <row r="10" spans="1:3" ht="14.25" customHeight="1">
      <c r="A10" s="18" t="s">
        <v>128</v>
      </c>
      <c r="B10" s="13">
        <v>827</v>
      </c>
      <c r="C10" s="13">
        <v>1216.739</v>
      </c>
    </row>
    <row r="11" spans="1:3" ht="24.75" customHeight="1">
      <c r="A11" s="2252" t="s">
        <v>2084</v>
      </c>
      <c r="B11" s="13">
        <v>21689</v>
      </c>
      <c r="C11" s="13">
        <v>22015.66</v>
      </c>
    </row>
    <row r="12" spans="1:3" ht="14.25" customHeight="1">
      <c r="A12" s="18" t="s">
        <v>129</v>
      </c>
      <c r="B12" s="16">
        <v>489</v>
      </c>
      <c r="C12" s="16">
        <v>326.57499999999999</v>
      </c>
    </row>
    <row r="13" spans="1:3" ht="14.25" customHeight="1">
      <c r="A13" s="20" t="s">
        <v>130</v>
      </c>
      <c r="B13" s="13">
        <v>471</v>
      </c>
      <c r="C13" s="13">
        <v>605.03</v>
      </c>
    </row>
    <row r="14" spans="1:3" ht="14.25" customHeight="1">
      <c r="A14" s="20" t="s">
        <v>131</v>
      </c>
      <c r="B14" s="13">
        <v>0</v>
      </c>
      <c r="C14" s="13">
        <v>30478.204000000002</v>
      </c>
    </row>
    <row r="15" spans="1:3" ht="14.25" customHeight="1">
      <c r="A15" s="21" t="s">
        <v>132</v>
      </c>
      <c r="B15" s="21">
        <f>SUM(B4:B14)</f>
        <v>45452</v>
      </c>
      <c r="C15" s="21">
        <f>SUM(C4:C14)</f>
        <v>74763.747000000003</v>
      </c>
    </row>
    <row r="16" spans="1:3" ht="14.25" customHeight="1">
      <c r="B16" s="13"/>
      <c r="C16" s="13"/>
    </row>
    <row r="17" spans="1:3" ht="14.25" customHeight="1">
      <c r="A17" s="22" t="s">
        <v>133</v>
      </c>
      <c r="B17" s="13"/>
      <c r="C17" s="13"/>
    </row>
    <row r="18" spans="1:3" ht="14.25" customHeight="1">
      <c r="A18" s="17" t="s">
        <v>134</v>
      </c>
      <c r="B18" s="13">
        <v>6187</v>
      </c>
      <c r="C18" s="13">
        <f>6760.952-C23</f>
        <v>6263.0309999999999</v>
      </c>
    </row>
    <row r="19" spans="1:3" ht="14.25" customHeight="1">
      <c r="A19" s="17" t="s">
        <v>135</v>
      </c>
      <c r="B19" s="13">
        <v>1930</v>
      </c>
      <c r="C19" s="13">
        <v>2242.64</v>
      </c>
    </row>
    <row r="20" spans="1:3" ht="14.25" customHeight="1">
      <c r="A20" s="18" t="s">
        <v>136</v>
      </c>
      <c r="B20" s="16">
        <v>6375</v>
      </c>
      <c r="C20" s="16">
        <v>6922.37</v>
      </c>
    </row>
    <row r="21" spans="1:3" ht="14.25" customHeight="1">
      <c r="A21" s="17" t="s">
        <v>137</v>
      </c>
      <c r="B21" s="17">
        <v>3234</v>
      </c>
      <c r="C21" s="17">
        <v>3485.8829999999998</v>
      </c>
    </row>
    <row r="22" spans="1:3" ht="14.25" customHeight="1">
      <c r="A22" s="23" t="s">
        <v>138</v>
      </c>
      <c r="B22" s="23">
        <v>21689</v>
      </c>
      <c r="C22" s="23">
        <v>22015.66</v>
      </c>
    </row>
    <row r="23" spans="1:3" ht="14.25" customHeight="1">
      <c r="A23" s="17" t="s">
        <v>139</v>
      </c>
      <c r="B23" s="23">
        <v>504</v>
      </c>
      <c r="C23" s="23">
        <v>497.92099999999999</v>
      </c>
    </row>
    <row r="24" spans="1:3" ht="14.25" customHeight="1">
      <c r="A24" s="18" t="s">
        <v>140</v>
      </c>
      <c r="B24" s="16">
        <v>500</v>
      </c>
      <c r="C24" s="16">
        <v>500.93299999999999</v>
      </c>
    </row>
    <row r="25" spans="1:3" ht="14.25" customHeight="1">
      <c r="A25" s="18" t="s">
        <v>141</v>
      </c>
      <c r="B25" s="16">
        <v>2508</v>
      </c>
      <c r="C25" s="16">
        <v>282.79500000000002</v>
      </c>
    </row>
    <row r="26" spans="1:3">
      <c r="A26" s="18" t="s">
        <v>142</v>
      </c>
      <c r="B26" s="16">
        <v>0</v>
      </c>
      <c r="C26" s="16">
        <v>29535.996999999999</v>
      </c>
    </row>
    <row r="27" spans="1:3">
      <c r="A27" s="17" t="s">
        <v>143</v>
      </c>
      <c r="B27" s="16">
        <v>1525</v>
      </c>
      <c r="C27" s="16">
        <v>1642.6890000000001</v>
      </c>
    </row>
    <row r="28" spans="1:3">
      <c r="A28" s="17" t="s">
        <v>144</v>
      </c>
      <c r="B28" s="6">
        <v>0</v>
      </c>
      <c r="C28" s="6">
        <v>167.953</v>
      </c>
    </row>
    <row r="29" spans="1:3">
      <c r="A29" s="18" t="s">
        <v>145</v>
      </c>
      <c r="B29" s="6">
        <v>1000</v>
      </c>
      <c r="C29" s="6">
        <v>1205.866</v>
      </c>
    </row>
    <row r="30" spans="1:3">
      <c r="A30" s="21" t="s">
        <v>146</v>
      </c>
      <c r="B30" s="21">
        <f>SUM(B18:B29)</f>
        <v>45452</v>
      </c>
      <c r="C30" s="21">
        <f>SUM(C18:C29)</f>
        <v>74763.737999999983</v>
      </c>
    </row>
    <row r="31" spans="1:3" ht="12" customHeight="1">
      <c r="A31" s="2978" t="s">
        <v>147</v>
      </c>
      <c r="B31" s="2978"/>
      <c r="C31" s="2978"/>
    </row>
    <row r="32" spans="1:3">
      <c r="A32" s="2978"/>
      <c r="B32" s="2978"/>
      <c r="C32" s="2978"/>
    </row>
    <row r="33" spans="1:3">
      <c r="A33" s="2978"/>
      <c r="B33" s="2978"/>
      <c r="C33" s="2978"/>
    </row>
    <row r="34" spans="1:3">
      <c r="A34" s="2978"/>
      <c r="B34" s="2978"/>
      <c r="C34" s="2978"/>
    </row>
    <row r="37" spans="1:3">
      <c r="A37" s="24"/>
    </row>
    <row r="38" spans="1:3">
      <c r="A38" s="24"/>
    </row>
    <row r="111" spans="7:7" ht="15">
      <c r="G111" s="25"/>
    </row>
  </sheetData>
  <mergeCells count="2">
    <mergeCell ref="A1:C1"/>
    <mergeCell ref="A31:C34"/>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F58AA-BCF5-4909-83A0-3DAF3656D1F8}">
  <sheetPr>
    <tabColor theme="2"/>
  </sheetPr>
  <dimension ref="A1:M111"/>
  <sheetViews>
    <sheetView showGridLines="0" showWhiteSpace="0" view="pageLayout" zoomScaleNormal="100" workbookViewId="0">
      <selection activeCell="A37" sqref="A37"/>
    </sheetView>
  </sheetViews>
  <sheetFormatPr defaultColWidth="0" defaultRowHeight="12"/>
  <cols>
    <col min="1" max="1" width="30.28515625" style="17" customWidth="1"/>
    <col min="2" max="2" width="15.5703125" style="6" customWidth="1"/>
    <col min="3" max="5" width="15.7109375" style="6" customWidth="1"/>
    <col min="6" max="13" width="0" style="6" hidden="1" customWidth="1"/>
    <col min="14" max="16384" width="9.140625" style="6" hidden="1"/>
  </cols>
  <sheetData>
    <row r="1" spans="1:13">
      <c r="A1" s="2844" t="s">
        <v>2146</v>
      </c>
      <c r="B1" s="2844"/>
      <c r="C1" s="2844"/>
      <c r="D1" s="2844"/>
      <c r="E1" s="2844"/>
    </row>
    <row r="2" spans="1:13" ht="34.5" customHeight="1">
      <c r="A2" s="2980" t="s">
        <v>148</v>
      </c>
      <c r="B2" s="2895"/>
      <c r="C2" s="2895"/>
      <c r="D2" s="2895"/>
      <c r="E2" s="2895"/>
    </row>
    <row r="3" spans="1:13">
      <c r="A3" s="26"/>
      <c r="B3" s="2802" t="s">
        <v>149</v>
      </c>
      <c r="C3" s="2981"/>
      <c r="D3" s="2804" t="s">
        <v>150</v>
      </c>
      <c r="E3" s="2982"/>
    </row>
    <row r="4" spans="1:13" ht="36" customHeight="1">
      <c r="A4" s="27" t="s">
        <v>120</v>
      </c>
      <c r="B4" s="28" t="s">
        <v>151</v>
      </c>
      <c r="C4" s="28" t="s">
        <v>152</v>
      </c>
      <c r="D4" s="29" t="s">
        <v>151</v>
      </c>
      <c r="E4" s="29" t="s">
        <v>152</v>
      </c>
      <c r="L4" s="30"/>
      <c r="M4" s="31"/>
    </row>
    <row r="5" spans="1:13">
      <c r="A5" s="32" t="s">
        <v>153</v>
      </c>
      <c r="B5" s="33">
        <v>-287.3</v>
      </c>
      <c r="C5" s="34">
        <v>-5.6</v>
      </c>
      <c r="D5" s="33">
        <v>-266.10000000000002</v>
      </c>
      <c r="E5" s="34">
        <v>-2.9</v>
      </c>
      <c r="L5" s="30"/>
    </row>
    <row r="6" spans="1:13">
      <c r="A6" s="15" t="s">
        <v>154</v>
      </c>
      <c r="B6" s="33">
        <v>288.7</v>
      </c>
      <c r="C6" s="34">
        <v>5.6</v>
      </c>
      <c r="D6" s="33">
        <v>266.89999999999998</v>
      </c>
      <c r="E6" s="34">
        <v>2.9</v>
      </c>
      <c r="L6" s="30"/>
      <c r="M6" s="31"/>
    </row>
    <row r="7" spans="1:13">
      <c r="A7" s="15" t="s">
        <v>155</v>
      </c>
      <c r="B7" s="35">
        <v>-680.8</v>
      </c>
      <c r="C7" s="35">
        <v>-0.8</v>
      </c>
      <c r="D7" s="35">
        <v>-724.1</v>
      </c>
      <c r="E7" s="35">
        <v>-1.3</v>
      </c>
      <c r="L7" s="30"/>
    </row>
    <row r="8" spans="1:13">
      <c r="A8" s="15" t="s">
        <v>156</v>
      </c>
      <c r="B8" s="33">
        <v>-115.9</v>
      </c>
      <c r="C8" s="34">
        <v>-0.8</v>
      </c>
      <c r="D8" s="33">
        <v>-106.3</v>
      </c>
      <c r="E8" s="34">
        <v>-0.6</v>
      </c>
      <c r="L8" s="30"/>
      <c r="M8" s="30"/>
    </row>
    <row r="9" spans="1:13">
      <c r="A9" s="15" t="s">
        <v>157</v>
      </c>
      <c r="B9" s="33">
        <v>-1.5</v>
      </c>
      <c r="C9" s="34">
        <v>0</v>
      </c>
      <c r="D9" s="33">
        <v>-4.7</v>
      </c>
      <c r="E9" s="34">
        <v>0</v>
      </c>
    </row>
    <row r="10" spans="1:13" ht="32.25" customHeight="1">
      <c r="A10" s="2897" t="s">
        <v>158</v>
      </c>
      <c r="B10" s="2897"/>
      <c r="C10" s="2897"/>
      <c r="D10" s="2897"/>
      <c r="E10" s="2897"/>
    </row>
    <row r="11" spans="1:13">
      <c r="A11" s="2979" t="s">
        <v>2084</v>
      </c>
      <c r="B11" s="2979"/>
      <c r="C11" s="2979"/>
      <c r="D11" s="2979"/>
      <c r="E11" s="2979"/>
    </row>
    <row r="12" spans="1:13">
      <c r="A12" s="2979"/>
      <c r="B12" s="2979"/>
      <c r="C12" s="2979"/>
      <c r="D12" s="2979"/>
      <c r="E12" s="2979"/>
    </row>
    <row r="111" spans="7:7" ht="15">
      <c r="G111" s="25"/>
    </row>
  </sheetData>
  <mergeCells count="6">
    <mergeCell ref="A11:E12"/>
    <mergeCell ref="A1:E1"/>
    <mergeCell ref="A2:E2"/>
    <mergeCell ref="B3:C3"/>
    <mergeCell ref="D3:E3"/>
    <mergeCell ref="A10:E10"/>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E9A0-1FD3-41D5-BB62-CAF538907851}">
  <sheetPr>
    <tabColor theme="2"/>
  </sheetPr>
  <dimension ref="A1:M111"/>
  <sheetViews>
    <sheetView showGridLines="0" showWhiteSpace="0" view="pageLayout" zoomScaleNormal="100" zoomScaleSheetLayoutView="96" workbookViewId="0">
      <selection activeCell="A56" sqref="A56"/>
    </sheetView>
  </sheetViews>
  <sheetFormatPr defaultColWidth="0" defaultRowHeight="12"/>
  <cols>
    <col min="1" max="1" width="31.5703125" style="17" customWidth="1"/>
    <col min="2" max="5" width="15.7109375" style="6" customWidth="1"/>
    <col min="6" max="13" width="0" style="6" hidden="1" customWidth="1"/>
    <col min="14" max="16384" width="9.140625" style="6" hidden="1"/>
  </cols>
  <sheetData>
    <row r="1" spans="1:13" ht="60.75" customHeight="1">
      <c r="A1" s="2844" t="s">
        <v>2147</v>
      </c>
      <c r="B1" s="2844"/>
      <c r="C1" s="2844"/>
      <c r="D1" s="2844"/>
      <c r="E1" s="2844"/>
    </row>
    <row r="2" spans="1:13" ht="14.25" customHeight="1">
      <c r="A2" s="37"/>
      <c r="B2" s="2802" t="s">
        <v>159</v>
      </c>
      <c r="C2" s="2981"/>
      <c r="D2" s="2804" t="s">
        <v>150</v>
      </c>
      <c r="E2" s="2982"/>
    </row>
    <row r="3" spans="1:13" ht="24">
      <c r="A3" s="27" t="s">
        <v>120</v>
      </c>
      <c r="B3" s="38" t="s">
        <v>151</v>
      </c>
      <c r="C3" s="38" t="s">
        <v>152</v>
      </c>
      <c r="D3" s="39" t="s">
        <v>151</v>
      </c>
      <c r="E3" s="39" t="s">
        <v>152</v>
      </c>
      <c r="L3" s="30"/>
      <c r="M3" s="31"/>
    </row>
    <row r="4" spans="1:13">
      <c r="A4" s="32" t="s">
        <v>160</v>
      </c>
      <c r="B4" s="33">
        <v>23.2</v>
      </c>
      <c r="C4" s="34">
        <v>-17.899999999999999</v>
      </c>
      <c r="D4" s="33">
        <v>23.4</v>
      </c>
      <c r="E4" s="34">
        <v>-18.7</v>
      </c>
      <c r="L4" s="30"/>
    </row>
    <row r="5" spans="1:13" ht="14.25" customHeight="1">
      <c r="A5" s="15" t="s">
        <v>161</v>
      </c>
      <c r="B5" s="33">
        <v>-0.4</v>
      </c>
      <c r="C5" s="34">
        <v>0.3</v>
      </c>
      <c r="D5" s="33">
        <v>-0.5</v>
      </c>
      <c r="E5" s="34">
        <v>0.4</v>
      </c>
      <c r="L5" s="30"/>
      <c r="M5" s="31"/>
    </row>
    <row r="6" spans="1:13">
      <c r="A6" s="15" t="s">
        <v>162</v>
      </c>
      <c r="B6" s="35">
        <v>8.9</v>
      </c>
      <c r="C6" s="35">
        <v>-6.9</v>
      </c>
      <c r="D6" s="35">
        <v>9.4</v>
      </c>
      <c r="E6" s="35">
        <v>-7.5</v>
      </c>
      <c r="L6" s="30"/>
    </row>
    <row r="7" spans="1:13">
      <c r="A7" s="15" t="s">
        <v>163</v>
      </c>
      <c r="B7" s="33">
        <v>-6.3</v>
      </c>
      <c r="C7" s="34">
        <v>4.9000000000000004</v>
      </c>
      <c r="D7" s="33">
        <v>-6.4</v>
      </c>
      <c r="E7" s="34">
        <v>5.0999999999999996</v>
      </c>
      <c r="L7" s="30"/>
      <c r="M7" s="30"/>
    </row>
    <row r="8" spans="1:13">
      <c r="A8" s="15"/>
      <c r="B8" s="33"/>
      <c r="C8" s="34"/>
      <c r="D8" s="34"/>
      <c r="E8" s="34"/>
      <c r="L8" s="30"/>
      <c r="M8" s="30"/>
    </row>
    <row r="9" spans="1:13" s="40" customFormat="1" ht="25.5" customHeight="1">
      <c r="A9" s="2890" t="s">
        <v>164</v>
      </c>
      <c r="B9" s="2890"/>
      <c r="C9" s="2890"/>
      <c r="D9" s="2890"/>
      <c r="E9" s="2890"/>
    </row>
    <row r="10" spans="1:13">
      <c r="A10" s="2979" t="s">
        <v>2084</v>
      </c>
      <c r="B10" s="2979"/>
      <c r="C10" s="2979"/>
      <c r="D10" s="2979"/>
      <c r="E10" s="2979"/>
    </row>
    <row r="11" spans="1:13">
      <c r="A11" s="2979"/>
      <c r="B11" s="2979"/>
      <c r="C11" s="2979"/>
      <c r="D11" s="2979"/>
      <c r="E11" s="2979"/>
    </row>
    <row r="111" spans="7:7" ht="15">
      <c r="G111" s="25"/>
    </row>
  </sheetData>
  <mergeCells count="5">
    <mergeCell ref="A1:E1"/>
    <mergeCell ref="B2:C2"/>
    <mergeCell ref="D2:E2"/>
    <mergeCell ref="A9:E9"/>
    <mergeCell ref="A10:E1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5B1AA-D4FC-4523-8D47-597FA173F735}">
  <sheetPr>
    <tabColor theme="2"/>
  </sheetPr>
  <dimension ref="A1:M111"/>
  <sheetViews>
    <sheetView showGridLines="0" showWhiteSpace="0" view="pageLayout" zoomScaleNormal="100" zoomScaleSheetLayoutView="95" workbookViewId="0">
      <selection activeCell="A56" sqref="A55:A56"/>
    </sheetView>
  </sheetViews>
  <sheetFormatPr defaultColWidth="0" defaultRowHeight="12"/>
  <cols>
    <col min="1" max="1" width="37.5703125" style="17" customWidth="1"/>
    <col min="2" max="2" width="11" style="6" customWidth="1"/>
    <col min="3" max="3" width="15.7109375" style="6" customWidth="1"/>
    <col min="4" max="4" width="12" style="6" customWidth="1"/>
    <col min="5" max="5" width="15.7109375" style="6" customWidth="1"/>
    <col min="6" max="13" width="0" style="6" hidden="1" customWidth="1"/>
    <col min="14" max="16384" width="9.140625" style="6" hidden="1"/>
  </cols>
  <sheetData>
    <row r="1" spans="1:13">
      <c r="A1" s="2794" t="s">
        <v>2148</v>
      </c>
      <c r="B1" s="2844"/>
      <c r="C1" s="2844"/>
      <c r="D1" s="2844"/>
      <c r="E1" s="2844"/>
    </row>
    <row r="2" spans="1:13" ht="37.5" customHeight="1">
      <c r="A2" s="2983" t="s">
        <v>165</v>
      </c>
      <c r="B2" s="2983"/>
      <c r="C2" s="2983"/>
      <c r="D2" s="2983"/>
      <c r="E2" s="2983"/>
    </row>
    <row r="3" spans="1:13" ht="28.5" customHeight="1">
      <c r="A3" s="37"/>
      <c r="B3" s="2802" t="s">
        <v>159</v>
      </c>
      <c r="C3" s="2981"/>
      <c r="D3" s="2802" t="s">
        <v>166</v>
      </c>
      <c r="E3" s="2981"/>
    </row>
    <row r="4" spans="1:13" ht="28.5" customHeight="1">
      <c r="A4" s="27" t="s">
        <v>120</v>
      </c>
      <c r="B4" s="38" t="s">
        <v>167</v>
      </c>
      <c r="C4" s="38" t="s">
        <v>168</v>
      </c>
      <c r="D4" s="38" t="s">
        <v>169</v>
      </c>
      <c r="E4" s="38" t="s">
        <v>168</v>
      </c>
      <c r="L4" s="30"/>
      <c r="M4" s="31"/>
    </row>
    <row r="5" spans="1:13">
      <c r="A5" s="32" t="s">
        <v>170</v>
      </c>
      <c r="B5" s="14">
        <v>7230</v>
      </c>
      <c r="C5" s="41">
        <v>8.0000000000000002E-3</v>
      </c>
      <c r="D5" s="14">
        <v>7401</v>
      </c>
      <c r="E5" s="41">
        <v>4.8000000000000001E-2</v>
      </c>
      <c r="L5" s="30"/>
    </row>
    <row r="6" spans="1:13">
      <c r="A6" s="15" t="s">
        <v>123</v>
      </c>
      <c r="B6" s="14">
        <v>1228</v>
      </c>
      <c r="C6" s="41">
        <v>-1.0999999999999999E-2</v>
      </c>
      <c r="D6" s="14">
        <v>1480</v>
      </c>
      <c r="E6" s="41">
        <v>8.7999999999999995E-2</v>
      </c>
      <c r="L6" s="30"/>
      <c r="M6" s="31"/>
    </row>
    <row r="7" spans="1:13">
      <c r="A7" s="15" t="s">
        <v>124</v>
      </c>
      <c r="B7" s="6">
        <v>576</v>
      </c>
      <c r="C7" s="41">
        <v>2.8000000000000001E-2</v>
      </c>
      <c r="D7" s="6">
        <v>473</v>
      </c>
      <c r="E7" s="41">
        <v>0.114</v>
      </c>
      <c r="L7" s="30"/>
    </row>
    <row r="8" spans="1:13">
      <c r="A8" s="15" t="s">
        <v>171</v>
      </c>
      <c r="B8" s="14">
        <v>979</v>
      </c>
      <c r="C8" s="41">
        <v>5.5E-2</v>
      </c>
      <c r="D8" s="14">
        <v>866</v>
      </c>
      <c r="E8" s="41">
        <v>9.2999999999999999E-2</v>
      </c>
      <c r="L8" s="30"/>
      <c r="M8" s="30"/>
    </row>
    <row r="9" spans="1:13">
      <c r="A9" s="21" t="s">
        <v>172</v>
      </c>
      <c r="B9" s="21">
        <f>SUM(B5:B8)</f>
        <v>10013</v>
      </c>
      <c r="C9" s="42">
        <v>1.0999999999999999E-2</v>
      </c>
      <c r="D9" s="21">
        <f>SUM(D5:D8)</f>
        <v>10220</v>
      </c>
      <c r="E9" s="42">
        <v>5.8999999999999997E-2</v>
      </c>
      <c r="L9" s="30"/>
      <c r="M9" s="30"/>
    </row>
    <row r="10" spans="1:13">
      <c r="A10" s="43"/>
      <c r="B10" s="43"/>
      <c r="C10" s="44"/>
      <c r="D10" s="43"/>
      <c r="E10" s="44"/>
      <c r="L10" s="30"/>
      <c r="M10" s="30"/>
    </row>
    <row r="11" spans="1:13">
      <c r="A11" s="2979" t="s">
        <v>2084</v>
      </c>
      <c r="B11" s="2979"/>
      <c r="C11" s="2979"/>
      <c r="D11" s="2979"/>
      <c r="E11" s="2979"/>
    </row>
    <row r="12" spans="1:13">
      <c r="A12" s="2979"/>
      <c r="B12" s="2979"/>
      <c r="C12" s="2979"/>
      <c r="D12" s="2979"/>
      <c r="E12" s="2979"/>
    </row>
    <row r="111" spans="7:7" ht="15">
      <c r="G111" s="25"/>
    </row>
  </sheetData>
  <mergeCells count="5">
    <mergeCell ref="A1:E1"/>
    <mergeCell ref="A2:E2"/>
    <mergeCell ref="B3:C3"/>
    <mergeCell ref="D3:E3"/>
    <mergeCell ref="A11:E12"/>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541A8-4ADE-4C94-B369-B2D00A106F9C}">
  <sheetPr>
    <tabColor theme="2"/>
  </sheetPr>
  <dimension ref="A1:H110"/>
  <sheetViews>
    <sheetView showGridLines="0" showWhiteSpace="0" view="pageLayout" zoomScaleNormal="100" zoomScaleSheetLayoutView="96" workbookViewId="0">
      <selection activeCell="A53" sqref="A53"/>
    </sheetView>
  </sheetViews>
  <sheetFormatPr defaultColWidth="0" defaultRowHeight="12"/>
  <cols>
    <col min="1" max="1" width="28.85546875" style="17" customWidth="1"/>
    <col min="2" max="7" width="8.5703125" style="6" customWidth="1"/>
    <col min="8" max="8" width="11.5703125" style="6" customWidth="1"/>
    <col min="9" max="16384" width="9.140625" style="6" hidden="1"/>
  </cols>
  <sheetData>
    <row r="1" spans="1:8" s="47" customFormat="1" ht="28.5" customHeight="1">
      <c r="A1" s="2794" t="s">
        <v>2149</v>
      </c>
      <c r="B1" s="2801"/>
      <c r="C1" s="2801"/>
      <c r="D1" s="2677"/>
      <c r="E1" s="2677"/>
      <c r="F1" s="2677"/>
      <c r="G1" s="2677"/>
      <c r="H1" s="2677"/>
    </row>
    <row r="2" spans="1:8" s="47" customFormat="1" ht="34.5" customHeight="1">
      <c r="A2" s="2984" t="s">
        <v>173</v>
      </c>
      <c r="B2" s="2984"/>
      <c r="C2" s="2984"/>
      <c r="D2" s="2984"/>
      <c r="E2" s="2984"/>
      <c r="F2" s="2984"/>
      <c r="G2" s="2984"/>
      <c r="H2" s="2984"/>
    </row>
    <row r="3" spans="1:8" s="47" customFormat="1" ht="20.25" customHeight="1">
      <c r="A3" s="7" t="s">
        <v>120</v>
      </c>
      <c r="B3" s="48" t="s">
        <v>174</v>
      </c>
      <c r="C3" s="49">
        <v>0</v>
      </c>
      <c r="D3" s="49" t="s">
        <v>175</v>
      </c>
      <c r="E3" s="49" t="s">
        <v>176</v>
      </c>
      <c r="F3" s="49" t="s">
        <v>177</v>
      </c>
      <c r="G3" s="49" t="s">
        <v>178</v>
      </c>
      <c r="H3" s="49" t="s">
        <v>179</v>
      </c>
    </row>
    <row r="4" spans="1:8" s="47" customFormat="1" ht="14.25">
      <c r="A4" s="50" t="s">
        <v>159</v>
      </c>
      <c r="B4" s="11"/>
      <c r="C4" s="11"/>
    </row>
    <row r="5" spans="1:8" ht="14.25" customHeight="1">
      <c r="A5" s="21" t="s">
        <v>180</v>
      </c>
      <c r="B5" s="51">
        <v>6447</v>
      </c>
      <c r="C5" s="51">
        <v>1367</v>
      </c>
      <c r="D5" s="52">
        <v>2772</v>
      </c>
      <c r="E5" s="52">
        <v>2181</v>
      </c>
      <c r="F5" s="52">
        <v>2175</v>
      </c>
      <c r="G5" s="52">
        <v>849</v>
      </c>
      <c r="H5" s="52">
        <f>SUM(B5:G5)</f>
        <v>15791</v>
      </c>
    </row>
    <row r="6" spans="1:8" ht="14.25" customHeight="1">
      <c r="B6" s="13"/>
      <c r="C6" s="13"/>
    </row>
    <row r="7" spans="1:8" ht="14.25" customHeight="1">
      <c r="A7" s="53" t="s">
        <v>150</v>
      </c>
      <c r="B7" s="13"/>
      <c r="C7" s="13"/>
    </row>
    <row r="8" spans="1:8" ht="14.25" customHeight="1">
      <c r="A8" s="54" t="s">
        <v>180</v>
      </c>
      <c r="B8" s="55">
        <v>7006</v>
      </c>
      <c r="C8" s="55">
        <v>1502</v>
      </c>
      <c r="D8" s="55">
        <v>2924</v>
      </c>
      <c r="E8" s="55">
        <v>2185</v>
      </c>
      <c r="F8" s="55">
        <v>2225</v>
      </c>
      <c r="G8" s="55">
        <v>825</v>
      </c>
      <c r="H8" s="55">
        <v>16667</v>
      </c>
    </row>
    <row r="9" spans="1:8">
      <c r="A9" s="2979" t="s">
        <v>2084</v>
      </c>
      <c r="B9" s="2979"/>
      <c r="C9" s="2979"/>
      <c r="D9" s="2979"/>
      <c r="E9" s="2979"/>
      <c r="F9" s="2979"/>
      <c r="G9" s="2979"/>
      <c r="H9" s="2979"/>
    </row>
    <row r="10" spans="1:8">
      <c r="A10" s="2979"/>
      <c r="B10" s="2979"/>
      <c r="C10" s="2979"/>
      <c r="D10" s="2979"/>
      <c r="E10" s="2979"/>
      <c r="F10" s="2979"/>
      <c r="G10" s="2979"/>
      <c r="H10" s="2979"/>
    </row>
    <row r="110" spans="7:7" ht="15">
      <c r="G110" s="25"/>
    </row>
  </sheetData>
  <mergeCells count="3">
    <mergeCell ref="A1:H1"/>
    <mergeCell ref="A2:H2"/>
    <mergeCell ref="A9:H10"/>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EC63B-9156-4CDC-B45F-0BBFC2E488A7}">
  <sheetPr>
    <tabColor theme="2"/>
  </sheetPr>
  <dimension ref="A1:G111"/>
  <sheetViews>
    <sheetView showGridLines="0" showWhiteSpace="0" view="pageLayout" zoomScaleNormal="100" zoomScaleSheetLayoutView="106" workbookViewId="0">
      <selection activeCell="A58" sqref="A58"/>
    </sheetView>
  </sheetViews>
  <sheetFormatPr defaultColWidth="0" defaultRowHeight="12"/>
  <cols>
    <col min="1" max="1" width="31.85546875" style="17" customWidth="1"/>
    <col min="2" max="5" width="15.7109375" style="6" customWidth="1"/>
    <col min="6" max="7" width="0" style="6" hidden="1" customWidth="1"/>
    <col min="8" max="16384" width="9.140625" style="6" hidden="1"/>
  </cols>
  <sheetData>
    <row r="1" spans="1:5" ht="20.25" customHeight="1">
      <c r="A1" s="2794" t="s">
        <v>2150</v>
      </c>
      <c r="B1" s="2801"/>
      <c r="C1" s="2801"/>
      <c r="D1" s="2677"/>
      <c r="E1" s="2677"/>
    </row>
    <row r="2" spans="1:5" ht="6" customHeight="1">
      <c r="A2" s="2983"/>
      <c r="B2" s="2985"/>
      <c r="C2" s="2985"/>
      <c r="D2" s="2986"/>
      <c r="E2" s="2986"/>
    </row>
    <row r="3" spans="1:5" ht="22.5" customHeight="1">
      <c r="A3" s="57"/>
      <c r="B3" s="2797" t="s">
        <v>181</v>
      </c>
      <c r="C3" s="2987"/>
      <c r="D3" s="2797" t="s">
        <v>182</v>
      </c>
      <c r="E3" s="2987"/>
    </row>
    <row r="4" spans="1:5">
      <c r="A4" s="27" t="s">
        <v>120</v>
      </c>
      <c r="B4" s="58" t="s">
        <v>183</v>
      </c>
      <c r="C4" s="59" t="s">
        <v>184</v>
      </c>
      <c r="D4" s="58" t="s">
        <v>183</v>
      </c>
      <c r="E4" s="59" t="s">
        <v>184</v>
      </c>
    </row>
    <row r="5" spans="1:5" ht="14.25" customHeight="1">
      <c r="B5" s="60"/>
      <c r="C5" s="60"/>
      <c r="D5" s="61"/>
      <c r="E5" s="61"/>
    </row>
    <row r="6" spans="1:5" ht="14.25" customHeight="1">
      <c r="A6" s="17" t="s">
        <v>185</v>
      </c>
      <c r="B6" s="60">
        <v>316</v>
      </c>
      <c r="C6" s="60">
        <v>317.3</v>
      </c>
      <c r="D6" s="61">
        <v>6.7000000000000004E-2</v>
      </c>
      <c r="E6" s="61">
        <v>6.8000000000000005E-2</v>
      </c>
    </row>
    <row r="7" spans="1:5" ht="14.25" customHeight="1">
      <c r="A7" s="17" t="s">
        <v>186</v>
      </c>
      <c r="B7" s="60">
        <v>1000</v>
      </c>
      <c r="C7" s="60">
        <v>1149.5999999999999</v>
      </c>
      <c r="D7" s="61">
        <v>0.434</v>
      </c>
      <c r="E7" s="61">
        <v>0.45600000000000002</v>
      </c>
    </row>
    <row r="8" spans="1:5" ht="14.25" customHeight="1">
      <c r="A8" s="18" t="s">
        <v>187</v>
      </c>
      <c r="B8" s="18">
        <v>1007</v>
      </c>
      <c r="C8" s="18">
        <v>1197.4000000000001</v>
      </c>
      <c r="D8" s="61">
        <v>0.52</v>
      </c>
      <c r="E8" s="61">
        <v>0.59899999999999998</v>
      </c>
    </row>
    <row r="9" spans="1:5" ht="14.25" customHeight="1">
      <c r="A9" s="21" t="s">
        <v>188</v>
      </c>
      <c r="B9" s="52">
        <v>2322</v>
      </c>
      <c r="C9" s="52">
        <v>2664.3</v>
      </c>
      <c r="D9" s="62">
        <v>0.26</v>
      </c>
      <c r="E9" s="62">
        <v>0.28799999999999998</v>
      </c>
    </row>
    <row r="10" spans="1:5" ht="14.25" customHeight="1">
      <c r="A10" s="43"/>
      <c r="B10" s="63"/>
      <c r="C10" s="63"/>
      <c r="D10" s="64"/>
      <c r="E10" s="64"/>
    </row>
    <row r="11" spans="1:5">
      <c r="A11" s="2988" t="s">
        <v>2084</v>
      </c>
      <c r="B11" s="2988"/>
      <c r="C11" s="2988"/>
      <c r="D11" s="2988"/>
      <c r="E11" s="2988"/>
    </row>
    <row r="12" spans="1:5">
      <c r="A12" s="2988"/>
      <c r="B12" s="2988"/>
      <c r="C12" s="2988"/>
      <c r="D12" s="2988"/>
      <c r="E12" s="2988"/>
    </row>
    <row r="111" spans="7:7" ht="15">
      <c r="G111" s="25"/>
    </row>
  </sheetData>
  <mergeCells count="5">
    <mergeCell ref="A1:E1"/>
    <mergeCell ref="A2:E2"/>
    <mergeCell ref="B3:C3"/>
    <mergeCell ref="D3:E3"/>
    <mergeCell ref="A11:E12"/>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ignoredErrors>
    <ignoredError sqref="B4:E4" numberStoredAsText="1"/>
  </ignoredError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A47D5-9934-43DE-B297-C5256B9A6746}">
  <sheetPr>
    <tabColor theme="2"/>
  </sheetPr>
  <dimension ref="A1:G110"/>
  <sheetViews>
    <sheetView showGridLines="0" showWhiteSpace="0" view="pageLayout" zoomScaleNormal="100" workbookViewId="0">
      <selection activeCell="A54" sqref="A54:A55"/>
    </sheetView>
  </sheetViews>
  <sheetFormatPr defaultColWidth="0" defaultRowHeight="12"/>
  <cols>
    <col min="1" max="1" width="35" style="17" customWidth="1"/>
    <col min="2" max="2" width="13.28515625" style="6" customWidth="1"/>
    <col min="3" max="5" width="15.7109375" style="6" customWidth="1"/>
    <col min="6" max="7" width="0" style="6" hidden="1" customWidth="1"/>
    <col min="8" max="16384" width="9.140625" style="6" hidden="1"/>
  </cols>
  <sheetData>
    <row r="1" spans="1:5">
      <c r="A1" s="2794" t="s">
        <v>2151</v>
      </c>
      <c r="B1" s="2923"/>
      <c r="C1" s="2923"/>
      <c r="D1" s="2970"/>
      <c r="E1" s="2970"/>
    </row>
    <row r="2" spans="1:5">
      <c r="A2" s="67"/>
      <c r="B2" s="67"/>
      <c r="C2" s="67"/>
      <c r="D2" s="68"/>
      <c r="E2" s="68"/>
    </row>
    <row r="3" spans="1:5" ht="14.25">
      <c r="A3" s="27" t="s">
        <v>120</v>
      </c>
      <c r="B3" s="69"/>
      <c r="C3" s="70"/>
      <c r="D3" s="71" t="s">
        <v>189</v>
      </c>
      <c r="E3" s="72" t="s">
        <v>150</v>
      </c>
    </row>
    <row r="4" spans="1:5" ht="14.25" customHeight="1">
      <c r="A4" s="17" t="s">
        <v>117</v>
      </c>
      <c r="B4" s="73"/>
      <c r="C4" s="73"/>
      <c r="D4" s="74">
        <f>+'96'!D6</f>
        <v>1.744</v>
      </c>
      <c r="E4" s="74">
        <v>1.69</v>
      </c>
    </row>
    <row r="5" spans="1:5" ht="14.25" customHeight="1">
      <c r="A5" s="17" t="s">
        <v>190</v>
      </c>
      <c r="B5" s="73"/>
      <c r="C5" s="73"/>
      <c r="D5" s="74">
        <v>1.7350000000000001</v>
      </c>
      <c r="E5" s="74">
        <v>1.74</v>
      </c>
    </row>
    <row r="6" spans="1:5" ht="14.25" customHeight="1">
      <c r="A6" s="17" t="s">
        <v>191</v>
      </c>
      <c r="B6" s="73"/>
      <c r="C6" s="73"/>
      <c r="D6" s="74">
        <v>1.6819999999999999</v>
      </c>
      <c r="E6" s="74">
        <v>1.69</v>
      </c>
    </row>
    <row r="7" spans="1:5" ht="14.25" customHeight="1">
      <c r="A7" s="75" t="s">
        <v>192</v>
      </c>
      <c r="B7" s="75"/>
      <c r="C7" s="75"/>
      <c r="D7" s="76">
        <v>1.79</v>
      </c>
      <c r="E7" s="76">
        <v>1.73</v>
      </c>
    </row>
    <row r="8" spans="1:5" ht="14.25" customHeight="1">
      <c r="A8" s="75"/>
      <c r="B8" s="75"/>
      <c r="C8" s="75"/>
      <c r="D8" s="77"/>
      <c r="E8" s="76"/>
    </row>
    <row r="9" spans="1:5" ht="12" customHeight="1">
      <c r="A9" s="2989" t="s">
        <v>193</v>
      </c>
      <c r="B9" s="2989"/>
      <c r="C9" s="2989"/>
      <c r="D9" s="2989"/>
      <c r="E9" s="2989"/>
    </row>
    <row r="10" spans="1:5">
      <c r="A10" s="2989"/>
      <c r="B10" s="2989"/>
      <c r="C10" s="2989"/>
      <c r="D10" s="2989"/>
      <c r="E10" s="2989"/>
    </row>
    <row r="11" spans="1:5" ht="12" customHeight="1">
      <c r="A11" s="2990" t="s">
        <v>194</v>
      </c>
      <c r="B11" s="2990"/>
      <c r="C11" s="2990"/>
      <c r="D11" s="2990"/>
      <c r="E11" s="2990"/>
    </row>
    <row r="12" spans="1:5">
      <c r="A12" s="2990"/>
      <c r="B12" s="2990"/>
      <c r="C12" s="2990"/>
      <c r="D12" s="2990"/>
      <c r="E12" s="2990"/>
    </row>
    <row r="110" spans="7:7" ht="15">
      <c r="G110" s="25"/>
    </row>
  </sheetData>
  <mergeCells count="3">
    <mergeCell ref="A1:E1"/>
    <mergeCell ref="A9:E10"/>
    <mergeCell ref="A11:E12"/>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84D37-813A-4233-9B5D-7A1E986F026C}">
  <sheetPr>
    <tabColor theme="2"/>
  </sheetPr>
  <dimension ref="A1:G110"/>
  <sheetViews>
    <sheetView showGridLines="0" showWhiteSpace="0" view="pageLayout" zoomScaleNormal="100" zoomScaleSheetLayoutView="98" workbookViewId="0">
      <selection activeCell="A54" sqref="A54"/>
    </sheetView>
  </sheetViews>
  <sheetFormatPr defaultColWidth="0" defaultRowHeight="12"/>
  <cols>
    <col min="1" max="1" width="35" style="17" customWidth="1"/>
    <col min="2" max="4" width="15.7109375" style="6" customWidth="1"/>
    <col min="5" max="5" width="14.28515625" style="6" customWidth="1"/>
    <col min="6" max="7" width="0" style="6" hidden="1" customWidth="1"/>
    <col min="8" max="16384" width="9.140625" style="6" hidden="1"/>
  </cols>
  <sheetData>
    <row r="1" spans="1:5" ht="24" customHeight="1">
      <c r="A1" s="2794" t="s">
        <v>2152</v>
      </c>
      <c r="B1" s="2801"/>
      <c r="C1" s="2801"/>
      <c r="D1" s="2677"/>
      <c r="E1" s="2677"/>
    </row>
    <row r="2" spans="1:5" ht="14.25">
      <c r="A2" s="7" t="s">
        <v>120</v>
      </c>
      <c r="B2" s="69"/>
      <c r="C2" s="70"/>
      <c r="D2" s="71" t="s">
        <v>189</v>
      </c>
      <c r="E2" s="72" t="s">
        <v>150</v>
      </c>
    </row>
    <row r="3" spans="1:5" ht="14.25" customHeight="1">
      <c r="A3" s="17" t="s">
        <v>195</v>
      </c>
      <c r="B3" s="73"/>
      <c r="C3" s="73"/>
      <c r="D3" s="24">
        <v>1914</v>
      </c>
      <c r="E3" s="24">
        <v>2674</v>
      </c>
    </row>
    <row r="4" spans="1:5" ht="14.25" customHeight="1">
      <c r="A4" s="17" t="s">
        <v>196</v>
      </c>
      <c r="B4" s="73"/>
      <c r="C4" s="73"/>
      <c r="D4" s="24">
        <v>3338</v>
      </c>
      <c r="E4" s="24">
        <v>4516</v>
      </c>
    </row>
    <row r="5" spans="1:5" ht="14.25" customHeight="1">
      <c r="A5" s="17" t="s">
        <v>197</v>
      </c>
      <c r="B5" s="73"/>
      <c r="C5" s="73"/>
      <c r="D5" s="24">
        <f>+D4-D3</f>
        <v>1424</v>
      </c>
      <c r="E5" s="24">
        <v>1842</v>
      </c>
    </row>
    <row r="6" spans="1:5" ht="14.25" customHeight="1">
      <c r="A6" s="75" t="s">
        <v>117</v>
      </c>
      <c r="B6" s="75"/>
      <c r="C6" s="75"/>
      <c r="D6" s="76">
        <v>1.744</v>
      </c>
      <c r="E6" s="76">
        <v>1.69</v>
      </c>
    </row>
    <row r="7" spans="1:5" ht="14.25" customHeight="1">
      <c r="A7" s="75"/>
      <c r="B7" s="75"/>
      <c r="C7" s="75"/>
      <c r="D7" s="77"/>
      <c r="E7" s="76"/>
    </row>
    <row r="8" spans="1:5" ht="33" customHeight="1">
      <c r="A8" s="2991" t="s">
        <v>193</v>
      </c>
      <c r="B8" s="2991"/>
      <c r="C8" s="2991"/>
      <c r="D8" s="2991"/>
      <c r="E8" s="2991"/>
    </row>
    <row r="9" spans="1:5" ht="12" customHeight="1">
      <c r="A9" s="2991" t="s">
        <v>194</v>
      </c>
      <c r="B9" s="2991"/>
      <c r="C9" s="2991"/>
      <c r="D9" s="2991"/>
      <c r="E9" s="2991"/>
    </row>
    <row r="10" spans="1:5">
      <c r="A10" s="2991"/>
      <c r="B10" s="2991"/>
      <c r="C10" s="2991"/>
      <c r="D10" s="2991"/>
      <c r="E10" s="2991"/>
    </row>
    <row r="23" s="17" customFormat="1" ht="12.75" customHeight="1"/>
    <row r="110" spans="7:7" ht="15">
      <c r="G110" s="25"/>
    </row>
  </sheetData>
  <mergeCells count="3">
    <mergeCell ref="A1:E1"/>
    <mergeCell ref="A8:E8"/>
    <mergeCell ref="A9:E10"/>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9BB0B-BD71-4BFF-ACE2-455853C8C53E}">
  <sheetPr>
    <tabColor theme="2"/>
  </sheetPr>
  <dimension ref="A1:AG111"/>
  <sheetViews>
    <sheetView showGridLines="0" showWhiteSpace="0" view="pageLayout" zoomScaleNormal="100" zoomScaleSheetLayoutView="90" workbookViewId="0">
      <selection activeCell="A31" sqref="A31"/>
    </sheetView>
  </sheetViews>
  <sheetFormatPr defaultRowHeight="12"/>
  <cols>
    <col min="1" max="1" width="27" style="6" customWidth="1"/>
    <col min="2" max="2" width="7.42578125" style="6" customWidth="1"/>
    <col min="3" max="13" width="5.5703125" style="6" customWidth="1"/>
    <col min="14" max="14" width="8.140625" style="6" customWidth="1"/>
    <col min="15" max="16" width="9.140625" style="6"/>
    <col min="17" max="17" width="21.5703125" style="6" customWidth="1"/>
    <col min="18" max="16384" width="9.140625" style="6"/>
  </cols>
  <sheetData>
    <row r="1" spans="1:33" ht="32.25" customHeight="1">
      <c r="A1" s="2967" t="s">
        <v>2153</v>
      </c>
      <c r="B1" s="2992"/>
      <c r="C1" s="2992"/>
      <c r="D1" s="2992"/>
      <c r="E1" s="2992"/>
      <c r="F1" s="2992"/>
      <c r="G1" s="2992"/>
      <c r="H1" s="2992"/>
      <c r="I1" s="2992"/>
      <c r="J1" s="2992"/>
      <c r="K1" s="2992"/>
      <c r="L1" s="2992"/>
      <c r="M1" s="2992"/>
      <c r="N1" s="2992"/>
      <c r="O1" s="2992"/>
      <c r="P1" s="2992"/>
      <c r="Q1" s="2016"/>
      <c r="R1" s="2016"/>
      <c r="S1" s="2016"/>
      <c r="T1" s="2016"/>
      <c r="U1" s="2016"/>
      <c r="V1" s="2016"/>
      <c r="W1" s="2016"/>
      <c r="X1" s="2016"/>
      <c r="Y1" s="2016"/>
      <c r="Z1" s="2016"/>
      <c r="AA1" s="2016"/>
      <c r="AB1" s="2016"/>
      <c r="AC1" s="2016"/>
      <c r="AD1" s="2016"/>
      <c r="AE1" s="2016"/>
      <c r="AF1" s="2016"/>
      <c r="AG1" s="2016"/>
    </row>
    <row r="2" spans="1:33" ht="24">
      <c r="A2" s="2042"/>
      <c r="B2" s="2042"/>
      <c r="C2" s="2042"/>
      <c r="D2" s="2042"/>
      <c r="E2" s="2042"/>
      <c r="F2" s="2042"/>
      <c r="G2" s="2042"/>
      <c r="H2" s="2042"/>
      <c r="I2" s="2042"/>
      <c r="J2" s="2042"/>
      <c r="K2" s="2042"/>
      <c r="L2" s="2042"/>
      <c r="M2" s="2042"/>
      <c r="N2" s="2042"/>
      <c r="O2" s="2042"/>
      <c r="P2" s="2043"/>
      <c r="Q2" s="2015" t="s">
        <v>198</v>
      </c>
      <c r="R2" s="2039" t="s">
        <v>199</v>
      </c>
      <c r="S2" s="2040" t="s">
        <v>200</v>
      </c>
      <c r="T2" s="2016" t="s">
        <v>201</v>
      </c>
      <c r="U2" s="2016" t="s">
        <v>202</v>
      </c>
      <c r="V2" s="2016" t="s">
        <v>203</v>
      </c>
      <c r="W2" s="2016" t="s">
        <v>204</v>
      </c>
      <c r="X2" s="2016" t="s">
        <v>205</v>
      </c>
      <c r="Y2" s="2016" t="s">
        <v>206</v>
      </c>
      <c r="Z2" s="2016" t="s">
        <v>207</v>
      </c>
      <c r="AA2" s="2016" t="s">
        <v>208</v>
      </c>
      <c r="AB2" s="2040" t="s">
        <v>209</v>
      </c>
      <c r="AC2" s="2040" t="s">
        <v>210</v>
      </c>
      <c r="AD2" s="2039" t="s">
        <v>211</v>
      </c>
      <c r="AE2" s="2016"/>
      <c r="AF2" s="2016"/>
      <c r="AG2" s="2016"/>
    </row>
    <row r="3" spans="1:33">
      <c r="A3" s="2016"/>
      <c r="B3" s="2016"/>
      <c r="C3" s="2016"/>
      <c r="D3" s="2016"/>
      <c r="E3" s="2016"/>
      <c r="F3" s="2016"/>
      <c r="G3" s="2016"/>
      <c r="H3" s="2016"/>
      <c r="I3" s="2016"/>
      <c r="J3" s="2016"/>
      <c r="K3" s="2016"/>
      <c r="L3" s="2016"/>
      <c r="M3" s="2016"/>
      <c r="N3" s="2016"/>
      <c r="O3" s="2016"/>
      <c r="P3" s="2037" t="s">
        <v>212</v>
      </c>
      <c r="Q3" s="2016" t="s">
        <v>213</v>
      </c>
      <c r="R3" s="2041">
        <v>6.7674583112615996E-2</v>
      </c>
      <c r="S3" s="2041">
        <v>6.3110585074265549E-2</v>
      </c>
      <c r="T3" s="2038">
        <v>6.2269292211526078E-2</v>
      </c>
      <c r="U3" s="2038">
        <v>6.1030130928000532E-2</v>
      </c>
      <c r="V3" s="2038">
        <v>6.2935426422634555E-2</v>
      </c>
      <c r="W3" s="2038">
        <v>6.2611962237690263E-2</v>
      </c>
      <c r="X3" s="2038">
        <v>6.4595902940733571E-2</v>
      </c>
      <c r="Y3" s="2038">
        <v>6.64911746568978E-2</v>
      </c>
      <c r="Z3" s="2038">
        <v>6.8378243326640165E-2</v>
      </c>
      <c r="AA3" s="2038">
        <v>6.9669822009274865E-2</v>
      </c>
      <c r="AB3" s="2041">
        <v>6.2305255266653516E-2</v>
      </c>
      <c r="AC3" s="2041">
        <v>6.3106619604745604E-2</v>
      </c>
      <c r="AD3" s="2041">
        <v>6.7399949640171972E-2</v>
      </c>
      <c r="AE3" s="2016"/>
      <c r="AF3" s="2016"/>
      <c r="AG3" s="2016"/>
    </row>
    <row r="4" spans="1:33">
      <c r="A4" s="2016"/>
      <c r="B4" s="2016"/>
      <c r="C4" s="2016"/>
      <c r="D4" s="2016"/>
      <c r="E4" s="2016"/>
      <c r="F4" s="2016"/>
      <c r="G4" s="2016"/>
      <c r="H4" s="2016"/>
      <c r="I4" s="2016"/>
      <c r="J4" s="2016"/>
      <c r="K4" s="2016"/>
      <c r="L4" s="2016"/>
      <c r="M4" s="2016"/>
      <c r="N4" s="2016"/>
      <c r="O4" s="2016"/>
      <c r="P4" s="2037"/>
      <c r="Q4" s="2016" t="s">
        <v>214</v>
      </c>
      <c r="R4" s="2041">
        <v>0.599305901198807</v>
      </c>
      <c r="S4" s="2041">
        <v>0.61287236484903629</v>
      </c>
      <c r="T4" s="2038">
        <v>0.61566472651819626</v>
      </c>
      <c r="U4" s="2038">
        <v>0.60177337866989067</v>
      </c>
      <c r="V4" s="2038">
        <v>0.61472650473418977</v>
      </c>
      <c r="W4" s="2038">
        <v>0.59590991967924523</v>
      </c>
      <c r="X4" s="2038">
        <v>0.59629123837201858</v>
      </c>
      <c r="Y4" s="2038">
        <v>0.59458946991912853</v>
      </c>
      <c r="Z4" s="2038">
        <v>0.60498911158915336</v>
      </c>
      <c r="AA4" s="2038">
        <v>0.60920254745586955</v>
      </c>
      <c r="AB4" s="2041">
        <v>0.58634913031240754</v>
      </c>
      <c r="AC4" s="2041">
        <v>0.57453240132443972</v>
      </c>
      <c r="AD4" s="2041">
        <v>0.51954075307429859</v>
      </c>
      <c r="AE4" s="2016"/>
      <c r="AF4" s="2016"/>
      <c r="AG4" s="2016"/>
    </row>
    <row r="5" spans="1:33">
      <c r="A5" s="2016"/>
      <c r="B5" s="2016"/>
      <c r="C5" s="2016"/>
      <c r="D5" s="2016"/>
      <c r="E5" s="2016"/>
      <c r="F5" s="2016"/>
      <c r="G5" s="2016"/>
      <c r="H5" s="2016"/>
      <c r="I5" s="2016"/>
      <c r="J5" s="2016"/>
      <c r="K5" s="2016"/>
      <c r="L5" s="2016"/>
      <c r="M5" s="2016"/>
      <c r="N5" s="2016"/>
      <c r="O5" s="2016"/>
      <c r="P5" s="2037"/>
      <c r="Q5" s="2016" t="s">
        <v>215</v>
      </c>
      <c r="R5" s="2041">
        <v>0.45583979354246063</v>
      </c>
      <c r="S5" s="2041">
        <v>0.51396154796393367</v>
      </c>
      <c r="T5" s="2038">
        <v>0.49543322376623511</v>
      </c>
      <c r="U5" s="2038">
        <v>0.47901597202168889</v>
      </c>
      <c r="V5" s="2038">
        <v>0.49814833244393586</v>
      </c>
      <c r="W5" s="2038">
        <v>0.48599050896037316</v>
      </c>
      <c r="X5" s="2038">
        <v>0.48807929654171867</v>
      </c>
      <c r="Y5" s="2038">
        <v>0.50536347510218649</v>
      </c>
      <c r="Z5" s="2038">
        <v>0.51143302102428545</v>
      </c>
      <c r="AA5" s="2038">
        <v>0.51687081990260653</v>
      </c>
      <c r="AB5" s="2041">
        <v>0.47742431674327873</v>
      </c>
      <c r="AC5" s="2041">
        <v>0.47192736730463203</v>
      </c>
      <c r="AD5" s="2041">
        <v>0.43425072099478668</v>
      </c>
      <c r="AE5" s="2016"/>
      <c r="AF5" s="2016"/>
      <c r="AG5" s="2016"/>
    </row>
    <row r="6" spans="1:33">
      <c r="A6" s="2016"/>
      <c r="B6" s="2016"/>
      <c r="C6" s="2016"/>
      <c r="D6" s="2016"/>
      <c r="E6" s="2016"/>
      <c r="F6" s="2016"/>
      <c r="G6" s="2016"/>
      <c r="H6" s="2016"/>
      <c r="I6" s="2016"/>
      <c r="J6" s="2016"/>
      <c r="K6" s="2016"/>
      <c r="L6" s="2016"/>
      <c r="M6" s="2016"/>
      <c r="N6" s="2016"/>
      <c r="O6" s="2016"/>
      <c r="P6" s="2037"/>
      <c r="Q6" s="2016"/>
      <c r="R6" s="2040"/>
      <c r="S6" s="2040"/>
      <c r="T6" s="2016"/>
      <c r="U6" s="2016"/>
      <c r="V6" s="2016"/>
      <c r="W6" s="2016"/>
      <c r="X6" s="2016"/>
      <c r="Y6" s="2016"/>
      <c r="Z6" s="2016"/>
      <c r="AA6" s="2016"/>
      <c r="AB6" s="2040"/>
      <c r="AC6" s="2040"/>
      <c r="AD6" s="2040"/>
      <c r="AE6" s="2016"/>
      <c r="AF6" s="2016"/>
      <c r="AG6" s="2016"/>
    </row>
    <row r="7" spans="1:33">
      <c r="A7" s="2016"/>
      <c r="B7" s="2016"/>
      <c r="C7" s="2016"/>
      <c r="D7" s="2016"/>
      <c r="E7" s="2016"/>
      <c r="F7" s="2016"/>
      <c r="G7" s="2016"/>
      <c r="H7" s="2016"/>
      <c r="I7" s="2016"/>
      <c r="J7" s="2016"/>
      <c r="K7" s="2016"/>
      <c r="L7" s="2016"/>
      <c r="M7" s="2016"/>
      <c r="N7" s="2016"/>
      <c r="O7" s="2016"/>
      <c r="P7" s="2037"/>
      <c r="Q7" s="2016"/>
      <c r="R7" s="2040"/>
      <c r="S7" s="2040"/>
      <c r="T7" s="2016"/>
      <c r="U7" s="2016"/>
      <c r="V7" s="2016"/>
      <c r="W7" s="2016"/>
      <c r="X7" s="2016"/>
      <c r="Y7" s="2016"/>
      <c r="Z7" s="2016"/>
      <c r="AA7" s="2016"/>
      <c r="AB7" s="2040"/>
      <c r="AC7" s="2040"/>
      <c r="AD7" s="2040"/>
      <c r="AE7" s="2016"/>
      <c r="AF7" s="2016"/>
      <c r="AG7" s="2016"/>
    </row>
    <row r="8" spans="1:33">
      <c r="A8" s="2016"/>
      <c r="B8" s="2016"/>
      <c r="C8" s="2016"/>
      <c r="D8" s="2016"/>
      <c r="E8" s="2016"/>
      <c r="F8" s="2016"/>
      <c r="G8" s="2016"/>
      <c r="H8" s="2016"/>
      <c r="I8" s="2016"/>
      <c r="J8" s="2016"/>
      <c r="K8" s="2016"/>
      <c r="L8" s="2016"/>
      <c r="M8" s="2016"/>
      <c r="N8" s="2016"/>
      <c r="O8" s="2016"/>
      <c r="P8" s="2037"/>
      <c r="Q8" s="2016"/>
      <c r="R8" s="2040"/>
      <c r="S8" s="2040"/>
      <c r="T8" s="2016"/>
      <c r="U8" s="2016"/>
      <c r="V8" s="2016"/>
      <c r="W8" s="2016"/>
      <c r="X8" s="2016"/>
      <c r="Y8" s="2016"/>
      <c r="Z8" s="2016"/>
      <c r="AA8" s="2016"/>
      <c r="AB8" s="2016"/>
      <c r="AC8" s="2016"/>
      <c r="AD8" s="2016"/>
      <c r="AE8" s="2016"/>
      <c r="AF8" s="2016"/>
      <c r="AG8" s="2016"/>
    </row>
    <row r="9" spans="1:33">
      <c r="A9" s="2016"/>
      <c r="B9" s="2016"/>
      <c r="C9" s="2016"/>
      <c r="D9" s="2016"/>
      <c r="E9" s="2016"/>
      <c r="F9" s="2016"/>
      <c r="G9" s="2016"/>
      <c r="H9" s="2016"/>
      <c r="I9" s="2016"/>
      <c r="J9" s="2016"/>
      <c r="K9" s="2016"/>
      <c r="L9" s="2016"/>
      <c r="M9" s="2016"/>
      <c r="N9" s="2016"/>
      <c r="O9" s="2016"/>
      <c r="P9" s="2037"/>
      <c r="Q9" s="2016"/>
      <c r="R9" s="2016"/>
      <c r="S9" s="2016"/>
      <c r="T9" s="2016"/>
      <c r="U9" s="2016"/>
      <c r="V9" s="2016"/>
      <c r="W9" s="2016"/>
      <c r="X9" s="2016"/>
      <c r="Y9" s="2016"/>
      <c r="Z9" s="2016"/>
      <c r="AA9" s="2016"/>
      <c r="AB9" s="2016"/>
      <c r="AC9" s="2016"/>
      <c r="AD9" s="2016"/>
      <c r="AE9" s="2016"/>
      <c r="AF9" s="2016"/>
      <c r="AG9" s="2016"/>
    </row>
    <row r="10" spans="1:33">
      <c r="A10" s="2016"/>
      <c r="B10" s="2016"/>
      <c r="C10" s="2016"/>
      <c r="D10" s="2016"/>
      <c r="E10" s="2016"/>
      <c r="F10" s="2016"/>
      <c r="G10" s="2016"/>
      <c r="H10" s="2016"/>
      <c r="I10" s="2016"/>
      <c r="J10" s="2016"/>
      <c r="K10" s="2016"/>
      <c r="L10" s="2016"/>
      <c r="M10" s="2016"/>
      <c r="N10" s="2016"/>
      <c r="O10" s="2016"/>
      <c r="P10" s="2037"/>
      <c r="Q10" s="2016"/>
      <c r="R10" s="2016"/>
      <c r="S10" s="2016"/>
      <c r="T10" s="2016"/>
      <c r="U10" s="2016"/>
      <c r="V10" s="2016"/>
      <c r="W10" s="2016"/>
      <c r="X10" s="2016"/>
      <c r="Y10" s="2016"/>
      <c r="Z10" s="2016"/>
      <c r="AA10" s="2016"/>
      <c r="AB10" s="2016"/>
      <c r="AC10" s="2016"/>
      <c r="AD10" s="2016"/>
      <c r="AE10" s="2016"/>
      <c r="AF10" s="2016"/>
      <c r="AG10" s="2016"/>
    </row>
    <row r="11" spans="1:33">
      <c r="A11" s="2251" t="s">
        <v>2084</v>
      </c>
      <c r="B11" s="2016"/>
      <c r="C11" s="2016"/>
      <c r="D11" s="2016"/>
      <c r="E11" s="2016"/>
      <c r="F11" s="2016"/>
      <c r="G11" s="2016"/>
      <c r="H11" s="2016"/>
      <c r="I11" s="2016"/>
      <c r="J11" s="2016"/>
      <c r="K11" s="2016"/>
      <c r="L11" s="2016"/>
      <c r="M11" s="2016"/>
      <c r="N11" s="2016"/>
      <c r="O11" s="2016"/>
      <c r="P11" s="2037"/>
      <c r="Q11" s="2016"/>
      <c r="R11" s="2016"/>
      <c r="S11" s="2016"/>
      <c r="T11" s="2016"/>
      <c r="U11" s="2016"/>
      <c r="V11" s="2016"/>
      <c r="W11" s="2016"/>
      <c r="X11" s="2016"/>
      <c r="Y11" s="2016"/>
      <c r="Z11" s="2016"/>
      <c r="AA11" s="2016"/>
      <c r="AB11" s="2016"/>
      <c r="AC11" s="2016"/>
      <c r="AD11" s="2016"/>
      <c r="AE11" s="2016"/>
      <c r="AF11" s="2016"/>
      <c r="AG11" s="2016"/>
    </row>
    <row r="12" spans="1:33">
      <c r="A12" s="2016"/>
      <c r="B12" s="2016"/>
      <c r="C12" s="2016"/>
      <c r="D12" s="2016"/>
      <c r="E12" s="2016"/>
      <c r="F12" s="2016"/>
      <c r="G12" s="2016"/>
      <c r="H12" s="2016"/>
      <c r="I12" s="2016"/>
      <c r="J12" s="2016"/>
      <c r="K12" s="2016"/>
      <c r="L12" s="2016"/>
      <c r="M12" s="2016"/>
      <c r="N12" s="2016"/>
      <c r="O12" s="2016"/>
      <c r="P12" s="2037"/>
      <c r="Q12" s="2016"/>
      <c r="R12" s="2016"/>
      <c r="S12" s="2016"/>
      <c r="T12" s="2016"/>
      <c r="U12" s="2016"/>
      <c r="V12" s="2016"/>
      <c r="W12" s="2016"/>
      <c r="X12" s="2016"/>
      <c r="Y12" s="2016"/>
      <c r="Z12" s="2016"/>
      <c r="AA12" s="2016"/>
      <c r="AB12" s="2016"/>
      <c r="AC12" s="2016"/>
      <c r="AD12" s="2016"/>
      <c r="AE12" s="2016"/>
      <c r="AF12" s="2016"/>
      <c r="AG12" s="2016"/>
    </row>
    <row r="13" spans="1:33">
      <c r="A13" s="2016"/>
      <c r="B13" s="2016"/>
      <c r="C13" s="2016"/>
      <c r="D13" s="2016"/>
      <c r="E13" s="2016"/>
      <c r="F13" s="2016"/>
      <c r="G13" s="2016"/>
      <c r="H13" s="2016"/>
      <c r="I13" s="2016"/>
      <c r="J13" s="2016"/>
      <c r="K13" s="2016"/>
      <c r="L13" s="2016"/>
      <c r="M13" s="2016"/>
      <c r="N13" s="2016"/>
      <c r="O13" s="2016"/>
      <c r="P13" s="2037"/>
      <c r="Q13" s="2016"/>
      <c r="R13" s="2016"/>
      <c r="S13" s="2016"/>
      <c r="T13" s="2016"/>
      <c r="U13" s="2016"/>
      <c r="V13" s="2016"/>
      <c r="W13" s="2016"/>
      <c r="X13" s="2016"/>
      <c r="Y13" s="2016"/>
      <c r="Z13" s="2016"/>
      <c r="AA13" s="2016"/>
      <c r="AB13" s="2016"/>
      <c r="AC13" s="2016"/>
      <c r="AD13" s="2016"/>
      <c r="AE13" s="2016"/>
      <c r="AF13" s="2016"/>
      <c r="AG13" s="2016"/>
    </row>
    <row r="14" spans="1:33">
      <c r="A14" s="2016"/>
      <c r="B14" s="2016"/>
      <c r="C14" s="2016"/>
      <c r="D14" s="2016"/>
      <c r="E14" s="2016"/>
      <c r="F14" s="2016"/>
      <c r="G14" s="2016"/>
      <c r="H14" s="2016"/>
      <c r="I14" s="2016"/>
      <c r="J14" s="2016"/>
      <c r="K14" s="2016"/>
      <c r="L14" s="2016"/>
      <c r="M14" s="2016"/>
      <c r="N14" s="2016"/>
      <c r="O14" s="2016"/>
      <c r="P14" s="2037"/>
      <c r="Q14" s="2016"/>
      <c r="R14" s="2016"/>
      <c r="S14" s="2016"/>
      <c r="T14" s="2016"/>
      <c r="U14" s="2016"/>
      <c r="V14" s="2016"/>
      <c r="W14" s="2016"/>
      <c r="X14" s="2016"/>
      <c r="Y14" s="2016"/>
      <c r="Z14" s="2016"/>
      <c r="AA14" s="2016"/>
      <c r="AB14" s="2016"/>
      <c r="AC14" s="2016"/>
      <c r="AD14" s="2016"/>
      <c r="AE14" s="2016"/>
      <c r="AF14" s="2016"/>
      <c r="AG14" s="2016"/>
    </row>
    <row r="15" spans="1:33">
      <c r="A15" s="2016"/>
      <c r="B15" s="2016"/>
      <c r="C15" s="2016"/>
      <c r="D15" s="2016"/>
      <c r="E15" s="2016"/>
      <c r="F15" s="2016"/>
      <c r="G15" s="2016"/>
      <c r="H15" s="2016"/>
      <c r="I15" s="2016"/>
      <c r="J15" s="2016"/>
      <c r="K15" s="2016"/>
      <c r="L15" s="2016"/>
      <c r="M15" s="2016"/>
      <c r="N15" s="2016"/>
      <c r="O15" s="2016"/>
      <c r="P15" s="2037"/>
      <c r="Q15" s="2016"/>
      <c r="R15" s="2016"/>
      <c r="S15" s="2016"/>
      <c r="T15" s="2016"/>
      <c r="U15" s="2016"/>
      <c r="V15" s="2016"/>
      <c r="W15" s="2016"/>
      <c r="X15" s="2016"/>
      <c r="Y15" s="2016"/>
      <c r="Z15" s="2016"/>
      <c r="AA15" s="2016"/>
      <c r="AB15" s="2016"/>
      <c r="AC15" s="2016"/>
      <c r="AD15" s="2016"/>
      <c r="AE15" s="2016"/>
      <c r="AF15" s="2016"/>
      <c r="AG15" s="2016"/>
    </row>
    <row r="16" spans="1:33">
      <c r="A16" s="2016"/>
      <c r="B16" s="2016"/>
      <c r="C16" s="2016"/>
      <c r="D16" s="2016"/>
      <c r="E16" s="2016"/>
      <c r="F16" s="2016"/>
      <c r="G16" s="2016"/>
      <c r="H16" s="2016"/>
      <c r="I16" s="2016"/>
      <c r="J16" s="2016"/>
      <c r="K16" s="2016"/>
      <c r="L16" s="2016"/>
      <c r="M16" s="2016"/>
      <c r="N16" s="2016"/>
      <c r="O16" s="2016"/>
      <c r="P16" s="2037"/>
      <c r="Q16" s="2016"/>
      <c r="R16" s="2016"/>
      <c r="S16" s="2016"/>
      <c r="T16" s="2016"/>
      <c r="U16" s="2016"/>
      <c r="V16" s="2016"/>
      <c r="W16" s="2016"/>
      <c r="X16" s="2016"/>
      <c r="Y16" s="2016"/>
      <c r="Z16" s="2016"/>
      <c r="AA16" s="2016"/>
      <c r="AB16" s="2016"/>
      <c r="AC16" s="2016"/>
      <c r="AD16" s="2016"/>
      <c r="AE16" s="2016"/>
      <c r="AF16" s="2016"/>
      <c r="AG16" s="2016"/>
    </row>
    <row r="17" spans="1:33">
      <c r="A17" s="2016"/>
      <c r="B17" s="2016"/>
      <c r="C17" s="2016"/>
      <c r="D17" s="2016"/>
      <c r="E17" s="2016"/>
      <c r="F17" s="2016"/>
      <c r="G17" s="2016"/>
      <c r="H17" s="2016"/>
      <c r="I17" s="2016"/>
      <c r="J17" s="2016"/>
      <c r="K17" s="2016"/>
      <c r="L17" s="2016"/>
      <c r="M17" s="2016"/>
      <c r="N17" s="2016"/>
      <c r="O17" s="2016"/>
      <c r="P17" s="2037"/>
      <c r="Q17" s="2016"/>
      <c r="R17" s="2016"/>
      <c r="S17" s="2016"/>
      <c r="T17" s="2016"/>
      <c r="U17" s="2016"/>
      <c r="V17" s="2016"/>
      <c r="W17" s="2016"/>
      <c r="X17" s="2016"/>
      <c r="Y17" s="2016"/>
      <c r="Z17" s="2016"/>
      <c r="AA17" s="2016"/>
      <c r="AB17" s="2016"/>
      <c r="AC17" s="2016"/>
      <c r="AD17" s="2016"/>
      <c r="AE17" s="2016"/>
      <c r="AF17" s="2016"/>
      <c r="AG17" s="2016"/>
    </row>
    <row r="18" spans="1:33">
      <c r="A18" s="2016"/>
      <c r="B18" s="2016"/>
      <c r="C18" s="2016"/>
      <c r="D18" s="2016"/>
      <c r="E18" s="2016"/>
      <c r="F18" s="2016"/>
      <c r="G18" s="2016"/>
      <c r="H18" s="2016"/>
      <c r="I18" s="2016"/>
      <c r="J18" s="2016"/>
      <c r="K18" s="2016"/>
      <c r="L18" s="2016"/>
      <c r="M18" s="2016"/>
      <c r="N18" s="2016"/>
      <c r="O18" s="2016"/>
      <c r="P18" s="2016"/>
      <c r="Q18" s="2016"/>
      <c r="R18" s="2016"/>
      <c r="S18" s="2016"/>
      <c r="T18" s="2016"/>
      <c r="U18" s="2016"/>
      <c r="V18" s="2016"/>
      <c r="W18" s="2016"/>
      <c r="X18" s="2016"/>
      <c r="Y18" s="2016"/>
      <c r="Z18" s="2016"/>
      <c r="AA18" s="2016"/>
      <c r="AB18" s="2016"/>
      <c r="AC18" s="2016"/>
      <c r="AD18" s="2016"/>
      <c r="AE18" s="2016"/>
      <c r="AF18" s="2016"/>
      <c r="AG18" s="2016"/>
    </row>
    <row r="19" spans="1:33">
      <c r="A19" s="2016"/>
      <c r="B19" s="2016"/>
      <c r="C19" s="2016"/>
      <c r="D19" s="2016"/>
      <c r="E19" s="2016"/>
      <c r="F19" s="2016"/>
      <c r="G19" s="2016"/>
      <c r="H19" s="2016"/>
      <c r="I19" s="2016"/>
      <c r="J19" s="2016"/>
      <c r="K19" s="2016"/>
      <c r="L19" s="2016"/>
      <c r="M19" s="2016"/>
      <c r="N19" s="2016"/>
      <c r="O19" s="2016"/>
      <c r="P19" s="2016"/>
      <c r="Q19" s="2016"/>
      <c r="R19" s="2016"/>
      <c r="S19" s="2016"/>
      <c r="T19" s="2016"/>
      <c r="U19" s="2016"/>
      <c r="V19" s="2016"/>
      <c r="W19" s="2016"/>
      <c r="X19" s="2016"/>
      <c r="Y19" s="2016"/>
      <c r="Z19" s="2016"/>
      <c r="AA19" s="2016"/>
      <c r="AB19" s="2016"/>
      <c r="AC19" s="2016"/>
      <c r="AD19" s="2016"/>
      <c r="AE19" s="2016"/>
      <c r="AF19" s="2016"/>
      <c r="AG19" s="2016"/>
    </row>
    <row r="20" spans="1:33">
      <c r="A20" s="2016"/>
      <c r="B20" s="2016"/>
      <c r="C20" s="2016"/>
      <c r="D20" s="2016"/>
      <c r="E20" s="2016"/>
      <c r="F20" s="2016"/>
      <c r="G20" s="2016"/>
      <c r="H20" s="2016"/>
      <c r="I20" s="2016"/>
      <c r="J20" s="2016"/>
      <c r="K20" s="2016"/>
      <c r="L20" s="2016"/>
      <c r="M20" s="2016"/>
      <c r="N20" s="2016"/>
      <c r="O20" s="2016"/>
      <c r="P20" s="2016"/>
      <c r="Q20" s="2016"/>
      <c r="R20" s="2016"/>
      <c r="S20" s="2016"/>
      <c r="T20" s="2016"/>
      <c r="U20" s="2016"/>
      <c r="V20" s="2016"/>
      <c r="W20" s="2016"/>
      <c r="X20" s="2016"/>
      <c r="Y20" s="2016"/>
      <c r="Z20" s="2016"/>
      <c r="AA20" s="2016"/>
      <c r="AB20" s="2016"/>
      <c r="AC20" s="2016"/>
      <c r="AD20" s="2016"/>
      <c r="AE20" s="2016"/>
      <c r="AF20" s="2016"/>
      <c r="AG20" s="2016"/>
    </row>
    <row r="21" spans="1:33">
      <c r="A21" s="2016"/>
      <c r="B21" s="2016"/>
      <c r="C21" s="2016"/>
      <c r="D21" s="2016"/>
      <c r="E21" s="2016"/>
      <c r="F21" s="2016"/>
      <c r="G21" s="2016"/>
      <c r="H21" s="2016"/>
      <c r="I21" s="2016"/>
      <c r="J21" s="2016"/>
      <c r="K21" s="2016"/>
      <c r="L21" s="2016"/>
      <c r="M21" s="2016"/>
      <c r="N21" s="2016"/>
      <c r="O21" s="2016"/>
      <c r="P21" s="2016"/>
      <c r="Q21" s="2016"/>
      <c r="R21" s="2016"/>
      <c r="S21" s="2016"/>
      <c r="T21" s="2016"/>
      <c r="U21" s="2016"/>
      <c r="V21" s="2016"/>
      <c r="W21" s="2016"/>
      <c r="X21" s="2016"/>
      <c r="Y21" s="2016"/>
      <c r="Z21" s="2016"/>
      <c r="AA21" s="2016"/>
      <c r="AB21" s="2016"/>
      <c r="AC21" s="2016"/>
      <c r="AD21" s="2016"/>
      <c r="AE21" s="2016"/>
      <c r="AF21" s="2016"/>
      <c r="AG21" s="2016"/>
    </row>
    <row r="22" spans="1:33">
      <c r="A22" s="2016"/>
      <c r="B22" s="2016"/>
      <c r="C22" s="2016"/>
      <c r="D22" s="2016"/>
      <c r="E22" s="2016"/>
      <c r="F22" s="2016"/>
      <c r="G22" s="2016"/>
      <c r="H22" s="2016"/>
      <c r="I22" s="2016"/>
      <c r="J22" s="2016"/>
      <c r="K22" s="2016"/>
      <c r="L22" s="2016"/>
      <c r="M22" s="2016"/>
      <c r="N22" s="2016"/>
      <c r="O22" s="2016"/>
      <c r="P22" s="2016"/>
      <c r="Q22" s="2016"/>
      <c r="R22" s="2016"/>
      <c r="S22" s="2016"/>
      <c r="T22" s="2016"/>
      <c r="U22" s="2016"/>
      <c r="V22" s="2016"/>
      <c r="W22" s="2016"/>
      <c r="X22" s="2016"/>
      <c r="Y22" s="2016"/>
      <c r="Z22" s="2016"/>
      <c r="AA22" s="2016"/>
      <c r="AB22" s="2016"/>
      <c r="AC22" s="2016"/>
      <c r="AD22" s="2016"/>
      <c r="AE22" s="2016"/>
      <c r="AF22" s="2016"/>
      <c r="AG22" s="2016"/>
    </row>
    <row r="23" spans="1:33">
      <c r="A23" s="2016"/>
      <c r="B23" s="2016"/>
      <c r="C23" s="2016"/>
      <c r="D23" s="2016"/>
      <c r="E23" s="2016"/>
      <c r="F23" s="2016"/>
      <c r="G23" s="2016"/>
      <c r="H23" s="2016"/>
      <c r="I23" s="2016"/>
      <c r="J23" s="2016"/>
      <c r="K23" s="2016"/>
      <c r="L23" s="2016"/>
      <c r="M23" s="2016"/>
      <c r="N23" s="2016"/>
      <c r="O23" s="2016"/>
      <c r="P23" s="2016"/>
      <c r="Q23" s="2016"/>
      <c r="R23" s="2016"/>
      <c r="S23" s="2016"/>
      <c r="T23" s="2016"/>
      <c r="U23" s="2016"/>
      <c r="V23" s="2016"/>
      <c r="W23" s="2016"/>
      <c r="X23" s="2016"/>
      <c r="Y23" s="2016"/>
      <c r="Z23" s="2016"/>
      <c r="AA23" s="2016"/>
      <c r="AB23" s="2016"/>
      <c r="AC23" s="2016"/>
      <c r="AD23" s="2016"/>
      <c r="AE23" s="2016"/>
      <c r="AF23" s="2016"/>
      <c r="AG23" s="2016"/>
    </row>
    <row r="111" spans="7:7" ht="15">
      <c r="G111" s="25"/>
    </row>
  </sheetData>
  <mergeCells count="1">
    <mergeCell ref="A1:P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112</vt:i4>
      </vt:variant>
      <vt:variant>
        <vt:lpstr>Named Ranges</vt:lpstr>
      </vt:variant>
      <vt:variant>
        <vt:i4>3</vt:i4>
      </vt:variant>
    </vt:vector>
  </HeadingPairs>
  <TitlesOfParts>
    <vt:vector size="115" baseType="lpstr">
      <vt:lpstr>Development</vt:lpstr>
      <vt:lpstr>CET1</vt:lpstr>
      <vt:lpstr>Content</vt:lpstr>
      <vt:lpstr>Key risk</vt:lpstr>
      <vt:lpstr>Key metric</vt:lpstr>
      <vt:lpstr>CapRequirement</vt:lpstr>
      <vt:lpstr>Capital position-&gt;</vt:lpstr>
      <vt:lpstr>1</vt:lpstr>
      <vt:lpstr>2</vt:lpstr>
      <vt:lpstr>3</vt:lpstr>
      <vt:lpstr>4</vt:lpstr>
      <vt:lpstr>5</vt:lpstr>
      <vt:lpstr>6</vt:lpstr>
      <vt:lpstr>7</vt:lpstr>
      <vt:lpstr>Credit risk-&gt;</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CCR-&gt;</vt:lpstr>
      <vt:lpstr>43</vt:lpstr>
      <vt:lpstr>44</vt:lpstr>
      <vt:lpstr>45</vt:lpstr>
      <vt:lpstr>46</vt:lpstr>
      <vt:lpstr>47</vt:lpstr>
      <vt:lpstr>48</vt:lpstr>
      <vt:lpstr>49</vt:lpstr>
      <vt:lpstr>50</vt:lpstr>
      <vt:lpstr>51</vt:lpstr>
      <vt:lpstr>52</vt:lpstr>
      <vt:lpstr>Sec-&gt;</vt:lpstr>
      <vt:lpstr>53</vt:lpstr>
      <vt:lpstr>MR-&gt;</vt:lpstr>
      <vt:lpstr>54</vt:lpstr>
      <vt:lpstr>55</vt:lpstr>
      <vt:lpstr>56</vt:lpstr>
      <vt:lpstr>57</vt:lpstr>
      <vt:lpstr>58</vt:lpstr>
      <vt:lpstr>59</vt:lpstr>
      <vt:lpstr>60</vt:lpstr>
      <vt:lpstr>61</vt:lpstr>
      <vt:lpstr>62</vt:lpstr>
      <vt:lpstr>63</vt:lpstr>
      <vt:lpstr>64</vt:lpstr>
      <vt:lpstr>OR-&gt;</vt:lpstr>
      <vt:lpstr>65</vt:lpstr>
      <vt:lpstr>LR-&gt;</vt:lpstr>
      <vt:lpstr>66</vt:lpstr>
      <vt:lpstr>67</vt:lpstr>
      <vt:lpstr>68</vt:lpstr>
      <vt:lpstr>69</vt:lpstr>
      <vt:lpstr>70</vt:lpstr>
      <vt:lpstr>71</vt:lpstr>
      <vt:lpstr>72</vt:lpstr>
      <vt:lpstr>73</vt:lpstr>
      <vt:lpstr>74</vt:lpstr>
      <vt:lpstr>75</vt:lpstr>
      <vt:lpstr>Other-&gt;</vt:lpstr>
      <vt:lpstr>76</vt:lpstr>
      <vt:lpstr>77</vt:lpstr>
      <vt:lpstr>78</vt:lpstr>
      <vt:lpstr>79</vt:lpstr>
      <vt:lpstr>80</vt:lpstr>
      <vt:lpstr>81</vt:lpstr>
      <vt:lpstr>82</vt:lpstr>
      <vt:lpstr>83</vt:lpstr>
      <vt:lpstr>84</vt:lpstr>
      <vt:lpstr>85</vt:lpstr>
      <vt:lpstr>86</vt:lpstr>
      <vt:lpstr>87</vt:lpstr>
      <vt:lpstr>88</vt:lpstr>
      <vt:lpstr>NLP-&gt;</vt:lpstr>
      <vt:lpstr>89</vt:lpstr>
      <vt:lpstr>90</vt:lpstr>
      <vt:lpstr>91</vt:lpstr>
      <vt:lpstr>92</vt:lpstr>
      <vt:lpstr>93</vt:lpstr>
      <vt:lpstr>94</vt:lpstr>
      <vt:lpstr>95</vt:lpstr>
      <vt:lpstr>96</vt:lpstr>
      <vt:lpstr>97</vt:lpstr>
      <vt:lpstr>'33'!Print_Area</vt:lpstr>
      <vt:lpstr>'85'!Print_Area</vt:lpstr>
      <vt:lpstr>'97'!Print_Area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Fogel, Johan</dc:creator>
  <cp:lastModifiedBy>Qiu, Tian</cp:lastModifiedBy>
  <cp:lastPrinted>2019-02-22T19:36:06Z</cp:lastPrinted>
  <dcterms:created xsi:type="dcterms:W3CDTF">2018-09-11T12:47:19Z</dcterms:created>
  <dcterms:modified xsi:type="dcterms:W3CDTF">2019-09-24T12:47:28Z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2019-09-24T11:49:04Z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8e781612-1335-44f2-9b05-0000868fc370</vt:lpwstr>
  </property>
  <property fmtid="{D5CDD505-2E9C-101B-9397-08002B2CF9AE}" pid="10" name="MSIP_Label_400b7bbd-7ade-49ce-aa5e-23220b76cd08_ContentBits">
    <vt:lpwstr>2</vt:lpwstr>
  </property>
</Properties>
</file>