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Z:\INTERIM REPORTS\Interim reports 2019\Q4\Deliveries to IR\Group Finance &amp; GPAC deliveries\Restatements\"/>
    </mc:Choice>
  </mc:AlternateContent>
  <xr:revisionPtr revIDLastSave="0" documentId="13_ncr:1_{3DD62690-FB01-4D5B-8EF3-256A98764DDB}" xr6:coauthVersionLast="41" xr6:coauthVersionMax="41" xr10:uidLastSave="{00000000-0000-0000-0000-000000000000}"/>
  <bookViews>
    <workbookView xWindow="-108" yWindow="-108" windowWidth="23256" windowHeight="12576" tabRatio="933" xr2:uid="{00000000-000D-0000-FFFF-FFFF00000000}"/>
  </bookViews>
  <sheets>
    <sheet name="PeB Spec" sheetId="676" r:id="rId1"/>
    <sheet name="PeB DK" sheetId="63" state="hidden" r:id="rId2"/>
    <sheet name="PeB FI" sheetId="66" state="hidden" r:id="rId3"/>
    <sheet name="PeB NO" sheetId="64" state="hidden" r:id="rId4"/>
    <sheet name="PeB SE" sheetId="65" state="hidden" r:id="rId5"/>
    <sheet name="Banking Baltics" sheetId="518" state="hidden" r:id="rId6"/>
    <sheet name="PeB Other" sheetId="632" state="hidden" r:id="rId7"/>
    <sheet name="BB Spec" sheetId="667" r:id="rId8"/>
    <sheet name="Comm Banking" sheetId="656" state="hidden" r:id="rId9"/>
    <sheet name="Bus Banking" sheetId="657" state="hidden" r:id="rId10"/>
    <sheet name="CBB Other" sheetId="658" state="hidden" r:id="rId11"/>
    <sheet name="Corporate Institutional Banking" sheetId="513" state="hidden" r:id="rId12"/>
    <sheet name="Shipping" sheetId="508" state="hidden" r:id="rId13"/>
    <sheet name="Banking Russia" sheetId="522" state="hidden" r:id="rId14"/>
    <sheet name="Wholesalebanking other" sheetId="521" state="hidden" r:id="rId15"/>
    <sheet name="PeB FI Swe" sheetId="569" state="hidden" r:id="rId16"/>
    <sheet name="PeB NO Swe" sheetId="570" state="hidden" r:id="rId17"/>
    <sheet name="PeB SE Swe" sheetId="571" state="hidden" r:id="rId18"/>
    <sheet name="Comm Banking SE" sheetId="660" state="hidden" r:id="rId19"/>
    <sheet name="Bus Banking SE" sheetId="661" state="hidden" r:id="rId20"/>
    <sheet name="CBB Other SE" sheetId="662" state="hidden" r:id="rId21"/>
  </sheets>
  <externalReferences>
    <externalReference r:id="rId22"/>
  </externalReferences>
  <definedNames>
    <definedName name="_Key1" localSheetId="7" hidden="1">'[1]Work Sheet'!#REF!</definedName>
    <definedName name="_Key1" localSheetId="9" hidden="1">'[1]Work Sheet'!#REF!</definedName>
    <definedName name="_Key1" localSheetId="10" hidden="1">'[1]Work Sheet'!#REF!</definedName>
    <definedName name="_Key1" localSheetId="8" hidden="1">'[1]Work Sheet'!#REF!</definedName>
    <definedName name="_Key1" localSheetId="0" hidden="1">'[1]Work Sheet'!#REF!</definedName>
    <definedName name="_Key1" hidden="1">'[1]Work Sheet'!#REF!</definedName>
    <definedName name="_Key2" localSheetId="7" hidden="1">'[1]Work Sheet'!#REF!</definedName>
    <definedName name="_Key2" localSheetId="9" hidden="1">'[1]Work Sheet'!#REF!</definedName>
    <definedName name="_Key2" localSheetId="10" hidden="1">'[1]Work Sheet'!#REF!</definedName>
    <definedName name="_Key2" localSheetId="8" hidden="1">'[1]Work Sheet'!#REF!</definedName>
    <definedName name="_Key2" localSheetId="0" hidden="1">'[1]Work Sheet'!#REF!</definedName>
    <definedName name="_Key2" hidden="1">'[1]Work Sheet'!#REF!</definedName>
    <definedName name="_Order1" hidden="1">255</definedName>
    <definedName name="_Order2" hidden="1">255</definedName>
    <definedName name="_Sort" localSheetId="7" hidden="1">'[1]Work Sheet'!#REF!</definedName>
    <definedName name="_Sort" localSheetId="9" hidden="1">'[1]Work Sheet'!#REF!</definedName>
    <definedName name="_Sort" localSheetId="10" hidden="1">'[1]Work Sheet'!#REF!</definedName>
    <definedName name="_Sort" localSheetId="8" hidden="1">'[1]Work Sheet'!#REF!</definedName>
    <definedName name="_Sort" localSheetId="0" hidden="1">'[1]Work Sheet'!#REF!</definedName>
    <definedName name="_Sort" hidden="1">'[1]Work Sheet'!#REF!</definedName>
    <definedName name="a" hidden="1">'[1]Work Sheet'!#REF!</definedName>
    <definedName name="as" localSheetId="9" hidden="1">{"5 * utfall + budget",#N/A,FALSE,"T-0298";"5 * bolag",#N/A,FALSE,"T-0298";"Unibank, utfall alla",#N/A,FALSE,"T-0298";#N/A,#N/A,FALSE,"Koncernskulder";#N/A,#N/A,FALSE,"Koncernfakturering"}</definedName>
    <definedName name="as" localSheetId="10" hidden="1">{"5 * utfall + budget",#N/A,FALSE,"T-0298";"5 * bolag",#N/A,FALSE,"T-0298";"Unibank, utfall alla",#N/A,FALSE,"T-0298";#N/A,#N/A,FALSE,"Koncernskulder";#N/A,#N/A,FALSE,"Koncernfakturering"}</definedName>
    <definedName name="as" localSheetId="8" hidden="1">{"5 * utfall + budget",#N/A,FALSE,"T-0298";"5 * bolag",#N/A,FALSE,"T-0298";"Unibank, utfall alla",#N/A,FALSE,"T-0298";#N/A,#N/A,FALSE,"Koncernskulder";#N/A,#N/A,FALSE,"Koncernfakturering"}</definedName>
    <definedName name="as" localSheetId="11" hidden="1">{"5 * utfall + budget",#N/A,FALSE,"T-0298";"5 * bolag",#N/A,FALSE,"T-0298";"Unibank, utfall alla",#N/A,FALSE,"T-0298";#N/A,#N/A,FALSE,"Koncernskulder";#N/A,#N/A,FALSE,"Koncernfakturering"}</definedName>
    <definedName name="as" localSheetId="1" hidden="1">{"5 * utfall + budget",#N/A,FALSE,"T-0298";"5 * bolag",#N/A,FALSE,"T-0298";"Unibank, utfall alla",#N/A,FALSE,"T-0298";#N/A,#N/A,FALSE,"Koncernskulder";#N/A,#N/A,FALSE,"Koncernfakturering"}</definedName>
    <definedName name="as" localSheetId="2" hidden="1">{"5 * utfall + budget",#N/A,FALSE,"T-0298";"5 * bolag",#N/A,FALSE,"T-0298";"Unibank, utfall alla",#N/A,FALSE,"T-0298";#N/A,#N/A,FALSE,"Koncernskulder";#N/A,#N/A,FALSE,"Koncernfakturering"}</definedName>
    <definedName name="as" localSheetId="15" hidden="1">{"5 * utfall + budget",#N/A,FALSE,"T-0298";"5 * bolag",#N/A,FALSE,"T-0298";"Unibank, utfall alla",#N/A,FALSE,"T-0298";#N/A,#N/A,FALSE,"Koncernskulder";#N/A,#N/A,FALSE,"Koncernfakturering"}</definedName>
    <definedName name="as" localSheetId="3" hidden="1">{"5 * utfall + budget",#N/A,FALSE,"T-0298";"5 * bolag",#N/A,FALSE,"T-0298";"Unibank, utfall alla",#N/A,FALSE,"T-0298";#N/A,#N/A,FALSE,"Koncernskulder";#N/A,#N/A,FALSE,"Koncernfakturering"}</definedName>
    <definedName name="as" localSheetId="16" hidden="1">{"5 * utfall + budget",#N/A,FALSE,"T-0298";"5 * bolag",#N/A,FALSE,"T-0298";"Unibank, utfall alla",#N/A,FALSE,"T-0298";#N/A,#N/A,FALSE,"Koncernskulder";#N/A,#N/A,FALSE,"Koncernfakturering"}</definedName>
    <definedName name="as" localSheetId="4" hidden="1">{"5 * utfall + budget",#N/A,FALSE,"T-0298";"5 * bolag",#N/A,FALSE,"T-0298";"Unibank, utfall alla",#N/A,FALSE,"T-0298";#N/A,#N/A,FALSE,"Koncernskulder";#N/A,#N/A,FALSE,"Koncernfakturering"}</definedName>
    <definedName name="as" localSheetId="17" hidden="1">{"5 * utfall + budget",#N/A,FALSE,"T-0298";"5 * bolag",#N/A,FALSE,"T-0298";"Unibank, utfall alla",#N/A,FALSE,"T-0298";#N/A,#N/A,FALSE,"Koncernskulder";#N/A,#N/A,FALSE,"Koncernfakturering"}</definedName>
    <definedName name="as" localSheetId="12" hidden="1">{"5 * utfall + budget",#N/A,FALSE,"T-0298";"5 * bolag",#N/A,FALSE,"T-0298";"Unibank, utfall alla",#N/A,FALSE,"T-0298";#N/A,#N/A,FALSE,"Koncernskulder";#N/A,#N/A,FALSE,"Koncernfakturering"}</definedName>
    <definedName name="as" hidden="1">{"5 * utfall + budget",#N/A,FALSE,"T-0298";"5 * bolag",#N/A,FALSE,"T-0298";"Unibank, utfall alla",#N/A,FALSE,"T-0298";#N/A,#N/A,FALSE,"Koncernskulder";#N/A,#N/A,FALSE,"Koncernfakturering"}</definedName>
    <definedName name="Asset">#REF!</definedName>
    <definedName name="AUMs">#REF!</definedName>
    <definedName name="b" hidden="1">'[1]Work Sheet'!#REF!</definedName>
    <definedName name="bankBaltics">'Banking Baltics'!$A$1:$O$57</definedName>
    <definedName name="bankingRussia">'Banking Russia'!$A$1:$Q$30</definedName>
    <definedName name="bankPoland" localSheetId="7">#REF!</definedName>
    <definedName name="bankPoland" localSheetId="9">#REF!</definedName>
    <definedName name="bankPoland" localSheetId="10">#REF!</definedName>
    <definedName name="bankPoland" localSheetId="8">#REF!</definedName>
    <definedName name="bankPoland" localSheetId="6">'PeB Other'!$A$1:$O$26</definedName>
    <definedName name="bankPoland" localSheetId="0">#REF!</definedName>
    <definedName name="bankPoland">#REF!</definedName>
    <definedName name="Bus_Banking">'Bus Banking'!$A$1:$R$30</definedName>
    <definedName name="CBB" localSheetId="0" hidden="1">'[1]Work Sheet'!#REF!</definedName>
    <definedName name="CBB" hidden="1">'[1]Work Sheet'!#REF!</definedName>
    <definedName name="CBB_Other">'CBB Other'!$A$1:$R$30</definedName>
    <definedName name="CBB_Total">#REF!</definedName>
    <definedName name="CMB">'Corporate Institutional Banking'!$A$1:$O$52</definedName>
    <definedName name="Comm_Banking">'Comm Banking'!$A$1:$R$30</definedName>
    <definedName name="cru_ytd">#REF!</definedName>
    <definedName name="cru_ytd_eng">#REF!</definedName>
    <definedName name="d" hidden="1">'[1]Work Sheet'!#REF!</definedName>
    <definedName name="date">#REF!</definedName>
    <definedName name="dddd" localSheetId="9" hidden="1">{#N/A,#N/A,TRUE,"Forside";#N/A,#N/A,TRUE,"Contents";#N/A,#N/A,TRUE,"Opera. income stat.";#N/A,#N/A,TRUE,"Business area ";#N/A,#N/A,TRUE,"Statutory income statem."}</definedName>
    <definedName name="dddd" localSheetId="10" hidden="1">{#N/A,#N/A,TRUE,"Forside";#N/A,#N/A,TRUE,"Contents";#N/A,#N/A,TRUE,"Opera. income stat.";#N/A,#N/A,TRUE,"Business area ";#N/A,#N/A,TRUE,"Statutory income statem."}</definedName>
    <definedName name="dddd" localSheetId="8" hidden="1">{#N/A,#N/A,TRUE,"Forside";#N/A,#N/A,TRUE,"Contents";#N/A,#N/A,TRUE,"Opera. income stat.";#N/A,#N/A,TRUE,"Business area ";#N/A,#N/A,TRUE,"Statutory income statem."}</definedName>
    <definedName name="dddd" localSheetId="11" hidden="1">{#N/A,#N/A,TRUE,"Forside";#N/A,#N/A,TRUE,"Contents";#N/A,#N/A,TRUE,"Opera. income stat.";#N/A,#N/A,TRUE,"Business area ";#N/A,#N/A,TRUE,"Statutory income statem."}</definedName>
    <definedName name="dddd" localSheetId="1" hidden="1">{#N/A,#N/A,TRUE,"Forside";#N/A,#N/A,TRUE,"Contents";#N/A,#N/A,TRUE,"Opera. income stat.";#N/A,#N/A,TRUE,"Business area ";#N/A,#N/A,TRUE,"Statutory income statem."}</definedName>
    <definedName name="dddd" localSheetId="2" hidden="1">{#N/A,#N/A,TRUE,"Forside";#N/A,#N/A,TRUE,"Contents";#N/A,#N/A,TRUE,"Opera. income stat.";#N/A,#N/A,TRUE,"Business area ";#N/A,#N/A,TRUE,"Statutory income statem."}</definedName>
    <definedName name="dddd" localSheetId="15" hidden="1">{#N/A,#N/A,TRUE,"Forside";#N/A,#N/A,TRUE,"Contents";#N/A,#N/A,TRUE,"Opera. income stat.";#N/A,#N/A,TRUE,"Business area ";#N/A,#N/A,TRUE,"Statutory income statem."}</definedName>
    <definedName name="dddd" localSheetId="3" hidden="1">{#N/A,#N/A,TRUE,"Forside";#N/A,#N/A,TRUE,"Contents";#N/A,#N/A,TRUE,"Opera. income stat.";#N/A,#N/A,TRUE,"Business area ";#N/A,#N/A,TRUE,"Statutory income statem."}</definedName>
    <definedName name="dddd" localSheetId="16" hidden="1">{#N/A,#N/A,TRUE,"Forside";#N/A,#N/A,TRUE,"Contents";#N/A,#N/A,TRUE,"Opera. income stat.";#N/A,#N/A,TRUE,"Business area ";#N/A,#N/A,TRUE,"Statutory income statem."}</definedName>
    <definedName name="dddd" localSheetId="4" hidden="1">{#N/A,#N/A,TRUE,"Forside";#N/A,#N/A,TRUE,"Contents";#N/A,#N/A,TRUE,"Opera. income stat.";#N/A,#N/A,TRUE,"Business area ";#N/A,#N/A,TRUE,"Statutory income statem."}</definedName>
    <definedName name="dddd" localSheetId="17" hidden="1">{#N/A,#N/A,TRUE,"Forside";#N/A,#N/A,TRUE,"Contents";#N/A,#N/A,TRUE,"Opera. income stat.";#N/A,#N/A,TRUE,"Business area ";#N/A,#N/A,TRUE,"Statutory income statem."}</definedName>
    <definedName name="dddd" localSheetId="12" hidden="1">{#N/A,#N/A,TRUE,"Forside";#N/A,#N/A,TRUE,"Contents";#N/A,#N/A,TRUE,"Opera. income stat.";#N/A,#N/A,TRUE,"Business area ";#N/A,#N/A,TRUE,"Statutory income statem."}</definedName>
    <definedName name="dddd" hidden="1">{#N/A,#N/A,TRUE,"Forside";#N/A,#N/A,TRUE,"Contents";#N/A,#N/A,TRUE,"Opera. income stat.";#N/A,#N/A,TRUE,"Business area ";#N/A,#N/A,TRUE,"Statutory income statem."}</definedName>
    <definedName name="fid_sosi" localSheetId="12">Shipping!$A$1:$L$25</definedName>
    <definedName name="gcc">#REF!</definedName>
    <definedName name="gcc_other">#REF!</definedName>
    <definedName name="ggg" localSheetId="11" hidden="1">{"5 * utfall + budget",#N/A,FALSE,"T-0298";"5 * bolag",#N/A,FALSE,"T-0298";"Unibank, utfall alla",#N/A,FALSE,"T-0298";#N/A,#N/A,FALSE,"Koncernskulder";#N/A,#N/A,FALSE,"Koncernfakturering"}</definedName>
    <definedName name="ggg" localSheetId="12" hidden="1">{"5 * utfall + budget",#N/A,FALSE,"T-0298";"5 * bolag",#N/A,FALSE,"T-0298";"Unibank, utfall alla",#N/A,FALSE,"T-0298";#N/A,#N/A,FALSE,"Koncernskulder";#N/A,#N/A,FALSE,"Koncernfakturering"}</definedName>
    <definedName name="ggg" hidden="1">{"5 * utfall + budget",#N/A,FALSE,"T-0298";"5 * bolag",#N/A,FALSE,"T-0298";"Unibank, utfall alla",#N/A,FALSE,"T-0298";#N/A,#N/A,FALSE,"Koncernskulder";#N/A,#N/A,FALSE,"Koncernfakturering"}</definedName>
    <definedName name="GroupQ">#REF!</definedName>
    <definedName name="GroupYTD">#REF!</definedName>
    <definedName name="gw" localSheetId="11" hidden="1">{"5 * utfall + budget",#N/A,FALSE,"T-0298";"5 * bolag",#N/A,FALSE,"T-0298";"Unibank, utfall alla",#N/A,FALSE,"T-0298";#N/A,#N/A,FALSE,"Koncernskulder";#N/A,#N/A,FALSE,"Koncernfakturering"}</definedName>
    <definedName name="gw" localSheetId="12" hidden="1">{"5 * utfall + budget",#N/A,FALSE,"T-0298";"5 * bolag",#N/A,FALSE,"T-0298";"Unibank, utfall alla",#N/A,FALSE,"T-0298";#N/A,#N/A,FALSE,"Koncernskulder";#N/A,#N/A,FALSE,"Koncernfakturering"}</definedName>
    <definedName name="gw" hidden="1">{"5 * utfall + budget",#N/A,FALSE,"T-0298";"5 * bolag",#N/A,FALSE,"T-0298";"Unibank, utfall alla",#N/A,FALSE,"T-0298";#N/A,#N/A,FALSE,"Koncernskulder";#N/A,#N/A,FALSE,"Koncernfakturering"}</definedName>
    <definedName name="HTML1_1" hidden="1">"'[BILAGOR.XLS]M&amp;I  T-FOND'!$A$1:$Z$62"</definedName>
    <definedName name="HTML1_11" hidden="1">1</definedName>
    <definedName name="HTML1_12" hidden="1">"J:\INTERNT\EKONOMI\BUDGET\MyHTML.htm"</definedName>
    <definedName name="HTML1_2" hidden="1">1</definedName>
    <definedName name="HTML1_3" hidden="1">"BILAGOR"</definedName>
    <definedName name="HTML1_4" hidden="1">"M&amp;I  T-FOND"</definedName>
    <definedName name="HTML1_6" hidden="1">1</definedName>
    <definedName name="HTML1_7" hidden="1">1</definedName>
    <definedName name="HTML1_8" hidden="1">35096</definedName>
    <definedName name="HTML1_9" hidden="1">"-"</definedName>
    <definedName name="HTMLCount" hidden="1">1</definedName>
    <definedName name="IIB" localSheetId="9" hidden="1">{"5 * utfall + budget",#N/A,FALSE,"T-0298";"5 * bolag",#N/A,FALSE,"T-0298";"Unibank, utfall alla",#N/A,FALSE,"T-0298";#N/A,#N/A,FALSE,"Koncernskulder";#N/A,#N/A,FALSE,"Koncernfakturering"}</definedName>
    <definedName name="IIB" localSheetId="10" hidden="1">{"5 * utfall + budget",#N/A,FALSE,"T-0298";"5 * bolag",#N/A,FALSE,"T-0298";"Unibank, utfall alla",#N/A,FALSE,"T-0298";#N/A,#N/A,FALSE,"Koncernskulder";#N/A,#N/A,FALSE,"Koncernfakturering"}</definedName>
    <definedName name="IIB" localSheetId="8" hidden="1">{"5 * utfall + budget",#N/A,FALSE,"T-0298";"5 * bolag",#N/A,FALSE,"T-0298";"Unibank, utfall alla",#N/A,FALSE,"T-0298";#N/A,#N/A,FALSE,"Koncernskulder";#N/A,#N/A,FALSE,"Koncernfakturering"}</definedName>
    <definedName name="IIB" localSheetId="11" hidden="1">{"5 * utfall + budget",#N/A,FALSE,"T-0298";"5 * bolag",#N/A,FALSE,"T-0298";"Unibank, utfall alla",#N/A,FALSE,"T-0298";#N/A,#N/A,FALSE,"Koncernskulder";#N/A,#N/A,FALSE,"Koncernfakturering"}</definedName>
    <definedName name="IIB" localSheetId="1" hidden="1">{"5 * utfall + budget",#N/A,FALSE,"T-0298";"5 * bolag",#N/A,FALSE,"T-0298";"Unibank, utfall alla",#N/A,FALSE,"T-0298";#N/A,#N/A,FALSE,"Koncernskulder";#N/A,#N/A,FALSE,"Koncernfakturering"}</definedName>
    <definedName name="IIB" localSheetId="2" hidden="1">{"5 * utfall + budget",#N/A,FALSE,"T-0298";"5 * bolag",#N/A,FALSE,"T-0298";"Unibank, utfall alla",#N/A,FALSE,"T-0298";#N/A,#N/A,FALSE,"Koncernskulder";#N/A,#N/A,FALSE,"Koncernfakturering"}</definedName>
    <definedName name="IIB" localSheetId="15" hidden="1">{"5 * utfall + budget",#N/A,FALSE,"T-0298";"5 * bolag",#N/A,FALSE,"T-0298";"Unibank, utfall alla",#N/A,FALSE,"T-0298";#N/A,#N/A,FALSE,"Koncernskulder";#N/A,#N/A,FALSE,"Koncernfakturering"}</definedName>
    <definedName name="IIB" localSheetId="3" hidden="1">{"5 * utfall + budget",#N/A,FALSE,"T-0298";"5 * bolag",#N/A,FALSE,"T-0298";"Unibank, utfall alla",#N/A,FALSE,"T-0298";#N/A,#N/A,FALSE,"Koncernskulder";#N/A,#N/A,FALSE,"Koncernfakturering"}</definedName>
    <definedName name="IIB" localSheetId="16" hidden="1">{"5 * utfall + budget",#N/A,FALSE,"T-0298";"5 * bolag",#N/A,FALSE,"T-0298";"Unibank, utfall alla",#N/A,FALSE,"T-0298";#N/A,#N/A,FALSE,"Koncernskulder";#N/A,#N/A,FALSE,"Koncernfakturering"}</definedName>
    <definedName name="IIB" localSheetId="4" hidden="1">{"5 * utfall + budget",#N/A,FALSE,"T-0298";"5 * bolag",#N/A,FALSE,"T-0298";"Unibank, utfall alla",#N/A,FALSE,"T-0298";#N/A,#N/A,FALSE,"Koncernskulder";#N/A,#N/A,FALSE,"Koncernfakturering"}</definedName>
    <definedName name="IIB" localSheetId="17" hidden="1">{"5 * utfall + budget",#N/A,FALSE,"T-0298";"5 * bolag",#N/A,FALSE,"T-0298";"Unibank, utfall alla",#N/A,FALSE,"T-0298";#N/A,#N/A,FALSE,"Koncernskulder";#N/A,#N/A,FALSE,"Koncernfakturering"}</definedName>
    <definedName name="iib" localSheetId="12">Shipping!$A$1:$J$24</definedName>
    <definedName name="Life">#REF!</definedName>
    <definedName name="mar" localSheetId="11" hidden="1">{#N/A,#N/A,TRUE,"Forside";#N/A,#N/A,TRUE,"Contents";#N/A,#N/A,TRUE,"Opera. income stat.";#N/A,#N/A,TRUE,"Business area ";#N/A,#N/A,TRUE,"Statutory income statem."}</definedName>
    <definedName name="mar" localSheetId="12" hidden="1">{#N/A,#N/A,TRUE,"Forside";#N/A,#N/A,TRUE,"Contents";#N/A,#N/A,TRUE,"Opera. income stat.";#N/A,#N/A,TRUE,"Business area ";#N/A,#N/A,TRUE,"Statutory income statem."}</definedName>
    <definedName name="mar" hidden="1">{#N/A,#N/A,TRUE,"Forside";#N/A,#N/A,TRUE,"Contents";#N/A,#N/A,TRUE,"Opera. income stat.";#N/A,#N/A,TRUE,"Business area ";#N/A,#N/A,TRUE,"Statutory income statem."}</definedName>
    <definedName name="Markets">'Wholesalebanking other'!$A$1:$O$52</definedName>
    <definedName name="nb_denmark">'PeB DK'!$1:$1048576</definedName>
    <definedName name="nb_Finland">'PeB FI'!$1:$1048576</definedName>
    <definedName name="nb_iib" localSheetId="9">'Bus Banking'!$A$1:$O$32</definedName>
    <definedName name="nb_iib" localSheetId="10">'CBB Other'!$A$1:$O$32</definedName>
    <definedName name="nb_iib" localSheetId="8">'Comm Banking'!$A$1:$O$32</definedName>
    <definedName name="nb_nordic" localSheetId="9">'Bus Banking'!$1:$1048576</definedName>
    <definedName name="nb_nordic" localSheetId="10">'CBB Other'!$1:$1048576</definedName>
    <definedName name="nb_nordic" localSheetId="8">'Comm Banking'!$1:$1048576</definedName>
    <definedName name="nb_nordic" localSheetId="11">'Corporate Institutional Banking'!$1:$1048576</definedName>
    <definedName name="nb_norway">'PeB NO'!$1:$1048576</definedName>
    <definedName name="nb_Sweden">'PeB SE'!$1:$1048576</definedName>
    <definedName name="other">#REF!</definedName>
    <definedName name="PeB_DE">'PeB DK'!$A$1:$R$30</definedName>
    <definedName name="PeB_FI">'PeB FI'!$A$1:$O$30</definedName>
    <definedName name="PeB_NO">'PeB NO'!$A$1:$R$31</definedName>
    <definedName name="PeB_Other">'PeB Other'!$A$1:$O$26</definedName>
    <definedName name="PeB_SE">'PeB SE'!$A$1:$R$30</definedName>
    <definedName name="PeB_tot">#REF!</definedName>
    <definedName name="PeB_Total">#REF!</definedName>
    <definedName name="_xlnm.Print_Area" localSheetId="5">'Banking Baltics'!$B$2:$O$30</definedName>
    <definedName name="_xlnm.Print_Area" localSheetId="13">'Banking Russia'!$B$2:$Q$30</definedName>
    <definedName name="_xlnm.Print_Area" localSheetId="9">'Bus Banking'!$B$2:$O$35</definedName>
    <definedName name="_xlnm.Print_Area" localSheetId="10">'CBB Other'!$B$2:$O$35</definedName>
    <definedName name="_xlnm.Print_Area" localSheetId="8">'Comm Banking'!$B$2:$O$35</definedName>
    <definedName name="_xlnm.Print_Area" localSheetId="11">'Corporate Institutional Banking'!$B$2:$O$25</definedName>
    <definedName name="_xlnm.Print_Area" localSheetId="1">'PeB DK'!$B$2:$O$30</definedName>
    <definedName name="_xlnm.Print_Area" localSheetId="2">'PeB FI'!$B$2:$O$30</definedName>
    <definedName name="_xlnm.Print_Area" localSheetId="15">'PeB FI Swe'!$B$2:$O$32</definedName>
    <definedName name="_xlnm.Print_Area" localSheetId="3">'PeB NO'!$B$2:$O$34</definedName>
    <definedName name="_xlnm.Print_Area" localSheetId="16">'PeB NO Swe'!$B$2:$O$33</definedName>
    <definedName name="_xlnm.Print_Area" localSheetId="6">'PeB Other'!$B$2:$O$26</definedName>
    <definedName name="_xlnm.Print_Area" localSheetId="4">'PeB SE'!$B$2:$O$32</definedName>
    <definedName name="_xlnm.Print_Area" localSheetId="17">'PeB SE Swe'!$B$2:$O$32</definedName>
    <definedName name="_xlnm.Print_Area" localSheetId="12">Shipping!$B$2:$O$25</definedName>
    <definedName name="_xlnm.Print_Area" localSheetId="14">'Wholesalebanking other'!$B$2:$O$23</definedName>
    <definedName name="Privatebanking">#REF!</definedName>
    <definedName name="q" localSheetId="9" hidden="1">{"5 * utfall + budget",#N/A,FALSE,"T-0298";"5 * bolag",#N/A,FALSE,"T-0298";"Unibank, utfall alla",#N/A,FALSE,"T-0298";#N/A,#N/A,FALSE,"Koncernskulder";#N/A,#N/A,FALSE,"Koncernfakturering"}</definedName>
    <definedName name="q" localSheetId="10" hidden="1">{"5 * utfall + budget",#N/A,FALSE,"T-0298";"5 * bolag",#N/A,FALSE,"T-0298";"Unibank, utfall alla",#N/A,FALSE,"T-0298";#N/A,#N/A,FALSE,"Koncernskulder";#N/A,#N/A,FALSE,"Koncernfakturering"}</definedName>
    <definedName name="q" localSheetId="8" hidden="1">{"5 * utfall + budget",#N/A,FALSE,"T-0298";"5 * bolag",#N/A,FALSE,"T-0298";"Unibank, utfall alla",#N/A,FALSE,"T-0298";#N/A,#N/A,FALSE,"Koncernskulder";#N/A,#N/A,FALSE,"Koncernfakturering"}</definedName>
    <definedName name="q" localSheetId="11" hidden="1">{"5 * utfall + budget",#N/A,FALSE,"T-0298";"5 * bolag",#N/A,FALSE,"T-0298";"Unibank, utfall alla",#N/A,FALSE,"T-0298";#N/A,#N/A,FALSE,"Koncernskulder";#N/A,#N/A,FALSE,"Koncernfakturering"}</definedName>
    <definedName name="q" localSheetId="1" hidden="1">{"5 * utfall + budget",#N/A,FALSE,"T-0298";"5 * bolag",#N/A,FALSE,"T-0298";"Unibank, utfall alla",#N/A,FALSE,"T-0298";#N/A,#N/A,FALSE,"Koncernskulder";#N/A,#N/A,FALSE,"Koncernfakturering"}</definedName>
    <definedName name="q" localSheetId="2" hidden="1">{"5 * utfall + budget",#N/A,FALSE,"T-0298";"5 * bolag",#N/A,FALSE,"T-0298";"Unibank, utfall alla",#N/A,FALSE,"T-0298";#N/A,#N/A,FALSE,"Koncernskulder";#N/A,#N/A,FALSE,"Koncernfakturering"}</definedName>
    <definedName name="q" localSheetId="15" hidden="1">{"5 * utfall + budget",#N/A,FALSE,"T-0298";"5 * bolag",#N/A,FALSE,"T-0298";"Unibank, utfall alla",#N/A,FALSE,"T-0298";#N/A,#N/A,FALSE,"Koncernskulder";#N/A,#N/A,FALSE,"Koncernfakturering"}</definedName>
    <definedName name="q" localSheetId="3" hidden="1">{"5 * utfall + budget",#N/A,FALSE,"T-0298";"5 * bolag",#N/A,FALSE,"T-0298";"Unibank, utfall alla",#N/A,FALSE,"T-0298";#N/A,#N/A,FALSE,"Koncernskulder";#N/A,#N/A,FALSE,"Koncernfakturering"}</definedName>
    <definedName name="q" localSheetId="16" hidden="1">{"5 * utfall + budget",#N/A,FALSE,"T-0298";"5 * bolag",#N/A,FALSE,"T-0298";"Unibank, utfall alla",#N/A,FALSE,"T-0298";#N/A,#N/A,FALSE,"Koncernskulder";#N/A,#N/A,FALSE,"Koncernfakturering"}</definedName>
    <definedName name="q" localSheetId="4" hidden="1">{"5 * utfall + budget",#N/A,FALSE,"T-0298";"5 * bolag",#N/A,FALSE,"T-0298";"Unibank, utfall alla",#N/A,FALSE,"T-0298";#N/A,#N/A,FALSE,"Koncernskulder";#N/A,#N/A,FALSE,"Koncernfakturering"}</definedName>
    <definedName name="q" localSheetId="17" hidden="1">{"5 * utfall + budget",#N/A,FALSE,"T-0298";"5 * bolag",#N/A,FALSE,"T-0298";"Unibank, utfall alla",#N/A,FALSE,"T-0298";#N/A,#N/A,FALSE,"Koncernskulder";#N/A,#N/A,FALSE,"Koncernfakturering"}</definedName>
    <definedName name="q" localSheetId="12" hidden="1">{"5 * utfall + budget",#N/A,FALSE,"T-0298";"5 * bolag",#N/A,FALSE,"T-0298";"Unibank, utfall alla",#N/A,FALSE,"T-0298";#N/A,#N/A,FALSE,"Koncernskulder";#N/A,#N/A,FALSE,"Koncernfakturering"}</definedName>
    <definedName name="q" hidden="1">{"5 * utfall + budget",#N/A,FALSE,"T-0298";"5 * bolag",#N/A,FALSE,"T-0298";"Unibank, utfall alla",#N/A,FALSE,"T-0298";#N/A,#N/A,FALSE,"Koncernskulder";#N/A,#N/A,FALSE,"Koncernfakturering"}</definedName>
    <definedName name="qe" localSheetId="11" hidden="1">{"5 * utfall + budget",#N/A,FALSE,"T-0298";"5 * bolag",#N/A,FALSE,"T-0298";"Unibank, utfall alla",#N/A,FALSE,"T-0298";#N/A,#N/A,FALSE,"Koncernskulder";#N/A,#N/A,FALSE,"Koncernfakturering"}</definedName>
    <definedName name="qe" localSheetId="12" hidden="1">{"5 * utfall + budget",#N/A,FALSE,"T-0298";"5 * bolag",#N/A,FALSE,"T-0298";"Unibank, utfall alla",#N/A,FALSE,"T-0298";#N/A,#N/A,FALSE,"Koncernskulder";#N/A,#N/A,FALSE,"Koncernfakturering"}</definedName>
    <definedName name="qe" hidden="1">{"5 * utfall + budget",#N/A,FALSE,"T-0298";"5 * bolag",#N/A,FALSE,"T-0298";"Unibank, utfall alla",#N/A,FALSE,"T-0298";#N/A,#N/A,FALSE,"Koncernskulder";#N/A,#N/A,FALSE,"Koncernfakturering"}</definedName>
    <definedName name="RBother2">'PeB Other'!$A$1:$O$51</definedName>
    <definedName name="segments">#REF!</definedName>
    <definedName name="sg" localSheetId="11" hidden="1">{"5 * utfall + budget",#N/A,FALSE,"T-0298";"5 * bolag",#N/A,FALSE,"T-0298";"Unibank, utfall alla",#N/A,FALSE,"T-0298";#N/A,#N/A,FALSE,"Koncernskulder";#N/A,#N/A,FALSE,"Koncernfakturering"}</definedName>
    <definedName name="sg" localSheetId="12" hidden="1">{"5 * utfall + budget",#N/A,FALSE,"T-0298";"5 * bolag",#N/A,FALSE,"T-0298";"Unibank, utfall alla",#N/A,FALSE,"T-0298";#N/A,#N/A,FALSE,"Koncernskulder";#N/A,#N/A,FALSE,"Koncernfakturering"}</definedName>
    <definedName name="sg" hidden="1">{"5 * utfall + budget",#N/A,FALSE,"T-0298";"5 * bolag",#N/A,FALSE,"T-0298";"Unibank, utfall alla",#N/A,FALSE,"T-0298";#N/A,#N/A,FALSE,"Koncernskulder";#N/A,#N/A,FALSE,"Koncernfakturering"}</definedName>
    <definedName name="Shipping">Shipping!$A$1:$O$54</definedName>
    <definedName name="SOSI">Shipping!$A$1:$N$54</definedName>
    <definedName name="start">#REF!</definedName>
    <definedName name="stop">#REF!</definedName>
    <definedName name="tfp" localSheetId="9" hidden="1">{"5 * utfall + budget",#N/A,FALSE,"T-0298";"5 * bolag",#N/A,FALSE,"T-0298";"Unibank, utfall alla",#N/A,FALSE,"T-0298";#N/A,#N/A,FALSE,"Koncernskulder";#N/A,#N/A,FALSE,"Koncernfakturering"}</definedName>
    <definedName name="tfp" localSheetId="10" hidden="1">{"5 * utfall + budget",#N/A,FALSE,"T-0298";"5 * bolag",#N/A,FALSE,"T-0298";"Unibank, utfall alla",#N/A,FALSE,"T-0298";#N/A,#N/A,FALSE,"Koncernskulder";#N/A,#N/A,FALSE,"Koncernfakturering"}</definedName>
    <definedName name="tfp" localSheetId="8" hidden="1">{"5 * utfall + budget",#N/A,FALSE,"T-0298";"5 * bolag",#N/A,FALSE,"T-0298";"Unibank, utfall alla",#N/A,FALSE,"T-0298";#N/A,#N/A,FALSE,"Koncernskulder";#N/A,#N/A,FALSE,"Koncernfakturering"}</definedName>
    <definedName name="tfp" localSheetId="11" hidden="1">{"5 * utfall + budget",#N/A,FALSE,"T-0298";"5 * bolag",#N/A,FALSE,"T-0298";"Unibank, utfall alla",#N/A,FALSE,"T-0298";#N/A,#N/A,FALSE,"Koncernskulder";#N/A,#N/A,FALSE,"Koncernfakturering"}</definedName>
    <definedName name="tfp" localSheetId="1" hidden="1">{"5 * utfall + budget",#N/A,FALSE,"T-0298";"5 * bolag",#N/A,FALSE,"T-0298";"Unibank, utfall alla",#N/A,FALSE,"T-0298";#N/A,#N/A,FALSE,"Koncernskulder";#N/A,#N/A,FALSE,"Koncernfakturering"}</definedName>
    <definedName name="tfp" localSheetId="2" hidden="1">{"5 * utfall + budget",#N/A,FALSE,"T-0298";"5 * bolag",#N/A,FALSE,"T-0298";"Unibank, utfall alla",#N/A,FALSE,"T-0298";#N/A,#N/A,FALSE,"Koncernskulder";#N/A,#N/A,FALSE,"Koncernfakturering"}</definedName>
    <definedName name="tfp" localSheetId="15" hidden="1">{"5 * utfall + budget",#N/A,FALSE,"T-0298";"5 * bolag",#N/A,FALSE,"T-0298";"Unibank, utfall alla",#N/A,FALSE,"T-0298";#N/A,#N/A,FALSE,"Koncernskulder";#N/A,#N/A,FALSE,"Koncernfakturering"}</definedName>
    <definedName name="tfp" localSheetId="3" hidden="1">{"5 * utfall + budget",#N/A,FALSE,"T-0298";"5 * bolag",#N/A,FALSE,"T-0298";"Unibank, utfall alla",#N/A,FALSE,"T-0298";#N/A,#N/A,FALSE,"Koncernskulder";#N/A,#N/A,FALSE,"Koncernfakturering"}</definedName>
    <definedName name="tfp" localSheetId="16" hidden="1">{"5 * utfall + budget",#N/A,FALSE,"T-0298";"5 * bolag",#N/A,FALSE,"T-0298";"Unibank, utfall alla",#N/A,FALSE,"T-0298";#N/A,#N/A,FALSE,"Koncernskulder";#N/A,#N/A,FALSE,"Koncernfakturering"}</definedName>
    <definedName name="tfp" localSheetId="4" hidden="1">{"5 * utfall + budget",#N/A,FALSE,"T-0298";"5 * bolag",#N/A,FALSE,"T-0298";"Unibank, utfall alla",#N/A,FALSE,"T-0298";#N/A,#N/A,FALSE,"Koncernskulder";#N/A,#N/A,FALSE,"Koncernfakturering"}</definedName>
    <definedName name="tfp" localSheetId="17" hidden="1">{"5 * utfall + budget",#N/A,FALSE,"T-0298";"5 * bolag",#N/A,FALSE,"T-0298";"Unibank, utfall alla",#N/A,FALSE,"T-0298";#N/A,#N/A,FALSE,"Koncernskulder";#N/A,#N/A,FALSE,"Koncernfakturering"}</definedName>
    <definedName name="tfp" localSheetId="12" hidden="1">{"5 * utfall + budget",#N/A,FALSE,"T-0298";"5 * bolag",#N/A,FALSE,"T-0298";"Unibank, utfall alla",#N/A,FALSE,"T-0298";#N/A,#N/A,FALSE,"Koncernskulder";#N/A,#N/A,FALSE,"Koncernfakturering"}</definedName>
    <definedName name="tfp" hidden="1">{"5 * utfall + budget",#N/A,FALSE,"T-0298";"5 * bolag",#N/A,FALSE,"T-0298";"Unibank, utfall alla",#N/A,FALSE,"T-0298";#N/A,#N/A,FALSE,"Koncernskulder";#N/A,#N/A,FALSE,"Koncernfakturering"}</definedName>
    <definedName name="Tpl">#REF!</definedName>
    <definedName name="Wealth">#REF!</definedName>
    <definedName name="Wealthother">#REF!</definedName>
    <definedName name="Wholsalebanking">#REF!</definedName>
    <definedName name="wrn.Bransch." hidden="1">{"Sammanst",#N/A,TRUE,"951231";"Sid4",#N/A,TRUE,"4.Slutlig";"Sid2",#N/A,TRUE,"2.Värden";"Sid3",#N/A,TRUE,"3.Justering";"Sid1",#N/A,TRUE,"1.Utgångsläge"}</definedName>
    <definedName name="wrn.Månadsrapport._.T." localSheetId="9" hidden="1">{"5 * utfall + budget",#N/A,FALSE,"T-0298";"5 * bolag",#N/A,FALSE,"T-0298";"Unibank, utfall alla",#N/A,FALSE,"T-0298";#N/A,#N/A,FALSE,"Koncernskulder";#N/A,#N/A,FALSE,"Koncernfakturering"}</definedName>
    <definedName name="wrn.Månadsrapport._.T." localSheetId="10" hidden="1">{"5 * utfall + budget",#N/A,FALSE,"T-0298";"5 * bolag",#N/A,FALSE,"T-0298";"Unibank, utfall alla",#N/A,FALSE,"T-0298";#N/A,#N/A,FALSE,"Koncernskulder";#N/A,#N/A,FALSE,"Koncernfakturering"}</definedName>
    <definedName name="wrn.Månadsrapport._.T." localSheetId="8" hidden="1">{"5 * utfall + budget",#N/A,FALSE,"T-0298";"5 * bolag",#N/A,FALSE,"T-0298";"Unibank, utfall alla",#N/A,FALSE,"T-0298";#N/A,#N/A,FALSE,"Koncernskulder";#N/A,#N/A,FALSE,"Koncernfakturering"}</definedName>
    <definedName name="wrn.Månadsrapport._.T." localSheetId="11" hidden="1">{"5 * utfall + budget",#N/A,FALSE,"T-0298";"5 * bolag",#N/A,FALSE,"T-0298";"Unibank, utfall alla",#N/A,FALSE,"T-0298";#N/A,#N/A,FALSE,"Koncernskulder";#N/A,#N/A,FALSE,"Koncernfakturering"}</definedName>
    <definedName name="wrn.Månadsrapport._.T." localSheetId="1" hidden="1">{"5 * utfall + budget",#N/A,FALSE,"T-0298";"5 * bolag",#N/A,FALSE,"T-0298";"Unibank, utfall alla",#N/A,FALSE,"T-0298";#N/A,#N/A,FALSE,"Koncernskulder";#N/A,#N/A,FALSE,"Koncernfakturering"}</definedName>
    <definedName name="wrn.Månadsrapport._.T." localSheetId="2" hidden="1">{"5 * utfall + budget",#N/A,FALSE,"T-0298";"5 * bolag",#N/A,FALSE,"T-0298";"Unibank, utfall alla",#N/A,FALSE,"T-0298";#N/A,#N/A,FALSE,"Koncernskulder";#N/A,#N/A,FALSE,"Koncernfakturering"}</definedName>
    <definedName name="wrn.Månadsrapport._.T." localSheetId="15" hidden="1">{"5 * utfall + budget",#N/A,FALSE,"T-0298";"5 * bolag",#N/A,FALSE,"T-0298";"Unibank, utfall alla",#N/A,FALSE,"T-0298";#N/A,#N/A,FALSE,"Koncernskulder";#N/A,#N/A,FALSE,"Koncernfakturering"}</definedName>
    <definedName name="wrn.Månadsrapport._.T." localSheetId="3" hidden="1">{"5 * utfall + budget",#N/A,FALSE,"T-0298";"5 * bolag",#N/A,FALSE,"T-0298";"Unibank, utfall alla",#N/A,FALSE,"T-0298";#N/A,#N/A,FALSE,"Koncernskulder";#N/A,#N/A,FALSE,"Koncernfakturering"}</definedName>
    <definedName name="wrn.Månadsrapport._.T." localSheetId="16" hidden="1">{"5 * utfall + budget",#N/A,FALSE,"T-0298";"5 * bolag",#N/A,FALSE,"T-0298";"Unibank, utfall alla",#N/A,FALSE,"T-0298";#N/A,#N/A,FALSE,"Koncernskulder";#N/A,#N/A,FALSE,"Koncernfakturering"}</definedName>
    <definedName name="wrn.Månadsrapport._.T." localSheetId="4" hidden="1">{"5 * utfall + budget",#N/A,FALSE,"T-0298";"5 * bolag",#N/A,FALSE,"T-0298";"Unibank, utfall alla",#N/A,FALSE,"T-0298";#N/A,#N/A,FALSE,"Koncernskulder";#N/A,#N/A,FALSE,"Koncernfakturering"}</definedName>
    <definedName name="wrn.Månadsrapport._.T." localSheetId="17" hidden="1">{"5 * utfall + budget",#N/A,FALSE,"T-0298";"5 * bolag",#N/A,FALSE,"T-0298";"Unibank, utfall alla",#N/A,FALSE,"T-0298";#N/A,#N/A,FALSE,"Koncernskulder";#N/A,#N/A,FALSE,"Koncernfakturering"}</definedName>
    <definedName name="wrn.Månadsrapport._.T." localSheetId="12" hidden="1">{"5 * utfall + budget",#N/A,FALSE,"T-0298";"5 * bolag",#N/A,FALSE,"T-0298";"Unibank, utfall alla",#N/A,FALSE,"T-0298";#N/A,#N/A,FALSE,"Koncernskulder";#N/A,#N/A,FALSE,"Koncernfakturering"}</definedName>
    <definedName name="wrn.Månadsrapport._.T." hidden="1">{"5 * utfall + budget",#N/A,FALSE,"T-0298";"5 * bolag",#N/A,FALSE,"T-0298";"Unibank, utfall alla",#N/A,FALSE,"T-0298";#N/A,#N/A,FALSE,"Koncernskulder";#N/A,#N/A,FALSE,"Koncernfakturering"}</definedName>
    <definedName name="wrn.udskriv." localSheetId="9" hidden="1">{#N/A,#N/A,TRUE,"Forside";#N/A,#N/A,TRUE,"Contents";#N/A,#N/A,TRUE,"Opera. income stat.";#N/A,#N/A,TRUE,"Business area ";#N/A,#N/A,TRUE,"Statutory income statem."}</definedName>
    <definedName name="wrn.udskriv." localSheetId="10" hidden="1">{#N/A,#N/A,TRUE,"Forside";#N/A,#N/A,TRUE,"Contents";#N/A,#N/A,TRUE,"Opera. income stat.";#N/A,#N/A,TRUE,"Business area ";#N/A,#N/A,TRUE,"Statutory income statem."}</definedName>
    <definedName name="wrn.udskriv." localSheetId="8" hidden="1">{#N/A,#N/A,TRUE,"Forside";#N/A,#N/A,TRUE,"Contents";#N/A,#N/A,TRUE,"Opera. income stat.";#N/A,#N/A,TRUE,"Business area ";#N/A,#N/A,TRUE,"Statutory income statem."}</definedName>
    <definedName name="wrn.udskriv." localSheetId="11" hidden="1">{#N/A,#N/A,TRUE,"Forside";#N/A,#N/A,TRUE,"Contents";#N/A,#N/A,TRUE,"Opera. income stat.";#N/A,#N/A,TRUE,"Business area ";#N/A,#N/A,TRUE,"Statutory income statem."}</definedName>
    <definedName name="wrn.udskriv." localSheetId="1" hidden="1">{#N/A,#N/A,TRUE,"Forside";#N/A,#N/A,TRUE,"Contents";#N/A,#N/A,TRUE,"Opera. income stat.";#N/A,#N/A,TRUE,"Business area ";#N/A,#N/A,TRUE,"Statutory income statem."}</definedName>
    <definedName name="wrn.udskriv." localSheetId="2" hidden="1">{#N/A,#N/A,TRUE,"Forside";#N/A,#N/A,TRUE,"Contents";#N/A,#N/A,TRUE,"Opera. income stat.";#N/A,#N/A,TRUE,"Business area ";#N/A,#N/A,TRUE,"Statutory income statem."}</definedName>
    <definedName name="wrn.udskriv." localSheetId="15" hidden="1">{#N/A,#N/A,TRUE,"Forside";#N/A,#N/A,TRUE,"Contents";#N/A,#N/A,TRUE,"Opera. income stat.";#N/A,#N/A,TRUE,"Business area ";#N/A,#N/A,TRUE,"Statutory income statem."}</definedName>
    <definedName name="wrn.udskriv." localSheetId="3" hidden="1">{#N/A,#N/A,TRUE,"Forside";#N/A,#N/A,TRUE,"Contents";#N/A,#N/A,TRUE,"Opera. income stat.";#N/A,#N/A,TRUE,"Business area ";#N/A,#N/A,TRUE,"Statutory income statem."}</definedName>
    <definedName name="wrn.udskriv." localSheetId="16" hidden="1">{#N/A,#N/A,TRUE,"Forside";#N/A,#N/A,TRUE,"Contents";#N/A,#N/A,TRUE,"Opera. income stat.";#N/A,#N/A,TRUE,"Business area ";#N/A,#N/A,TRUE,"Statutory income statem."}</definedName>
    <definedName name="wrn.udskriv." localSheetId="4" hidden="1">{#N/A,#N/A,TRUE,"Forside";#N/A,#N/A,TRUE,"Contents";#N/A,#N/A,TRUE,"Opera. income stat.";#N/A,#N/A,TRUE,"Business area ";#N/A,#N/A,TRUE,"Statutory income statem."}</definedName>
    <definedName name="wrn.udskriv." localSheetId="17" hidden="1">{#N/A,#N/A,TRUE,"Forside";#N/A,#N/A,TRUE,"Contents";#N/A,#N/A,TRUE,"Opera. income stat.";#N/A,#N/A,TRUE,"Business area ";#N/A,#N/A,TRUE,"Statutory income statem."}</definedName>
    <definedName name="wrn.udskriv." localSheetId="12" hidden="1">{#N/A,#N/A,TRUE,"Forside";#N/A,#N/A,TRUE,"Contents";#N/A,#N/A,TRUE,"Opera. income stat.";#N/A,#N/A,TRUE,"Business area ";#N/A,#N/A,TRUE,"Statutory income statem."}</definedName>
    <definedName name="wrn.udskriv." hidden="1">{#N/A,#N/A,TRUE,"Forside";#N/A,#N/A,TRUE,"Contents";#N/A,#N/A,TRUE,"Opera. income stat.";#N/A,#N/A,TRUE,"Business area ";#N/A,#N/A,TRUE,"Statutory income statem."}</definedName>
    <definedName name="xx" localSheetId="11" hidden="1">{#N/A,#N/A,TRUE,"Forside";#N/A,#N/A,TRUE,"Contents";#N/A,#N/A,TRUE,"Opera. income stat.";#N/A,#N/A,TRUE,"Business area ";#N/A,#N/A,TRUE,"Statutory income statem."}</definedName>
    <definedName name="xx" localSheetId="12" hidden="1">{#N/A,#N/A,TRUE,"Forside";#N/A,#N/A,TRUE,"Contents";#N/A,#N/A,TRUE,"Opera. income stat.";#N/A,#N/A,TRUE,"Business area ";#N/A,#N/A,TRUE,"Statutory income statem."}</definedName>
    <definedName name="xx" hidden="1">{#N/A,#N/A,TRUE,"Forside";#N/A,#N/A,TRUE,"Contents";#N/A,#N/A,TRUE,"Opera. income stat.";#N/A,#N/A,TRUE,"Business area ";#N/A,#N/A,TRUE,"Statutory income statem."}</definedName>
    <definedName name="xxx" localSheetId="11" hidden="1">{"5 * utfall + budget",#N/A,FALSE,"T-0298";"5 * bolag",#N/A,FALSE,"T-0298";"Unibank, utfall alla",#N/A,FALSE,"T-0298";#N/A,#N/A,FALSE,"Koncernskulder";#N/A,#N/A,FALSE,"Koncernfakturering"}</definedName>
    <definedName name="xxx" localSheetId="12" hidden="1">{"5 * utfall + budget",#N/A,FALSE,"T-0298";"5 * bolag",#N/A,FALSE,"T-0298";"Unibank, utfall alla",#N/A,FALSE,"T-0298";#N/A,#N/A,FALSE,"Koncernskulder";#N/A,#N/A,FALSE,"Koncernfakturering"}</definedName>
    <definedName name="xxx" hidden="1">{"5 * utfall + budget",#N/A,FALSE,"T-0298";"5 * bolag",#N/A,FALSE,"T-0298";"Unibank, utfall alla",#N/A,FALSE,"T-0298";#N/A,#N/A,FALSE,"Koncernskulder";#N/A,#N/A,FALSE,"Koncernfakturering"}</definedName>
    <definedName name="xxxx" localSheetId="11" hidden="1">{#N/A,#N/A,TRUE,"Forside";#N/A,#N/A,TRUE,"Contents";#N/A,#N/A,TRUE,"Opera. income stat.";#N/A,#N/A,TRUE,"Business area ";#N/A,#N/A,TRUE,"Statutory income statem."}</definedName>
    <definedName name="xxxx" localSheetId="12" hidden="1">{#N/A,#N/A,TRUE,"Forside";#N/A,#N/A,TRUE,"Contents";#N/A,#N/A,TRUE,"Opera. income stat.";#N/A,#N/A,TRUE,"Business area ";#N/A,#N/A,TRUE,"Statutory income statem."}</definedName>
    <definedName name="xxxx" hidden="1">{#N/A,#N/A,TRUE,"Forside";#N/A,#N/A,TRUE,"Contents";#N/A,#N/A,TRUE,"Opera. income stat.";#N/A,#N/A,TRUE,"Business area ";#N/A,#N/A,TRUE,"Statutory income statem."}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667" l="1"/>
  <c r="H14" i="667"/>
  <c r="G24" i="667"/>
  <c r="F14" i="667"/>
  <c r="D24" i="667"/>
  <c r="C24" i="667"/>
  <c r="F24" i="667" l="1"/>
  <c r="D14" i="667"/>
  <c r="E14" i="667"/>
  <c r="I14" i="667"/>
  <c r="J14" i="667"/>
  <c r="E24" i="667"/>
  <c r="I24" i="667"/>
  <c r="C14" i="667"/>
  <c r="H24" i="667"/>
  <c r="G14" i="667"/>
  <c r="T15" i="632"/>
  <c r="T13" i="632"/>
  <c r="T12" i="632"/>
  <c r="T11" i="632"/>
  <c r="T8" i="632"/>
  <c r="T7" i="632"/>
  <c r="T6" i="632"/>
  <c r="T5" i="632"/>
  <c r="T4" i="632"/>
  <c r="W16" i="65"/>
  <c r="W14" i="65"/>
  <c r="W13" i="65"/>
  <c r="W12" i="65"/>
  <c r="W9" i="65"/>
  <c r="W7" i="65"/>
  <c r="W6" i="65"/>
  <c r="W5" i="65"/>
  <c r="W16" i="64"/>
  <c r="W13" i="64"/>
  <c r="W12" i="64"/>
  <c r="W9" i="64"/>
  <c r="W6" i="64"/>
  <c r="W5" i="64"/>
  <c r="T5" i="66"/>
  <c r="T6" i="66"/>
  <c r="T7" i="66"/>
  <c r="T8" i="66"/>
  <c r="T11" i="66"/>
  <c r="T12" i="66"/>
  <c r="T13" i="66"/>
  <c r="T14" i="66"/>
  <c r="T15" i="66"/>
  <c r="T4" i="66"/>
  <c r="T5" i="63"/>
  <c r="T6" i="63"/>
  <c r="T7" i="63"/>
  <c r="T8" i="63"/>
  <c r="T11" i="63"/>
  <c r="T12" i="63"/>
  <c r="T13" i="63"/>
  <c r="T14" i="63"/>
  <c r="T15" i="63"/>
  <c r="T4" i="63"/>
  <c r="U4" i="66" l="1"/>
  <c r="T16" i="632" l="1"/>
  <c r="T14" i="632"/>
  <c r="T21" i="65"/>
  <c r="W15" i="65"/>
  <c r="K16" i="64"/>
  <c r="T16" i="64" s="1"/>
  <c r="W15" i="64"/>
  <c r="Q6" i="63"/>
  <c r="U4" i="63" l="1"/>
  <c r="T17" i="632" l="1"/>
  <c r="A31" i="662" l="1"/>
  <c r="BA23" i="662"/>
  <c r="AZ23" i="662"/>
  <c r="AY23" i="662"/>
  <c r="AX23" i="662"/>
  <c r="AW23" i="662"/>
  <c r="AV23" i="662"/>
  <c r="AU23" i="662"/>
  <c r="AT23" i="662"/>
  <c r="AS23" i="662"/>
  <c r="AR23" i="662"/>
  <c r="AQ23" i="662"/>
  <c r="AP23" i="662"/>
  <c r="AO23" i="662"/>
  <c r="AN23" i="662"/>
  <c r="AM23" i="662"/>
  <c r="AL23" i="662"/>
  <c r="AW22" i="662"/>
  <c r="AV22" i="662"/>
  <c r="AW21" i="662"/>
  <c r="AV21" i="662"/>
  <c r="AW20" i="662"/>
  <c r="AV20" i="662"/>
  <c r="BA19" i="662"/>
  <c r="AZ19" i="662"/>
  <c r="AW19" i="662"/>
  <c r="AV19" i="662"/>
  <c r="AU19" i="662"/>
  <c r="AT19" i="662"/>
  <c r="BA18" i="662"/>
  <c r="AZ18" i="662"/>
  <c r="AW18" i="662"/>
  <c r="AV18" i="662"/>
  <c r="AU18" i="662"/>
  <c r="AT18" i="662"/>
  <c r="BA17" i="662"/>
  <c r="AZ17" i="662"/>
  <c r="AW17" i="662"/>
  <c r="AV17" i="662"/>
  <c r="AU17" i="662"/>
  <c r="AT17" i="662"/>
  <c r="AJ4" i="662"/>
  <c r="AI4" i="662"/>
  <c r="AH4" i="662"/>
  <c r="AG4" i="662"/>
  <c r="A4" i="662"/>
  <c r="B4" i="662" s="1"/>
  <c r="C1" i="662"/>
  <c r="D1" i="662" s="1"/>
  <c r="E1" i="662" s="1"/>
  <c r="F1" i="662" s="1"/>
  <c r="G1" i="662" s="1"/>
  <c r="H1" i="662" s="1"/>
  <c r="I1" i="662" s="1"/>
  <c r="J1" i="662" s="1"/>
  <c r="K1" i="662" s="1"/>
  <c r="L1" i="662" s="1"/>
  <c r="M1" i="662" s="1"/>
  <c r="N1" i="662" s="1"/>
  <c r="O1" i="662" s="1"/>
  <c r="P1" i="662" s="1"/>
  <c r="Q1" i="662" s="1"/>
  <c r="R1" i="662" s="1"/>
  <c r="A31" i="661"/>
  <c r="BA23" i="661"/>
  <c r="AZ23" i="661"/>
  <c r="AY23" i="661"/>
  <c r="AX23" i="661"/>
  <c r="AW23" i="661"/>
  <c r="AV23" i="661"/>
  <c r="AU23" i="661"/>
  <c r="AT23" i="661"/>
  <c r="AS23" i="661"/>
  <c r="AR23" i="661"/>
  <c r="AQ23" i="661"/>
  <c r="AP23" i="661"/>
  <c r="AO23" i="661"/>
  <c r="AN23" i="661"/>
  <c r="AM23" i="661"/>
  <c r="AL23" i="661"/>
  <c r="BA19" i="661"/>
  <c r="AZ19" i="661"/>
  <c r="AW19" i="661"/>
  <c r="AV19" i="661"/>
  <c r="AU19" i="661"/>
  <c r="AT19" i="661"/>
  <c r="BA18" i="661"/>
  <c r="AZ18" i="661"/>
  <c r="AW18" i="661"/>
  <c r="AV18" i="661"/>
  <c r="AU18" i="661"/>
  <c r="AT18" i="661"/>
  <c r="BA17" i="661"/>
  <c r="AZ17" i="661"/>
  <c r="AW17" i="661"/>
  <c r="AV17" i="661"/>
  <c r="AU17" i="661"/>
  <c r="AT17" i="661"/>
  <c r="AJ4" i="661"/>
  <c r="AI4" i="661"/>
  <c r="AH4" i="661"/>
  <c r="AG4" i="661"/>
  <c r="A4" i="661"/>
  <c r="B4" i="661" s="1"/>
  <c r="C1" i="661"/>
  <c r="D1" i="661" s="1"/>
  <c r="E1" i="661" s="1"/>
  <c r="F1" i="661" s="1"/>
  <c r="G1" i="661" s="1"/>
  <c r="H1" i="661" s="1"/>
  <c r="I1" i="661" s="1"/>
  <c r="J1" i="661" s="1"/>
  <c r="K1" i="661" s="1"/>
  <c r="L1" i="661" s="1"/>
  <c r="M1" i="661" s="1"/>
  <c r="N1" i="661" s="1"/>
  <c r="O1" i="661" s="1"/>
  <c r="P1" i="661" s="1"/>
  <c r="Q1" i="661" s="1"/>
  <c r="R1" i="661" s="1"/>
  <c r="A31" i="660"/>
  <c r="BA23" i="660"/>
  <c r="AZ23" i="660"/>
  <c r="AY23" i="660"/>
  <c r="AX23" i="660"/>
  <c r="AW23" i="660"/>
  <c r="AV23" i="660"/>
  <c r="AU23" i="660"/>
  <c r="AT23" i="660"/>
  <c r="AS23" i="660"/>
  <c r="AR23" i="660"/>
  <c r="AQ23" i="660"/>
  <c r="AP23" i="660"/>
  <c r="AO23" i="660"/>
  <c r="AN23" i="660"/>
  <c r="AM23" i="660"/>
  <c r="AL23" i="660"/>
  <c r="BA19" i="660"/>
  <c r="AZ19" i="660"/>
  <c r="AW19" i="660"/>
  <c r="AV19" i="660"/>
  <c r="AU19" i="660"/>
  <c r="AT19" i="660"/>
  <c r="BA18" i="660"/>
  <c r="AZ18" i="660"/>
  <c r="AW18" i="660"/>
  <c r="AV18" i="660"/>
  <c r="AU18" i="660"/>
  <c r="AT18" i="660"/>
  <c r="BA17" i="660"/>
  <c r="AZ17" i="660"/>
  <c r="AW17" i="660"/>
  <c r="AV17" i="660"/>
  <c r="AU17" i="660"/>
  <c r="AT17" i="660"/>
  <c r="AJ4" i="660"/>
  <c r="AI4" i="660"/>
  <c r="AH4" i="660"/>
  <c r="AG4" i="660"/>
  <c r="A4" i="660"/>
  <c r="B4" i="660" s="1"/>
  <c r="C1" i="660"/>
  <c r="D1" i="660" s="1"/>
  <c r="E1" i="660" s="1"/>
  <c r="F1" i="660" s="1"/>
  <c r="G1" i="660" s="1"/>
  <c r="H1" i="660" s="1"/>
  <c r="I1" i="660" s="1"/>
  <c r="J1" i="660" s="1"/>
  <c r="K1" i="660" s="1"/>
  <c r="L1" i="660" s="1"/>
  <c r="M1" i="660" s="1"/>
  <c r="N1" i="660" s="1"/>
  <c r="O1" i="660" s="1"/>
  <c r="P1" i="660" s="1"/>
  <c r="Q1" i="660" s="1"/>
  <c r="R1" i="660" s="1"/>
  <c r="A31" i="571"/>
  <c r="BA23" i="571"/>
  <c r="AZ23" i="571"/>
  <c r="AY23" i="571"/>
  <c r="AX23" i="571"/>
  <c r="AW23" i="571"/>
  <c r="AV23" i="571"/>
  <c r="AU23" i="571"/>
  <c r="AT23" i="571"/>
  <c r="AS23" i="571"/>
  <c r="AR23" i="571"/>
  <c r="AQ23" i="571"/>
  <c r="AP23" i="571"/>
  <c r="AO23" i="571"/>
  <c r="AN23" i="571"/>
  <c r="AM23" i="571"/>
  <c r="AL23" i="571"/>
  <c r="BA19" i="571"/>
  <c r="AZ19" i="571"/>
  <c r="AW19" i="571"/>
  <c r="AV19" i="571"/>
  <c r="AU19" i="571"/>
  <c r="AT19" i="571"/>
  <c r="BA18" i="571"/>
  <c r="AZ18" i="571"/>
  <c r="AW18" i="571"/>
  <c r="AV18" i="571"/>
  <c r="AU18" i="571"/>
  <c r="AT18" i="571"/>
  <c r="BA17" i="571"/>
  <c r="AZ17" i="571"/>
  <c r="AW17" i="571"/>
  <c r="AV17" i="571"/>
  <c r="AU17" i="571"/>
  <c r="AT17" i="571"/>
  <c r="AJ4" i="571"/>
  <c r="AI4" i="571"/>
  <c r="A4" i="571"/>
  <c r="B4" i="571" s="1"/>
  <c r="C1" i="571"/>
  <c r="D1" i="571" s="1"/>
  <c r="E1" i="571" s="1"/>
  <c r="F1" i="571" s="1"/>
  <c r="G1" i="571" s="1"/>
  <c r="H1" i="571" s="1"/>
  <c r="I1" i="571" s="1"/>
  <c r="J1" i="571" s="1"/>
  <c r="K1" i="571" s="1"/>
  <c r="L1" i="571" s="1"/>
  <c r="M1" i="571" s="1"/>
  <c r="N1" i="571" s="1"/>
  <c r="O1" i="571" s="1"/>
  <c r="P1" i="571" s="1"/>
  <c r="Q1" i="571" s="1"/>
  <c r="R1" i="571" s="1"/>
  <c r="A32" i="570"/>
  <c r="BA23" i="570"/>
  <c r="AZ23" i="570"/>
  <c r="AY23" i="570"/>
  <c r="AX23" i="570"/>
  <c r="AW23" i="570"/>
  <c r="AV23" i="570"/>
  <c r="AU23" i="570"/>
  <c r="AT23" i="570"/>
  <c r="AS23" i="570"/>
  <c r="AR23" i="570"/>
  <c r="AQ23" i="570"/>
  <c r="AP23" i="570"/>
  <c r="AO23" i="570"/>
  <c r="AN23" i="570"/>
  <c r="AM23" i="570"/>
  <c r="AL23" i="570"/>
  <c r="BA19" i="570"/>
  <c r="AZ19" i="570"/>
  <c r="AW19" i="570"/>
  <c r="AV19" i="570"/>
  <c r="AU19" i="570"/>
  <c r="AT19" i="570"/>
  <c r="BA18" i="570"/>
  <c r="AZ18" i="570"/>
  <c r="AW18" i="570"/>
  <c r="AV18" i="570"/>
  <c r="AU18" i="570"/>
  <c r="AT18" i="570"/>
  <c r="BA17" i="570"/>
  <c r="AZ17" i="570"/>
  <c r="AW17" i="570"/>
  <c r="AV17" i="570"/>
  <c r="AU17" i="570"/>
  <c r="AT17" i="570"/>
  <c r="AJ4" i="570"/>
  <c r="AI4" i="570"/>
  <c r="P4" i="570"/>
  <c r="AH4" i="570" s="1"/>
  <c r="O4" i="570"/>
  <c r="O4" i="571" s="1"/>
  <c r="AG4" i="571" s="1"/>
  <c r="A4" i="570"/>
  <c r="B4" i="570" s="1"/>
  <c r="R3" i="570"/>
  <c r="R3" i="571" s="1"/>
  <c r="Q3" i="570"/>
  <c r="Q3" i="571" s="1"/>
  <c r="C1" i="570"/>
  <c r="D1" i="570" s="1"/>
  <c r="E1" i="570" s="1"/>
  <c r="F1" i="570" s="1"/>
  <c r="G1" i="570" s="1"/>
  <c r="H1" i="570" s="1"/>
  <c r="I1" i="570" s="1"/>
  <c r="J1" i="570" s="1"/>
  <c r="K1" i="570" s="1"/>
  <c r="L1" i="570" s="1"/>
  <c r="M1" i="570" s="1"/>
  <c r="N1" i="570" s="1"/>
  <c r="O1" i="570" s="1"/>
  <c r="P1" i="570" s="1"/>
  <c r="Q1" i="570" s="1"/>
  <c r="R1" i="570" s="1"/>
  <c r="AR22" i="569"/>
  <c r="AQ22" i="569"/>
  <c r="AP22" i="569"/>
  <c r="AO22" i="569"/>
  <c r="AN22" i="569"/>
  <c r="AM22" i="569"/>
  <c r="AL22" i="569"/>
  <c r="AK22" i="569"/>
  <c r="AJ22" i="569"/>
  <c r="AI22" i="569"/>
  <c r="AH22" i="569"/>
  <c r="AG22" i="569"/>
  <c r="AF22" i="569"/>
  <c r="AR18" i="569"/>
  <c r="AO18" i="569"/>
  <c r="AN18" i="569"/>
  <c r="AR17" i="569"/>
  <c r="AO17" i="569"/>
  <c r="AN17" i="569"/>
  <c r="AR16" i="569"/>
  <c r="AO16" i="569"/>
  <c r="AN16" i="569"/>
  <c r="A3" i="569"/>
  <c r="B3" i="569" s="1"/>
  <c r="C1" i="569"/>
  <c r="D1" i="569" s="1"/>
  <c r="E1" i="569" s="1"/>
  <c r="F1" i="569" s="1"/>
  <c r="G1" i="569" s="1"/>
  <c r="H1" i="569" s="1"/>
  <c r="I1" i="569" s="1"/>
  <c r="J1" i="569" s="1"/>
  <c r="K1" i="569" s="1"/>
  <c r="L1" i="569" s="1"/>
  <c r="M1" i="569" s="1"/>
  <c r="N1" i="569" s="1"/>
  <c r="O1" i="569" s="1"/>
  <c r="M3" i="569"/>
  <c r="AB3" i="569" s="1"/>
  <c r="AA70" i="521"/>
  <c r="Z70" i="521"/>
  <c r="Y70" i="521"/>
  <c r="X70" i="521"/>
  <c r="W70" i="521"/>
  <c r="V70" i="521"/>
  <c r="U70" i="521"/>
  <c r="AA69" i="521"/>
  <c r="Z69" i="521"/>
  <c r="Y69" i="521"/>
  <c r="X69" i="521"/>
  <c r="W69" i="521"/>
  <c r="V69" i="521"/>
  <c r="U69" i="521"/>
  <c r="AA68" i="521"/>
  <c r="Z68" i="521"/>
  <c r="Y68" i="521"/>
  <c r="X68" i="521"/>
  <c r="W68" i="521"/>
  <c r="V68" i="521"/>
  <c r="U68" i="521"/>
  <c r="AA67" i="521"/>
  <c r="Z67" i="521"/>
  <c r="Y67" i="521"/>
  <c r="X67" i="521"/>
  <c r="W67" i="521"/>
  <c r="V67" i="521"/>
  <c r="U67" i="521"/>
  <c r="AA66" i="521"/>
  <c r="Z66" i="521"/>
  <c r="Y66" i="521"/>
  <c r="X66" i="521"/>
  <c r="W66" i="521"/>
  <c r="V66" i="521"/>
  <c r="U66" i="521"/>
  <c r="AA65" i="521"/>
  <c r="Z65" i="521"/>
  <c r="Y65" i="521"/>
  <c r="X65" i="521"/>
  <c r="W65" i="521"/>
  <c r="V65" i="521"/>
  <c r="U65" i="521"/>
  <c r="AA64" i="521"/>
  <c r="Z64" i="521"/>
  <c r="Y64" i="521"/>
  <c r="X64" i="521"/>
  <c r="W64" i="521"/>
  <c r="V64" i="521"/>
  <c r="U64" i="521"/>
  <c r="AA63" i="521"/>
  <c r="Z63" i="521"/>
  <c r="Y63" i="521"/>
  <c r="X63" i="521"/>
  <c r="W63" i="521"/>
  <c r="V63" i="521"/>
  <c r="U63" i="521"/>
  <c r="AA62" i="521"/>
  <c r="Z62" i="521"/>
  <c r="Y62" i="521"/>
  <c r="X62" i="521"/>
  <c r="W62" i="521"/>
  <c r="V62" i="521"/>
  <c r="U62" i="521"/>
  <c r="AA61" i="521"/>
  <c r="Z61" i="521"/>
  <c r="Y61" i="521"/>
  <c r="X61" i="521"/>
  <c r="W61" i="521"/>
  <c r="V61" i="521"/>
  <c r="U61" i="521"/>
  <c r="AA60" i="521"/>
  <c r="Z60" i="521"/>
  <c r="Y60" i="521"/>
  <c r="X60" i="521"/>
  <c r="W60" i="521"/>
  <c r="V60" i="521"/>
  <c r="U60" i="521"/>
  <c r="AA59" i="521"/>
  <c r="Z59" i="521"/>
  <c r="Y59" i="521"/>
  <c r="X59" i="521"/>
  <c r="W59" i="521"/>
  <c r="V59" i="521"/>
  <c r="U59" i="521"/>
  <c r="AA58" i="521"/>
  <c r="Z58" i="521"/>
  <c r="Y58" i="521"/>
  <c r="X58" i="521"/>
  <c r="W58" i="521"/>
  <c r="V58" i="521"/>
  <c r="U58" i="521"/>
  <c r="AA57" i="521"/>
  <c r="Z57" i="521"/>
  <c r="Y57" i="521"/>
  <c r="X57" i="521"/>
  <c r="W57" i="521"/>
  <c r="V57" i="521"/>
  <c r="U57" i="521"/>
  <c r="AA56" i="521"/>
  <c r="Z56" i="521"/>
  <c r="Y56" i="521"/>
  <c r="X56" i="521"/>
  <c r="W56" i="521"/>
  <c r="V56" i="521"/>
  <c r="U56" i="521"/>
  <c r="AA55" i="521"/>
  <c r="Z55" i="521"/>
  <c r="Y55" i="521"/>
  <c r="X55" i="521"/>
  <c r="W55" i="521"/>
  <c r="V55" i="521"/>
  <c r="U55" i="521"/>
  <c r="AA54" i="521"/>
  <c r="Z54" i="521"/>
  <c r="Y54" i="521"/>
  <c r="X54" i="521"/>
  <c r="W54" i="521"/>
  <c r="V54" i="521"/>
  <c r="U54" i="521"/>
  <c r="AA53" i="521"/>
  <c r="Z53" i="521"/>
  <c r="Y53" i="521"/>
  <c r="X53" i="521"/>
  <c r="W53" i="521"/>
  <c r="V53" i="521"/>
  <c r="U53" i="521"/>
  <c r="N26" i="521"/>
  <c r="M26" i="521"/>
  <c r="J26" i="521"/>
  <c r="I26" i="521"/>
  <c r="H26" i="521"/>
  <c r="G26" i="521"/>
  <c r="F26" i="521"/>
  <c r="E26" i="521"/>
  <c r="D26" i="521"/>
  <c r="C26" i="521"/>
  <c r="AV21" i="521"/>
  <c r="AU21" i="521"/>
  <c r="AT21" i="521"/>
  <c r="AS21" i="521"/>
  <c r="AR21" i="521"/>
  <c r="AQ21" i="521"/>
  <c r="AP21" i="521"/>
  <c r="AO21" i="521"/>
  <c r="AN21" i="521"/>
  <c r="AM21" i="521"/>
  <c r="AL21" i="521"/>
  <c r="AK21" i="521"/>
  <c r="AJ21" i="521"/>
  <c r="U21" i="521"/>
  <c r="T21" i="521"/>
  <c r="S21" i="521"/>
  <c r="R21" i="521"/>
  <c r="Q21" i="521"/>
  <c r="AV20" i="521"/>
  <c r="AU20" i="521"/>
  <c r="AT20" i="521"/>
  <c r="AS20" i="521"/>
  <c r="AR20" i="521"/>
  <c r="AQ20" i="521"/>
  <c r="AP20" i="521"/>
  <c r="AO20" i="521"/>
  <c r="AN20" i="521"/>
  <c r="AM20" i="521"/>
  <c r="AL20" i="521"/>
  <c r="AK20" i="521"/>
  <c r="AJ20" i="521"/>
  <c r="U20" i="521"/>
  <c r="T20" i="521"/>
  <c r="S20" i="521"/>
  <c r="R20" i="521"/>
  <c r="Q20" i="521"/>
  <c r="AV19" i="521"/>
  <c r="AU19" i="521"/>
  <c r="AT19" i="521"/>
  <c r="AS19" i="521"/>
  <c r="AR19" i="521"/>
  <c r="AQ19" i="521"/>
  <c r="AP19" i="521"/>
  <c r="AO19" i="521"/>
  <c r="AN19" i="521"/>
  <c r="AM19" i="521"/>
  <c r="AL19" i="521"/>
  <c r="AK19" i="521"/>
  <c r="AJ19" i="521"/>
  <c r="AV18" i="521"/>
  <c r="AU18" i="521"/>
  <c r="AT18" i="521"/>
  <c r="AS18" i="521"/>
  <c r="AR18" i="521"/>
  <c r="AQ18" i="521"/>
  <c r="AP18" i="521"/>
  <c r="AO18" i="521"/>
  <c r="AN18" i="521"/>
  <c r="AM18" i="521"/>
  <c r="AL18" i="521"/>
  <c r="AK18" i="521"/>
  <c r="AJ18" i="521"/>
  <c r="U18" i="521"/>
  <c r="T18" i="521"/>
  <c r="S18" i="521"/>
  <c r="R18" i="521"/>
  <c r="Q18" i="521"/>
  <c r="AV17" i="521"/>
  <c r="AU17" i="521"/>
  <c r="AT17" i="521"/>
  <c r="AS17" i="521"/>
  <c r="AR17" i="521"/>
  <c r="AQ17" i="521"/>
  <c r="AP17" i="521"/>
  <c r="AO17" i="521"/>
  <c r="AN17" i="521"/>
  <c r="AM17" i="521"/>
  <c r="AL17" i="521"/>
  <c r="AK17" i="521"/>
  <c r="AJ17" i="521"/>
  <c r="U17" i="521"/>
  <c r="T17" i="521"/>
  <c r="S17" i="521"/>
  <c r="R17" i="521"/>
  <c r="Q17" i="521"/>
  <c r="AV16" i="521"/>
  <c r="AU16" i="521"/>
  <c r="AT16" i="521"/>
  <c r="AS16" i="521"/>
  <c r="AR16" i="521"/>
  <c r="AQ16" i="521"/>
  <c r="AP16" i="521"/>
  <c r="AO16" i="521"/>
  <c r="AN16" i="521"/>
  <c r="AM16" i="521"/>
  <c r="AL16" i="521"/>
  <c r="AK16" i="521"/>
  <c r="AJ16" i="521"/>
  <c r="U16" i="521"/>
  <c r="T16" i="521"/>
  <c r="S16" i="521"/>
  <c r="R16" i="521"/>
  <c r="Q16" i="521"/>
  <c r="AV15" i="521"/>
  <c r="AU15" i="521"/>
  <c r="AT15" i="521"/>
  <c r="AS15" i="521"/>
  <c r="AR15" i="521"/>
  <c r="AQ15" i="521"/>
  <c r="AP15" i="521"/>
  <c r="AO15" i="521"/>
  <c r="AN15" i="521"/>
  <c r="AM15" i="521"/>
  <c r="AL15" i="521"/>
  <c r="AK15" i="521"/>
  <c r="AJ15" i="521"/>
  <c r="U15" i="521"/>
  <c r="T15" i="521"/>
  <c r="R15" i="521"/>
  <c r="Q15" i="521"/>
  <c r="AV14" i="521"/>
  <c r="AU14" i="521"/>
  <c r="AT14" i="521"/>
  <c r="AS14" i="521"/>
  <c r="AR14" i="521"/>
  <c r="AQ14" i="521"/>
  <c r="AP14" i="521"/>
  <c r="AO14" i="521"/>
  <c r="AN14" i="521"/>
  <c r="AM14" i="521"/>
  <c r="AL14" i="521"/>
  <c r="AK14" i="521"/>
  <c r="AJ14" i="521"/>
  <c r="U14" i="521"/>
  <c r="T14" i="521"/>
  <c r="S14" i="521"/>
  <c r="R14" i="521"/>
  <c r="Q14" i="521"/>
  <c r="AV13" i="521"/>
  <c r="AU13" i="521"/>
  <c r="AT13" i="521"/>
  <c r="AS13" i="521"/>
  <c r="AR13" i="521"/>
  <c r="AQ13" i="521"/>
  <c r="AP13" i="521"/>
  <c r="AO13" i="521"/>
  <c r="AN13" i="521"/>
  <c r="AM13" i="521"/>
  <c r="AL13" i="521"/>
  <c r="AK13" i="521"/>
  <c r="AJ13" i="521"/>
  <c r="U13" i="521"/>
  <c r="T13" i="521"/>
  <c r="AV12" i="521"/>
  <c r="AU12" i="521"/>
  <c r="AT12" i="521"/>
  <c r="AS12" i="521"/>
  <c r="AR12" i="521"/>
  <c r="AQ12" i="521"/>
  <c r="AP12" i="521"/>
  <c r="AO12" i="521"/>
  <c r="AN12" i="521"/>
  <c r="AM12" i="521"/>
  <c r="AL12" i="521"/>
  <c r="AK12" i="521"/>
  <c r="AJ12" i="521"/>
  <c r="U12" i="521"/>
  <c r="T12" i="521"/>
  <c r="R12" i="521"/>
  <c r="Q12" i="521"/>
  <c r="AV11" i="521"/>
  <c r="AU11" i="521"/>
  <c r="AT11" i="521"/>
  <c r="AS11" i="521"/>
  <c r="AR11" i="521"/>
  <c r="AQ11" i="521"/>
  <c r="AP11" i="521"/>
  <c r="AO11" i="521"/>
  <c r="AN11" i="521"/>
  <c r="AM11" i="521"/>
  <c r="AL11" i="521"/>
  <c r="AK11" i="521"/>
  <c r="AJ11" i="521"/>
  <c r="U11" i="521"/>
  <c r="T11" i="521"/>
  <c r="S11" i="521"/>
  <c r="R11" i="521"/>
  <c r="Q11" i="521"/>
  <c r="AV10" i="521"/>
  <c r="AU10" i="521"/>
  <c r="AT10" i="521"/>
  <c r="AS10" i="521"/>
  <c r="AR10" i="521"/>
  <c r="AQ10" i="521"/>
  <c r="AP10" i="521"/>
  <c r="AO10" i="521"/>
  <c r="AN10" i="521"/>
  <c r="AM10" i="521"/>
  <c r="AL10" i="521"/>
  <c r="AK10" i="521"/>
  <c r="AJ10" i="521"/>
  <c r="U10" i="521"/>
  <c r="T10" i="521"/>
  <c r="S10" i="521"/>
  <c r="R10" i="521"/>
  <c r="Q10" i="521"/>
  <c r="AV9" i="521"/>
  <c r="AU9" i="521"/>
  <c r="AT9" i="521"/>
  <c r="AS9" i="521"/>
  <c r="AR9" i="521"/>
  <c r="AQ9" i="521"/>
  <c r="AP9" i="521"/>
  <c r="AO9" i="521"/>
  <c r="AN9" i="521"/>
  <c r="AM9" i="521"/>
  <c r="AL9" i="521"/>
  <c r="AK9" i="521"/>
  <c r="AJ9" i="521"/>
  <c r="U9" i="521"/>
  <c r="T9" i="521"/>
  <c r="S9" i="521"/>
  <c r="R9" i="521"/>
  <c r="Q9" i="521"/>
  <c r="AV8" i="521"/>
  <c r="AU8" i="521"/>
  <c r="AT8" i="521"/>
  <c r="AS8" i="521"/>
  <c r="AR8" i="521"/>
  <c r="AQ8" i="521"/>
  <c r="AP8" i="521"/>
  <c r="AO8" i="521"/>
  <c r="AN8" i="521"/>
  <c r="AM8" i="521"/>
  <c r="AL8" i="521"/>
  <c r="AK8" i="521"/>
  <c r="AJ8" i="521"/>
  <c r="U8" i="521"/>
  <c r="T8" i="521"/>
  <c r="S8" i="521"/>
  <c r="R8" i="521"/>
  <c r="Q8" i="521"/>
  <c r="AV7" i="521"/>
  <c r="AU7" i="521"/>
  <c r="AT7" i="521"/>
  <c r="AS7" i="521"/>
  <c r="AR7" i="521"/>
  <c r="AQ7" i="521"/>
  <c r="AP7" i="521"/>
  <c r="AO7" i="521"/>
  <c r="AN7" i="521"/>
  <c r="AM7" i="521"/>
  <c r="AL7" i="521"/>
  <c r="AK7" i="521"/>
  <c r="AJ7" i="521"/>
  <c r="U7" i="521"/>
  <c r="T7" i="521"/>
  <c r="AV6" i="521"/>
  <c r="AU6" i="521"/>
  <c r="AT6" i="521"/>
  <c r="AS6" i="521"/>
  <c r="AR6" i="521"/>
  <c r="AQ6" i="521"/>
  <c r="AP6" i="521"/>
  <c r="AO6" i="521"/>
  <c r="AN6" i="521"/>
  <c r="AM6" i="521"/>
  <c r="AL6" i="521"/>
  <c r="AK6" i="521"/>
  <c r="AJ6" i="521"/>
  <c r="U6" i="521"/>
  <c r="T6" i="521"/>
  <c r="S6" i="521"/>
  <c r="R6" i="521"/>
  <c r="Q6" i="521"/>
  <c r="AV5" i="521"/>
  <c r="AU5" i="521"/>
  <c r="AT5" i="521"/>
  <c r="AS5" i="521"/>
  <c r="AR5" i="521"/>
  <c r="AQ5" i="521"/>
  <c r="AP5" i="521"/>
  <c r="AO5" i="521"/>
  <c r="AN5" i="521"/>
  <c r="AM5" i="521"/>
  <c r="AL5" i="521"/>
  <c r="AK5" i="521"/>
  <c r="AJ5" i="521"/>
  <c r="U5" i="521"/>
  <c r="T5" i="521"/>
  <c r="AV4" i="521"/>
  <c r="AU4" i="521"/>
  <c r="AT4" i="521"/>
  <c r="AS4" i="521"/>
  <c r="AR4" i="521"/>
  <c r="AQ4" i="521"/>
  <c r="AP4" i="521"/>
  <c r="AO4" i="521"/>
  <c r="AN4" i="521"/>
  <c r="AM4" i="521"/>
  <c r="AL4" i="521"/>
  <c r="AK4" i="521"/>
  <c r="AJ4" i="521"/>
  <c r="U4" i="521"/>
  <c r="T4" i="521"/>
  <c r="S4" i="521"/>
  <c r="R4" i="521"/>
  <c r="Q4" i="521"/>
  <c r="A3" i="521"/>
  <c r="C1" i="521"/>
  <c r="D1" i="521" s="1"/>
  <c r="E1" i="521" s="1"/>
  <c r="F1" i="521" s="1"/>
  <c r="G1" i="521" s="1"/>
  <c r="H1" i="521" s="1"/>
  <c r="I1" i="521" s="1"/>
  <c r="J1" i="521" s="1"/>
  <c r="K1" i="521" s="1"/>
  <c r="L1" i="521" s="1"/>
  <c r="M1" i="521" s="1"/>
  <c r="N1" i="521" s="1"/>
  <c r="AE79" i="522"/>
  <c r="AD79" i="522"/>
  <c r="AC79" i="522"/>
  <c r="AB79" i="522"/>
  <c r="AA79" i="522"/>
  <c r="Z79" i="522"/>
  <c r="Y79" i="522"/>
  <c r="AE78" i="522"/>
  <c r="AD78" i="522"/>
  <c r="AC78" i="522"/>
  <c r="AB78" i="522"/>
  <c r="AA78" i="522"/>
  <c r="Z78" i="522"/>
  <c r="Y78" i="522"/>
  <c r="AE77" i="522"/>
  <c r="AD77" i="522"/>
  <c r="AC77" i="522"/>
  <c r="AB77" i="522"/>
  <c r="AA77" i="522"/>
  <c r="Z77" i="522"/>
  <c r="Y77" i="522"/>
  <c r="AE76" i="522"/>
  <c r="AD76" i="522"/>
  <c r="AC76" i="522"/>
  <c r="AB76" i="522"/>
  <c r="AA76" i="522"/>
  <c r="Z76" i="522"/>
  <c r="Y76" i="522"/>
  <c r="AE75" i="522"/>
  <c r="AD75" i="522"/>
  <c r="AC75" i="522"/>
  <c r="AB75" i="522"/>
  <c r="AA75" i="522"/>
  <c r="Z75" i="522"/>
  <c r="Y75" i="522"/>
  <c r="AE74" i="522"/>
  <c r="AD74" i="522"/>
  <c r="AC74" i="522"/>
  <c r="AB74" i="522"/>
  <c r="AA74" i="522"/>
  <c r="Z74" i="522"/>
  <c r="Y74" i="522"/>
  <c r="AE73" i="522"/>
  <c r="AD73" i="522"/>
  <c r="AC73" i="522"/>
  <c r="AB73" i="522"/>
  <c r="AA73" i="522"/>
  <c r="Z73" i="522"/>
  <c r="Y73" i="522"/>
  <c r="AE72" i="522"/>
  <c r="AD72" i="522"/>
  <c r="AC72" i="522"/>
  <c r="AB72" i="522"/>
  <c r="AA72" i="522"/>
  <c r="Z72" i="522"/>
  <c r="Y72" i="522"/>
  <c r="AE71" i="522"/>
  <c r="AD71" i="522"/>
  <c r="AC71" i="522"/>
  <c r="AB71" i="522"/>
  <c r="AA71" i="522"/>
  <c r="Z71" i="522"/>
  <c r="Y71" i="522"/>
  <c r="AE70" i="522"/>
  <c r="AD70" i="522"/>
  <c r="AC70" i="522"/>
  <c r="AB70" i="522"/>
  <c r="AA70" i="522"/>
  <c r="Z70" i="522"/>
  <c r="Y70" i="522"/>
  <c r="AE69" i="522"/>
  <c r="AD69" i="522"/>
  <c r="AC69" i="522"/>
  <c r="AB69" i="522"/>
  <c r="AA69" i="522"/>
  <c r="Z69" i="522"/>
  <c r="Y69" i="522"/>
  <c r="AE68" i="522"/>
  <c r="AD68" i="522"/>
  <c r="AC68" i="522"/>
  <c r="AB68" i="522"/>
  <c r="AA68" i="522"/>
  <c r="Z68" i="522"/>
  <c r="Y68" i="522"/>
  <c r="AE67" i="522"/>
  <c r="AD67" i="522"/>
  <c r="AC67" i="522"/>
  <c r="AB67" i="522"/>
  <c r="AA67" i="522"/>
  <c r="Z67" i="522"/>
  <c r="Y67" i="522"/>
  <c r="AE66" i="522"/>
  <c r="AD66" i="522"/>
  <c r="AC66" i="522"/>
  <c r="AB66" i="522"/>
  <c r="AA66" i="522"/>
  <c r="Z66" i="522"/>
  <c r="Y66" i="522"/>
  <c r="AE65" i="522"/>
  <c r="AD65" i="522"/>
  <c r="AC65" i="522"/>
  <c r="AB65" i="522"/>
  <c r="AA65" i="522"/>
  <c r="Z65" i="522"/>
  <c r="Y65" i="522"/>
  <c r="AE64" i="522"/>
  <c r="AD64" i="522"/>
  <c r="AC64" i="522"/>
  <c r="AB64" i="522"/>
  <c r="AA64" i="522"/>
  <c r="Z64" i="522"/>
  <c r="Y64" i="522"/>
  <c r="AE63" i="522"/>
  <c r="AD63" i="522"/>
  <c r="AC63" i="522"/>
  <c r="AB63" i="522"/>
  <c r="AA63" i="522"/>
  <c r="Z63" i="522"/>
  <c r="Y63" i="522"/>
  <c r="AE62" i="522"/>
  <c r="AD62" i="522"/>
  <c r="AC62" i="522"/>
  <c r="AB62" i="522"/>
  <c r="AA62" i="522"/>
  <c r="Z62" i="522"/>
  <c r="Y62" i="522"/>
  <c r="AE61" i="522"/>
  <c r="AD61" i="522"/>
  <c r="AC61" i="522"/>
  <c r="AB61" i="522"/>
  <c r="AA61" i="522"/>
  <c r="Z61" i="522"/>
  <c r="Y61" i="522"/>
  <c r="AE60" i="522"/>
  <c r="AD60" i="522"/>
  <c r="AC60" i="522"/>
  <c r="AB60" i="522"/>
  <c r="AA60" i="522"/>
  <c r="Z60" i="522"/>
  <c r="Y60" i="522"/>
  <c r="AE59" i="522"/>
  <c r="AD59" i="522"/>
  <c r="AC59" i="522"/>
  <c r="AB59" i="522"/>
  <c r="AA59" i="522"/>
  <c r="Z59" i="522"/>
  <c r="Y59" i="522"/>
  <c r="AE58" i="522"/>
  <c r="AD58" i="522"/>
  <c r="AC58" i="522"/>
  <c r="AB58" i="522"/>
  <c r="AA58" i="522"/>
  <c r="Z58" i="522"/>
  <c r="Y58" i="522"/>
  <c r="AE57" i="522"/>
  <c r="AD57" i="522"/>
  <c r="AC57" i="522"/>
  <c r="AB57" i="522"/>
  <c r="AA57" i="522"/>
  <c r="Z57" i="522"/>
  <c r="Y57" i="522"/>
  <c r="AE56" i="522"/>
  <c r="AD56" i="522"/>
  <c r="AC56" i="522"/>
  <c r="AB56" i="522"/>
  <c r="AA56" i="522"/>
  <c r="Z56" i="522"/>
  <c r="Y56" i="522"/>
  <c r="AE55" i="522"/>
  <c r="AD55" i="522"/>
  <c r="AC55" i="522"/>
  <c r="AB55" i="522"/>
  <c r="AA55" i="522"/>
  <c r="Z55" i="522"/>
  <c r="Y55" i="522"/>
  <c r="P34" i="522"/>
  <c r="O34" i="522"/>
  <c r="J34" i="522"/>
  <c r="I34" i="522"/>
  <c r="H34" i="522"/>
  <c r="G34" i="522"/>
  <c r="F34" i="522"/>
  <c r="E34" i="522"/>
  <c r="D34" i="522"/>
  <c r="C34" i="522"/>
  <c r="P33" i="522"/>
  <c r="O33" i="522"/>
  <c r="J33" i="522"/>
  <c r="I33" i="522"/>
  <c r="H33" i="522"/>
  <c r="G33" i="522"/>
  <c r="F33" i="522"/>
  <c r="E33" i="522"/>
  <c r="D33" i="522"/>
  <c r="C33" i="522"/>
  <c r="BB29" i="522"/>
  <c r="BA29" i="522"/>
  <c r="AZ29" i="522"/>
  <c r="AY29" i="522"/>
  <c r="AX29" i="522"/>
  <c r="AW29" i="522"/>
  <c r="AV29" i="522"/>
  <c r="AU29" i="522"/>
  <c r="AT29" i="522"/>
  <c r="AS29" i="522"/>
  <c r="AR29" i="522"/>
  <c r="AQ29" i="522"/>
  <c r="AP29" i="522"/>
  <c r="AO29" i="522"/>
  <c r="AN29" i="522"/>
  <c r="X29" i="522"/>
  <c r="W29" i="522"/>
  <c r="V29" i="522"/>
  <c r="U29" i="522"/>
  <c r="T29" i="522"/>
  <c r="BB28" i="522"/>
  <c r="BA28" i="522"/>
  <c r="AZ28" i="522"/>
  <c r="AY28" i="522"/>
  <c r="AX28" i="522"/>
  <c r="AW28" i="522"/>
  <c r="AV28" i="522"/>
  <c r="AU28" i="522"/>
  <c r="AT28" i="522"/>
  <c r="AS28" i="522"/>
  <c r="AR28" i="522"/>
  <c r="AQ28" i="522"/>
  <c r="AP28" i="522"/>
  <c r="AO28" i="522"/>
  <c r="AN28" i="522"/>
  <c r="X28" i="522"/>
  <c r="W28" i="522"/>
  <c r="V28" i="522"/>
  <c r="U28" i="522"/>
  <c r="T28" i="522"/>
  <c r="BB27" i="522"/>
  <c r="BA27" i="522"/>
  <c r="AZ27" i="522"/>
  <c r="AY27" i="522"/>
  <c r="AX27" i="522"/>
  <c r="AW27" i="522"/>
  <c r="AV27" i="522"/>
  <c r="AU27" i="522"/>
  <c r="AT27" i="522"/>
  <c r="AS27" i="522"/>
  <c r="AR27" i="522"/>
  <c r="AQ27" i="522"/>
  <c r="AP27" i="522"/>
  <c r="AO27" i="522"/>
  <c r="AN27" i="522"/>
  <c r="X27" i="522"/>
  <c r="W27" i="522"/>
  <c r="V27" i="522"/>
  <c r="U27" i="522"/>
  <c r="T27" i="522"/>
  <c r="BB26" i="522"/>
  <c r="BA26" i="522"/>
  <c r="AZ26" i="522"/>
  <c r="AY26" i="522"/>
  <c r="AX26" i="522"/>
  <c r="AW26" i="522"/>
  <c r="AV26" i="522"/>
  <c r="AU26" i="522"/>
  <c r="AT26" i="522"/>
  <c r="AS26" i="522"/>
  <c r="AR26" i="522"/>
  <c r="AQ26" i="522"/>
  <c r="AP26" i="522"/>
  <c r="AO26" i="522"/>
  <c r="AN26" i="522"/>
  <c r="X26" i="522"/>
  <c r="W26" i="522"/>
  <c r="V26" i="522"/>
  <c r="U26" i="522"/>
  <c r="T26" i="522"/>
  <c r="BB25" i="522"/>
  <c r="BA25" i="522"/>
  <c r="AZ25" i="522"/>
  <c r="AY25" i="522"/>
  <c r="AX25" i="522"/>
  <c r="AW25" i="522"/>
  <c r="AV25" i="522"/>
  <c r="AU25" i="522"/>
  <c r="AT25" i="522"/>
  <c r="AS25" i="522"/>
  <c r="AR25" i="522"/>
  <c r="AQ25" i="522"/>
  <c r="AP25" i="522"/>
  <c r="AO25" i="522"/>
  <c r="AN25" i="522"/>
  <c r="X25" i="522"/>
  <c r="W25" i="522"/>
  <c r="BB24" i="522"/>
  <c r="BA24" i="522"/>
  <c r="AZ24" i="522"/>
  <c r="AY24" i="522"/>
  <c r="AX24" i="522"/>
  <c r="AW24" i="522"/>
  <c r="AV24" i="522"/>
  <c r="AU24" i="522"/>
  <c r="AT24" i="522"/>
  <c r="AS24" i="522"/>
  <c r="AR24" i="522"/>
  <c r="AQ24" i="522"/>
  <c r="AP24" i="522"/>
  <c r="AO24" i="522"/>
  <c r="AN24" i="522"/>
  <c r="X24" i="522"/>
  <c r="W24" i="522"/>
  <c r="V24" i="522"/>
  <c r="U24" i="522"/>
  <c r="T24" i="522"/>
  <c r="BB23" i="522"/>
  <c r="BA23" i="522"/>
  <c r="AZ23" i="522"/>
  <c r="AY23" i="522"/>
  <c r="AX23" i="522"/>
  <c r="AW23" i="522"/>
  <c r="AV23" i="522"/>
  <c r="AU23" i="522"/>
  <c r="AT23" i="522"/>
  <c r="AS23" i="522"/>
  <c r="AR23" i="522"/>
  <c r="AQ23" i="522"/>
  <c r="AP23" i="522"/>
  <c r="AO23" i="522"/>
  <c r="AN23" i="522"/>
  <c r="BB22" i="522"/>
  <c r="BA22" i="522"/>
  <c r="AZ22" i="522"/>
  <c r="AY22" i="522"/>
  <c r="AX22" i="522"/>
  <c r="AW22" i="522"/>
  <c r="AV22" i="522"/>
  <c r="AU22" i="522"/>
  <c r="AT22" i="522"/>
  <c r="AS22" i="522"/>
  <c r="AR22" i="522"/>
  <c r="AQ22" i="522"/>
  <c r="AP22" i="522"/>
  <c r="AO22" i="522"/>
  <c r="AN22" i="522"/>
  <c r="X22" i="522"/>
  <c r="W22" i="522"/>
  <c r="V22" i="522"/>
  <c r="U22" i="522"/>
  <c r="T22" i="522"/>
  <c r="BB21" i="522"/>
  <c r="BA21" i="522"/>
  <c r="AZ21" i="522"/>
  <c r="AY21" i="522"/>
  <c r="AX21" i="522"/>
  <c r="AW21" i="522"/>
  <c r="AV21" i="522"/>
  <c r="AU21" i="522"/>
  <c r="AT21" i="522"/>
  <c r="AS21" i="522"/>
  <c r="AR21" i="522"/>
  <c r="AQ21" i="522"/>
  <c r="AP21" i="522"/>
  <c r="AO21" i="522"/>
  <c r="AN21" i="522"/>
  <c r="X21" i="522"/>
  <c r="W21" i="522"/>
  <c r="V21" i="522"/>
  <c r="U21" i="522"/>
  <c r="T21" i="522"/>
  <c r="BB20" i="522"/>
  <c r="BA20" i="522"/>
  <c r="AZ20" i="522"/>
  <c r="AY20" i="522"/>
  <c r="AX20" i="522"/>
  <c r="AW20" i="522"/>
  <c r="AV20" i="522"/>
  <c r="AU20" i="522"/>
  <c r="AT20" i="522"/>
  <c r="AS20" i="522"/>
  <c r="AR20" i="522"/>
  <c r="AQ20" i="522"/>
  <c r="AP20" i="522"/>
  <c r="AO20" i="522"/>
  <c r="AN20" i="522"/>
  <c r="X20" i="522"/>
  <c r="W20" i="522"/>
  <c r="V20" i="522"/>
  <c r="U20" i="522"/>
  <c r="T20" i="522"/>
  <c r="BB19" i="522"/>
  <c r="BA19" i="522"/>
  <c r="AZ19" i="522"/>
  <c r="AY19" i="522"/>
  <c r="AX19" i="522"/>
  <c r="AW19" i="522"/>
  <c r="AV19" i="522"/>
  <c r="AU19" i="522"/>
  <c r="AT19" i="522"/>
  <c r="AS19" i="522"/>
  <c r="AR19" i="522"/>
  <c r="AQ19" i="522"/>
  <c r="AP19" i="522"/>
  <c r="AO19" i="522"/>
  <c r="AN19" i="522"/>
  <c r="BB18" i="522"/>
  <c r="BA18" i="522"/>
  <c r="AZ18" i="522"/>
  <c r="AY18" i="522"/>
  <c r="AX18" i="522"/>
  <c r="AW18" i="522"/>
  <c r="AV18" i="522"/>
  <c r="AU18" i="522"/>
  <c r="AT18" i="522"/>
  <c r="AS18" i="522"/>
  <c r="AR18" i="522"/>
  <c r="AQ18" i="522"/>
  <c r="AP18" i="522"/>
  <c r="AO18" i="522"/>
  <c r="AN18" i="522"/>
  <c r="BB17" i="522"/>
  <c r="BA17" i="522"/>
  <c r="AZ17" i="522"/>
  <c r="AY17" i="522"/>
  <c r="AX17" i="522"/>
  <c r="AW17" i="522"/>
  <c r="AV17" i="522"/>
  <c r="AU17" i="522"/>
  <c r="AT17" i="522"/>
  <c r="AS17" i="522"/>
  <c r="AR17" i="522"/>
  <c r="AQ17" i="522"/>
  <c r="AP17" i="522"/>
  <c r="AO17" i="522"/>
  <c r="AN17" i="522"/>
  <c r="BB16" i="522"/>
  <c r="BA16" i="522"/>
  <c r="AZ16" i="522"/>
  <c r="AY16" i="522"/>
  <c r="AX16" i="522"/>
  <c r="AW16" i="522"/>
  <c r="AV16" i="522"/>
  <c r="AU16" i="522"/>
  <c r="AT16" i="522"/>
  <c r="AS16" i="522"/>
  <c r="AR16" i="522"/>
  <c r="AQ16" i="522"/>
  <c r="AP16" i="522"/>
  <c r="AO16" i="522"/>
  <c r="AN16" i="522"/>
  <c r="X16" i="522"/>
  <c r="W16" i="522"/>
  <c r="V16" i="522"/>
  <c r="U16" i="522"/>
  <c r="T16" i="522"/>
  <c r="BB15" i="522"/>
  <c r="BA15" i="522"/>
  <c r="AZ15" i="522"/>
  <c r="AY15" i="522"/>
  <c r="AX15" i="522"/>
  <c r="AW15" i="522"/>
  <c r="AV15" i="522"/>
  <c r="AU15" i="522"/>
  <c r="AT15" i="522"/>
  <c r="AS15" i="522"/>
  <c r="AR15" i="522"/>
  <c r="AQ15" i="522"/>
  <c r="AP15" i="522"/>
  <c r="AO15" i="522"/>
  <c r="AN15" i="522"/>
  <c r="X15" i="522"/>
  <c r="W15" i="522"/>
  <c r="V15" i="522"/>
  <c r="U15" i="522"/>
  <c r="T15" i="522"/>
  <c r="BB14" i="522"/>
  <c r="BA14" i="522"/>
  <c r="AZ14" i="522"/>
  <c r="AY14" i="522"/>
  <c r="AX14" i="522"/>
  <c r="AW14" i="522"/>
  <c r="AV14" i="522"/>
  <c r="AU14" i="522"/>
  <c r="AT14" i="522"/>
  <c r="AS14" i="522"/>
  <c r="AR14" i="522"/>
  <c r="AQ14" i="522"/>
  <c r="AP14" i="522"/>
  <c r="AO14" i="522"/>
  <c r="AN14" i="522"/>
  <c r="X14" i="522"/>
  <c r="W14" i="522"/>
  <c r="V14" i="522"/>
  <c r="U14" i="522"/>
  <c r="T14" i="522"/>
  <c r="BB13" i="522"/>
  <c r="BA13" i="522"/>
  <c r="AZ13" i="522"/>
  <c r="AY13" i="522"/>
  <c r="AX13" i="522"/>
  <c r="AW13" i="522"/>
  <c r="AV13" i="522"/>
  <c r="AU13" i="522"/>
  <c r="AT13" i="522"/>
  <c r="AS13" i="522"/>
  <c r="AR13" i="522"/>
  <c r="AQ13" i="522"/>
  <c r="AP13" i="522"/>
  <c r="AO13" i="522"/>
  <c r="AN13" i="522"/>
  <c r="X13" i="522"/>
  <c r="W13" i="522"/>
  <c r="V13" i="522"/>
  <c r="U13" i="522"/>
  <c r="T13" i="522"/>
  <c r="BB12" i="522"/>
  <c r="BA12" i="522"/>
  <c r="AZ12" i="522"/>
  <c r="AY12" i="522"/>
  <c r="AX12" i="522"/>
  <c r="AW12" i="522"/>
  <c r="AV12" i="522"/>
  <c r="AU12" i="522"/>
  <c r="AT12" i="522"/>
  <c r="AS12" i="522"/>
  <c r="AR12" i="522"/>
  <c r="AQ12" i="522"/>
  <c r="AP12" i="522"/>
  <c r="AO12" i="522"/>
  <c r="AN12" i="522"/>
  <c r="X12" i="522"/>
  <c r="W12" i="522"/>
  <c r="V12" i="522"/>
  <c r="U12" i="522"/>
  <c r="T12" i="522"/>
  <c r="BB11" i="522"/>
  <c r="BA11" i="522"/>
  <c r="AZ11" i="522"/>
  <c r="AY11" i="522"/>
  <c r="AX11" i="522"/>
  <c r="AW11" i="522"/>
  <c r="AV11" i="522"/>
  <c r="AU11" i="522"/>
  <c r="AT11" i="522"/>
  <c r="AS11" i="522"/>
  <c r="AR11" i="522"/>
  <c r="AQ11" i="522"/>
  <c r="AP11" i="522"/>
  <c r="AO11" i="522"/>
  <c r="AN11" i="522"/>
  <c r="X11" i="522"/>
  <c r="W11" i="522"/>
  <c r="V11" i="522"/>
  <c r="U11" i="522"/>
  <c r="T11" i="522"/>
  <c r="BB10" i="522"/>
  <c r="BA10" i="522"/>
  <c r="AZ10" i="522"/>
  <c r="AY10" i="522"/>
  <c r="AX10" i="522"/>
  <c r="AW10" i="522"/>
  <c r="AV10" i="522"/>
  <c r="AU10" i="522"/>
  <c r="AT10" i="522"/>
  <c r="AS10" i="522"/>
  <c r="AR10" i="522"/>
  <c r="AQ10" i="522"/>
  <c r="AP10" i="522"/>
  <c r="AO10" i="522"/>
  <c r="AN10" i="522"/>
  <c r="X10" i="522"/>
  <c r="W10" i="522"/>
  <c r="V10" i="522"/>
  <c r="U10" i="522"/>
  <c r="T10" i="522"/>
  <c r="BB9" i="522"/>
  <c r="BA9" i="522"/>
  <c r="AZ9" i="522"/>
  <c r="AY9" i="522"/>
  <c r="AX9" i="522"/>
  <c r="AW9" i="522"/>
  <c r="AV9" i="522"/>
  <c r="AU9" i="522"/>
  <c r="AT9" i="522"/>
  <c r="AS9" i="522"/>
  <c r="AR9" i="522"/>
  <c r="AQ9" i="522"/>
  <c r="AP9" i="522"/>
  <c r="AO9" i="522"/>
  <c r="AN9" i="522"/>
  <c r="X9" i="522"/>
  <c r="W9" i="522"/>
  <c r="V9" i="522"/>
  <c r="U9" i="522"/>
  <c r="T9" i="522"/>
  <c r="BB8" i="522"/>
  <c r="BA8" i="522"/>
  <c r="AZ8" i="522"/>
  <c r="AY8" i="522"/>
  <c r="AX8" i="522"/>
  <c r="AW8" i="522"/>
  <c r="AV8" i="522"/>
  <c r="AU8" i="522"/>
  <c r="AT8" i="522"/>
  <c r="AS8" i="522"/>
  <c r="AR8" i="522"/>
  <c r="AQ8" i="522"/>
  <c r="AP8" i="522"/>
  <c r="AO8" i="522"/>
  <c r="AN8" i="522"/>
  <c r="X8" i="522"/>
  <c r="W8" i="522"/>
  <c r="BB7" i="522"/>
  <c r="BA7" i="522"/>
  <c r="AZ7" i="522"/>
  <c r="AY7" i="522"/>
  <c r="AX7" i="522"/>
  <c r="AW7" i="522"/>
  <c r="AV7" i="522"/>
  <c r="AU7" i="522"/>
  <c r="AT7" i="522"/>
  <c r="AS7" i="522"/>
  <c r="AR7" i="522"/>
  <c r="AQ7" i="522"/>
  <c r="AP7" i="522"/>
  <c r="AO7" i="522"/>
  <c r="AN7" i="522"/>
  <c r="X7" i="522"/>
  <c r="W7" i="522"/>
  <c r="V7" i="522"/>
  <c r="U7" i="522"/>
  <c r="T7" i="522"/>
  <c r="BB6" i="522"/>
  <c r="BA6" i="522"/>
  <c r="AZ6" i="522"/>
  <c r="AY6" i="522"/>
  <c r="AX6" i="522"/>
  <c r="AW6" i="522"/>
  <c r="AV6" i="522"/>
  <c r="AU6" i="522"/>
  <c r="AT6" i="522"/>
  <c r="AS6" i="522"/>
  <c r="AR6" i="522"/>
  <c r="AQ6" i="522"/>
  <c r="AP6" i="522"/>
  <c r="AO6" i="522"/>
  <c r="AN6" i="522"/>
  <c r="X6" i="522"/>
  <c r="W6" i="522"/>
  <c r="V6" i="522"/>
  <c r="U6" i="522"/>
  <c r="T6" i="522"/>
  <c r="BB5" i="522"/>
  <c r="BA5" i="522"/>
  <c r="AZ5" i="522"/>
  <c r="AY5" i="522"/>
  <c r="AX5" i="522"/>
  <c r="AW5" i="522"/>
  <c r="AV5" i="522"/>
  <c r="AU5" i="522"/>
  <c r="AT5" i="522"/>
  <c r="AS5" i="522"/>
  <c r="AR5" i="522"/>
  <c r="AQ5" i="522"/>
  <c r="AP5" i="522"/>
  <c r="AO5" i="522"/>
  <c r="AN5" i="522"/>
  <c r="X5" i="522"/>
  <c r="W5" i="522"/>
  <c r="V5" i="522"/>
  <c r="U5" i="522"/>
  <c r="T5" i="522"/>
  <c r="A4" i="522"/>
  <c r="AI3" i="522"/>
  <c r="C1" i="522"/>
  <c r="D1" i="522" s="1"/>
  <c r="E1" i="522" s="1"/>
  <c r="F1" i="522" s="1"/>
  <c r="G1" i="522" s="1"/>
  <c r="H1" i="522" s="1"/>
  <c r="I1" i="522" s="1"/>
  <c r="J1" i="522" s="1"/>
  <c r="K1" i="522" s="1"/>
  <c r="L1" i="522" s="1"/>
  <c r="O1" i="522" s="1"/>
  <c r="P1" i="522" s="1"/>
  <c r="AA74" i="508"/>
  <c r="Z74" i="508"/>
  <c r="Y74" i="508"/>
  <c r="X74" i="508"/>
  <c r="W74" i="508"/>
  <c r="V74" i="508"/>
  <c r="U74" i="508"/>
  <c r="AA73" i="508"/>
  <c r="Z73" i="508"/>
  <c r="Y73" i="508"/>
  <c r="X73" i="508"/>
  <c r="W73" i="508"/>
  <c r="V73" i="508"/>
  <c r="U73" i="508"/>
  <c r="AA72" i="508"/>
  <c r="Z72" i="508"/>
  <c r="Y72" i="508"/>
  <c r="X72" i="508"/>
  <c r="W72" i="508"/>
  <c r="V72" i="508"/>
  <c r="U72" i="508"/>
  <c r="AA71" i="508"/>
  <c r="Z71" i="508"/>
  <c r="Y71" i="508"/>
  <c r="X71" i="508"/>
  <c r="W71" i="508"/>
  <c r="V71" i="508"/>
  <c r="U71" i="508"/>
  <c r="AA70" i="508"/>
  <c r="Z70" i="508"/>
  <c r="Y70" i="508"/>
  <c r="X70" i="508"/>
  <c r="W70" i="508"/>
  <c r="V70" i="508"/>
  <c r="U70" i="508"/>
  <c r="AA69" i="508"/>
  <c r="Z69" i="508"/>
  <c r="Y69" i="508"/>
  <c r="X69" i="508"/>
  <c r="W69" i="508"/>
  <c r="V69" i="508"/>
  <c r="U69" i="508"/>
  <c r="AA68" i="508"/>
  <c r="Z68" i="508"/>
  <c r="Y68" i="508"/>
  <c r="X68" i="508"/>
  <c r="W68" i="508"/>
  <c r="V68" i="508"/>
  <c r="U68" i="508"/>
  <c r="AA67" i="508"/>
  <c r="Z67" i="508"/>
  <c r="Y67" i="508"/>
  <c r="X67" i="508"/>
  <c r="W67" i="508"/>
  <c r="V67" i="508"/>
  <c r="U67" i="508"/>
  <c r="AA66" i="508"/>
  <c r="Z66" i="508"/>
  <c r="Y66" i="508"/>
  <c r="X66" i="508"/>
  <c r="W66" i="508"/>
  <c r="V66" i="508"/>
  <c r="U66" i="508"/>
  <c r="AA65" i="508"/>
  <c r="Z65" i="508"/>
  <c r="Y65" i="508"/>
  <c r="X65" i="508"/>
  <c r="W65" i="508"/>
  <c r="V65" i="508"/>
  <c r="U65" i="508"/>
  <c r="AA64" i="508"/>
  <c r="Z64" i="508"/>
  <c r="Y64" i="508"/>
  <c r="X64" i="508"/>
  <c r="W64" i="508"/>
  <c r="V64" i="508"/>
  <c r="U64" i="508"/>
  <c r="AA63" i="508"/>
  <c r="Z63" i="508"/>
  <c r="Y63" i="508"/>
  <c r="X63" i="508"/>
  <c r="W63" i="508"/>
  <c r="V63" i="508"/>
  <c r="U63" i="508"/>
  <c r="AA62" i="508"/>
  <c r="Z62" i="508"/>
  <c r="Y62" i="508"/>
  <c r="X62" i="508"/>
  <c r="W62" i="508"/>
  <c r="V62" i="508"/>
  <c r="U62" i="508"/>
  <c r="AA61" i="508"/>
  <c r="Z61" i="508"/>
  <c r="Y61" i="508"/>
  <c r="X61" i="508"/>
  <c r="W61" i="508"/>
  <c r="V61" i="508"/>
  <c r="U61" i="508"/>
  <c r="AA60" i="508"/>
  <c r="Z60" i="508"/>
  <c r="Y60" i="508"/>
  <c r="X60" i="508"/>
  <c r="W60" i="508"/>
  <c r="V60" i="508"/>
  <c r="U60" i="508"/>
  <c r="AA59" i="508"/>
  <c r="Z59" i="508"/>
  <c r="Y59" i="508"/>
  <c r="X59" i="508"/>
  <c r="W59" i="508"/>
  <c r="V59" i="508"/>
  <c r="U59" i="508"/>
  <c r="AA58" i="508"/>
  <c r="Z58" i="508"/>
  <c r="Y58" i="508"/>
  <c r="X58" i="508"/>
  <c r="W58" i="508"/>
  <c r="V58" i="508"/>
  <c r="U58" i="508"/>
  <c r="AA57" i="508"/>
  <c r="Z57" i="508"/>
  <c r="Y57" i="508"/>
  <c r="X57" i="508"/>
  <c r="W57" i="508"/>
  <c r="V57" i="508"/>
  <c r="U57" i="508"/>
  <c r="AA56" i="508"/>
  <c r="Z56" i="508"/>
  <c r="Y56" i="508"/>
  <c r="X56" i="508"/>
  <c r="W56" i="508"/>
  <c r="V56" i="508"/>
  <c r="U56" i="508"/>
  <c r="AA55" i="508"/>
  <c r="Z55" i="508"/>
  <c r="Y55" i="508"/>
  <c r="X55" i="508"/>
  <c r="W55" i="508"/>
  <c r="V55" i="508"/>
  <c r="U55" i="508"/>
  <c r="AA54" i="508"/>
  <c r="Z54" i="508"/>
  <c r="Y54" i="508"/>
  <c r="X54" i="508"/>
  <c r="W54" i="508"/>
  <c r="V54" i="508"/>
  <c r="U54" i="508"/>
  <c r="N28" i="508"/>
  <c r="M28" i="508"/>
  <c r="J28" i="508"/>
  <c r="I28" i="508"/>
  <c r="H28" i="508"/>
  <c r="G28" i="508"/>
  <c r="F28" i="508"/>
  <c r="E28" i="508"/>
  <c r="D28" i="508"/>
  <c r="C28" i="508"/>
  <c r="Q26" i="508"/>
  <c r="AW24" i="508"/>
  <c r="AV24" i="508"/>
  <c r="AU24" i="508"/>
  <c r="AT24" i="508"/>
  <c r="AS24" i="508"/>
  <c r="AR24" i="508"/>
  <c r="AQ24" i="508"/>
  <c r="AP24" i="508"/>
  <c r="AO24" i="508"/>
  <c r="AN24" i="508"/>
  <c r="AM24" i="508"/>
  <c r="AL24" i="508"/>
  <c r="AK24" i="508"/>
  <c r="U24" i="508"/>
  <c r="T24" i="508"/>
  <c r="S24" i="508"/>
  <c r="R24" i="508"/>
  <c r="Q24" i="508"/>
  <c r="AW23" i="508"/>
  <c r="AV23" i="508"/>
  <c r="AU23" i="508"/>
  <c r="AT23" i="508"/>
  <c r="AS23" i="508"/>
  <c r="AR23" i="508"/>
  <c r="AQ23" i="508"/>
  <c r="AP23" i="508"/>
  <c r="AO23" i="508"/>
  <c r="AN23" i="508"/>
  <c r="AM23" i="508"/>
  <c r="AL23" i="508"/>
  <c r="AK23" i="508"/>
  <c r="U23" i="508"/>
  <c r="T23" i="508"/>
  <c r="S23" i="508"/>
  <c r="R23" i="508"/>
  <c r="Q23" i="508"/>
  <c r="AW22" i="508"/>
  <c r="AV22" i="508"/>
  <c r="AU22" i="508"/>
  <c r="AT22" i="508"/>
  <c r="AS22" i="508"/>
  <c r="AR22" i="508"/>
  <c r="AQ22" i="508"/>
  <c r="AP22" i="508"/>
  <c r="AO22" i="508"/>
  <c r="AN22" i="508"/>
  <c r="AM22" i="508"/>
  <c r="AL22" i="508"/>
  <c r="AK22" i="508"/>
  <c r="AW21" i="508"/>
  <c r="AV21" i="508"/>
  <c r="AU21" i="508"/>
  <c r="AT21" i="508"/>
  <c r="AS21" i="508"/>
  <c r="AR21" i="508"/>
  <c r="AQ21" i="508"/>
  <c r="AP21" i="508"/>
  <c r="AO21" i="508"/>
  <c r="AN21" i="508"/>
  <c r="AM21" i="508"/>
  <c r="AL21" i="508"/>
  <c r="AK21" i="508"/>
  <c r="U21" i="508"/>
  <c r="T21" i="508"/>
  <c r="S21" i="508"/>
  <c r="R21" i="508"/>
  <c r="Q21" i="508"/>
  <c r="AW20" i="508"/>
  <c r="AV20" i="508"/>
  <c r="AU20" i="508"/>
  <c r="AT20" i="508"/>
  <c r="AS20" i="508"/>
  <c r="AR20" i="508"/>
  <c r="AQ20" i="508"/>
  <c r="AP20" i="508"/>
  <c r="AO20" i="508"/>
  <c r="AN20" i="508"/>
  <c r="AM20" i="508"/>
  <c r="AL20" i="508"/>
  <c r="AK20" i="508"/>
  <c r="U20" i="508"/>
  <c r="T20" i="508"/>
  <c r="S20" i="508"/>
  <c r="R20" i="508"/>
  <c r="Q20" i="508"/>
  <c r="AW19" i="508"/>
  <c r="AV19" i="508"/>
  <c r="AU19" i="508"/>
  <c r="AT19" i="508"/>
  <c r="AS19" i="508"/>
  <c r="AR19" i="508"/>
  <c r="AQ19" i="508"/>
  <c r="AP19" i="508"/>
  <c r="AO19" i="508"/>
  <c r="AN19" i="508"/>
  <c r="AM19" i="508"/>
  <c r="AL19" i="508"/>
  <c r="AK19" i="508"/>
  <c r="U19" i="508"/>
  <c r="T19" i="508"/>
  <c r="S19" i="508"/>
  <c r="R19" i="508"/>
  <c r="Q19" i="508"/>
  <c r="AW18" i="508"/>
  <c r="AV18" i="508"/>
  <c r="AU18" i="508"/>
  <c r="AT18" i="508"/>
  <c r="AS18" i="508"/>
  <c r="AR18" i="508"/>
  <c r="AQ18" i="508"/>
  <c r="AP18" i="508"/>
  <c r="AO18" i="508"/>
  <c r="AN18" i="508"/>
  <c r="AM18" i="508"/>
  <c r="AL18" i="508"/>
  <c r="AK18" i="508"/>
  <c r="S18" i="508"/>
  <c r="R18" i="508"/>
  <c r="Q18" i="508"/>
  <c r="AW17" i="508"/>
  <c r="AV17" i="508"/>
  <c r="AU17" i="508"/>
  <c r="AT17" i="508"/>
  <c r="AS17" i="508"/>
  <c r="AR17" i="508"/>
  <c r="AQ17" i="508"/>
  <c r="AP17" i="508"/>
  <c r="AO17" i="508"/>
  <c r="AN17" i="508"/>
  <c r="AM17" i="508"/>
  <c r="AL17" i="508"/>
  <c r="AK17" i="508"/>
  <c r="AW16" i="508"/>
  <c r="AV16" i="508"/>
  <c r="AU16" i="508"/>
  <c r="AT16" i="508"/>
  <c r="AS16" i="508"/>
  <c r="AR16" i="508"/>
  <c r="AQ16" i="508"/>
  <c r="AP16" i="508"/>
  <c r="AO16" i="508"/>
  <c r="AN16" i="508"/>
  <c r="AM16" i="508"/>
  <c r="AL16" i="508"/>
  <c r="AK16" i="508"/>
  <c r="AW15" i="508"/>
  <c r="AV15" i="508"/>
  <c r="AU15" i="508"/>
  <c r="AT15" i="508"/>
  <c r="AS15" i="508"/>
  <c r="AR15" i="508"/>
  <c r="AQ15" i="508"/>
  <c r="AP15" i="508"/>
  <c r="AO15" i="508"/>
  <c r="AN15" i="508"/>
  <c r="AM15" i="508"/>
  <c r="AL15" i="508"/>
  <c r="AK15" i="508"/>
  <c r="U15" i="508"/>
  <c r="T15" i="508"/>
  <c r="S15" i="508"/>
  <c r="R15" i="508"/>
  <c r="Q15" i="508"/>
  <c r="AW14" i="508"/>
  <c r="AV14" i="508"/>
  <c r="AU14" i="508"/>
  <c r="AT14" i="508"/>
  <c r="AS14" i="508"/>
  <c r="AR14" i="508"/>
  <c r="AQ14" i="508"/>
  <c r="AP14" i="508"/>
  <c r="AO14" i="508"/>
  <c r="AN14" i="508"/>
  <c r="AM14" i="508"/>
  <c r="AL14" i="508"/>
  <c r="AK14" i="508"/>
  <c r="U14" i="508"/>
  <c r="T14" i="508"/>
  <c r="S14" i="508"/>
  <c r="R14" i="508"/>
  <c r="Q14" i="508"/>
  <c r="AW13" i="508"/>
  <c r="AV13" i="508"/>
  <c r="AU13" i="508"/>
  <c r="AT13" i="508"/>
  <c r="AS13" i="508"/>
  <c r="AR13" i="508"/>
  <c r="AQ13" i="508"/>
  <c r="AP13" i="508"/>
  <c r="AO13" i="508"/>
  <c r="AN13" i="508"/>
  <c r="AM13" i="508"/>
  <c r="AL13" i="508"/>
  <c r="AK13" i="508"/>
  <c r="U13" i="508"/>
  <c r="T13" i="508"/>
  <c r="S13" i="508"/>
  <c r="R13" i="508"/>
  <c r="Q13" i="508"/>
  <c r="AW12" i="508"/>
  <c r="AV12" i="508"/>
  <c r="AU12" i="508"/>
  <c r="AT12" i="508"/>
  <c r="AS12" i="508"/>
  <c r="AR12" i="508"/>
  <c r="AQ12" i="508"/>
  <c r="AP12" i="508"/>
  <c r="AO12" i="508"/>
  <c r="AN12" i="508"/>
  <c r="AM12" i="508"/>
  <c r="AL12" i="508"/>
  <c r="AK12" i="508"/>
  <c r="U12" i="508"/>
  <c r="T12" i="508"/>
  <c r="S12" i="508"/>
  <c r="R12" i="508"/>
  <c r="Q12" i="508"/>
  <c r="AW11" i="508"/>
  <c r="AV11" i="508"/>
  <c r="AU11" i="508"/>
  <c r="AT11" i="508"/>
  <c r="AS11" i="508"/>
  <c r="AR11" i="508"/>
  <c r="AQ11" i="508"/>
  <c r="AP11" i="508"/>
  <c r="AO11" i="508"/>
  <c r="AN11" i="508"/>
  <c r="AM11" i="508"/>
  <c r="AL11" i="508"/>
  <c r="AK11" i="508"/>
  <c r="U11" i="508"/>
  <c r="T11" i="508"/>
  <c r="S11" i="508"/>
  <c r="R11" i="508"/>
  <c r="Q11" i="508"/>
  <c r="AW10" i="508"/>
  <c r="AV10" i="508"/>
  <c r="AU10" i="508"/>
  <c r="AT10" i="508"/>
  <c r="AS10" i="508"/>
  <c r="AR10" i="508"/>
  <c r="AQ10" i="508"/>
  <c r="AP10" i="508"/>
  <c r="AO10" i="508"/>
  <c r="AN10" i="508"/>
  <c r="AM10" i="508"/>
  <c r="AL10" i="508"/>
  <c r="AK10" i="508"/>
  <c r="U10" i="508"/>
  <c r="T10" i="508"/>
  <c r="S10" i="508"/>
  <c r="R10" i="508"/>
  <c r="Q10" i="508"/>
  <c r="AW9" i="508"/>
  <c r="AV9" i="508"/>
  <c r="AU9" i="508"/>
  <c r="AT9" i="508"/>
  <c r="AS9" i="508"/>
  <c r="AR9" i="508"/>
  <c r="AQ9" i="508"/>
  <c r="AP9" i="508"/>
  <c r="AO9" i="508"/>
  <c r="AN9" i="508"/>
  <c r="AM9" i="508"/>
  <c r="AL9" i="508"/>
  <c r="AK9" i="508"/>
  <c r="U9" i="508"/>
  <c r="T9" i="508"/>
  <c r="S9" i="508"/>
  <c r="R9" i="508"/>
  <c r="Q9" i="508"/>
  <c r="AW8" i="508"/>
  <c r="AV8" i="508"/>
  <c r="AU8" i="508"/>
  <c r="AT8" i="508"/>
  <c r="AS8" i="508"/>
  <c r="AR8" i="508"/>
  <c r="AQ8" i="508"/>
  <c r="AP8" i="508"/>
  <c r="AO8" i="508"/>
  <c r="AN8" i="508"/>
  <c r="AM8" i="508"/>
  <c r="AL8" i="508"/>
  <c r="AK8" i="508"/>
  <c r="U8" i="508"/>
  <c r="T8" i="508"/>
  <c r="S8" i="508"/>
  <c r="R8" i="508"/>
  <c r="Q8" i="508"/>
  <c r="AW7" i="508"/>
  <c r="AV7" i="508"/>
  <c r="AU7" i="508"/>
  <c r="AT7" i="508"/>
  <c r="AS7" i="508"/>
  <c r="AR7" i="508"/>
  <c r="AQ7" i="508"/>
  <c r="AP7" i="508"/>
  <c r="AO7" i="508"/>
  <c r="AN7" i="508"/>
  <c r="AM7" i="508"/>
  <c r="AL7" i="508"/>
  <c r="AK7" i="508"/>
  <c r="U7" i="508"/>
  <c r="T7" i="508"/>
  <c r="AW6" i="508"/>
  <c r="AV6" i="508"/>
  <c r="AU6" i="508"/>
  <c r="AT6" i="508"/>
  <c r="AS6" i="508"/>
  <c r="AR6" i="508"/>
  <c r="AQ6" i="508"/>
  <c r="AP6" i="508"/>
  <c r="AO6" i="508"/>
  <c r="AN6" i="508"/>
  <c r="AM6" i="508"/>
  <c r="AL6" i="508"/>
  <c r="AK6" i="508"/>
  <c r="U6" i="508"/>
  <c r="T6" i="508"/>
  <c r="S6" i="508"/>
  <c r="R6" i="508"/>
  <c r="Q6" i="508"/>
  <c r="AW5" i="508"/>
  <c r="AV5" i="508"/>
  <c r="AU5" i="508"/>
  <c r="AT5" i="508"/>
  <c r="AS5" i="508"/>
  <c r="AR5" i="508"/>
  <c r="AQ5" i="508"/>
  <c r="AP5" i="508"/>
  <c r="AO5" i="508"/>
  <c r="AN5" i="508"/>
  <c r="AM5" i="508"/>
  <c r="AL5" i="508"/>
  <c r="AK5" i="508"/>
  <c r="U5" i="508"/>
  <c r="T5" i="508"/>
  <c r="S5" i="508"/>
  <c r="R5" i="508"/>
  <c r="Q5" i="508"/>
  <c r="AW4" i="508"/>
  <c r="AV4" i="508"/>
  <c r="AU4" i="508"/>
  <c r="AT4" i="508"/>
  <c r="AS4" i="508"/>
  <c r="AR4" i="508"/>
  <c r="AQ4" i="508"/>
  <c r="AP4" i="508"/>
  <c r="AO4" i="508"/>
  <c r="AN4" i="508"/>
  <c r="AM4" i="508"/>
  <c r="AL4" i="508"/>
  <c r="AK4" i="508"/>
  <c r="U4" i="508"/>
  <c r="T4" i="508"/>
  <c r="S4" i="508"/>
  <c r="R4" i="508"/>
  <c r="Q4" i="508"/>
  <c r="A3" i="508"/>
  <c r="B3" i="508" s="1"/>
  <c r="C1" i="508"/>
  <c r="D1" i="508" s="1"/>
  <c r="E1" i="508" s="1"/>
  <c r="F1" i="508" s="1"/>
  <c r="G1" i="508" s="1"/>
  <c r="H1" i="508" s="1"/>
  <c r="I1" i="508" s="1"/>
  <c r="J1" i="508" s="1"/>
  <c r="K1" i="508" s="1"/>
  <c r="L1" i="508" s="1"/>
  <c r="M1" i="508" s="1"/>
  <c r="N1" i="508" s="1"/>
  <c r="AA73" i="513"/>
  <c r="Z73" i="513"/>
  <c r="Y73" i="513"/>
  <c r="X73" i="513"/>
  <c r="W73" i="513"/>
  <c r="V73" i="513"/>
  <c r="U73" i="513"/>
  <c r="AA72" i="513"/>
  <c r="Z72" i="513"/>
  <c r="Y72" i="513"/>
  <c r="X72" i="513"/>
  <c r="W72" i="513"/>
  <c r="V72" i="513"/>
  <c r="U72" i="513"/>
  <c r="AA71" i="513"/>
  <c r="Z71" i="513"/>
  <c r="Y71" i="513"/>
  <c r="X71" i="513"/>
  <c r="W71" i="513"/>
  <c r="V71" i="513"/>
  <c r="U71" i="513"/>
  <c r="AA70" i="513"/>
  <c r="Z70" i="513"/>
  <c r="Y70" i="513"/>
  <c r="X70" i="513"/>
  <c r="W70" i="513"/>
  <c r="V70" i="513"/>
  <c r="U70" i="513"/>
  <c r="AA69" i="513"/>
  <c r="Z69" i="513"/>
  <c r="Y69" i="513"/>
  <c r="X69" i="513"/>
  <c r="W69" i="513"/>
  <c r="V69" i="513"/>
  <c r="U69" i="513"/>
  <c r="AA68" i="513"/>
  <c r="Z68" i="513"/>
  <c r="Y68" i="513"/>
  <c r="X68" i="513"/>
  <c r="W68" i="513"/>
  <c r="V68" i="513"/>
  <c r="U68" i="513"/>
  <c r="AA67" i="513"/>
  <c r="Z67" i="513"/>
  <c r="Y67" i="513"/>
  <c r="X67" i="513"/>
  <c r="W67" i="513"/>
  <c r="V67" i="513"/>
  <c r="U67" i="513"/>
  <c r="AA66" i="513"/>
  <c r="Z66" i="513"/>
  <c r="Y66" i="513"/>
  <c r="X66" i="513"/>
  <c r="W66" i="513"/>
  <c r="V66" i="513"/>
  <c r="U66" i="513"/>
  <c r="AA65" i="513"/>
  <c r="Z65" i="513"/>
  <c r="Y65" i="513"/>
  <c r="X65" i="513"/>
  <c r="W65" i="513"/>
  <c r="V65" i="513"/>
  <c r="U65" i="513"/>
  <c r="AA64" i="513"/>
  <c r="Z64" i="513"/>
  <c r="Y64" i="513"/>
  <c r="X64" i="513"/>
  <c r="W64" i="513"/>
  <c r="V64" i="513"/>
  <c r="U64" i="513"/>
  <c r="AA63" i="513"/>
  <c r="Z63" i="513"/>
  <c r="Y63" i="513"/>
  <c r="X63" i="513"/>
  <c r="W63" i="513"/>
  <c r="V63" i="513"/>
  <c r="U63" i="513"/>
  <c r="AA62" i="513"/>
  <c r="Z62" i="513"/>
  <c r="Y62" i="513"/>
  <c r="X62" i="513"/>
  <c r="W62" i="513"/>
  <c r="V62" i="513"/>
  <c r="U62" i="513"/>
  <c r="AA61" i="513"/>
  <c r="Z61" i="513"/>
  <c r="Y61" i="513"/>
  <c r="X61" i="513"/>
  <c r="W61" i="513"/>
  <c r="V61" i="513"/>
  <c r="U61" i="513"/>
  <c r="AA60" i="513"/>
  <c r="Z60" i="513"/>
  <c r="Y60" i="513"/>
  <c r="X60" i="513"/>
  <c r="W60" i="513"/>
  <c r="V60" i="513"/>
  <c r="U60" i="513"/>
  <c r="AA59" i="513"/>
  <c r="Z59" i="513"/>
  <c r="Y59" i="513"/>
  <c r="X59" i="513"/>
  <c r="W59" i="513"/>
  <c r="V59" i="513"/>
  <c r="U59" i="513"/>
  <c r="AA58" i="513"/>
  <c r="Z58" i="513"/>
  <c r="Y58" i="513"/>
  <c r="X58" i="513"/>
  <c r="W58" i="513"/>
  <c r="V58" i="513"/>
  <c r="U58" i="513"/>
  <c r="AA57" i="513"/>
  <c r="Z57" i="513"/>
  <c r="Y57" i="513"/>
  <c r="X57" i="513"/>
  <c r="W57" i="513"/>
  <c r="V57" i="513"/>
  <c r="U57" i="513"/>
  <c r="AA56" i="513"/>
  <c r="Z56" i="513"/>
  <c r="Y56" i="513"/>
  <c r="X56" i="513"/>
  <c r="W56" i="513"/>
  <c r="V56" i="513"/>
  <c r="U56" i="513"/>
  <c r="AA55" i="513"/>
  <c r="Z55" i="513"/>
  <c r="Y55" i="513"/>
  <c r="X55" i="513"/>
  <c r="W55" i="513"/>
  <c r="V55" i="513"/>
  <c r="U55" i="513"/>
  <c r="AA54" i="513"/>
  <c r="Z54" i="513"/>
  <c r="Y54" i="513"/>
  <c r="X54" i="513"/>
  <c r="W54" i="513"/>
  <c r="V54" i="513"/>
  <c r="U54" i="513"/>
  <c r="AA53" i="513"/>
  <c r="Z53" i="513"/>
  <c r="Y53" i="513"/>
  <c r="X53" i="513"/>
  <c r="W53" i="513"/>
  <c r="V53" i="513"/>
  <c r="U53" i="513"/>
  <c r="N28" i="513"/>
  <c r="M28" i="513"/>
  <c r="I28" i="513"/>
  <c r="H28" i="513"/>
  <c r="G28" i="513"/>
  <c r="F28" i="513"/>
  <c r="E28" i="513"/>
  <c r="D28" i="513"/>
  <c r="C28" i="513"/>
  <c r="AW24" i="513"/>
  <c r="AV24" i="513"/>
  <c r="AU24" i="513"/>
  <c r="AT24" i="513"/>
  <c r="AS24" i="513"/>
  <c r="AR24" i="513"/>
  <c r="AQ24" i="513"/>
  <c r="AP24" i="513"/>
  <c r="AO24" i="513"/>
  <c r="AN24" i="513"/>
  <c r="AM24" i="513"/>
  <c r="AL24" i="513"/>
  <c r="AK24" i="513"/>
  <c r="U24" i="513"/>
  <c r="T24" i="513"/>
  <c r="S24" i="513"/>
  <c r="R24" i="513"/>
  <c r="Q24" i="513"/>
  <c r="AW23" i="513"/>
  <c r="AV23" i="513"/>
  <c r="AU23" i="513"/>
  <c r="AT23" i="513"/>
  <c r="AS23" i="513"/>
  <c r="AR23" i="513"/>
  <c r="AQ23" i="513"/>
  <c r="AP23" i="513"/>
  <c r="AO23" i="513"/>
  <c r="AN23" i="513"/>
  <c r="AM23" i="513"/>
  <c r="AL23" i="513"/>
  <c r="AK23" i="513"/>
  <c r="U23" i="513"/>
  <c r="T23" i="513"/>
  <c r="S23" i="513"/>
  <c r="R23" i="513"/>
  <c r="Q23" i="513"/>
  <c r="AW22" i="513"/>
  <c r="AV22" i="513"/>
  <c r="AU22" i="513"/>
  <c r="AT22" i="513"/>
  <c r="AS22" i="513"/>
  <c r="AR22" i="513"/>
  <c r="AQ22" i="513"/>
  <c r="AP22" i="513"/>
  <c r="AO22" i="513"/>
  <c r="AN22" i="513"/>
  <c r="AM22" i="513"/>
  <c r="AL22" i="513"/>
  <c r="AK22" i="513"/>
  <c r="AW21" i="513"/>
  <c r="AV21" i="513"/>
  <c r="AU21" i="513"/>
  <c r="AT21" i="513"/>
  <c r="AS21" i="513"/>
  <c r="AR21" i="513"/>
  <c r="AQ21" i="513"/>
  <c r="AP21" i="513"/>
  <c r="AO21" i="513"/>
  <c r="AN21" i="513"/>
  <c r="AM21" i="513"/>
  <c r="AL21" i="513"/>
  <c r="AK21" i="513"/>
  <c r="U21" i="513"/>
  <c r="T21" i="513"/>
  <c r="S21" i="513"/>
  <c r="R21" i="513"/>
  <c r="Q21" i="513"/>
  <c r="AW20" i="513"/>
  <c r="AV20" i="513"/>
  <c r="AU20" i="513"/>
  <c r="AT20" i="513"/>
  <c r="AS20" i="513"/>
  <c r="AR20" i="513"/>
  <c r="AQ20" i="513"/>
  <c r="AP20" i="513"/>
  <c r="AO20" i="513"/>
  <c r="AN20" i="513"/>
  <c r="AM20" i="513"/>
  <c r="AL20" i="513"/>
  <c r="AK20" i="513"/>
  <c r="U20" i="513"/>
  <c r="T20" i="513"/>
  <c r="S20" i="513"/>
  <c r="R20" i="513"/>
  <c r="Q20" i="513"/>
  <c r="AW19" i="513"/>
  <c r="AV19" i="513"/>
  <c r="AU19" i="513"/>
  <c r="AT19" i="513"/>
  <c r="AS19" i="513"/>
  <c r="AR19" i="513"/>
  <c r="AQ19" i="513"/>
  <c r="AP19" i="513"/>
  <c r="AO19" i="513"/>
  <c r="AN19" i="513"/>
  <c r="AM19" i="513"/>
  <c r="AL19" i="513"/>
  <c r="AK19" i="513"/>
  <c r="U19" i="513"/>
  <c r="T19" i="513"/>
  <c r="S19" i="513"/>
  <c r="R19" i="513"/>
  <c r="Q19" i="513"/>
  <c r="AW18" i="513"/>
  <c r="AV18" i="513"/>
  <c r="AU18" i="513"/>
  <c r="AT18" i="513"/>
  <c r="AS18" i="513"/>
  <c r="AR18" i="513"/>
  <c r="AQ18" i="513"/>
  <c r="AP18" i="513"/>
  <c r="AO18" i="513"/>
  <c r="AN18" i="513"/>
  <c r="AM18" i="513"/>
  <c r="AL18" i="513"/>
  <c r="AK18" i="513"/>
  <c r="AW17" i="513"/>
  <c r="AV17" i="513"/>
  <c r="AU17" i="513"/>
  <c r="AT17" i="513"/>
  <c r="AS17" i="513"/>
  <c r="AR17" i="513"/>
  <c r="AQ17" i="513"/>
  <c r="AP17" i="513"/>
  <c r="AO17" i="513"/>
  <c r="AN17" i="513"/>
  <c r="AM17" i="513"/>
  <c r="AL17" i="513"/>
  <c r="AK17" i="513"/>
  <c r="AW16" i="513"/>
  <c r="AV16" i="513"/>
  <c r="AU16" i="513"/>
  <c r="AT16" i="513"/>
  <c r="AS16" i="513"/>
  <c r="AR16" i="513"/>
  <c r="AQ16" i="513"/>
  <c r="AP16" i="513"/>
  <c r="AO16" i="513"/>
  <c r="AN16" i="513"/>
  <c r="AM16" i="513"/>
  <c r="AL16" i="513"/>
  <c r="AK16" i="513"/>
  <c r="AW15" i="513"/>
  <c r="AV15" i="513"/>
  <c r="AU15" i="513"/>
  <c r="AT15" i="513"/>
  <c r="AS15" i="513"/>
  <c r="AR15" i="513"/>
  <c r="AQ15" i="513"/>
  <c r="AP15" i="513"/>
  <c r="AO15" i="513"/>
  <c r="AN15" i="513"/>
  <c r="AM15" i="513"/>
  <c r="AL15" i="513"/>
  <c r="AK15" i="513"/>
  <c r="U15" i="513"/>
  <c r="T15" i="513"/>
  <c r="S15" i="513"/>
  <c r="R15" i="513"/>
  <c r="Q15" i="513"/>
  <c r="AW14" i="513"/>
  <c r="AV14" i="513"/>
  <c r="AU14" i="513"/>
  <c r="AT14" i="513"/>
  <c r="AS14" i="513"/>
  <c r="AR14" i="513"/>
  <c r="AQ14" i="513"/>
  <c r="AP14" i="513"/>
  <c r="AO14" i="513"/>
  <c r="AN14" i="513"/>
  <c r="AM14" i="513"/>
  <c r="AL14" i="513"/>
  <c r="AK14" i="513"/>
  <c r="U14" i="513"/>
  <c r="T14" i="513"/>
  <c r="S14" i="513"/>
  <c r="R14" i="513"/>
  <c r="Q14" i="513"/>
  <c r="AW13" i="513"/>
  <c r="AV13" i="513"/>
  <c r="AU13" i="513"/>
  <c r="AT13" i="513"/>
  <c r="AS13" i="513"/>
  <c r="AR13" i="513"/>
  <c r="AQ13" i="513"/>
  <c r="AP13" i="513"/>
  <c r="AO13" i="513"/>
  <c r="AN13" i="513"/>
  <c r="AM13" i="513"/>
  <c r="AL13" i="513"/>
  <c r="AK13" i="513"/>
  <c r="U13" i="513"/>
  <c r="T13" i="513"/>
  <c r="S13" i="513"/>
  <c r="R13" i="513"/>
  <c r="Q13" i="513"/>
  <c r="AW12" i="513"/>
  <c r="AV12" i="513"/>
  <c r="AU12" i="513"/>
  <c r="AT12" i="513"/>
  <c r="AS12" i="513"/>
  <c r="AR12" i="513"/>
  <c r="AQ12" i="513"/>
  <c r="AP12" i="513"/>
  <c r="AO12" i="513"/>
  <c r="AN12" i="513"/>
  <c r="AM12" i="513"/>
  <c r="AL12" i="513"/>
  <c r="AK12" i="513"/>
  <c r="U12" i="513"/>
  <c r="T12" i="513"/>
  <c r="S12" i="513"/>
  <c r="R12" i="513"/>
  <c r="Q12" i="513"/>
  <c r="AW11" i="513"/>
  <c r="AV11" i="513"/>
  <c r="AU11" i="513"/>
  <c r="AT11" i="513"/>
  <c r="AS11" i="513"/>
  <c r="AR11" i="513"/>
  <c r="AQ11" i="513"/>
  <c r="AP11" i="513"/>
  <c r="AO11" i="513"/>
  <c r="AN11" i="513"/>
  <c r="AM11" i="513"/>
  <c r="AL11" i="513"/>
  <c r="AK11" i="513"/>
  <c r="U11" i="513"/>
  <c r="T11" i="513"/>
  <c r="S11" i="513"/>
  <c r="R11" i="513"/>
  <c r="Q11" i="513"/>
  <c r="AW10" i="513"/>
  <c r="AV10" i="513"/>
  <c r="AU10" i="513"/>
  <c r="AT10" i="513"/>
  <c r="AS10" i="513"/>
  <c r="AR10" i="513"/>
  <c r="AQ10" i="513"/>
  <c r="AP10" i="513"/>
  <c r="AO10" i="513"/>
  <c r="AN10" i="513"/>
  <c r="AM10" i="513"/>
  <c r="AL10" i="513"/>
  <c r="AK10" i="513"/>
  <c r="U10" i="513"/>
  <c r="T10" i="513"/>
  <c r="S10" i="513"/>
  <c r="R10" i="513"/>
  <c r="Q10" i="513"/>
  <c r="AW9" i="513"/>
  <c r="AV9" i="513"/>
  <c r="AU9" i="513"/>
  <c r="AT9" i="513"/>
  <c r="AS9" i="513"/>
  <c r="AR9" i="513"/>
  <c r="AQ9" i="513"/>
  <c r="AP9" i="513"/>
  <c r="AO9" i="513"/>
  <c r="AN9" i="513"/>
  <c r="AM9" i="513"/>
  <c r="AL9" i="513"/>
  <c r="AK9" i="513"/>
  <c r="U9" i="513"/>
  <c r="T9" i="513"/>
  <c r="S9" i="513"/>
  <c r="R9" i="513"/>
  <c r="Q9" i="513"/>
  <c r="AW8" i="513"/>
  <c r="AV8" i="513"/>
  <c r="AU8" i="513"/>
  <c r="AT8" i="513"/>
  <c r="AS8" i="513"/>
  <c r="AR8" i="513"/>
  <c r="AQ8" i="513"/>
  <c r="AP8" i="513"/>
  <c r="AO8" i="513"/>
  <c r="AN8" i="513"/>
  <c r="AM8" i="513"/>
  <c r="AL8" i="513"/>
  <c r="AK8" i="513"/>
  <c r="U8" i="513"/>
  <c r="T8" i="513"/>
  <c r="S8" i="513"/>
  <c r="R8" i="513"/>
  <c r="Q8" i="513"/>
  <c r="AW7" i="513"/>
  <c r="AV7" i="513"/>
  <c r="AU7" i="513"/>
  <c r="AT7" i="513"/>
  <c r="AS7" i="513"/>
  <c r="AR7" i="513"/>
  <c r="AQ7" i="513"/>
  <c r="AP7" i="513"/>
  <c r="AO7" i="513"/>
  <c r="AN7" i="513"/>
  <c r="AM7" i="513"/>
  <c r="AL7" i="513"/>
  <c r="AK7" i="513"/>
  <c r="U7" i="513"/>
  <c r="T7" i="513"/>
  <c r="AW6" i="513"/>
  <c r="AV6" i="513"/>
  <c r="AU6" i="513"/>
  <c r="AT6" i="513"/>
  <c r="AS6" i="513"/>
  <c r="AR6" i="513"/>
  <c r="AQ6" i="513"/>
  <c r="AP6" i="513"/>
  <c r="AO6" i="513"/>
  <c r="AN6" i="513"/>
  <c r="AM6" i="513"/>
  <c r="AL6" i="513"/>
  <c r="AK6" i="513"/>
  <c r="U6" i="513"/>
  <c r="T6" i="513"/>
  <c r="S6" i="513"/>
  <c r="R6" i="513"/>
  <c r="Q6" i="513"/>
  <c r="AW5" i="513"/>
  <c r="AV5" i="513"/>
  <c r="AU5" i="513"/>
  <c r="AT5" i="513"/>
  <c r="AS5" i="513"/>
  <c r="AR5" i="513"/>
  <c r="AQ5" i="513"/>
  <c r="AP5" i="513"/>
  <c r="AO5" i="513"/>
  <c r="AN5" i="513"/>
  <c r="AM5" i="513"/>
  <c r="AL5" i="513"/>
  <c r="AK5" i="513"/>
  <c r="U5" i="513"/>
  <c r="T5" i="513"/>
  <c r="S5" i="513"/>
  <c r="R5" i="513"/>
  <c r="Q5" i="513"/>
  <c r="AW4" i="513"/>
  <c r="AV4" i="513"/>
  <c r="AU4" i="513"/>
  <c r="AT4" i="513"/>
  <c r="AS4" i="513"/>
  <c r="AR4" i="513"/>
  <c r="AQ4" i="513"/>
  <c r="AP4" i="513"/>
  <c r="AO4" i="513"/>
  <c r="AN4" i="513"/>
  <c r="AM4" i="513"/>
  <c r="AL4" i="513"/>
  <c r="AK4" i="513"/>
  <c r="U4" i="513"/>
  <c r="T4" i="513"/>
  <c r="S4" i="513"/>
  <c r="R4" i="513"/>
  <c r="Q4" i="513"/>
  <c r="A3" i="513"/>
  <c r="C1" i="513"/>
  <c r="D1" i="513" s="1"/>
  <c r="E1" i="513" s="1"/>
  <c r="F1" i="513" s="1"/>
  <c r="G1" i="513" s="1"/>
  <c r="H1" i="513" s="1"/>
  <c r="I1" i="513" s="1"/>
  <c r="J1" i="513" s="1"/>
  <c r="K1" i="513" s="1"/>
  <c r="L1" i="513" s="1"/>
  <c r="M1" i="513" s="1"/>
  <c r="N1" i="513" s="1"/>
  <c r="AQ83" i="658"/>
  <c r="AD83" i="658"/>
  <c r="AC83" i="658"/>
  <c r="AB83" i="658"/>
  <c r="AA83" i="658"/>
  <c r="Z83" i="658"/>
  <c r="Y83" i="658"/>
  <c r="X83" i="658"/>
  <c r="AQ82" i="658"/>
  <c r="AD82" i="658"/>
  <c r="AC82" i="658"/>
  <c r="AB82" i="658"/>
  <c r="AA82" i="658"/>
  <c r="Z82" i="658"/>
  <c r="Y82" i="658"/>
  <c r="X82" i="658"/>
  <c r="AQ81" i="658"/>
  <c r="AD81" i="658"/>
  <c r="AC81" i="658"/>
  <c r="AB81" i="658"/>
  <c r="AA81" i="658"/>
  <c r="Z81" i="658"/>
  <c r="Y81" i="658"/>
  <c r="X81" i="658"/>
  <c r="AQ80" i="658"/>
  <c r="AD80" i="658"/>
  <c r="AC80" i="658"/>
  <c r="AB80" i="658"/>
  <c r="AA80" i="658"/>
  <c r="Z80" i="658"/>
  <c r="Y80" i="658"/>
  <c r="X80" i="658"/>
  <c r="AQ79" i="658"/>
  <c r="AD79" i="658"/>
  <c r="AC79" i="658"/>
  <c r="AB79" i="658"/>
  <c r="AA79" i="658"/>
  <c r="Z79" i="658"/>
  <c r="Y79" i="658"/>
  <c r="X79" i="658"/>
  <c r="AQ78" i="658"/>
  <c r="AD78" i="658"/>
  <c r="AC78" i="658"/>
  <c r="AB78" i="658"/>
  <c r="AA78" i="658"/>
  <c r="Z78" i="658"/>
  <c r="Y78" i="658"/>
  <c r="X78" i="658"/>
  <c r="AQ77" i="658"/>
  <c r="AD77" i="658"/>
  <c r="AC77" i="658"/>
  <c r="AB77" i="658"/>
  <c r="AA77" i="658"/>
  <c r="Z77" i="658"/>
  <c r="Y77" i="658"/>
  <c r="X77" i="658"/>
  <c r="AD76" i="658"/>
  <c r="AC76" i="658"/>
  <c r="AB76" i="658"/>
  <c r="AA76" i="658"/>
  <c r="Z76" i="658"/>
  <c r="Y76" i="658"/>
  <c r="X76" i="658"/>
  <c r="AQ75" i="658"/>
  <c r="AD75" i="658"/>
  <c r="AC75" i="658"/>
  <c r="AB75" i="658"/>
  <c r="AA75" i="658"/>
  <c r="Z75" i="658"/>
  <c r="Y75" i="658"/>
  <c r="X75" i="658"/>
  <c r="AQ74" i="658"/>
  <c r="AD74" i="658"/>
  <c r="AC74" i="658"/>
  <c r="AB74" i="658"/>
  <c r="AA74" i="658"/>
  <c r="Z74" i="658"/>
  <c r="Y74" i="658"/>
  <c r="X74" i="658"/>
  <c r="AQ73" i="658"/>
  <c r="AD73" i="658"/>
  <c r="AC73" i="658"/>
  <c r="AB73" i="658"/>
  <c r="AA73" i="658"/>
  <c r="Z73" i="658"/>
  <c r="Y73" i="658"/>
  <c r="X73" i="658"/>
  <c r="AD72" i="658"/>
  <c r="AC72" i="658"/>
  <c r="AB72" i="658"/>
  <c r="AA72" i="658"/>
  <c r="Z72" i="658"/>
  <c r="Y72" i="658"/>
  <c r="X72" i="658"/>
  <c r="AD71" i="658"/>
  <c r="AC71" i="658"/>
  <c r="AB71" i="658"/>
  <c r="AA71" i="658"/>
  <c r="Z71" i="658"/>
  <c r="Y71" i="658"/>
  <c r="X71" i="658"/>
  <c r="AD70" i="658"/>
  <c r="AC70" i="658"/>
  <c r="AB70" i="658"/>
  <c r="AA70" i="658"/>
  <c r="Z70" i="658"/>
  <c r="Y70" i="658"/>
  <c r="X70" i="658"/>
  <c r="AQ69" i="658"/>
  <c r="AD69" i="658"/>
  <c r="AC69" i="658"/>
  <c r="AB69" i="658"/>
  <c r="AA69" i="658"/>
  <c r="Z69" i="658"/>
  <c r="Y69" i="658"/>
  <c r="X69" i="658"/>
  <c r="AQ68" i="658"/>
  <c r="T68" i="658"/>
  <c r="AQ67" i="658"/>
  <c r="AD67" i="658"/>
  <c r="AC67" i="658"/>
  <c r="AB67" i="658"/>
  <c r="AA67" i="658"/>
  <c r="Z67" i="658"/>
  <c r="Y67" i="658"/>
  <c r="X67" i="658"/>
  <c r="AQ66" i="658"/>
  <c r="AD66" i="658"/>
  <c r="AC66" i="658"/>
  <c r="AB66" i="658"/>
  <c r="AA66" i="658"/>
  <c r="Z66" i="658"/>
  <c r="Y66" i="658"/>
  <c r="X66" i="658"/>
  <c r="AQ65" i="658"/>
  <c r="AD65" i="658"/>
  <c r="AC65" i="658"/>
  <c r="AB65" i="658"/>
  <c r="AA65" i="658"/>
  <c r="Z65" i="658"/>
  <c r="Y65" i="658"/>
  <c r="X65" i="658"/>
  <c r="AQ64" i="658"/>
  <c r="AD64" i="658"/>
  <c r="AC64" i="658"/>
  <c r="AB64" i="658"/>
  <c r="AA64" i="658"/>
  <c r="Z64" i="658"/>
  <c r="Y64" i="658"/>
  <c r="X64" i="658"/>
  <c r="AQ63" i="658"/>
  <c r="AD63" i="658"/>
  <c r="AC63" i="658"/>
  <c r="AB63" i="658"/>
  <c r="AA63" i="658"/>
  <c r="Z63" i="658"/>
  <c r="Y63" i="658"/>
  <c r="X63" i="658"/>
  <c r="AQ62" i="658"/>
  <c r="AD62" i="658"/>
  <c r="AC62" i="658"/>
  <c r="AB62" i="658"/>
  <c r="AA62" i="658"/>
  <c r="Z62" i="658"/>
  <c r="Y62" i="658"/>
  <c r="X62" i="658"/>
  <c r="AQ61" i="658"/>
  <c r="AD61" i="658"/>
  <c r="AC61" i="658"/>
  <c r="AB61" i="658"/>
  <c r="AA61" i="658"/>
  <c r="Z61" i="658"/>
  <c r="Y61" i="658"/>
  <c r="X61" i="658"/>
  <c r="AQ60" i="658"/>
  <c r="AD60" i="658"/>
  <c r="AC60" i="658"/>
  <c r="AB60" i="658"/>
  <c r="AA60" i="658"/>
  <c r="Z60" i="658"/>
  <c r="Y60" i="658"/>
  <c r="X60" i="658"/>
  <c r="AQ59" i="658"/>
  <c r="AD59" i="658"/>
  <c r="AC59" i="658"/>
  <c r="AB59" i="658"/>
  <c r="AA59" i="658"/>
  <c r="Z59" i="658"/>
  <c r="Y59" i="658"/>
  <c r="X59" i="658"/>
  <c r="AQ58" i="658"/>
  <c r="AD58" i="658"/>
  <c r="AC58" i="658"/>
  <c r="AB58" i="658"/>
  <c r="AA58" i="658"/>
  <c r="Z58" i="658"/>
  <c r="Y58" i="658"/>
  <c r="X58" i="658"/>
  <c r="J38" i="658"/>
  <c r="I38" i="658"/>
  <c r="H38" i="658"/>
  <c r="G38" i="658"/>
  <c r="F38" i="658"/>
  <c r="E38" i="658"/>
  <c r="D38" i="658"/>
  <c r="C38" i="658"/>
  <c r="G37" i="658"/>
  <c r="F37" i="658"/>
  <c r="E37" i="658"/>
  <c r="D37" i="658"/>
  <c r="C37" i="658"/>
  <c r="P35" i="658"/>
  <c r="O35" i="658"/>
  <c r="J35" i="658"/>
  <c r="I35" i="658"/>
  <c r="H35" i="658"/>
  <c r="G35" i="658"/>
  <c r="F35" i="658"/>
  <c r="E35" i="658"/>
  <c r="D35" i="658"/>
  <c r="C35" i="658"/>
  <c r="P34" i="658"/>
  <c r="O34" i="658"/>
  <c r="J34" i="658"/>
  <c r="I34" i="658"/>
  <c r="H34" i="658"/>
  <c r="G34" i="658"/>
  <c r="F34" i="658"/>
  <c r="E34" i="658"/>
  <c r="D34" i="658"/>
  <c r="C34" i="658"/>
  <c r="A31" i="658"/>
  <c r="BD30" i="658"/>
  <c r="BC30" i="658"/>
  <c r="BB30" i="658"/>
  <c r="BA30" i="658"/>
  <c r="AZ30" i="658"/>
  <c r="AY30" i="658"/>
  <c r="AX30" i="658"/>
  <c r="AW30" i="658"/>
  <c r="AV30" i="658"/>
  <c r="AU30" i="658"/>
  <c r="AT30" i="658"/>
  <c r="AS30" i="658"/>
  <c r="AR30" i="658"/>
  <c r="AQ30" i="658"/>
  <c r="AP30" i="658"/>
  <c r="AO30" i="658"/>
  <c r="X30" i="658"/>
  <c r="W30" i="658"/>
  <c r="V30" i="658"/>
  <c r="U30" i="658"/>
  <c r="T30" i="658"/>
  <c r="BD29" i="658"/>
  <c r="BC29" i="658"/>
  <c r="BB29" i="658"/>
  <c r="BA29" i="658"/>
  <c r="AZ29" i="658"/>
  <c r="AY29" i="658"/>
  <c r="AX29" i="658"/>
  <c r="AW29" i="658"/>
  <c r="AV29" i="658"/>
  <c r="AU29" i="658"/>
  <c r="AT29" i="658"/>
  <c r="AS29" i="658"/>
  <c r="AR29" i="658"/>
  <c r="AQ29" i="658"/>
  <c r="AP29" i="658"/>
  <c r="AO29" i="658"/>
  <c r="X29" i="658"/>
  <c r="W29" i="658"/>
  <c r="V29" i="658"/>
  <c r="U29" i="658"/>
  <c r="T29" i="658"/>
  <c r="BD28" i="658"/>
  <c r="BC28" i="658"/>
  <c r="BB28" i="658"/>
  <c r="BA28" i="658"/>
  <c r="AZ28" i="658"/>
  <c r="AY28" i="658"/>
  <c r="AX28" i="658"/>
  <c r="AW28" i="658"/>
  <c r="AV28" i="658"/>
  <c r="AU28" i="658"/>
  <c r="AT28" i="658"/>
  <c r="AS28" i="658"/>
  <c r="AR28" i="658"/>
  <c r="AQ28" i="658"/>
  <c r="AP28" i="658"/>
  <c r="AO28" i="658"/>
  <c r="X28" i="658"/>
  <c r="W28" i="658"/>
  <c r="V28" i="658"/>
  <c r="U28" i="658"/>
  <c r="T28" i="658"/>
  <c r="BD27" i="658"/>
  <c r="BC27" i="658"/>
  <c r="BB27" i="658"/>
  <c r="BA27" i="658"/>
  <c r="AZ27" i="658"/>
  <c r="AY27" i="658"/>
  <c r="AX27" i="658"/>
  <c r="AW27" i="658"/>
  <c r="AV27" i="658"/>
  <c r="AU27" i="658"/>
  <c r="AT27" i="658"/>
  <c r="AS27" i="658"/>
  <c r="AR27" i="658"/>
  <c r="AQ27" i="658"/>
  <c r="AP27" i="658"/>
  <c r="AO27" i="658"/>
  <c r="X27" i="658"/>
  <c r="W27" i="658"/>
  <c r="V27" i="658"/>
  <c r="U27" i="658"/>
  <c r="T27" i="658"/>
  <c r="BD26" i="658"/>
  <c r="BC26" i="658"/>
  <c r="BB26" i="658"/>
  <c r="BA26" i="658"/>
  <c r="AZ26" i="658"/>
  <c r="AY26" i="658"/>
  <c r="AX26" i="658"/>
  <c r="AW26" i="658"/>
  <c r="AV26" i="658"/>
  <c r="AU26" i="658"/>
  <c r="AT26" i="658"/>
  <c r="AS26" i="658"/>
  <c r="AR26" i="658"/>
  <c r="AQ26" i="658"/>
  <c r="AP26" i="658"/>
  <c r="AO26" i="658"/>
  <c r="X26" i="658"/>
  <c r="W26" i="658"/>
  <c r="V26" i="658"/>
  <c r="U26" i="658"/>
  <c r="T26" i="658"/>
  <c r="BD25" i="658"/>
  <c r="BC25" i="658"/>
  <c r="BB25" i="658"/>
  <c r="BA25" i="658"/>
  <c r="AZ25" i="658"/>
  <c r="AY25" i="658"/>
  <c r="AX25" i="658"/>
  <c r="AW25" i="658"/>
  <c r="AV25" i="658"/>
  <c r="AU25" i="658"/>
  <c r="AT25" i="658"/>
  <c r="AS25" i="658"/>
  <c r="AR25" i="658"/>
  <c r="AQ25" i="658"/>
  <c r="AP25" i="658"/>
  <c r="AO25" i="658"/>
  <c r="X25" i="658"/>
  <c r="W25" i="658"/>
  <c r="V25" i="658"/>
  <c r="U25" i="658"/>
  <c r="T25" i="658"/>
  <c r="BD24" i="658"/>
  <c r="BC24" i="658"/>
  <c r="BB24" i="658"/>
  <c r="BA24" i="658"/>
  <c r="AZ24" i="658"/>
  <c r="AY24" i="658"/>
  <c r="AX24" i="658"/>
  <c r="AW24" i="658"/>
  <c r="AV24" i="658"/>
  <c r="AU24" i="658"/>
  <c r="AT24" i="658"/>
  <c r="AS24" i="658"/>
  <c r="AR24" i="658"/>
  <c r="AQ24" i="658"/>
  <c r="AP24" i="658"/>
  <c r="AO24" i="658"/>
  <c r="X24" i="658"/>
  <c r="W24" i="658"/>
  <c r="V24" i="658"/>
  <c r="U24" i="658"/>
  <c r="T24" i="658"/>
  <c r="BD23" i="658"/>
  <c r="BC23" i="658"/>
  <c r="BB23" i="658"/>
  <c r="BA23" i="658"/>
  <c r="AZ23" i="658"/>
  <c r="AY23" i="658"/>
  <c r="AX23" i="658"/>
  <c r="AW23" i="658"/>
  <c r="AV23" i="658"/>
  <c r="AU23" i="658"/>
  <c r="AT23" i="658"/>
  <c r="AS23" i="658"/>
  <c r="AR23" i="658"/>
  <c r="AQ23" i="658"/>
  <c r="AP23" i="658"/>
  <c r="AO23" i="658"/>
  <c r="BD22" i="658"/>
  <c r="BC22" i="658"/>
  <c r="BB22" i="658"/>
  <c r="BA22" i="658"/>
  <c r="AZ22" i="658"/>
  <c r="AY22" i="658"/>
  <c r="AX22" i="658"/>
  <c r="AW22" i="658"/>
  <c r="AV22" i="658"/>
  <c r="AU22" i="658"/>
  <c r="AT22" i="658"/>
  <c r="AS22" i="658"/>
  <c r="AR22" i="658"/>
  <c r="AQ22" i="658"/>
  <c r="AP22" i="658"/>
  <c r="AO22" i="658"/>
  <c r="X22" i="658"/>
  <c r="W22" i="658"/>
  <c r="V22" i="658"/>
  <c r="U22" i="658"/>
  <c r="T22" i="658"/>
  <c r="BD21" i="658"/>
  <c r="BC21" i="658"/>
  <c r="BB21" i="658"/>
  <c r="BA21" i="658"/>
  <c r="AZ21" i="658"/>
  <c r="AY21" i="658"/>
  <c r="AX21" i="658"/>
  <c r="AW21" i="658"/>
  <c r="AV21" i="658"/>
  <c r="AU21" i="658"/>
  <c r="AT21" i="658"/>
  <c r="AS21" i="658"/>
  <c r="AR21" i="658"/>
  <c r="AQ21" i="658"/>
  <c r="AP21" i="658"/>
  <c r="AO21" i="658"/>
  <c r="X21" i="658"/>
  <c r="W21" i="658"/>
  <c r="V21" i="658"/>
  <c r="U21" i="658"/>
  <c r="T21" i="658"/>
  <c r="BD20" i="658"/>
  <c r="BC20" i="658"/>
  <c r="BB20" i="658"/>
  <c r="BA20" i="658"/>
  <c r="AZ20" i="658"/>
  <c r="AY20" i="658"/>
  <c r="AX20" i="658"/>
  <c r="AW20" i="658"/>
  <c r="AV20" i="658"/>
  <c r="AU20" i="658"/>
  <c r="AT20" i="658"/>
  <c r="AS20" i="658"/>
  <c r="AR20" i="658"/>
  <c r="AQ20" i="658"/>
  <c r="AP20" i="658"/>
  <c r="AO20" i="658"/>
  <c r="X20" i="658"/>
  <c r="W20" i="658"/>
  <c r="V20" i="658"/>
  <c r="U20" i="658"/>
  <c r="T20" i="658"/>
  <c r="BD19" i="658"/>
  <c r="BC19" i="658"/>
  <c r="BB19" i="658"/>
  <c r="BA19" i="658"/>
  <c r="AZ19" i="658"/>
  <c r="AY19" i="658"/>
  <c r="AX19" i="658"/>
  <c r="AW19" i="658"/>
  <c r="AV19" i="658"/>
  <c r="AU19" i="658"/>
  <c r="AT19" i="658"/>
  <c r="AS19" i="658"/>
  <c r="AR19" i="658"/>
  <c r="AQ19" i="658"/>
  <c r="AP19" i="658"/>
  <c r="AO19" i="658"/>
  <c r="BD18" i="658"/>
  <c r="BC18" i="658"/>
  <c r="BB18" i="658"/>
  <c r="BA18" i="658"/>
  <c r="AZ18" i="658"/>
  <c r="AY18" i="658"/>
  <c r="AX18" i="658"/>
  <c r="AW18" i="658"/>
  <c r="AV18" i="658"/>
  <c r="AU18" i="658"/>
  <c r="AT18" i="658"/>
  <c r="AS18" i="658"/>
  <c r="AR18" i="658"/>
  <c r="AQ18" i="658"/>
  <c r="AP18" i="658"/>
  <c r="AO18" i="658"/>
  <c r="BD17" i="658"/>
  <c r="BC17" i="658"/>
  <c r="BB17" i="658"/>
  <c r="BA17" i="658"/>
  <c r="AZ17" i="658"/>
  <c r="AY17" i="658"/>
  <c r="AX17" i="658"/>
  <c r="AW17" i="658"/>
  <c r="AV17" i="658"/>
  <c r="AU17" i="658"/>
  <c r="AT17" i="658"/>
  <c r="AS17" i="658"/>
  <c r="AR17" i="658"/>
  <c r="AQ17" i="658"/>
  <c r="AP17" i="658"/>
  <c r="AO17" i="658"/>
  <c r="BD16" i="658"/>
  <c r="BC16" i="658"/>
  <c r="BB16" i="658"/>
  <c r="BA16" i="658"/>
  <c r="AZ16" i="658"/>
  <c r="AY16" i="658"/>
  <c r="AX16" i="658"/>
  <c r="AW16" i="658"/>
  <c r="AV16" i="658"/>
  <c r="AU16" i="658"/>
  <c r="AT16" i="658"/>
  <c r="AS16" i="658"/>
  <c r="AR16" i="658"/>
  <c r="AQ16" i="658"/>
  <c r="AP16" i="658"/>
  <c r="AO16" i="658"/>
  <c r="X16" i="658"/>
  <c r="W16" i="658"/>
  <c r="V16" i="658"/>
  <c r="U16" i="658"/>
  <c r="T16" i="658"/>
  <c r="BD15" i="658"/>
  <c r="BC15" i="658"/>
  <c r="BB15" i="658"/>
  <c r="BA15" i="658"/>
  <c r="AZ15" i="658"/>
  <c r="AY15" i="658"/>
  <c r="AX15" i="658"/>
  <c r="AW15" i="658"/>
  <c r="AV15" i="658"/>
  <c r="AU15" i="658"/>
  <c r="AT15" i="658"/>
  <c r="AS15" i="658"/>
  <c r="AR15" i="658"/>
  <c r="AQ15" i="658"/>
  <c r="AP15" i="658"/>
  <c r="AO15" i="658"/>
  <c r="X15" i="658"/>
  <c r="W15" i="658"/>
  <c r="V15" i="658"/>
  <c r="U15" i="658"/>
  <c r="T15" i="658"/>
  <c r="BD14" i="658"/>
  <c r="BC14" i="658"/>
  <c r="BB14" i="658"/>
  <c r="BA14" i="658"/>
  <c r="AZ14" i="658"/>
  <c r="AY14" i="658"/>
  <c r="AX14" i="658"/>
  <c r="AW14" i="658"/>
  <c r="AV14" i="658"/>
  <c r="AU14" i="658"/>
  <c r="AT14" i="658"/>
  <c r="AS14" i="658"/>
  <c r="AR14" i="658"/>
  <c r="AQ14" i="658"/>
  <c r="AP14" i="658"/>
  <c r="AO14" i="658"/>
  <c r="X14" i="658"/>
  <c r="W14" i="658"/>
  <c r="V14" i="658"/>
  <c r="U14" i="658"/>
  <c r="T14" i="658"/>
  <c r="BD13" i="658"/>
  <c r="BC13" i="658"/>
  <c r="BB13" i="658"/>
  <c r="BA13" i="658"/>
  <c r="AZ13" i="658"/>
  <c r="AY13" i="658"/>
  <c r="AX13" i="658"/>
  <c r="AW13" i="658"/>
  <c r="AV13" i="658"/>
  <c r="AU13" i="658"/>
  <c r="AT13" i="658"/>
  <c r="AS13" i="658"/>
  <c r="AR13" i="658"/>
  <c r="AQ13" i="658"/>
  <c r="AP13" i="658"/>
  <c r="AO13" i="658"/>
  <c r="X13" i="658"/>
  <c r="W13" i="658"/>
  <c r="V13" i="658"/>
  <c r="U13" i="658"/>
  <c r="T13" i="658"/>
  <c r="BD12" i="658"/>
  <c r="BC12" i="658"/>
  <c r="BB12" i="658"/>
  <c r="BA12" i="658"/>
  <c r="AZ12" i="658"/>
  <c r="AY12" i="658"/>
  <c r="AX12" i="658"/>
  <c r="AW12" i="658"/>
  <c r="AV12" i="658"/>
  <c r="AU12" i="658"/>
  <c r="AT12" i="658"/>
  <c r="AS12" i="658"/>
  <c r="AR12" i="658"/>
  <c r="AQ12" i="658"/>
  <c r="AP12" i="658"/>
  <c r="AO12" i="658"/>
  <c r="X12" i="658"/>
  <c r="W12" i="658"/>
  <c r="V12" i="658"/>
  <c r="U12" i="658"/>
  <c r="T12" i="658"/>
  <c r="BD11" i="658"/>
  <c r="BC11" i="658"/>
  <c r="BB11" i="658"/>
  <c r="BA11" i="658"/>
  <c r="AZ11" i="658"/>
  <c r="AY11" i="658"/>
  <c r="AX11" i="658"/>
  <c r="AW11" i="658"/>
  <c r="AV11" i="658"/>
  <c r="AU11" i="658"/>
  <c r="AT11" i="658"/>
  <c r="AS11" i="658"/>
  <c r="AR11" i="658"/>
  <c r="AQ11" i="658"/>
  <c r="AP11" i="658"/>
  <c r="AO11" i="658"/>
  <c r="X11" i="658"/>
  <c r="W11" i="658"/>
  <c r="V11" i="658"/>
  <c r="U11" i="658"/>
  <c r="T11" i="658"/>
  <c r="BD10" i="658"/>
  <c r="BC10" i="658"/>
  <c r="BB10" i="658"/>
  <c r="BA10" i="658"/>
  <c r="AZ10" i="658"/>
  <c r="AY10" i="658"/>
  <c r="AX10" i="658"/>
  <c r="AW10" i="658"/>
  <c r="AV10" i="658"/>
  <c r="AU10" i="658"/>
  <c r="AT10" i="658"/>
  <c r="AS10" i="658"/>
  <c r="AR10" i="658"/>
  <c r="AQ10" i="658"/>
  <c r="AP10" i="658"/>
  <c r="AO10" i="658"/>
  <c r="X10" i="658"/>
  <c r="W10" i="658"/>
  <c r="V10" i="658"/>
  <c r="U10" i="658"/>
  <c r="T10" i="658"/>
  <c r="BD9" i="658"/>
  <c r="BC9" i="658"/>
  <c r="BB9" i="658"/>
  <c r="BA9" i="658"/>
  <c r="AZ9" i="658"/>
  <c r="AY9" i="658"/>
  <c r="AX9" i="658"/>
  <c r="AW9" i="658"/>
  <c r="AV9" i="658"/>
  <c r="AU9" i="658"/>
  <c r="AT9" i="658"/>
  <c r="AS9" i="658"/>
  <c r="AR9" i="658"/>
  <c r="AQ9" i="658"/>
  <c r="AP9" i="658"/>
  <c r="AO9" i="658"/>
  <c r="X9" i="658"/>
  <c r="W9" i="658"/>
  <c r="V9" i="658"/>
  <c r="U9" i="658"/>
  <c r="T9" i="658"/>
  <c r="BD8" i="658"/>
  <c r="BC8" i="658"/>
  <c r="BB8" i="658"/>
  <c r="BA8" i="658"/>
  <c r="AZ8" i="658"/>
  <c r="AY8" i="658"/>
  <c r="AX8" i="658"/>
  <c r="AW8" i="658"/>
  <c r="AV8" i="658"/>
  <c r="AU8" i="658"/>
  <c r="AT8" i="658"/>
  <c r="AS8" i="658"/>
  <c r="AR8" i="658"/>
  <c r="AQ8" i="658"/>
  <c r="AP8" i="658"/>
  <c r="AO8" i="658"/>
  <c r="X8" i="658"/>
  <c r="W8" i="658"/>
  <c r="V8" i="658"/>
  <c r="U8" i="658"/>
  <c r="T8" i="658"/>
  <c r="BD7" i="658"/>
  <c r="BC7" i="658"/>
  <c r="BB7" i="658"/>
  <c r="BA7" i="658"/>
  <c r="AZ7" i="658"/>
  <c r="AY7" i="658"/>
  <c r="AX7" i="658"/>
  <c r="AW7" i="658"/>
  <c r="AV7" i="658"/>
  <c r="AU7" i="658"/>
  <c r="AT7" i="658"/>
  <c r="AS7" i="658"/>
  <c r="AR7" i="658"/>
  <c r="AQ7" i="658"/>
  <c r="AP7" i="658"/>
  <c r="AO7" i="658"/>
  <c r="X7" i="658"/>
  <c r="W7" i="658"/>
  <c r="V7" i="658"/>
  <c r="U7" i="658"/>
  <c r="T7" i="658"/>
  <c r="BD6" i="658"/>
  <c r="BC6" i="658"/>
  <c r="BB6" i="658"/>
  <c r="BA6" i="658"/>
  <c r="AZ6" i="658"/>
  <c r="AY6" i="658"/>
  <c r="AX6" i="658"/>
  <c r="AW6" i="658"/>
  <c r="AV6" i="658"/>
  <c r="AU6" i="658"/>
  <c r="AT6" i="658"/>
  <c r="AS6" i="658"/>
  <c r="AR6" i="658"/>
  <c r="AQ6" i="658"/>
  <c r="AP6" i="658"/>
  <c r="AO6" i="658"/>
  <c r="X6" i="658"/>
  <c r="W6" i="658"/>
  <c r="V6" i="658"/>
  <c r="U6" i="658"/>
  <c r="T6" i="658"/>
  <c r="BD5" i="658"/>
  <c r="BC5" i="658"/>
  <c r="BB5" i="658"/>
  <c r="BA5" i="658"/>
  <c r="AZ5" i="658"/>
  <c r="AY5" i="658"/>
  <c r="AX5" i="658"/>
  <c r="AW5" i="658"/>
  <c r="AV5" i="658"/>
  <c r="AU5" i="658"/>
  <c r="AT5" i="658"/>
  <c r="AS5" i="658"/>
  <c r="AR5" i="658"/>
  <c r="AQ5" i="658"/>
  <c r="AP5" i="658"/>
  <c r="AO5" i="658"/>
  <c r="X5" i="658"/>
  <c r="W5" i="658"/>
  <c r="V5" i="658"/>
  <c r="U5" i="658"/>
  <c r="T5" i="658"/>
  <c r="R4" i="658"/>
  <c r="Q4" i="658"/>
  <c r="A4" i="658"/>
  <c r="B4" i="658" s="1"/>
  <c r="AN3" i="658"/>
  <c r="AM3" i="658"/>
  <c r="C1" i="658"/>
  <c r="D1" i="658" s="1"/>
  <c r="E1" i="658" s="1"/>
  <c r="F1" i="658" s="1"/>
  <c r="G1" i="658" s="1"/>
  <c r="H1" i="658" s="1"/>
  <c r="I1" i="658" s="1"/>
  <c r="J1" i="658" s="1"/>
  <c r="K1" i="658" s="1"/>
  <c r="L1" i="658" s="1"/>
  <c r="M1" i="658" s="1"/>
  <c r="N1" i="658" s="1"/>
  <c r="O1" i="658" s="1"/>
  <c r="P1" i="658" s="1"/>
  <c r="AD83" i="657"/>
  <c r="AC83" i="657"/>
  <c r="AB83" i="657"/>
  <c r="AA83" i="657"/>
  <c r="Z83" i="657"/>
  <c r="Y83" i="657"/>
  <c r="X83" i="657"/>
  <c r="AD82" i="657"/>
  <c r="AC82" i="657"/>
  <c r="AB82" i="657"/>
  <c r="AA82" i="657"/>
  <c r="Z82" i="657"/>
  <c r="Y82" i="657"/>
  <c r="X82" i="657"/>
  <c r="AD81" i="657"/>
  <c r="AC81" i="657"/>
  <c r="AB81" i="657"/>
  <c r="AA81" i="657"/>
  <c r="Z81" i="657"/>
  <c r="Y81" i="657"/>
  <c r="X81" i="657"/>
  <c r="AD80" i="657"/>
  <c r="AC80" i="657"/>
  <c r="AB80" i="657"/>
  <c r="AA80" i="657"/>
  <c r="Z80" i="657"/>
  <c r="Y80" i="657"/>
  <c r="X80" i="657"/>
  <c r="AD79" i="657"/>
  <c r="AC79" i="657"/>
  <c r="AB79" i="657"/>
  <c r="AA79" i="657"/>
  <c r="Z79" i="657"/>
  <c r="Y79" i="657"/>
  <c r="X79" i="657"/>
  <c r="AD78" i="657"/>
  <c r="AC78" i="657"/>
  <c r="AB78" i="657"/>
  <c r="AA78" i="657"/>
  <c r="Z78" i="657"/>
  <c r="Y78" i="657"/>
  <c r="X78" i="657"/>
  <c r="AD77" i="657"/>
  <c r="AC77" i="657"/>
  <c r="AB77" i="657"/>
  <c r="AA77" i="657"/>
  <c r="Z77" i="657"/>
  <c r="Y77" i="657"/>
  <c r="X77" i="657"/>
  <c r="AD76" i="657"/>
  <c r="AC76" i="657"/>
  <c r="AB76" i="657"/>
  <c r="AA76" i="657"/>
  <c r="Z76" i="657"/>
  <c r="Y76" i="657"/>
  <c r="X76" i="657"/>
  <c r="AD75" i="657"/>
  <c r="AC75" i="657"/>
  <c r="AB75" i="657"/>
  <c r="AA75" i="657"/>
  <c r="Z75" i="657"/>
  <c r="Y75" i="657"/>
  <c r="X75" i="657"/>
  <c r="AD74" i="657"/>
  <c r="AC74" i="657"/>
  <c r="AB74" i="657"/>
  <c r="AA74" i="657"/>
  <c r="Z74" i="657"/>
  <c r="Y74" i="657"/>
  <c r="X74" i="657"/>
  <c r="AD73" i="657"/>
  <c r="AC73" i="657"/>
  <c r="AB73" i="657"/>
  <c r="AA73" i="657"/>
  <c r="Z73" i="657"/>
  <c r="Y73" i="657"/>
  <c r="X73" i="657"/>
  <c r="AD72" i="657"/>
  <c r="AC72" i="657"/>
  <c r="AB72" i="657"/>
  <c r="AA72" i="657"/>
  <c r="Z72" i="657"/>
  <c r="Y72" i="657"/>
  <c r="X72" i="657"/>
  <c r="AD71" i="657"/>
  <c r="AC71" i="657"/>
  <c r="AB71" i="657"/>
  <c r="AA71" i="657"/>
  <c r="Z71" i="657"/>
  <c r="Y71" i="657"/>
  <c r="X71" i="657"/>
  <c r="AD70" i="657"/>
  <c r="AC70" i="657"/>
  <c r="AB70" i="657"/>
  <c r="AA70" i="657"/>
  <c r="Z70" i="657"/>
  <c r="Y70" i="657"/>
  <c r="X70" i="657"/>
  <c r="AD69" i="657"/>
  <c r="AC69" i="657"/>
  <c r="AB69" i="657"/>
  <c r="AA69" i="657"/>
  <c r="Z69" i="657"/>
  <c r="Y69" i="657"/>
  <c r="X69" i="657"/>
  <c r="T68" i="657"/>
  <c r="AD67" i="657"/>
  <c r="AC67" i="657"/>
  <c r="AB67" i="657"/>
  <c r="AA67" i="657"/>
  <c r="Z67" i="657"/>
  <c r="Y67" i="657"/>
  <c r="X67" i="657"/>
  <c r="AD66" i="657"/>
  <c r="AC66" i="657"/>
  <c r="AB66" i="657"/>
  <c r="AA66" i="657"/>
  <c r="Z66" i="657"/>
  <c r="Y66" i="657"/>
  <c r="X66" i="657"/>
  <c r="AD65" i="657"/>
  <c r="AC65" i="657"/>
  <c r="AB65" i="657"/>
  <c r="AA65" i="657"/>
  <c r="Z65" i="657"/>
  <c r="Y65" i="657"/>
  <c r="X65" i="657"/>
  <c r="AD64" i="657"/>
  <c r="AC64" i="657"/>
  <c r="AB64" i="657"/>
  <c r="AA64" i="657"/>
  <c r="Z64" i="657"/>
  <c r="Y64" i="657"/>
  <c r="X64" i="657"/>
  <c r="AD63" i="657"/>
  <c r="AC63" i="657"/>
  <c r="AB63" i="657"/>
  <c r="AA63" i="657"/>
  <c r="Z63" i="657"/>
  <c r="Y63" i="657"/>
  <c r="X63" i="657"/>
  <c r="AD62" i="657"/>
  <c r="AC62" i="657"/>
  <c r="AB62" i="657"/>
  <c r="AA62" i="657"/>
  <c r="Z62" i="657"/>
  <c r="Y62" i="657"/>
  <c r="X62" i="657"/>
  <c r="AD61" i="657"/>
  <c r="AC61" i="657"/>
  <c r="AB61" i="657"/>
  <c r="AA61" i="657"/>
  <c r="Z61" i="657"/>
  <c r="Y61" i="657"/>
  <c r="X61" i="657"/>
  <c r="AD60" i="657"/>
  <c r="AC60" i="657"/>
  <c r="AB60" i="657"/>
  <c r="AA60" i="657"/>
  <c r="Z60" i="657"/>
  <c r="Y60" i="657"/>
  <c r="X60" i="657"/>
  <c r="AD59" i="657"/>
  <c r="AC59" i="657"/>
  <c r="AB59" i="657"/>
  <c r="AA59" i="657"/>
  <c r="Z59" i="657"/>
  <c r="Y59" i="657"/>
  <c r="X59" i="657"/>
  <c r="AD58" i="657"/>
  <c r="AC58" i="657"/>
  <c r="AB58" i="657"/>
  <c r="AA58" i="657"/>
  <c r="Z58" i="657"/>
  <c r="Y58" i="657"/>
  <c r="X58" i="657"/>
  <c r="J38" i="657"/>
  <c r="I38" i="657"/>
  <c r="H38" i="657"/>
  <c r="G38" i="657"/>
  <c r="F38" i="657"/>
  <c r="E38" i="657"/>
  <c r="D38" i="657"/>
  <c r="C38" i="657"/>
  <c r="G37" i="657"/>
  <c r="F37" i="657"/>
  <c r="E37" i="657"/>
  <c r="D37" i="657"/>
  <c r="C37" i="657"/>
  <c r="P35" i="657"/>
  <c r="O35" i="657"/>
  <c r="J35" i="657"/>
  <c r="I35" i="657"/>
  <c r="H35" i="657"/>
  <c r="G35" i="657"/>
  <c r="F35" i="657"/>
  <c r="E35" i="657"/>
  <c r="D35" i="657"/>
  <c r="C35" i="657"/>
  <c r="P34" i="657"/>
  <c r="O34" i="657"/>
  <c r="J34" i="657"/>
  <c r="I34" i="657"/>
  <c r="H34" i="657"/>
  <c r="G34" i="657"/>
  <c r="F34" i="657"/>
  <c r="E34" i="657"/>
  <c r="D34" i="657"/>
  <c r="C34" i="657"/>
  <c r="A31" i="657"/>
  <c r="BD30" i="657"/>
  <c r="BC30" i="657"/>
  <c r="BB30" i="657"/>
  <c r="BA30" i="657"/>
  <c r="AZ30" i="657"/>
  <c r="AY30" i="657"/>
  <c r="AX30" i="657"/>
  <c r="AW30" i="657"/>
  <c r="AV30" i="657"/>
  <c r="AU30" i="657"/>
  <c r="AT30" i="657"/>
  <c r="AS30" i="657"/>
  <c r="AR30" i="657"/>
  <c r="AQ30" i="657"/>
  <c r="AP30" i="657"/>
  <c r="AO30" i="657"/>
  <c r="X30" i="657"/>
  <c r="W30" i="657"/>
  <c r="V30" i="657"/>
  <c r="U30" i="657"/>
  <c r="T30" i="657"/>
  <c r="BD29" i="657"/>
  <c r="BC29" i="657"/>
  <c r="BB29" i="657"/>
  <c r="BA29" i="657"/>
  <c r="AZ29" i="657"/>
  <c r="AY29" i="657"/>
  <c r="AX29" i="657"/>
  <c r="AW29" i="657"/>
  <c r="AV29" i="657"/>
  <c r="AU29" i="657"/>
  <c r="AT29" i="657"/>
  <c r="AS29" i="657"/>
  <c r="AR29" i="657"/>
  <c r="AQ29" i="657"/>
  <c r="AP29" i="657"/>
  <c r="AO29" i="657"/>
  <c r="X29" i="657"/>
  <c r="W29" i="657"/>
  <c r="V29" i="657"/>
  <c r="U29" i="657"/>
  <c r="T29" i="657"/>
  <c r="BD28" i="657"/>
  <c r="BC28" i="657"/>
  <c r="BB28" i="657"/>
  <c r="BA28" i="657"/>
  <c r="AZ28" i="657"/>
  <c r="AY28" i="657"/>
  <c r="AX28" i="657"/>
  <c r="AW28" i="657"/>
  <c r="AV28" i="657"/>
  <c r="AU28" i="657"/>
  <c r="AT28" i="657"/>
  <c r="AS28" i="657"/>
  <c r="AR28" i="657"/>
  <c r="AQ28" i="657"/>
  <c r="AP28" i="657"/>
  <c r="AO28" i="657"/>
  <c r="X28" i="657"/>
  <c r="W28" i="657"/>
  <c r="V28" i="657"/>
  <c r="U28" i="657"/>
  <c r="T28" i="657"/>
  <c r="BD27" i="657"/>
  <c r="BC27" i="657"/>
  <c r="BB27" i="657"/>
  <c r="BA27" i="657"/>
  <c r="AZ27" i="657"/>
  <c r="AY27" i="657"/>
  <c r="AX27" i="657"/>
  <c r="AW27" i="657"/>
  <c r="AV27" i="657"/>
  <c r="AU27" i="657"/>
  <c r="AT27" i="657"/>
  <c r="AS27" i="657"/>
  <c r="AR27" i="657"/>
  <c r="AQ27" i="657"/>
  <c r="AP27" i="657"/>
  <c r="AO27" i="657"/>
  <c r="X27" i="657"/>
  <c r="W27" i="657"/>
  <c r="V27" i="657"/>
  <c r="U27" i="657"/>
  <c r="T27" i="657"/>
  <c r="BD26" i="657"/>
  <c r="BC26" i="657"/>
  <c r="BB26" i="657"/>
  <c r="BA26" i="657"/>
  <c r="AZ26" i="657"/>
  <c r="AY26" i="657"/>
  <c r="AX26" i="657"/>
  <c r="AW26" i="657"/>
  <c r="AV26" i="657"/>
  <c r="AU26" i="657"/>
  <c r="AT26" i="657"/>
  <c r="AS26" i="657"/>
  <c r="AR26" i="657"/>
  <c r="AQ26" i="657"/>
  <c r="AP26" i="657"/>
  <c r="AO26" i="657"/>
  <c r="X26" i="657"/>
  <c r="W26" i="657"/>
  <c r="V26" i="657"/>
  <c r="U26" i="657"/>
  <c r="T26" i="657"/>
  <c r="BD25" i="657"/>
  <c r="BC25" i="657"/>
  <c r="BB25" i="657"/>
  <c r="BA25" i="657"/>
  <c r="AZ25" i="657"/>
  <c r="AY25" i="657"/>
  <c r="AX25" i="657"/>
  <c r="AW25" i="657"/>
  <c r="AV25" i="657"/>
  <c r="AU25" i="657"/>
  <c r="AT25" i="657"/>
  <c r="AS25" i="657"/>
  <c r="AR25" i="657"/>
  <c r="AQ25" i="657"/>
  <c r="AP25" i="657"/>
  <c r="AO25" i="657"/>
  <c r="X25" i="657"/>
  <c r="W25" i="657"/>
  <c r="V25" i="657"/>
  <c r="U25" i="657"/>
  <c r="T25" i="657"/>
  <c r="BD24" i="657"/>
  <c r="BC24" i="657"/>
  <c r="BB24" i="657"/>
  <c r="BA24" i="657"/>
  <c r="AZ24" i="657"/>
  <c r="AY24" i="657"/>
  <c r="AX24" i="657"/>
  <c r="AW24" i="657"/>
  <c r="AV24" i="657"/>
  <c r="AU24" i="657"/>
  <c r="AT24" i="657"/>
  <c r="AS24" i="657"/>
  <c r="AR24" i="657"/>
  <c r="AQ24" i="657"/>
  <c r="AP24" i="657"/>
  <c r="AO24" i="657"/>
  <c r="X24" i="657"/>
  <c r="W24" i="657"/>
  <c r="V24" i="657"/>
  <c r="U24" i="657"/>
  <c r="T24" i="657"/>
  <c r="BD23" i="657"/>
  <c r="BC23" i="657"/>
  <c r="BB23" i="657"/>
  <c r="BA23" i="657"/>
  <c r="AZ23" i="657"/>
  <c r="AY23" i="657"/>
  <c r="AX23" i="657"/>
  <c r="AW23" i="657"/>
  <c r="AV23" i="657"/>
  <c r="AU23" i="657"/>
  <c r="AT23" i="657"/>
  <c r="AS23" i="657"/>
  <c r="AR23" i="657"/>
  <c r="AQ23" i="657"/>
  <c r="AP23" i="657"/>
  <c r="AO23" i="657"/>
  <c r="BD22" i="657"/>
  <c r="BC22" i="657"/>
  <c r="BB22" i="657"/>
  <c r="BA22" i="657"/>
  <c r="AZ22" i="657"/>
  <c r="AY22" i="657"/>
  <c r="AX22" i="657"/>
  <c r="AW22" i="657"/>
  <c r="AV22" i="657"/>
  <c r="AU22" i="657"/>
  <c r="AT22" i="657"/>
  <c r="AS22" i="657"/>
  <c r="AR22" i="657"/>
  <c r="AQ22" i="657"/>
  <c r="AP22" i="657"/>
  <c r="AO22" i="657"/>
  <c r="X22" i="657"/>
  <c r="W22" i="657"/>
  <c r="V22" i="657"/>
  <c r="U22" i="657"/>
  <c r="T22" i="657"/>
  <c r="BD21" i="657"/>
  <c r="BC21" i="657"/>
  <c r="BB21" i="657"/>
  <c r="BA21" i="657"/>
  <c r="AZ21" i="657"/>
  <c r="AY21" i="657"/>
  <c r="AX21" i="657"/>
  <c r="AW21" i="657"/>
  <c r="AV21" i="657"/>
  <c r="AU21" i="657"/>
  <c r="AT21" i="657"/>
  <c r="AS21" i="657"/>
  <c r="AR21" i="657"/>
  <c r="AQ21" i="657"/>
  <c r="AP21" i="657"/>
  <c r="AO21" i="657"/>
  <c r="X21" i="657"/>
  <c r="W21" i="657"/>
  <c r="V21" i="657"/>
  <c r="U21" i="657"/>
  <c r="T21" i="657"/>
  <c r="BD20" i="657"/>
  <c r="BC20" i="657"/>
  <c r="BB20" i="657"/>
  <c r="BA20" i="657"/>
  <c r="AZ20" i="657"/>
  <c r="AY20" i="657"/>
  <c r="AX20" i="657"/>
  <c r="AW20" i="657"/>
  <c r="AV20" i="657"/>
  <c r="AU20" i="657"/>
  <c r="AT20" i="657"/>
  <c r="AS20" i="657"/>
  <c r="AR20" i="657"/>
  <c r="AQ20" i="657"/>
  <c r="AP20" i="657"/>
  <c r="AO20" i="657"/>
  <c r="X20" i="657"/>
  <c r="W20" i="657"/>
  <c r="V20" i="657"/>
  <c r="U20" i="657"/>
  <c r="T20" i="657"/>
  <c r="BD19" i="657"/>
  <c r="BC19" i="657"/>
  <c r="BB19" i="657"/>
  <c r="BA19" i="657"/>
  <c r="AZ19" i="657"/>
  <c r="AY19" i="657"/>
  <c r="AX19" i="657"/>
  <c r="AW19" i="657"/>
  <c r="AV19" i="657"/>
  <c r="AU19" i="657"/>
  <c r="AT19" i="657"/>
  <c r="AS19" i="657"/>
  <c r="AR19" i="657"/>
  <c r="AQ19" i="657"/>
  <c r="AP19" i="657"/>
  <c r="AO19" i="657"/>
  <c r="BD18" i="657"/>
  <c r="BC18" i="657"/>
  <c r="BB18" i="657"/>
  <c r="BA18" i="657"/>
  <c r="AZ18" i="657"/>
  <c r="AY18" i="657"/>
  <c r="AX18" i="657"/>
  <c r="AW18" i="657"/>
  <c r="AV18" i="657"/>
  <c r="AU18" i="657"/>
  <c r="AT18" i="657"/>
  <c r="AS18" i="657"/>
  <c r="AR18" i="657"/>
  <c r="AQ18" i="657"/>
  <c r="AP18" i="657"/>
  <c r="AO18" i="657"/>
  <c r="BD17" i="657"/>
  <c r="BC17" i="657"/>
  <c r="BB17" i="657"/>
  <c r="BA17" i="657"/>
  <c r="AZ17" i="657"/>
  <c r="AY17" i="657"/>
  <c r="AX17" i="657"/>
  <c r="AW17" i="657"/>
  <c r="AV17" i="657"/>
  <c r="AU17" i="657"/>
  <c r="AT17" i="657"/>
  <c r="AS17" i="657"/>
  <c r="AR17" i="657"/>
  <c r="AQ17" i="657"/>
  <c r="AP17" i="657"/>
  <c r="AO17" i="657"/>
  <c r="BD16" i="657"/>
  <c r="BC16" i="657"/>
  <c r="BB16" i="657"/>
  <c r="BA16" i="657"/>
  <c r="AZ16" i="657"/>
  <c r="AY16" i="657"/>
  <c r="AX16" i="657"/>
  <c r="AW16" i="657"/>
  <c r="AV16" i="657"/>
  <c r="AU16" i="657"/>
  <c r="AT16" i="657"/>
  <c r="AS16" i="657"/>
  <c r="AR16" i="657"/>
  <c r="AQ16" i="657"/>
  <c r="AP16" i="657"/>
  <c r="AO16" i="657"/>
  <c r="X16" i="657"/>
  <c r="W16" i="657"/>
  <c r="V16" i="657"/>
  <c r="U16" i="657"/>
  <c r="T16" i="657"/>
  <c r="BD15" i="657"/>
  <c r="BC15" i="657"/>
  <c r="BB15" i="657"/>
  <c r="BA15" i="657"/>
  <c r="AZ15" i="657"/>
  <c r="AY15" i="657"/>
  <c r="AX15" i="657"/>
  <c r="AW15" i="657"/>
  <c r="AV15" i="657"/>
  <c r="AU15" i="657"/>
  <c r="AT15" i="657"/>
  <c r="AS15" i="657"/>
  <c r="AR15" i="657"/>
  <c r="AQ15" i="657"/>
  <c r="AP15" i="657"/>
  <c r="AO15" i="657"/>
  <c r="X15" i="657"/>
  <c r="W15" i="657"/>
  <c r="V15" i="657"/>
  <c r="U15" i="657"/>
  <c r="T15" i="657"/>
  <c r="BD14" i="657"/>
  <c r="BC14" i="657"/>
  <c r="BB14" i="657"/>
  <c r="BA14" i="657"/>
  <c r="AZ14" i="657"/>
  <c r="AY14" i="657"/>
  <c r="AX14" i="657"/>
  <c r="AW14" i="657"/>
  <c r="AV14" i="657"/>
  <c r="AU14" i="657"/>
  <c r="AT14" i="657"/>
  <c r="AS14" i="657"/>
  <c r="AR14" i="657"/>
  <c r="AQ14" i="657"/>
  <c r="AP14" i="657"/>
  <c r="AO14" i="657"/>
  <c r="X14" i="657"/>
  <c r="W14" i="657"/>
  <c r="V14" i="657"/>
  <c r="U14" i="657"/>
  <c r="T14" i="657"/>
  <c r="BD13" i="657"/>
  <c r="BC13" i="657"/>
  <c r="BB13" i="657"/>
  <c r="BA13" i="657"/>
  <c r="AZ13" i="657"/>
  <c r="AY13" i="657"/>
  <c r="AX13" i="657"/>
  <c r="AW13" i="657"/>
  <c r="AV13" i="657"/>
  <c r="AU13" i="657"/>
  <c r="AT13" i="657"/>
  <c r="AS13" i="657"/>
  <c r="AR13" i="657"/>
  <c r="AQ13" i="657"/>
  <c r="AP13" i="657"/>
  <c r="AO13" i="657"/>
  <c r="X13" i="657"/>
  <c r="W13" i="657"/>
  <c r="V13" i="657"/>
  <c r="U13" i="657"/>
  <c r="T13" i="657"/>
  <c r="BD12" i="657"/>
  <c r="BC12" i="657"/>
  <c r="BB12" i="657"/>
  <c r="BA12" i="657"/>
  <c r="AZ12" i="657"/>
  <c r="AY12" i="657"/>
  <c r="AX12" i="657"/>
  <c r="AW12" i="657"/>
  <c r="AV12" i="657"/>
  <c r="AU12" i="657"/>
  <c r="AT12" i="657"/>
  <c r="AS12" i="657"/>
  <c r="AR12" i="657"/>
  <c r="AQ12" i="657"/>
  <c r="AP12" i="657"/>
  <c r="AO12" i="657"/>
  <c r="X12" i="657"/>
  <c r="W12" i="657"/>
  <c r="V12" i="657"/>
  <c r="U12" i="657"/>
  <c r="T12" i="657"/>
  <c r="BD11" i="657"/>
  <c r="BC11" i="657"/>
  <c r="BB11" i="657"/>
  <c r="BA11" i="657"/>
  <c r="AZ11" i="657"/>
  <c r="AY11" i="657"/>
  <c r="AX11" i="657"/>
  <c r="AW11" i="657"/>
  <c r="AV11" i="657"/>
  <c r="AU11" i="657"/>
  <c r="AT11" i="657"/>
  <c r="AS11" i="657"/>
  <c r="AR11" i="657"/>
  <c r="AQ11" i="657"/>
  <c r="AP11" i="657"/>
  <c r="AO11" i="657"/>
  <c r="X11" i="657"/>
  <c r="W11" i="657"/>
  <c r="V11" i="657"/>
  <c r="U11" i="657"/>
  <c r="T11" i="657"/>
  <c r="BD10" i="657"/>
  <c r="BC10" i="657"/>
  <c r="BB10" i="657"/>
  <c r="BA10" i="657"/>
  <c r="AZ10" i="657"/>
  <c r="AY10" i="657"/>
  <c r="AX10" i="657"/>
  <c r="AW10" i="657"/>
  <c r="AV10" i="657"/>
  <c r="AU10" i="657"/>
  <c r="AT10" i="657"/>
  <c r="AS10" i="657"/>
  <c r="AR10" i="657"/>
  <c r="AQ10" i="657"/>
  <c r="AP10" i="657"/>
  <c r="AO10" i="657"/>
  <c r="X10" i="657"/>
  <c r="W10" i="657"/>
  <c r="V10" i="657"/>
  <c r="U10" i="657"/>
  <c r="T10" i="657"/>
  <c r="BD9" i="657"/>
  <c r="BC9" i="657"/>
  <c r="BB9" i="657"/>
  <c r="BA9" i="657"/>
  <c r="AZ9" i="657"/>
  <c r="AY9" i="657"/>
  <c r="AX9" i="657"/>
  <c r="AW9" i="657"/>
  <c r="AV9" i="657"/>
  <c r="AU9" i="657"/>
  <c r="AT9" i="657"/>
  <c r="AS9" i="657"/>
  <c r="AR9" i="657"/>
  <c r="AQ9" i="657"/>
  <c r="AP9" i="657"/>
  <c r="AO9" i="657"/>
  <c r="X9" i="657"/>
  <c r="W9" i="657"/>
  <c r="V9" i="657"/>
  <c r="U9" i="657"/>
  <c r="T9" i="657"/>
  <c r="BD8" i="657"/>
  <c r="BC8" i="657"/>
  <c r="BB8" i="657"/>
  <c r="BA8" i="657"/>
  <c r="AZ8" i="657"/>
  <c r="AY8" i="657"/>
  <c r="AX8" i="657"/>
  <c r="AW8" i="657"/>
  <c r="AV8" i="657"/>
  <c r="AU8" i="657"/>
  <c r="AT8" i="657"/>
  <c r="AS8" i="657"/>
  <c r="AR8" i="657"/>
  <c r="AQ8" i="657"/>
  <c r="AP8" i="657"/>
  <c r="AO8" i="657"/>
  <c r="X8" i="657"/>
  <c r="W8" i="657"/>
  <c r="V8" i="657"/>
  <c r="U8" i="657"/>
  <c r="T8" i="657"/>
  <c r="BD7" i="657"/>
  <c r="BC7" i="657"/>
  <c r="BB7" i="657"/>
  <c r="BA7" i="657"/>
  <c r="AZ7" i="657"/>
  <c r="AY7" i="657"/>
  <c r="AX7" i="657"/>
  <c r="AW7" i="657"/>
  <c r="AV7" i="657"/>
  <c r="AU7" i="657"/>
  <c r="AT7" i="657"/>
  <c r="AS7" i="657"/>
  <c r="AR7" i="657"/>
  <c r="AQ7" i="657"/>
  <c r="AP7" i="657"/>
  <c r="AO7" i="657"/>
  <c r="X7" i="657"/>
  <c r="W7" i="657"/>
  <c r="V7" i="657"/>
  <c r="U7" i="657"/>
  <c r="T7" i="657"/>
  <c r="BD6" i="657"/>
  <c r="BC6" i="657"/>
  <c r="BB6" i="657"/>
  <c r="BA6" i="657"/>
  <c r="AZ6" i="657"/>
  <c r="AY6" i="657"/>
  <c r="AX6" i="657"/>
  <c r="AW6" i="657"/>
  <c r="AV6" i="657"/>
  <c r="AU6" i="657"/>
  <c r="AT6" i="657"/>
  <c r="AS6" i="657"/>
  <c r="AR6" i="657"/>
  <c r="AQ6" i="657"/>
  <c r="AP6" i="657"/>
  <c r="AO6" i="657"/>
  <c r="X6" i="657"/>
  <c r="W6" i="657"/>
  <c r="V6" i="657"/>
  <c r="U6" i="657"/>
  <c r="T6" i="657"/>
  <c r="BD5" i="657"/>
  <c r="BC5" i="657"/>
  <c r="BB5" i="657"/>
  <c r="BA5" i="657"/>
  <c r="AZ5" i="657"/>
  <c r="AY5" i="657"/>
  <c r="AX5" i="657"/>
  <c r="AW5" i="657"/>
  <c r="AV5" i="657"/>
  <c r="AU5" i="657"/>
  <c r="AT5" i="657"/>
  <c r="AS5" i="657"/>
  <c r="AR5" i="657"/>
  <c r="AQ5" i="657"/>
  <c r="AP5" i="657"/>
  <c r="AO5" i="657"/>
  <c r="X5" i="657"/>
  <c r="W5" i="657"/>
  <c r="V5" i="657"/>
  <c r="U5" i="657"/>
  <c r="T5" i="657"/>
  <c r="R4" i="657"/>
  <c r="Q4" i="657"/>
  <c r="A4" i="657"/>
  <c r="B4" i="657" s="1"/>
  <c r="AN3" i="657"/>
  <c r="AM3" i="657"/>
  <c r="C1" i="657"/>
  <c r="D1" i="657" s="1"/>
  <c r="E1" i="657" s="1"/>
  <c r="F1" i="657" s="1"/>
  <c r="G1" i="657" s="1"/>
  <c r="H1" i="657" s="1"/>
  <c r="I1" i="657" s="1"/>
  <c r="J1" i="657" s="1"/>
  <c r="K1" i="657" s="1"/>
  <c r="L1" i="657" s="1"/>
  <c r="M1" i="657" s="1"/>
  <c r="N1" i="657" s="1"/>
  <c r="O1" i="657" s="1"/>
  <c r="P1" i="657" s="1"/>
  <c r="AD83" i="656"/>
  <c r="AC83" i="656"/>
  <c r="AB83" i="656"/>
  <c r="AA83" i="656"/>
  <c r="Z83" i="656"/>
  <c r="Y83" i="656"/>
  <c r="X83" i="656"/>
  <c r="AD82" i="656"/>
  <c r="AC82" i="656"/>
  <c r="AB82" i="656"/>
  <c r="AA82" i="656"/>
  <c r="Z82" i="656"/>
  <c r="Y82" i="656"/>
  <c r="X82" i="656"/>
  <c r="AD81" i="656"/>
  <c r="AC81" i="656"/>
  <c r="AB81" i="656"/>
  <c r="AA81" i="656"/>
  <c r="Z81" i="656"/>
  <c r="Y81" i="656"/>
  <c r="X81" i="656"/>
  <c r="AD80" i="656"/>
  <c r="AC80" i="656"/>
  <c r="AB80" i="656"/>
  <c r="AA80" i="656"/>
  <c r="Z80" i="656"/>
  <c r="Y80" i="656"/>
  <c r="X80" i="656"/>
  <c r="AD79" i="656"/>
  <c r="AC79" i="656"/>
  <c r="AB79" i="656"/>
  <c r="AA79" i="656"/>
  <c r="Z79" i="656"/>
  <c r="Y79" i="656"/>
  <c r="X79" i="656"/>
  <c r="AD78" i="656"/>
  <c r="AC78" i="656"/>
  <c r="AB78" i="656"/>
  <c r="AA78" i="656"/>
  <c r="Z78" i="656"/>
  <c r="Y78" i="656"/>
  <c r="X78" i="656"/>
  <c r="AD77" i="656"/>
  <c r="AC77" i="656"/>
  <c r="AB77" i="656"/>
  <c r="AA77" i="656"/>
  <c r="Z77" i="656"/>
  <c r="Y77" i="656"/>
  <c r="X77" i="656"/>
  <c r="AD76" i="656"/>
  <c r="AC76" i="656"/>
  <c r="AB76" i="656"/>
  <c r="AA76" i="656"/>
  <c r="Z76" i="656"/>
  <c r="Y76" i="656"/>
  <c r="X76" i="656"/>
  <c r="AD75" i="656"/>
  <c r="AC75" i="656"/>
  <c r="AB75" i="656"/>
  <c r="AA75" i="656"/>
  <c r="Z75" i="656"/>
  <c r="Y75" i="656"/>
  <c r="X75" i="656"/>
  <c r="AD74" i="656"/>
  <c r="AC74" i="656"/>
  <c r="AB74" i="656"/>
  <c r="AA74" i="656"/>
  <c r="Z74" i="656"/>
  <c r="Y74" i="656"/>
  <c r="X74" i="656"/>
  <c r="AD73" i="656"/>
  <c r="AC73" i="656"/>
  <c r="AB73" i="656"/>
  <c r="AA73" i="656"/>
  <c r="Z73" i="656"/>
  <c r="Y73" i="656"/>
  <c r="X73" i="656"/>
  <c r="AD72" i="656"/>
  <c r="AC72" i="656"/>
  <c r="AB72" i="656"/>
  <c r="AA72" i="656"/>
  <c r="Z72" i="656"/>
  <c r="Y72" i="656"/>
  <c r="X72" i="656"/>
  <c r="AD71" i="656"/>
  <c r="AC71" i="656"/>
  <c r="AB71" i="656"/>
  <c r="AA71" i="656"/>
  <c r="Z71" i="656"/>
  <c r="Y71" i="656"/>
  <c r="X71" i="656"/>
  <c r="AD70" i="656"/>
  <c r="AC70" i="656"/>
  <c r="AB70" i="656"/>
  <c r="AA70" i="656"/>
  <c r="Z70" i="656"/>
  <c r="Y70" i="656"/>
  <c r="X70" i="656"/>
  <c r="AD69" i="656"/>
  <c r="AC69" i="656"/>
  <c r="AB69" i="656"/>
  <c r="AA69" i="656"/>
  <c r="Z69" i="656"/>
  <c r="Y69" i="656"/>
  <c r="X69" i="656"/>
  <c r="T68" i="656"/>
  <c r="AD67" i="656"/>
  <c r="AC67" i="656"/>
  <c r="AB67" i="656"/>
  <c r="AA67" i="656"/>
  <c r="Z67" i="656"/>
  <c r="Y67" i="656"/>
  <c r="X67" i="656"/>
  <c r="AD66" i="656"/>
  <c r="AC66" i="656"/>
  <c r="AB66" i="656"/>
  <c r="AA66" i="656"/>
  <c r="Z66" i="656"/>
  <c r="Y66" i="656"/>
  <c r="X66" i="656"/>
  <c r="AD65" i="656"/>
  <c r="AC65" i="656"/>
  <c r="AB65" i="656"/>
  <c r="AA65" i="656"/>
  <c r="Z65" i="656"/>
  <c r="Y65" i="656"/>
  <c r="X65" i="656"/>
  <c r="AD64" i="656"/>
  <c r="AC64" i="656"/>
  <c r="AB64" i="656"/>
  <c r="AA64" i="656"/>
  <c r="Z64" i="656"/>
  <c r="Y64" i="656"/>
  <c r="X64" i="656"/>
  <c r="AD63" i="656"/>
  <c r="AC63" i="656"/>
  <c r="AB63" i="656"/>
  <c r="AA63" i="656"/>
  <c r="Z63" i="656"/>
  <c r="Y63" i="656"/>
  <c r="X63" i="656"/>
  <c r="AD62" i="656"/>
  <c r="AC62" i="656"/>
  <c r="AB62" i="656"/>
  <c r="AA62" i="656"/>
  <c r="Z62" i="656"/>
  <c r="Y62" i="656"/>
  <c r="X62" i="656"/>
  <c r="AD61" i="656"/>
  <c r="AC61" i="656"/>
  <c r="AB61" i="656"/>
  <c r="AA61" i="656"/>
  <c r="Z61" i="656"/>
  <c r="Y61" i="656"/>
  <c r="X61" i="656"/>
  <c r="AD60" i="656"/>
  <c r="AC60" i="656"/>
  <c r="AB60" i="656"/>
  <c r="AA60" i="656"/>
  <c r="Z60" i="656"/>
  <c r="Y60" i="656"/>
  <c r="X60" i="656"/>
  <c r="AD59" i="656"/>
  <c r="AC59" i="656"/>
  <c r="AB59" i="656"/>
  <c r="AA59" i="656"/>
  <c r="Z59" i="656"/>
  <c r="Y59" i="656"/>
  <c r="X59" i="656"/>
  <c r="AD58" i="656"/>
  <c r="AC58" i="656"/>
  <c r="AB58" i="656"/>
  <c r="AA58" i="656"/>
  <c r="Z58" i="656"/>
  <c r="Y58" i="656"/>
  <c r="X58" i="656"/>
  <c r="J38" i="656"/>
  <c r="I38" i="656"/>
  <c r="H38" i="656"/>
  <c r="G38" i="656"/>
  <c r="F38" i="656"/>
  <c r="E38" i="656"/>
  <c r="D38" i="656"/>
  <c r="C38" i="656"/>
  <c r="G37" i="656"/>
  <c r="F37" i="656"/>
  <c r="E37" i="656"/>
  <c r="D37" i="656"/>
  <c r="C37" i="656"/>
  <c r="P35" i="656"/>
  <c r="O35" i="656"/>
  <c r="J35" i="656"/>
  <c r="I35" i="656"/>
  <c r="H35" i="656"/>
  <c r="G35" i="656"/>
  <c r="F35" i="656"/>
  <c r="E35" i="656"/>
  <c r="D35" i="656"/>
  <c r="C35" i="656"/>
  <c r="P34" i="656"/>
  <c r="O34" i="656"/>
  <c r="J34" i="656"/>
  <c r="I34" i="656"/>
  <c r="H34" i="656"/>
  <c r="G34" i="656"/>
  <c r="F34" i="656"/>
  <c r="E34" i="656"/>
  <c r="D34" i="656"/>
  <c r="C34" i="656"/>
  <c r="A31" i="656"/>
  <c r="BD30" i="656"/>
  <c r="BC30" i="656"/>
  <c r="BB30" i="656"/>
  <c r="BA30" i="656"/>
  <c r="AZ30" i="656"/>
  <c r="AY30" i="656"/>
  <c r="AX30" i="656"/>
  <c r="AW30" i="656"/>
  <c r="AV30" i="656"/>
  <c r="AU30" i="656"/>
  <c r="AT30" i="656"/>
  <c r="AS30" i="656"/>
  <c r="AR30" i="656"/>
  <c r="AQ30" i="656"/>
  <c r="AP30" i="656"/>
  <c r="AO30" i="656"/>
  <c r="X30" i="656"/>
  <c r="W30" i="656"/>
  <c r="V30" i="656"/>
  <c r="U30" i="656"/>
  <c r="T30" i="656"/>
  <c r="BD29" i="656"/>
  <c r="BC29" i="656"/>
  <c r="BB29" i="656"/>
  <c r="BA29" i="656"/>
  <c r="AZ29" i="656"/>
  <c r="AY29" i="656"/>
  <c r="AX29" i="656"/>
  <c r="AW29" i="656"/>
  <c r="AV29" i="656"/>
  <c r="AU29" i="656"/>
  <c r="AT29" i="656"/>
  <c r="AS29" i="656"/>
  <c r="AR29" i="656"/>
  <c r="AQ29" i="656"/>
  <c r="AP29" i="656"/>
  <c r="AO29" i="656"/>
  <c r="X29" i="656"/>
  <c r="W29" i="656"/>
  <c r="V29" i="656"/>
  <c r="U29" i="656"/>
  <c r="T29" i="656"/>
  <c r="BD28" i="656"/>
  <c r="BC28" i="656"/>
  <c r="BB28" i="656"/>
  <c r="BA28" i="656"/>
  <c r="AZ28" i="656"/>
  <c r="AY28" i="656"/>
  <c r="AX28" i="656"/>
  <c r="AW28" i="656"/>
  <c r="AV28" i="656"/>
  <c r="AU28" i="656"/>
  <c r="AT28" i="656"/>
  <c r="AS28" i="656"/>
  <c r="AR28" i="656"/>
  <c r="AQ28" i="656"/>
  <c r="AP28" i="656"/>
  <c r="AO28" i="656"/>
  <c r="X28" i="656"/>
  <c r="W28" i="656"/>
  <c r="V28" i="656"/>
  <c r="U28" i="656"/>
  <c r="T28" i="656"/>
  <c r="BD27" i="656"/>
  <c r="BC27" i="656"/>
  <c r="BB27" i="656"/>
  <c r="BA27" i="656"/>
  <c r="AZ27" i="656"/>
  <c r="AY27" i="656"/>
  <c r="AX27" i="656"/>
  <c r="AW27" i="656"/>
  <c r="AV27" i="656"/>
  <c r="AU27" i="656"/>
  <c r="AT27" i="656"/>
  <c r="AS27" i="656"/>
  <c r="AR27" i="656"/>
  <c r="AQ27" i="656"/>
  <c r="AP27" i="656"/>
  <c r="AO27" i="656"/>
  <c r="X27" i="656"/>
  <c r="W27" i="656"/>
  <c r="V27" i="656"/>
  <c r="U27" i="656"/>
  <c r="T27" i="656"/>
  <c r="BD26" i="656"/>
  <c r="BC26" i="656"/>
  <c r="BB26" i="656"/>
  <c r="BA26" i="656"/>
  <c r="AZ26" i="656"/>
  <c r="AY26" i="656"/>
  <c r="AX26" i="656"/>
  <c r="AW26" i="656"/>
  <c r="AV26" i="656"/>
  <c r="AU26" i="656"/>
  <c r="AT26" i="656"/>
  <c r="AS26" i="656"/>
  <c r="AR26" i="656"/>
  <c r="AQ26" i="656"/>
  <c r="AP26" i="656"/>
  <c r="AO26" i="656"/>
  <c r="X26" i="656"/>
  <c r="W26" i="656"/>
  <c r="V26" i="656"/>
  <c r="U26" i="656"/>
  <c r="T26" i="656"/>
  <c r="BD25" i="656"/>
  <c r="BC25" i="656"/>
  <c r="BB25" i="656"/>
  <c r="BA25" i="656"/>
  <c r="AZ25" i="656"/>
  <c r="AY25" i="656"/>
  <c r="AX25" i="656"/>
  <c r="AW25" i="656"/>
  <c r="AV25" i="656"/>
  <c r="AU25" i="656"/>
  <c r="AT25" i="656"/>
  <c r="AS25" i="656"/>
  <c r="AR25" i="656"/>
  <c r="AQ25" i="656"/>
  <c r="AP25" i="656"/>
  <c r="AO25" i="656"/>
  <c r="X25" i="656"/>
  <c r="W25" i="656"/>
  <c r="V25" i="656"/>
  <c r="U25" i="656"/>
  <c r="T25" i="656"/>
  <c r="BD24" i="656"/>
  <c r="BC24" i="656"/>
  <c r="BB24" i="656"/>
  <c r="BA24" i="656"/>
  <c r="AZ24" i="656"/>
  <c r="AY24" i="656"/>
  <c r="AX24" i="656"/>
  <c r="AW24" i="656"/>
  <c r="AV24" i="656"/>
  <c r="AU24" i="656"/>
  <c r="AT24" i="656"/>
  <c r="AS24" i="656"/>
  <c r="AR24" i="656"/>
  <c r="AQ24" i="656"/>
  <c r="AP24" i="656"/>
  <c r="AO24" i="656"/>
  <c r="X24" i="656"/>
  <c r="W24" i="656"/>
  <c r="V24" i="656"/>
  <c r="U24" i="656"/>
  <c r="T24" i="656"/>
  <c r="BD23" i="656"/>
  <c r="BC23" i="656"/>
  <c r="BB23" i="656"/>
  <c r="BA23" i="656"/>
  <c r="AZ23" i="656"/>
  <c r="AY23" i="656"/>
  <c r="AX23" i="656"/>
  <c r="AW23" i="656"/>
  <c r="AV23" i="656"/>
  <c r="AU23" i="656"/>
  <c r="AT23" i="656"/>
  <c r="AS23" i="656"/>
  <c r="AR23" i="656"/>
  <c r="AQ23" i="656"/>
  <c r="AP23" i="656"/>
  <c r="AO23" i="656"/>
  <c r="BD22" i="656"/>
  <c r="BC22" i="656"/>
  <c r="BB22" i="656"/>
  <c r="BA22" i="656"/>
  <c r="AZ22" i="656"/>
  <c r="AY22" i="656"/>
  <c r="AX22" i="656"/>
  <c r="AW22" i="656"/>
  <c r="AV22" i="656"/>
  <c r="AU22" i="656"/>
  <c r="AT22" i="656"/>
  <c r="AS22" i="656"/>
  <c r="AR22" i="656"/>
  <c r="AQ22" i="656"/>
  <c r="AP22" i="656"/>
  <c r="AO22" i="656"/>
  <c r="X22" i="656"/>
  <c r="W22" i="656"/>
  <c r="V22" i="656"/>
  <c r="U22" i="656"/>
  <c r="T22" i="656"/>
  <c r="BD21" i="656"/>
  <c r="BC21" i="656"/>
  <c r="BB21" i="656"/>
  <c r="BA21" i="656"/>
  <c r="AZ21" i="656"/>
  <c r="AY21" i="656"/>
  <c r="AX21" i="656"/>
  <c r="AW21" i="656"/>
  <c r="AV21" i="656"/>
  <c r="AU21" i="656"/>
  <c r="AT21" i="656"/>
  <c r="AS21" i="656"/>
  <c r="AR21" i="656"/>
  <c r="AQ21" i="656"/>
  <c r="AP21" i="656"/>
  <c r="AO21" i="656"/>
  <c r="X21" i="656"/>
  <c r="W21" i="656"/>
  <c r="V21" i="656"/>
  <c r="U21" i="656"/>
  <c r="T21" i="656"/>
  <c r="BD20" i="656"/>
  <c r="BC20" i="656"/>
  <c r="BB20" i="656"/>
  <c r="BA20" i="656"/>
  <c r="AZ20" i="656"/>
  <c r="AY20" i="656"/>
  <c r="AX20" i="656"/>
  <c r="AW20" i="656"/>
  <c r="AV20" i="656"/>
  <c r="AU20" i="656"/>
  <c r="AT20" i="656"/>
  <c r="AS20" i="656"/>
  <c r="AR20" i="656"/>
  <c r="AQ20" i="656"/>
  <c r="AP20" i="656"/>
  <c r="AO20" i="656"/>
  <c r="X20" i="656"/>
  <c r="W20" i="656"/>
  <c r="V20" i="656"/>
  <c r="U20" i="656"/>
  <c r="T20" i="656"/>
  <c r="BD19" i="656"/>
  <c r="BC19" i="656"/>
  <c r="BB19" i="656"/>
  <c r="BA19" i="656"/>
  <c r="AZ19" i="656"/>
  <c r="AY19" i="656"/>
  <c r="AX19" i="656"/>
  <c r="AW19" i="656"/>
  <c r="AV19" i="656"/>
  <c r="AU19" i="656"/>
  <c r="AT19" i="656"/>
  <c r="AS19" i="656"/>
  <c r="AR19" i="656"/>
  <c r="AQ19" i="656"/>
  <c r="AP19" i="656"/>
  <c r="AO19" i="656"/>
  <c r="BD18" i="656"/>
  <c r="BC18" i="656"/>
  <c r="BB18" i="656"/>
  <c r="BA18" i="656"/>
  <c r="AZ18" i="656"/>
  <c r="AY18" i="656"/>
  <c r="AX18" i="656"/>
  <c r="AW18" i="656"/>
  <c r="AV18" i="656"/>
  <c r="AU18" i="656"/>
  <c r="AT18" i="656"/>
  <c r="AS18" i="656"/>
  <c r="AR18" i="656"/>
  <c r="AQ18" i="656"/>
  <c r="AP18" i="656"/>
  <c r="AO18" i="656"/>
  <c r="BD17" i="656"/>
  <c r="BC17" i="656"/>
  <c r="BB17" i="656"/>
  <c r="BA17" i="656"/>
  <c r="AZ17" i="656"/>
  <c r="AY17" i="656"/>
  <c r="AX17" i="656"/>
  <c r="AW17" i="656"/>
  <c r="AV17" i="656"/>
  <c r="AU17" i="656"/>
  <c r="AT17" i="656"/>
  <c r="AS17" i="656"/>
  <c r="AR17" i="656"/>
  <c r="AQ17" i="656"/>
  <c r="AP17" i="656"/>
  <c r="AO17" i="656"/>
  <c r="BD16" i="656"/>
  <c r="BC16" i="656"/>
  <c r="BB16" i="656"/>
  <c r="BA16" i="656"/>
  <c r="AZ16" i="656"/>
  <c r="AY16" i="656"/>
  <c r="AX16" i="656"/>
  <c r="AW16" i="656"/>
  <c r="AV16" i="656"/>
  <c r="AU16" i="656"/>
  <c r="AT16" i="656"/>
  <c r="AS16" i="656"/>
  <c r="AR16" i="656"/>
  <c r="AQ16" i="656"/>
  <c r="AP16" i="656"/>
  <c r="AO16" i="656"/>
  <c r="X16" i="656"/>
  <c r="W16" i="656"/>
  <c r="V16" i="656"/>
  <c r="U16" i="656"/>
  <c r="T16" i="656"/>
  <c r="BD15" i="656"/>
  <c r="BC15" i="656"/>
  <c r="BB15" i="656"/>
  <c r="BA15" i="656"/>
  <c r="AZ15" i="656"/>
  <c r="AY15" i="656"/>
  <c r="AX15" i="656"/>
  <c r="AW15" i="656"/>
  <c r="AV15" i="656"/>
  <c r="AU15" i="656"/>
  <c r="AT15" i="656"/>
  <c r="AS15" i="656"/>
  <c r="AR15" i="656"/>
  <c r="AQ15" i="656"/>
  <c r="AP15" i="656"/>
  <c r="AO15" i="656"/>
  <c r="X15" i="656"/>
  <c r="W15" i="656"/>
  <c r="V15" i="656"/>
  <c r="U15" i="656"/>
  <c r="T15" i="656"/>
  <c r="BD14" i="656"/>
  <c r="BC14" i="656"/>
  <c r="BB14" i="656"/>
  <c r="BA14" i="656"/>
  <c r="AZ14" i="656"/>
  <c r="AY14" i="656"/>
  <c r="AX14" i="656"/>
  <c r="AW14" i="656"/>
  <c r="AV14" i="656"/>
  <c r="AU14" i="656"/>
  <c r="AT14" i="656"/>
  <c r="AS14" i="656"/>
  <c r="AR14" i="656"/>
  <c r="AQ14" i="656"/>
  <c r="AP14" i="656"/>
  <c r="AO14" i="656"/>
  <c r="X14" i="656"/>
  <c r="W14" i="656"/>
  <c r="V14" i="656"/>
  <c r="U14" i="656"/>
  <c r="T14" i="656"/>
  <c r="BD13" i="656"/>
  <c r="BC13" i="656"/>
  <c r="BB13" i="656"/>
  <c r="BA13" i="656"/>
  <c r="AZ13" i="656"/>
  <c r="AY13" i="656"/>
  <c r="AX13" i="656"/>
  <c r="AW13" i="656"/>
  <c r="AV13" i="656"/>
  <c r="AU13" i="656"/>
  <c r="AT13" i="656"/>
  <c r="AS13" i="656"/>
  <c r="AR13" i="656"/>
  <c r="AQ13" i="656"/>
  <c r="AP13" i="656"/>
  <c r="AO13" i="656"/>
  <c r="X13" i="656"/>
  <c r="W13" i="656"/>
  <c r="V13" i="656"/>
  <c r="U13" i="656"/>
  <c r="T13" i="656"/>
  <c r="BD12" i="656"/>
  <c r="BC12" i="656"/>
  <c r="BB12" i="656"/>
  <c r="BA12" i="656"/>
  <c r="AZ12" i="656"/>
  <c r="AY12" i="656"/>
  <c r="AX12" i="656"/>
  <c r="AW12" i="656"/>
  <c r="AV12" i="656"/>
  <c r="AU12" i="656"/>
  <c r="AT12" i="656"/>
  <c r="AS12" i="656"/>
  <c r="AR12" i="656"/>
  <c r="AQ12" i="656"/>
  <c r="AP12" i="656"/>
  <c r="AO12" i="656"/>
  <c r="X12" i="656"/>
  <c r="W12" i="656"/>
  <c r="V12" i="656"/>
  <c r="U12" i="656"/>
  <c r="T12" i="656"/>
  <c r="BD11" i="656"/>
  <c r="BC11" i="656"/>
  <c r="BB11" i="656"/>
  <c r="BA11" i="656"/>
  <c r="AZ11" i="656"/>
  <c r="AY11" i="656"/>
  <c r="AX11" i="656"/>
  <c r="AW11" i="656"/>
  <c r="AV11" i="656"/>
  <c r="AU11" i="656"/>
  <c r="AT11" i="656"/>
  <c r="AS11" i="656"/>
  <c r="AR11" i="656"/>
  <c r="AQ11" i="656"/>
  <c r="AP11" i="656"/>
  <c r="AO11" i="656"/>
  <c r="X11" i="656"/>
  <c r="W11" i="656"/>
  <c r="V11" i="656"/>
  <c r="U11" i="656"/>
  <c r="T11" i="656"/>
  <c r="BD10" i="656"/>
  <c r="BC10" i="656"/>
  <c r="BB10" i="656"/>
  <c r="BA10" i="656"/>
  <c r="AZ10" i="656"/>
  <c r="AY10" i="656"/>
  <c r="AX10" i="656"/>
  <c r="AW10" i="656"/>
  <c r="AV10" i="656"/>
  <c r="AU10" i="656"/>
  <c r="AT10" i="656"/>
  <c r="AS10" i="656"/>
  <c r="AR10" i="656"/>
  <c r="AQ10" i="656"/>
  <c r="AP10" i="656"/>
  <c r="AO10" i="656"/>
  <c r="X10" i="656"/>
  <c r="W10" i="656"/>
  <c r="V10" i="656"/>
  <c r="U10" i="656"/>
  <c r="T10" i="656"/>
  <c r="BD9" i="656"/>
  <c r="BC9" i="656"/>
  <c r="BB9" i="656"/>
  <c r="BA9" i="656"/>
  <c r="AZ9" i="656"/>
  <c r="AY9" i="656"/>
  <c r="AX9" i="656"/>
  <c r="AW9" i="656"/>
  <c r="AV9" i="656"/>
  <c r="AU9" i="656"/>
  <c r="AT9" i="656"/>
  <c r="AS9" i="656"/>
  <c r="AR9" i="656"/>
  <c r="AQ9" i="656"/>
  <c r="AP9" i="656"/>
  <c r="AO9" i="656"/>
  <c r="X9" i="656"/>
  <c r="W9" i="656"/>
  <c r="V9" i="656"/>
  <c r="U9" i="656"/>
  <c r="T9" i="656"/>
  <c r="BD8" i="656"/>
  <c r="BC8" i="656"/>
  <c r="BB8" i="656"/>
  <c r="BA8" i="656"/>
  <c r="AZ8" i="656"/>
  <c r="AY8" i="656"/>
  <c r="AX8" i="656"/>
  <c r="AW8" i="656"/>
  <c r="AV8" i="656"/>
  <c r="AU8" i="656"/>
  <c r="AT8" i="656"/>
  <c r="AS8" i="656"/>
  <c r="AR8" i="656"/>
  <c r="AQ8" i="656"/>
  <c r="AP8" i="656"/>
  <c r="AO8" i="656"/>
  <c r="X8" i="656"/>
  <c r="W8" i="656"/>
  <c r="V8" i="656"/>
  <c r="U8" i="656"/>
  <c r="T8" i="656"/>
  <c r="BD7" i="656"/>
  <c r="BC7" i="656"/>
  <c r="BB7" i="656"/>
  <c r="BA7" i="656"/>
  <c r="AZ7" i="656"/>
  <c r="AY7" i="656"/>
  <c r="AX7" i="656"/>
  <c r="AW7" i="656"/>
  <c r="AV7" i="656"/>
  <c r="AU7" i="656"/>
  <c r="AT7" i="656"/>
  <c r="AS7" i="656"/>
  <c r="AR7" i="656"/>
  <c r="AQ7" i="656"/>
  <c r="AP7" i="656"/>
  <c r="AO7" i="656"/>
  <c r="X7" i="656"/>
  <c r="W7" i="656"/>
  <c r="V7" i="656"/>
  <c r="U7" i="656"/>
  <c r="T7" i="656"/>
  <c r="BD6" i="656"/>
  <c r="BC6" i="656"/>
  <c r="BB6" i="656"/>
  <c r="BA6" i="656"/>
  <c r="AZ6" i="656"/>
  <c r="AY6" i="656"/>
  <c r="AX6" i="656"/>
  <c r="AW6" i="656"/>
  <c r="AV6" i="656"/>
  <c r="AU6" i="656"/>
  <c r="AT6" i="656"/>
  <c r="AS6" i="656"/>
  <c r="AR6" i="656"/>
  <c r="AQ6" i="656"/>
  <c r="AP6" i="656"/>
  <c r="AO6" i="656"/>
  <c r="X6" i="656"/>
  <c r="W6" i="656"/>
  <c r="V6" i="656"/>
  <c r="U6" i="656"/>
  <c r="T6" i="656"/>
  <c r="BD5" i="656"/>
  <c r="BC5" i="656"/>
  <c r="BB5" i="656"/>
  <c r="BA5" i="656"/>
  <c r="AZ5" i="656"/>
  <c r="AY5" i="656"/>
  <c r="AX5" i="656"/>
  <c r="AW5" i="656"/>
  <c r="AV5" i="656"/>
  <c r="AU5" i="656"/>
  <c r="AT5" i="656"/>
  <c r="AS5" i="656"/>
  <c r="AR5" i="656"/>
  <c r="AQ5" i="656"/>
  <c r="AP5" i="656"/>
  <c r="AO5" i="656"/>
  <c r="X5" i="656"/>
  <c r="W5" i="656"/>
  <c r="V5" i="656"/>
  <c r="U5" i="656"/>
  <c r="T5" i="656"/>
  <c r="R4" i="656"/>
  <c r="Q4" i="656"/>
  <c r="A4" i="656"/>
  <c r="B4" i="656" s="1"/>
  <c r="AN3" i="656"/>
  <c r="AM3" i="656"/>
  <c r="C1" i="656"/>
  <c r="D1" i="656" s="1"/>
  <c r="E1" i="656" s="1"/>
  <c r="F1" i="656" s="1"/>
  <c r="G1" i="656" s="1"/>
  <c r="H1" i="656" s="1"/>
  <c r="I1" i="656" s="1"/>
  <c r="J1" i="656" s="1"/>
  <c r="K1" i="656" s="1"/>
  <c r="L1" i="656" s="1"/>
  <c r="M1" i="656" s="1"/>
  <c r="N1" i="656" s="1"/>
  <c r="O1" i="656" s="1"/>
  <c r="P1" i="656" s="1"/>
  <c r="AA65" i="632"/>
  <c r="Z65" i="632"/>
  <c r="Y65" i="632"/>
  <c r="X65" i="632"/>
  <c r="W65" i="632"/>
  <c r="V65" i="632"/>
  <c r="U65" i="632"/>
  <c r="AA64" i="632"/>
  <c r="Z64" i="632"/>
  <c r="Y64" i="632"/>
  <c r="X64" i="632"/>
  <c r="W64" i="632"/>
  <c r="V64" i="632"/>
  <c r="U64" i="632"/>
  <c r="AA63" i="632"/>
  <c r="Z63" i="632"/>
  <c r="Y63" i="632"/>
  <c r="X63" i="632"/>
  <c r="W63" i="632"/>
  <c r="V63" i="632"/>
  <c r="U63" i="632"/>
  <c r="B62" i="632"/>
  <c r="Q62" i="632" s="1"/>
  <c r="AA61" i="632"/>
  <c r="Z61" i="632"/>
  <c r="Y61" i="632"/>
  <c r="X61" i="632"/>
  <c r="W61" i="632"/>
  <c r="V61" i="632"/>
  <c r="U61" i="632"/>
  <c r="AA60" i="632"/>
  <c r="Z60" i="632"/>
  <c r="Y60" i="632"/>
  <c r="X60" i="632"/>
  <c r="W60" i="632"/>
  <c r="V60" i="632"/>
  <c r="U60" i="632"/>
  <c r="AA59" i="632"/>
  <c r="Z59" i="632"/>
  <c r="Y59" i="632"/>
  <c r="X59" i="632"/>
  <c r="W59" i="632"/>
  <c r="V59" i="632"/>
  <c r="U59" i="632"/>
  <c r="AA58" i="632"/>
  <c r="Z58" i="632"/>
  <c r="Y58" i="632"/>
  <c r="X58" i="632"/>
  <c r="W58" i="632"/>
  <c r="V58" i="632"/>
  <c r="U58" i="632"/>
  <c r="AA57" i="632"/>
  <c r="Z57" i="632"/>
  <c r="Y57" i="632"/>
  <c r="X57" i="632"/>
  <c r="W57" i="632"/>
  <c r="V57" i="632"/>
  <c r="U57" i="632"/>
  <c r="AA56" i="632"/>
  <c r="Z56" i="632"/>
  <c r="Y56" i="632"/>
  <c r="X56" i="632"/>
  <c r="W56" i="632"/>
  <c r="V56" i="632"/>
  <c r="U56" i="632"/>
  <c r="AA55" i="632"/>
  <c r="Z55" i="632"/>
  <c r="Y55" i="632"/>
  <c r="X55" i="632"/>
  <c r="W55" i="632"/>
  <c r="V55" i="632"/>
  <c r="U55" i="632"/>
  <c r="AA54" i="632"/>
  <c r="Z54" i="632"/>
  <c r="Y54" i="632"/>
  <c r="X54" i="632"/>
  <c r="W54" i="632"/>
  <c r="V54" i="632"/>
  <c r="U54" i="632"/>
  <c r="AA53" i="632"/>
  <c r="Z53" i="632"/>
  <c r="Y53" i="632"/>
  <c r="X53" i="632"/>
  <c r="W53" i="632"/>
  <c r="V53" i="632"/>
  <c r="U53" i="632"/>
  <c r="AA52" i="632"/>
  <c r="Z52" i="632"/>
  <c r="Y52" i="632"/>
  <c r="X52" i="632"/>
  <c r="W52" i="632"/>
  <c r="V52" i="632"/>
  <c r="U52" i="632"/>
  <c r="N29" i="632"/>
  <c r="M29" i="632"/>
  <c r="J29" i="632"/>
  <c r="I29" i="632"/>
  <c r="H29" i="632"/>
  <c r="G29" i="632"/>
  <c r="F29" i="632"/>
  <c r="E29" i="632"/>
  <c r="D29" i="632"/>
  <c r="C29" i="632"/>
  <c r="AH25" i="632"/>
  <c r="O25" i="632"/>
  <c r="L25" i="632"/>
  <c r="K25" i="632"/>
  <c r="AH24" i="632"/>
  <c r="O24" i="632"/>
  <c r="L24" i="632"/>
  <c r="K24" i="632"/>
  <c r="AH23" i="632"/>
  <c r="O23" i="632"/>
  <c r="L23" i="632"/>
  <c r="K23" i="632"/>
  <c r="AH22" i="632"/>
  <c r="O22" i="632"/>
  <c r="L22" i="632"/>
  <c r="K22" i="632"/>
  <c r="AH21" i="632"/>
  <c r="L21" i="632"/>
  <c r="K21" i="632"/>
  <c r="AH20" i="632"/>
  <c r="U19" i="632"/>
  <c r="T19" i="632"/>
  <c r="AH19" i="632" s="1"/>
  <c r="Q19" i="632"/>
  <c r="U18" i="632"/>
  <c r="T18" i="632"/>
  <c r="AH18" i="632" s="1"/>
  <c r="Q18" i="632"/>
  <c r="AU17" i="632"/>
  <c r="AT17" i="632"/>
  <c r="AQ17" i="632"/>
  <c r="AP17" i="632"/>
  <c r="AO17" i="632"/>
  <c r="AN17" i="632"/>
  <c r="AM17" i="632"/>
  <c r="AL17" i="632"/>
  <c r="AK17" i="632"/>
  <c r="AJ17" i="632"/>
  <c r="U17" i="632"/>
  <c r="O17" i="632"/>
  <c r="L17" i="632"/>
  <c r="R17" i="632" s="1"/>
  <c r="K17" i="632"/>
  <c r="AU16" i="632"/>
  <c r="AT16" i="632"/>
  <c r="AQ16" i="632"/>
  <c r="AP16" i="632"/>
  <c r="AO16" i="632"/>
  <c r="AN16" i="632"/>
  <c r="AM16" i="632"/>
  <c r="AL16" i="632"/>
  <c r="AK16" i="632"/>
  <c r="AJ16" i="632"/>
  <c r="U16" i="632"/>
  <c r="AV16" i="632"/>
  <c r="AS16" i="632"/>
  <c r="AR16" i="632"/>
  <c r="AV15" i="632"/>
  <c r="AU15" i="632"/>
  <c r="AT15" i="632"/>
  <c r="AS15" i="632"/>
  <c r="AR15" i="632"/>
  <c r="AQ15" i="632"/>
  <c r="AP15" i="632"/>
  <c r="AO15" i="632"/>
  <c r="AN15" i="632"/>
  <c r="AM15" i="632"/>
  <c r="AL15" i="632"/>
  <c r="AK15" i="632"/>
  <c r="AJ15" i="632"/>
  <c r="U15" i="632"/>
  <c r="AV14" i="632"/>
  <c r="AU14" i="632"/>
  <c r="AT14" i="632"/>
  <c r="AS14" i="632"/>
  <c r="AR14" i="632"/>
  <c r="AQ14" i="632"/>
  <c r="AP14" i="632"/>
  <c r="AO14" i="632"/>
  <c r="AN14" i="632"/>
  <c r="AM14" i="632"/>
  <c r="AL14" i="632"/>
  <c r="AK14" i="632"/>
  <c r="AJ14" i="632"/>
  <c r="U14" i="632"/>
  <c r="AV13" i="632"/>
  <c r="AU13" i="632"/>
  <c r="AT13" i="632"/>
  <c r="AS13" i="632"/>
  <c r="AR13" i="632"/>
  <c r="AQ13" i="632"/>
  <c r="AP13" i="632"/>
  <c r="AO13" i="632"/>
  <c r="AN13" i="632"/>
  <c r="AM13" i="632"/>
  <c r="AL13" i="632"/>
  <c r="AK13" i="632"/>
  <c r="AJ13" i="632"/>
  <c r="U13" i="632"/>
  <c r="AV12" i="632"/>
  <c r="AU12" i="632"/>
  <c r="AT12" i="632"/>
  <c r="AS12" i="632"/>
  <c r="AR12" i="632"/>
  <c r="AQ12" i="632"/>
  <c r="AP12" i="632"/>
  <c r="AO12" i="632"/>
  <c r="AN12" i="632"/>
  <c r="AM12" i="632"/>
  <c r="AL12" i="632"/>
  <c r="AK12" i="632"/>
  <c r="AJ12" i="632"/>
  <c r="U12" i="632"/>
  <c r="AV11" i="632"/>
  <c r="AU11" i="632"/>
  <c r="AT11" i="632"/>
  <c r="AS11" i="632"/>
  <c r="AR11" i="632"/>
  <c r="AQ11" i="632"/>
  <c r="AP11" i="632"/>
  <c r="AO11" i="632"/>
  <c r="AN11" i="632"/>
  <c r="AM11" i="632"/>
  <c r="AL11" i="632"/>
  <c r="AK11" i="632"/>
  <c r="AJ11" i="632"/>
  <c r="U11" i="632"/>
  <c r="AV10" i="632"/>
  <c r="AU10" i="632"/>
  <c r="AT10" i="632"/>
  <c r="AS10" i="632"/>
  <c r="AR10" i="632"/>
  <c r="AQ10" i="632"/>
  <c r="AP10" i="632"/>
  <c r="AO10" i="632"/>
  <c r="AN10" i="632"/>
  <c r="AM10" i="632"/>
  <c r="AL10" i="632"/>
  <c r="AK10" i="632"/>
  <c r="AJ10" i="632"/>
  <c r="AV9" i="632"/>
  <c r="AU9" i="632"/>
  <c r="AT9" i="632"/>
  <c r="AS9" i="632"/>
  <c r="AR9" i="632"/>
  <c r="AQ9" i="632"/>
  <c r="AP9" i="632"/>
  <c r="AO9" i="632"/>
  <c r="AN9" i="632"/>
  <c r="AM9" i="632"/>
  <c r="AL9" i="632"/>
  <c r="AK9" i="632"/>
  <c r="AJ9" i="632"/>
  <c r="AV8" i="632"/>
  <c r="AU8" i="632"/>
  <c r="AT8" i="632"/>
  <c r="AS8" i="632"/>
  <c r="AR8" i="632"/>
  <c r="AQ8" i="632"/>
  <c r="AP8" i="632"/>
  <c r="AO8" i="632"/>
  <c r="AN8" i="632"/>
  <c r="AM8" i="632"/>
  <c r="AL8" i="632"/>
  <c r="AK8" i="632"/>
  <c r="AJ8" i="632"/>
  <c r="U8" i="632"/>
  <c r="AV7" i="632"/>
  <c r="AU7" i="632"/>
  <c r="AT7" i="632"/>
  <c r="AS7" i="632"/>
  <c r="AR7" i="632"/>
  <c r="AQ7" i="632"/>
  <c r="AP7" i="632"/>
  <c r="AO7" i="632"/>
  <c r="AN7" i="632"/>
  <c r="AM7" i="632"/>
  <c r="AL7" i="632"/>
  <c r="AK7" i="632"/>
  <c r="AJ7" i="632"/>
  <c r="U7" i="632"/>
  <c r="AV6" i="632"/>
  <c r="AU6" i="632"/>
  <c r="AT6" i="632"/>
  <c r="AS6" i="632"/>
  <c r="AR6" i="632"/>
  <c r="AQ6" i="632"/>
  <c r="AP6" i="632"/>
  <c r="AO6" i="632"/>
  <c r="AN6" i="632"/>
  <c r="AM6" i="632"/>
  <c r="AL6" i="632"/>
  <c r="AK6" i="632"/>
  <c r="AJ6" i="632"/>
  <c r="U6" i="632"/>
  <c r="AV5" i="632"/>
  <c r="AU5" i="632"/>
  <c r="AT5" i="632"/>
  <c r="AS5" i="632"/>
  <c r="AR5" i="632"/>
  <c r="AQ5" i="632"/>
  <c r="AP5" i="632"/>
  <c r="AO5" i="632"/>
  <c r="AN5" i="632"/>
  <c r="AM5" i="632"/>
  <c r="AL5" i="632"/>
  <c r="AK5" i="632"/>
  <c r="AJ5" i="632"/>
  <c r="U5" i="632"/>
  <c r="AV4" i="632"/>
  <c r="AU4" i="632"/>
  <c r="AT4" i="632"/>
  <c r="AS4" i="632"/>
  <c r="AR4" i="632"/>
  <c r="AQ4" i="632"/>
  <c r="AP4" i="632"/>
  <c r="AO4" i="632"/>
  <c r="AN4" i="632"/>
  <c r="AM4" i="632"/>
  <c r="AL4" i="632"/>
  <c r="AK4" i="632"/>
  <c r="AJ4" i="632"/>
  <c r="U4" i="632"/>
  <c r="A3" i="632"/>
  <c r="C1" i="632"/>
  <c r="D1" i="632" s="1"/>
  <c r="E1" i="632" s="1"/>
  <c r="F1" i="632" s="1"/>
  <c r="G1" i="632" s="1"/>
  <c r="H1" i="632" s="1"/>
  <c r="I1" i="632" s="1"/>
  <c r="J1" i="632" s="1"/>
  <c r="K1" i="632" s="1"/>
  <c r="L1" i="632" s="1"/>
  <c r="M1" i="632" s="1"/>
  <c r="N1" i="632" s="1"/>
  <c r="AA83" i="518"/>
  <c r="Z83" i="518"/>
  <c r="Y83" i="518"/>
  <c r="X83" i="518"/>
  <c r="W83" i="518"/>
  <c r="V83" i="518"/>
  <c r="U83" i="518"/>
  <c r="AA82" i="518"/>
  <c r="Z82" i="518"/>
  <c r="Y82" i="518"/>
  <c r="X82" i="518"/>
  <c r="W82" i="518"/>
  <c r="V82" i="518"/>
  <c r="U82" i="518"/>
  <c r="AA81" i="518"/>
  <c r="Z81" i="518"/>
  <c r="Y81" i="518"/>
  <c r="X81" i="518"/>
  <c r="W81" i="518"/>
  <c r="V81" i="518"/>
  <c r="U81" i="518"/>
  <c r="AA80" i="518"/>
  <c r="Z80" i="518"/>
  <c r="Y80" i="518"/>
  <c r="X80" i="518"/>
  <c r="W80" i="518"/>
  <c r="V80" i="518"/>
  <c r="U80" i="518"/>
  <c r="AA79" i="518"/>
  <c r="Z79" i="518"/>
  <c r="Y79" i="518"/>
  <c r="X79" i="518"/>
  <c r="W79" i="518"/>
  <c r="V79" i="518"/>
  <c r="U79" i="518"/>
  <c r="AA78" i="518"/>
  <c r="Z78" i="518"/>
  <c r="Y78" i="518"/>
  <c r="X78" i="518"/>
  <c r="W78" i="518"/>
  <c r="V78" i="518"/>
  <c r="U78" i="518"/>
  <c r="AA77" i="518"/>
  <c r="Z77" i="518"/>
  <c r="Y77" i="518"/>
  <c r="X77" i="518"/>
  <c r="W77" i="518"/>
  <c r="V77" i="518"/>
  <c r="U77" i="518"/>
  <c r="AA76" i="518"/>
  <c r="Z76" i="518"/>
  <c r="Y76" i="518"/>
  <c r="X76" i="518"/>
  <c r="W76" i="518"/>
  <c r="V76" i="518"/>
  <c r="U76" i="518"/>
  <c r="AA75" i="518"/>
  <c r="Z75" i="518"/>
  <c r="Y75" i="518"/>
  <c r="X75" i="518"/>
  <c r="W75" i="518"/>
  <c r="V75" i="518"/>
  <c r="U75" i="518"/>
  <c r="AA74" i="518"/>
  <c r="Z74" i="518"/>
  <c r="Y74" i="518"/>
  <c r="X74" i="518"/>
  <c r="W74" i="518"/>
  <c r="V74" i="518"/>
  <c r="U74" i="518"/>
  <c r="AA73" i="518"/>
  <c r="Z73" i="518"/>
  <c r="Y73" i="518"/>
  <c r="X73" i="518"/>
  <c r="W73" i="518"/>
  <c r="V73" i="518"/>
  <c r="U73" i="518"/>
  <c r="AA72" i="518"/>
  <c r="Z72" i="518"/>
  <c r="Y72" i="518"/>
  <c r="X72" i="518"/>
  <c r="W72" i="518"/>
  <c r="V72" i="518"/>
  <c r="U72" i="518"/>
  <c r="AA71" i="518"/>
  <c r="Z71" i="518"/>
  <c r="Y71" i="518"/>
  <c r="X71" i="518"/>
  <c r="W71" i="518"/>
  <c r="V71" i="518"/>
  <c r="U71" i="518"/>
  <c r="AA70" i="518"/>
  <c r="Z70" i="518"/>
  <c r="Y70" i="518"/>
  <c r="X70" i="518"/>
  <c r="W70" i="518"/>
  <c r="V70" i="518"/>
  <c r="U70" i="518"/>
  <c r="AA69" i="518"/>
  <c r="Z69" i="518"/>
  <c r="Y69" i="518"/>
  <c r="X69" i="518"/>
  <c r="W69" i="518"/>
  <c r="V69" i="518"/>
  <c r="U69" i="518"/>
  <c r="AA68" i="518"/>
  <c r="Z68" i="518"/>
  <c r="Y68" i="518"/>
  <c r="X68" i="518"/>
  <c r="W68" i="518"/>
  <c r="V68" i="518"/>
  <c r="U68" i="518"/>
  <c r="B68" i="518"/>
  <c r="Q68" i="518" s="1"/>
  <c r="AA67" i="518"/>
  <c r="Z67" i="518"/>
  <c r="Y67" i="518"/>
  <c r="X67" i="518"/>
  <c r="W67" i="518"/>
  <c r="V67" i="518"/>
  <c r="U67" i="518"/>
  <c r="AA66" i="518"/>
  <c r="Z66" i="518"/>
  <c r="Y66" i="518"/>
  <c r="X66" i="518"/>
  <c r="W66" i="518"/>
  <c r="V66" i="518"/>
  <c r="U66" i="518"/>
  <c r="AA65" i="518"/>
  <c r="Z65" i="518"/>
  <c r="Y65" i="518"/>
  <c r="X65" i="518"/>
  <c r="W65" i="518"/>
  <c r="V65" i="518"/>
  <c r="U65" i="518"/>
  <c r="AA64" i="518"/>
  <c r="Z64" i="518"/>
  <c r="Y64" i="518"/>
  <c r="X64" i="518"/>
  <c r="W64" i="518"/>
  <c r="V64" i="518"/>
  <c r="U64" i="518"/>
  <c r="B64" i="518"/>
  <c r="AA63" i="518"/>
  <c r="Z63" i="518"/>
  <c r="Y63" i="518"/>
  <c r="X63" i="518"/>
  <c r="W63" i="518"/>
  <c r="V63" i="518"/>
  <c r="U63" i="518"/>
  <c r="AA62" i="518"/>
  <c r="Z62" i="518"/>
  <c r="Y62" i="518"/>
  <c r="X62" i="518"/>
  <c r="W62" i="518"/>
  <c r="V62" i="518"/>
  <c r="U62" i="518"/>
  <c r="AA61" i="518"/>
  <c r="Z61" i="518"/>
  <c r="Y61" i="518"/>
  <c r="X61" i="518"/>
  <c r="W61" i="518"/>
  <c r="V61" i="518"/>
  <c r="U61" i="518"/>
  <c r="AA60" i="518"/>
  <c r="Z60" i="518"/>
  <c r="Y60" i="518"/>
  <c r="X60" i="518"/>
  <c r="W60" i="518"/>
  <c r="V60" i="518"/>
  <c r="U60" i="518"/>
  <c r="AA59" i="518"/>
  <c r="Z59" i="518"/>
  <c r="Y59" i="518"/>
  <c r="X59" i="518"/>
  <c r="W59" i="518"/>
  <c r="V59" i="518"/>
  <c r="U59" i="518"/>
  <c r="AA58" i="518"/>
  <c r="Z58" i="518"/>
  <c r="Y58" i="518"/>
  <c r="X58" i="518"/>
  <c r="W58" i="518"/>
  <c r="V58" i="518"/>
  <c r="U58" i="518"/>
  <c r="G37" i="518"/>
  <c r="F37" i="518"/>
  <c r="E37" i="518"/>
  <c r="D37" i="518"/>
  <c r="C37" i="518"/>
  <c r="G36" i="518"/>
  <c r="F36" i="518"/>
  <c r="E36" i="518"/>
  <c r="D36" i="518"/>
  <c r="C36" i="518"/>
  <c r="N34" i="518"/>
  <c r="M34" i="518"/>
  <c r="J34" i="518"/>
  <c r="I34" i="518"/>
  <c r="H34" i="518"/>
  <c r="G34" i="518"/>
  <c r="F34" i="518"/>
  <c r="E34" i="518"/>
  <c r="D34" i="518"/>
  <c r="C34" i="518"/>
  <c r="N33" i="518"/>
  <c r="M33" i="518"/>
  <c r="J33" i="518"/>
  <c r="I33" i="518"/>
  <c r="H33" i="518"/>
  <c r="G33" i="518"/>
  <c r="F33" i="518"/>
  <c r="E33" i="518"/>
  <c r="D33" i="518"/>
  <c r="C33" i="518"/>
  <c r="AV29" i="518"/>
  <c r="AU29" i="518"/>
  <c r="AT29" i="518"/>
  <c r="AS29" i="518"/>
  <c r="AR29" i="518"/>
  <c r="AQ29" i="518"/>
  <c r="AP29" i="518"/>
  <c r="AO29" i="518"/>
  <c r="AN29" i="518"/>
  <c r="AM29" i="518"/>
  <c r="AL29" i="518"/>
  <c r="AK29" i="518"/>
  <c r="AJ29" i="518"/>
  <c r="U29" i="518"/>
  <c r="T29" i="518"/>
  <c r="S29" i="518"/>
  <c r="R29" i="518"/>
  <c r="Q29" i="518"/>
  <c r="AV28" i="518"/>
  <c r="AU28" i="518"/>
  <c r="AT28" i="518"/>
  <c r="AS28" i="518"/>
  <c r="AR28" i="518"/>
  <c r="AQ28" i="518"/>
  <c r="AP28" i="518"/>
  <c r="AO28" i="518"/>
  <c r="AN28" i="518"/>
  <c r="AM28" i="518"/>
  <c r="AL28" i="518"/>
  <c r="AK28" i="518"/>
  <c r="AJ28" i="518"/>
  <c r="U28" i="518"/>
  <c r="T28" i="518"/>
  <c r="S28" i="518"/>
  <c r="R28" i="518"/>
  <c r="Q28" i="518"/>
  <c r="AV27" i="518"/>
  <c r="AU27" i="518"/>
  <c r="AT27" i="518"/>
  <c r="AS27" i="518"/>
  <c r="AR27" i="518"/>
  <c r="AQ27" i="518"/>
  <c r="AP27" i="518"/>
  <c r="AO27" i="518"/>
  <c r="AN27" i="518"/>
  <c r="AM27" i="518"/>
  <c r="AL27" i="518"/>
  <c r="AK27" i="518"/>
  <c r="AJ27" i="518"/>
  <c r="U27" i="518"/>
  <c r="T27" i="518"/>
  <c r="S27" i="518"/>
  <c r="R27" i="518"/>
  <c r="Q27" i="518"/>
  <c r="AV26" i="518"/>
  <c r="AU26" i="518"/>
  <c r="AT26" i="518"/>
  <c r="AS26" i="518"/>
  <c r="AR26" i="518"/>
  <c r="AQ26" i="518"/>
  <c r="AP26" i="518"/>
  <c r="AO26" i="518"/>
  <c r="AN26" i="518"/>
  <c r="AM26" i="518"/>
  <c r="AL26" i="518"/>
  <c r="AK26" i="518"/>
  <c r="AJ26" i="518"/>
  <c r="U26" i="518"/>
  <c r="T26" i="518"/>
  <c r="S26" i="518"/>
  <c r="R26" i="518"/>
  <c r="Q26" i="518"/>
  <c r="AV25" i="518"/>
  <c r="AU25" i="518"/>
  <c r="AT25" i="518"/>
  <c r="AS25" i="518"/>
  <c r="AR25" i="518"/>
  <c r="AQ25" i="518"/>
  <c r="AP25" i="518"/>
  <c r="AO25" i="518"/>
  <c r="AN25" i="518"/>
  <c r="AM25" i="518"/>
  <c r="AL25" i="518"/>
  <c r="AK25" i="518"/>
  <c r="AJ25" i="518"/>
  <c r="U25" i="518"/>
  <c r="T25" i="518"/>
  <c r="S25" i="518"/>
  <c r="R25" i="518"/>
  <c r="Q25" i="518"/>
  <c r="AV24" i="518"/>
  <c r="AU24" i="518"/>
  <c r="AT24" i="518"/>
  <c r="AS24" i="518"/>
  <c r="AR24" i="518"/>
  <c r="AQ24" i="518"/>
  <c r="AP24" i="518"/>
  <c r="AO24" i="518"/>
  <c r="AN24" i="518"/>
  <c r="AM24" i="518"/>
  <c r="AL24" i="518"/>
  <c r="AK24" i="518"/>
  <c r="AJ24" i="518"/>
  <c r="U24" i="518"/>
  <c r="T24" i="518"/>
  <c r="S24" i="518"/>
  <c r="R24" i="518"/>
  <c r="Q24" i="518"/>
  <c r="AV23" i="518"/>
  <c r="AU23" i="518"/>
  <c r="AT23" i="518"/>
  <c r="AS23" i="518"/>
  <c r="AR23" i="518"/>
  <c r="AQ23" i="518"/>
  <c r="AP23" i="518"/>
  <c r="AO23" i="518"/>
  <c r="AN23" i="518"/>
  <c r="AM23" i="518"/>
  <c r="AL23" i="518"/>
  <c r="AK23" i="518"/>
  <c r="AJ23" i="518"/>
  <c r="U23" i="518"/>
  <c r="T23" i="518"/>
  <c r="S23" i="518"/>
  <c r="R23" i="518"/>
  <c r="Q23" i="518"/>
  <c r="AV22" i="518"/>
  <c r="AU22" i="518"/>
  <c r="AT22" i="518"/>
  <c r="AS22" i="518"/>
  <c r="AR22" i="518"/>
  <c r="AQ22" i="518"/>
  <c r="AP22" i="518"/>
  <c r="AO22" i="518"/>
  <c r="AN22" i="518"/>
  <c r="AM22" i="518"/>
  <c r="AL22" i="518"/>
  <c r="AK22" i="518"/>
  <c r="AJ22" i="518"/>
  <c r="AV21" i="518"/>
  <c r="AU21" i="518"/>
  <c r="AT21" i="518"/>
  <c r="AS21" i="518"/>
  <c r="AR21" i="518"/>
  <c r="AQ21" i="518"/>
  <c r="AP21" i="518"/>
  <c r="AO21" i="518"/>
  <c r="AN21" i="518"/>
  <c r="AM21" i="518"/>
  <c r="AL21" i="518"/>
  <c r="AK21" i="518"/>
  <c r="AJ21" i="518"/>
  <c r="U21" i="518"/>
  <c r="T21" i="518"/>
  <c r="S21" i="518"/>
  <c r="R21" i="518"/>
  <c r="Q21" i="518"/>
  <c r="AV20" i="518"/>
  <c r="AU20" i="518"/>
  <c r="AT20" i="518"/>
  <c r="AS20" i="518"/>
  <c r="AR20" i="518"/>
  <c r="AQ20" i="518"/>
  <c r="AP20" i="518"/>
  <c r="AO20" i="518"/>
  <c r="AN20" i="518"/>
  <c r="AM20" i="518"/>
  <c r="AL20" i="518"/>
  <c r="AK20" i="518"/>
  <c r="AJ20" i="518"/>
  <c r="U20" i="518"/>
  <c r="T20" i="518"/>
  <c r="S20" i="518"/>
  <c r="R20" i="518"/>
  <c r="Q20" i="518"/>
  <c r="AV19" i="518"/>
  <c r="AU19" i="518"/>
  <c r="AT19" i="518"/>
  <c r="AS19" i="518"/>
  <c r="AR19" i="518"/>
  <c r="AQ19" i="518"/>
  <c r="AP19" i="518"/>
  <c r="AO19" i="518"/>
  <c r="AN19" i="518"/>
  <c r="AM19" i="518"/>
  <c r="AL19" i="518"/>
  <c r="AK19" i="518"/>
  <c r="AJ19" i="518"/>
  <c r="U19" i="518"/>
  <c r="T19" i="518"/>
  <c r="S19" i="518"/>
  <c r="R19" i="518"/>
  <c r="Q19" i="518"/>
  <c r="AV18" i="518"/>
  <c r="AU18" i="518"/>
  <c r="AT18" i="518"/>
  <c r="AS18" i="518"/>
  <c r="AR18" i="518"/>
  <c r="AQ18" i="518"/>
  <c r="AP18" i="518"/>
  <c r="AO18" i="518"/>
  <c r="AN18" i="518"/>
  <c r="AM18" i="518"/>
  <c r="AL18" i="518"/>
  <c r="AK18" i="518"/>
  <c r="AJ18" i="518"/>
  <c r="AV17" i="518"/>
  <c r="AU17" i="518"/>
  <c r="AT17" i="518"/>
  <c r="AS17" i="518"/>
  <c r="AR17" i="518"/>
  <c r="AQ17" i="518"/>
  <c r="AP17" i="518"/>
  <c r="AO17" i="518"/>
  <c r="AN17" i="518"/>
  <c r="AM17" i="518"/>
  <c r="AL17" i="518"/>
  <c r="AK17" i="518"/>
  <c r="AJ17" i="518"/>
  <c r="AV16" i="518"/>
  <c r="AU16" i="518"/>
  <c r="AT16" i="518"/>
  <c r="AS16" i="518"/>
  <c r="AR16" i="518"/>
  <c r="AQ16" i="518"/>
  <c r="AP16" i="518"/>
  <c r="AO16" i="518"/>
  <c r="AN16" i="518"/>
  <c r="AM16" i="518"/>
  <c r="AL16" i="518"/>
  <c r="AK16" i="518"/>
  <c r="AJ16" i="518"/>
  <c r="AV15" i="518"/>
  <c r="AU15" i="518"/>
  <c r="AT15" i="518"/>
  <c r="AS15" i="518"/>
  <c r="AR15" i="518"/>
  <c r="AQ15" i="518"/>
  <c r="AP15" i="518"/>
  <c r="AO15" i="518"/>
  <c r="AN15" i="518"/>
  <c r="AM15" i="518"/>
  <c r="AL15" i="518"/>
  <c r="AK15" i="518"/>
  <c r="AJ15" i="518"/>
  <c r="U15" i="518"/>
  <c r="T15" i="518"/>
  <c r="S15" i="518"/>
  <c r="R15" i="518"/>
  <c r="Q15" i="518"/>
  <c r="AV14" i="518"/>
  <c r="AU14" i="518"/>
  <c r="AT14" i="518"/>
  <c r="AS14" i="518"/>
  <c r="AR14" i="518"/>
  <c r="AQ14" i="518"/>
  <c r="AP14" i="518"/>
  <c r="AO14" i="518"/>
  <c r="AN14" i="518"/>
  <c r="AM14" i="518"/>
  <c r="AL14" i="518"/>
  <c r="AK14" i="518"/>
  <c r="AJ14" i="518"/>
  <c r="U14" i="518"/>
  <c r="T14" i="518"/>
  <c r="S14" i="518"/>
  <c r="R14" i="518"/>
  <c r="Q14" i="518"/>
  <c r="AV13" i="518"/>
  <c r="AU13" i="518"/>
  <c r="AT13" i="518"/>
  <c r="AS13" i="518"/>
  <c r="AR13" i="518"/>
  <c r="AQ13" i="518"/>
  <c r="AP13" i="518"/>
  <c r="AO13" i="518"/>
  <c r="AN13" i="518"/>
  <c r="AM13" i="518"/>
  <c r="AL13" i="518"/>
  <c r="AK13" i="518"/>
  <c r="AJ13" i="518"/>
  <c r="U13" i="518"/>
  <c r="T13" i="518"/>
  <c r="S13" i="518"/>
  <c r="R13" i="518"/>
  <c r="Q13" i="518"/>
  <c r="AV12" i="518"/>
  <c r="AU12" i="518"/>
  <c r="AT12" i="518"/>
  <c r="AS12" i="518"/>
  <c r="AR12" i="518"/>
  <c r="AQ12" i="518"/>
  <c r="AP12" i="518"/>
  <c r="AO12" i="518"/>
  <c r="AN12" i="518"/>
  <c r="AM12" i="518"/>
  <c r="AL12" i="518"/>
  <c r="AK12" i="518"/>
  <c r="AJ12" i="518"/>
  <c r="U12" i="518"/>
  <c r="T12" i="518"/>
  <c r="S12" i="518"/>
  <c r="R12" i="518"/>
  <c r="Q12" i="518"/>
  <c r="AV11" i="518"/>
  <c r="AU11" i="518"/>
  <c r="AT11" i="518"/>
  <c r="AS11" i="518"/>
  <c r="AR11" i="518"/>
  <c r="AQ11" i="518"/>
  <c r="AP11" i="518"/>
  <c r="AO11" i="518"/>
  <c r="AN11" i="518"/>
  <c r="AM11" i="518"/>
  <c r="AL11" i="518"/>
  <c r="AK11" i="518"/>
  <c r="AJ11" i="518"/>
  <c r="U11" i="518"/>
  <c r="T11" i="518"/>
  <c r="S11" i="518"/>
  <c r="R11" i="518"/>
  <c r="Q11" i="518"/>
  <c r="AV10" i="518"/>
  <c r="AU10" i="518"/>
  <c r="AT10" i="518"/>
  <c r="AS10" i="518"/>
  <c r="AR10" i="518"/>
  <c r="AQ10" i="518"/>
  <c r="AP10" i="518"/>
  <c r="AO10" i="518"/>
  <c r="AN10" i="518"/>
  <c r="AM10" i="518"/>
  <c r="AL10" i="518"/>
  <c r="AK10" i="518"/>
  <c r="AJ10" i="518"/>
  <c r="U10" i="518"/>
  <c r="T10" i="518"/>
  <c r="S10" i="518"/>
  <c r="R10" i="518"/>
  <c r="Q10" i="518"/>
  <c r="AV9" i="518"/>
  <c r="AU9" i="518"/>
  <c r="AT9" i="518"/>
  <c r="AS9" i="518"/>
  <c r="AR9" i="518"/>
  <c r="AQ9" i="518"/>
  <c r="AP9" i="518"/>
  <c r="AO9" i="518"/>
  <c r="AN9" i="518"/>
  <c r="AM9" i="518"/>
  <c r="AL9" i="518"/>
  <c r="AK9" i="518"/>
  <c r="AJ9" i="518"/>
  <c r="U9" i="518"/>
  <c r="T9" i="518"/>
  <c r="S9" i="518"/>
  <c r="R9" i="518"/>
  <c r="Q9" i="518"/>
  <c r="AV8" i="518"/>
  <c r="AU8" i="518"/>
  <c r="AT8" i="518"/>
  <c r="AS8" i="518"/>
  <c r="AR8" i="518"/>
  <c r="AQ8" i="518"/>
  <c r="AP8" i="518"/>
  <c r="AO8" i="518"/>
  <c r="AN8" i="518"/>
  <c r="AM8" i="518"/>
  <c r="AL8" i="518"/>
  <c r="AK8" i="518"/>
  <c r="AJ8" i="518"/>
  <c r="U8" i="518"/>
  <c r="T8" i="518"/>
  <c r="S8" i="518"/>
  <c r="R8" i="518"/>
  <c r="Q8" i="518"/>
  <c r="AV7" i="518"/>
  <c r="AU7" i="518"/>
  <c r="AT7" i="518"/>
  <c r="AS7" i="518"/>
  <c r="AR7" i="518"/>
  <c r="AQ7" i="518"/>
  <c r="AP7" i="518"/>
  <c r="AO7" i="518"/>
  <c r="AN7" i="518"/>
  <c r="AM7" i="518"/>
  <c r="AL7" i="518"/>
  <c r="AK7" i="518"/>
  <c r="AJ7" i="518"/>
  <c r="U7" i="518"/>
  <c r="T7" i="518"/>
  <c r="S7" i="518"/>
  <c r="AV6" i="518"/>
  <c r="AU6" i="518"/>
  <c r="AT6" i="518"/>
  <c r="AS6" i="518"/>
  <c r="AR6" i="518"/>
  <c r="AQ6" i="518"/>
  <c r="AP6" i="518"/>
  <c r="AO6" i="518"/>
  <c r="AN6" i="518"/>
  <c r="AM6" i="518"/>
  <c r="AL6" i="518"/>
  <c r="AK6" i="518"/>
  <c r="AJ6" i="518"/>
  <c r="U6" i="518"/>
  <c r="T6" i="518"/>
  <c r="S6" i="518"/>
  <c r="R6" i="518"/>
  <c r="Q6" i="518"/>
  <c r="AV5" i="518"/>
  <c r="AU5" i="518"/>
  <c r="AT5" i="518"/>
  <c r="AS5" i="518"/>
  <c r="AR5" i="518"/>
  <c r="AQ5" i="518"/>
  <c r="AP5" i="518"/>
  <c r="AO5" i="518"/>
  <c r="AN5" i="518"/>
  <c r="AM5" i="518"/>
  <c r="AL5" i="518"/>
  <c r="AK5" i="518"/>
  <c r="AJ5" i="518"/>
  <c r="U5" i="518"/>
  <c r="T5" i="518"/>
  <c r="S5" i="518"/>
  <c r="R5" i="518"/>
  <c r="Q5" i="518"/>
  <c r="AV4" i="518"/>
  <c r="AU4" i="518"/>
  <c r="AT4" i="518"/>
  <c r="AS4" i="518"/>
  <c r="AR4" i="518"/>
  <c r="AQ4" i="518"/>
  <c r="AP4" i="518"/>
  <c r="AO4" i="518"/>
  <c r="AN4" i="518"/>
  <c r="AM4" i="518"/>
  <c r="AL4" i="518"/>
  <c r="AK4" i="518"/>
  <c r="AJ4" i="518"/>
  <c r="U4" i="518"/>
  <c r="T4" i="518"/>
  <c r="S4" i="518"/>
  <c r="R4" i="518"/>
  <c r="Q4" i="518"/>
  <c r="A3" i="518"/>
  <c r="C1" i="518"/>
  <c r="D1" i="518" s="1"/>
  <c r="E1" i="518" s="1"/>
  <c r="F1" i="518" s="1"/>
  <c r="G1" i="518" s="1"/>
  <c r="H1" i="518" s="1"/>
  <c r="I1" i="518" s="1"/>
  <c r="J1" i="518" s="1"/>
  <c r="K1" i="518" s="1"/>
  <c r="L1" i="518" s="1"/>
  <c r="M1" i="518" s="1"/>
  <c r="N1" i="518" s="1"/>
  <c r="AD83" i="65"/>
  <c r="AC83" i="65"/>
  <c r="AB83" i="65"/>
  <c r="AA83" i="65"/>
  <c r="Z83" i="65"/>
  <c r="Y83" i="65"/>
  <c r="X83" i="65"/>
  <c r="AD82" i="65"/>
  <c r="AC82" i="65"/>
  <c r="AB82" i="65"/>
  <c r="AA82" i="65"/>
  <c r="Z82" i="65"/>
  <c r="Y82" i="65"/>
  <c r="X82" i="65"/>
  <c r="AD81" i="65"/>
  <c r="AC81" i="65"/>
  <c r="AB81" i="65"/>
  <c r="AA81" i="65"/>
  <c r="Z81" i="65"/>
  <c r="Y81" i="65"/>
  <c r="X81" i="65"/>
  <c r="AD80" i="65"/>
  <c r="AC80" i="65"/>
  <c r="AB80" i="65"/>
  <c r="AA80" i="65"/>
  <c r="Z80" i="65"/>
  <c r="Y80" i="65"/>
  <c r="X80" i="65"/>
  <c r="AD79" i="65"/>
  <c r="AC79" i="65"/>
  <c r="AB79" i="65"/>
  <c r="AA79" i="65"/>
  <c r="Z79" i="65"/>
  <c r="Y79" i="65"/>
  <c r="X79" i="65"/>
  <c r="AD78" i="65"/>
  <c r="AC78" i="65"/>
  <c r="AB78" i="65"/>
  <c r="AA78" i="65"/>
  <c r="Z78" i="65"/>
  <c r="Y78" i="65"/>
  <c r="X78" i="65"/>
  <c r="AD77" i="65"/>
  <c r="AC77" i="65"/>
  <c r="AB77" i="65"/>
  <c r="AA77" i="65"/>
  <c r="Z77" i="65"/>
  <c r="Y77" i="65"/>
  <c r="X77" i="65"/>
  <c r="AD76" i="65"/>
  <c r="AC76" i="65"/>
  <c r="AB76" i="65"/>
  <c r="AA76" i="65"/>
  <c r="Z76" i="65"/>
  <c r="Y76" i="65"/>
  <c r="X76" i="65"/>
  <c r="AD75" i="65"/>
  <c r="AC75" i="65"/>
  <c r="AB75" i="65"/>
  <c r="AA75" i="65"/>
  <c r="Z75" i="65"/>
  <c r="Y75" i="65"/>
  <c r="X75" i="65"/>
  <c r="AD74" i="65"/>
  <c r="AC74" i="65"/>
  <c r="AB74" i="65"/>
  <c r="AA74" i="65"/>
  <c r="Z74" i="65"/>
  <c r="Y74" i="65"/>
  <c r="X74" i="65"/>
  <c r="AD73" i="65"/>
  <c r="AC73" i="65"/>
  <c r="AB73" i="65"/>
  <c r="AA73" i="65"/>
  <c r="Z73" i="65"/>
  <c r="Y73" i="65"/>
  <c r="X73" i="65"/>
  <c r="AD72" i="65"/>
  <c r="AC72" i="65"/>
  <c r="AB72" i="65"/>
  <c r="AA72" i="65"/>
  <c r="Z72" i="65"/>
  <c r="Y72" i="65"/>
  <c r="X72" i="65"/>
  <c r="AD71" i="65"/>
  <c r="AC71" i="65"/>
  <c r="AB71" i="65"/>
  <c r="AA71" i="65"/>
  <c r="Z71" i="65"/>
  <c r="Y71" i="65"/>
  <c r="X71" i="65"/>
  <c r="AD70" i="65"/>
  <c r="AC70" i="65"/>
  <c r="AB70" i="65"/>
  <c r="AA70" i="65"/>
  <c r="Z70" i="65"/>
  <c r="Y70" i="65"/>
  <c r="X70" i="65"/>
  <c r="AD69" i="65"/>
  <c r="AC69" i="65"/>
  <c r="AB69" i="65"/>
  <c r="AA69" i="65"/>
  <c r="Z69" i="65"/>
  <c r="Y69" i="65"/>
  <c r="X69" i="65"/>
  <c r="B68" i="65"/>
  <c r="T68" i="65" s="1"/>
  <c r="AD67" i="65"/>
  <c r="AC67" i="65"/>
  <c r="AB67" i="65"/>
  <c r="AA67" i="65"/>
  <c r="Z67" i="65"/>
  <c r="Y67" i="65"/>
  <c r="X67" i="65"/>
  <c r="AD66" i="65"/>
  <c r="AC66" i="65"/>
  <c r="AB66" i="65"/>
  <c r="AA66" i="65"/>
  <c r="Z66" i="65"/>
  <c r="Y66" i="65"/>
  <c r="X66" i="65"/>
  <c r="AD65" i="65"/>
  <c r="AC65" i="65"/>
  <c r="AB65" i="65"/>
  <c r="AA65" i="65"/>
  <c r="Z65" i="65"/>
  <c r="Y65" i="65"/>
  <c r="X65" i="65"/>
  <c r="AD64" i="65"/>
  <c r="AC64" i="65"/>
  <c r="AB64" i="65"/>
  <c r="AA64" i="65"/>
  <c r="Z64" i="65"/>
  <c r="Y64" i="65"/>
  <c r="X64" i="65"/>
  <c r="AD63" i="65"/>
  <c r="AC63" i="65"/>
  <c r="AB63" i="65"/>
  <c r="AA63" i="65"/>
  <c r="Z63" i="65"/>
  <c r="Y63" i="65"/>
  <c r="X63" i="65"/>
  <c r="AD62" i="65"/>
  <c r="AC62" i="65"/>
  <c r="AB62" i="65"/>
  <c r="AA62" i="65"/>
  <c r="Z62" i="65"/>
  <c r="Y62" i="65"/>
  <c r="X62" i="65"/>
  <c r="AD61" i="65"/>
  <c r="AC61" i="65"/>
  <c r="AB61" i="65"/>
  <c r="AA61" i="65"/>
  <c r="Z61" i="65"/>
  <c r="Y61" i="65"/>
  <c r="X61" i="65"/>
  <c r="AD60" i="65"/>
  <c r="AC60" i="65"/>
  <c r="AB60" i="65"/>
  <c r="AA60" i="65"/>
  <c r="Z60" i="65"/>
  <c r="Y60" i="65"/>
  <c r="X60" i="65"/>
  <c r="AD59" i="65"/>
  <c r="AC59" i="65"/>
  <c r="AB59" i="65"/>
  <c r="AA59" i="65"/>
  <c r="Z59" i="65"/>
  <c r="Y59" i="65"/>
  <c r="X59" i="65"/>
  <c r="AD58" i="65"/>
  <c r="AC58" i="65"/>
  <c r="AB58" i="65"/>
  <c r="AA58" i="65"/>
  <c r="Z58" i="65"/>
  <c r="Y58" i="65"/>
  <c r="X58" i="65"/>
  <c r="G38" i="65"/>
  <c r="F38" i="65"/>
  <c r="E38" i="65"/>
  <c r="D38" i="65"/>
  <c r="C38" i="65"/>
  <c r="G37" i="65"/>
  <c r="F37" i="65"/>
  <c r="E37" i="65"/>
  <c r="D37" i="65"/>
  <c r="C37" i="65"/>
  <c r="P35" i="65"/>
  <c r="O35" i="65"/>
  <c r="J35" i="65"/>
  <c r="I35" i="65"/>
  <c r="H35" i="65"/>
  <c r="G35" i="65"/>
  <c r="F35" i="65"/>
  <c r="E35" i="65"/>
  <c r="D35" i="65"/>
  <c r="C35" i="65"/>
  <c r="P34" i="65"/>
  <c r="O34" i="65"/>
  <c r="J34" i="65"/>
  <c r="I34" i="65"/>
  <c r="H34" i="65"/>
  <c r="G34" i="65"/>
  <c r="F34" i="65"/>
  <c r="E34" i="65"/>
  <c r="D34" i="65"/>
  <c r="C34" i="65"/>
  <c r="A31" i="65"/>
  <c r="BE30" i="65"/>
  <c r="BC30" i="65"/>
  <c r="BB30" i="65"/>
  <c r="BA30" i="65"/>
  <c r="AZ30" i="65"/>
  <c r="AW30" i="65"/>
  <c r="AV30" i="65"/>
  <c r="AU30" i="65"/>
  <c r="AT30" i="65"/>
  <c r="AS30" i="65"/>
  <c r="AR30" i="65"/>
  <c r="AQ30" i="65"/>
  <c r="AP30" i="65"/>
  <c r="X30" i="65"/>
  <c r="W30" i="65"/>
  <c r="Q30" i="65"/>
  <c r="L30" i="65"/>
  <c r="U30" i="65" s="1"/>
  <c r="K30" i="65"/>
  <c r="T30" i="65" s="1"/>
  <c r="BE29" i="65"/>
  <c r="BC29" i="65"/>
  <c r="BB29" i="65"/>
  <c r="BA29" i="65"/>
  <c r="AZ29" i="65"/>
  <c r="AW29" i="65"/>
  <c r="AV29" i="65"/>
  <c r="AU29" i="65"/>
  <c r="AT29" i="65"/>
  <c r="AS29" i="65"/>
  <c r="AR29" i="65"/>
  <c r="AQ29" i="65"/>
  <c r="AP29" i="65"/>
  <c r="X29" i="65"/>
  <c r="W29" i="65"/>
  <c r="Q29" i="65"/>
  <c r="L29" i="65"/>
  <c r="K29" i="65"/>
  <c r="T29" i="65" s="1"/>
  <c r="BE28" i="65"/>
  <c r="BC28" i="65"/>
  <c r="BB28" i="65"/>
  <c r="BA28" i="65"/>
  <c r="AZ28" i="65"/>
  <c r="AY28" i="65"/>
  <c r="AX28" i="65"/>
  <c r="AW28" i="65"/>
  <c r="AV28" i="65"/>
  <c r="AU28" i="65"/>
  <c r="AT28" i="65"/>
  <c r="AS28" i="65"/>
  <c r="AR28" i="65"/>
  <c r="AQ28" i="65"/>
  <c r="AP28" i="65"/>
  <c r="X28" i="65"/>
  <c r="W28" i="65"/>
  <c r="U28" i="65"/>
  <c r="T28" i="65"/>
  <c r="Q28" i="65"/>
  <c r="BE27" i="65"/>
  <c r="BC27" i="65"/>
  <c r="BB27" i="65"/>
  <c r="BA27" i="65"/>
  <c r="AZ27" i="65"/>
  <c r="AW27" i="65"/>
  <c r="AV27" i="65"/>
  <c r="AU27" i="65"/>
  <c r="AT27" i="65"/>
  <c r="AS27" i="65"/>
  <c r="AR27" i="65"/>
  <c r="AQ27" i="65"/>
  <c r="AP27" i="65"/>
  <c r="X27" i="65"/>
  <c r="W27" i="65"/>
  <c r="Q27" i="65"/>
  <c r="L27" i="65"/>
  <c r="AY27" i="65" s="1"/>
  <c r="K27" i="65"/>
  <c r="AX27" i="65" s="1"/>
  <c r="BE26" i="65"/>
  <c r="BC26" i="65"/>
  <c r="BB26" i="65"/>
  <c r="BA26" i="65"/>
  <c r="AZ26" i="65"/>
  <c r="AW26" i="65"/>
  <c r="AV26" i="65"/>
  <c r="AU26" i="65"/>
  <c r="AT26" i="65"/>
  <c r="AS26" i="65"/>
  <c r="AR26" i="65"/>
  <c r="AQ26" i="65"/>
  <c r="AP26" i="65"/>
  <c r="X26" i="65"/>
  <c r="W26" i="65"/>
  <c r="Q26" i="65"/>
  <c r="L26" i="65"/>
  <c r="AY26" i="65" s="1"/>
  <c r="K26" i="65"/>
  <c r="AX26" i="65" s="1"/>
  <c r="BE25" i="65"/>
  <c r="BC25" i="65"/>
  <c r="BB25" i="65"/>
  <c r="BA25" i="65"/>
  <c r="AZ25" i="65"/>
  <c r="AW25" i="65"/>
  <c r="AV25" i="65"/>
  <c r="AU25" i="65"/>
  <c r="AT25" i="65"/>
  <c r="AS25" i="65"/>
  <c r="AR25" i="65"/>
  <c r="AQ25" i="65"/>
  <c r="AP25" i="65"/>
  <c r="X25" i="65"/>
  <c r="W25" i="65"/>
  <c r="Q25" i="65"/>
  <c r="V25" i="65" s="1"/>
  <c r="L25" i="65"/>
  <c r="AY25" i="65" s="1"/>
  <c r="K25" i="65"/>
  <c r="AX25" i="65" s="1"/>
  <c r="BE24" i="65"/>
  <c r="BC24" i="65"/>
  <c r="BB24" i="65"/>
  <c r="BA24" i="65"/>
  <c r="AZ24" i="65"/>
  <c r="AW24" i="65"/>
  <c r="AV24" i="65"/>
  <c r="AU24" i="65"/>
  <c r="AT24" i="65"/>
  <c r="AS24" i="65"/>
  <c r="AR24" i="65"/>
  <c r="AQ24" i="65"/>
  <c r="AP24" i="65"/>
  <c r="X24" i="65"/>
  <c r="W24" i="65"/>
  <c r="Q24" i="65"/>
  <c r="L24" i="65"/>
  <c r="AY24" i="65" s="1"/>
  <c r="K24" i="65"/>
  <c r="AX24" i="65" s="1"/>
  <c r="BE23" i="65"/>
  <c r="BD23" i="65"/>
  <c r="BC23" i="65"/>
  <c r="BB23" i="65"/>
  <c r="BA23" i="65"/>
  <c r="AZ23" i="65"/>
  <c r="AY23" i="65"/>
  <c r="AX23" i="65"/>
  <c r="AW23" i="65"/>
  <c r="AV23" i="65"/>
  <c r="AU23" i="65"/>
  <c r="AT23" i="65"/>
  <c r="AS23" i="65"/>
  <c r="AR23" i="65"/>
  <c r="AQ23" i="65"/>
  <c r="AP23" i="65"/>
  <c r="BE22" i="65"/>
  <c r="BC22" i="65"/>
  <c r="BB22" i="65"/>
  <c r="BA22" i="65"/>
  <c r="AZ22" i="65"/>
  <c r="AW22" i="65"/>
  <c r="AV22" i="65"/>
  <c r="AU22" i="65"/>
  <c r="AT22" i="65"/>
  <c r="AS22" i="65"/>
  <c r="AR22" i="65"/>
  <c r="AQ22" i="65"/>
  <c r="AP22" i="65"/>
  <c r="X22" i="65"/>
  <c r="W22" i="65"/>
  <c r="Q22" i="65"/>
  <c r="V22" i="65" s="1"/>
  <c r="L22" i="65"/>
  <c r="AY22" i="65" s="1"/>
  <c r="K22" i="65"/>
  <c r="AX22" i="65" s="1"/>
  <c r="BE21" i="65"/>
  <c r="BC21" i="65"/>
  <c r="BB21" i="65"/>
  <c r="BA21" i="65"/>
  <c r="AZ21" i="65"/>
  <c r="AW21" i="65"/>
  <c r="AV21" i="65"/>
  <c r="AU21" i="65"/>
  <c r="AT21" i="65"/>
  <c r="AS21" i="65"/>
  <c r="AR21" i="65"/>
  <c r="AQ21" i="65"/>
  <c r="AP21" i="65"/>
  <c r="X21" i="65"/>
  <c r="W21" i="65"/>
  <c r="BD21" i="65"/>
  <c r="BE20" i="65"/>
  <c r="BC20" i="65"/>
  <c r="BB20" i="65"/>
  <c r="BA20" i="65"/>
  <c r="AZ20" i="65"/>
  <c r="AW20" i="65"/>
  <c r="AV20" i="65"/>
  <c r="AU20" i="65"/>
  <c r="AT20" i="65"/>
  <c r="AS20" i="65"/>
  <c r="AR20" i="65"/>
  <c r="AQ20" i="65"/>
  <c r="AP20" i="65"/>
  <c r="X20" i="65"/>
  <c r="W20" i="65"/>
  <c r="Q20" i="65"/>
  <c r="V20" i="65" s="1"/>
  <c r="L20" i="65"/>
  <c r="K20" i="65"/>
  <c r="BE19" i="65"/>
  <c r="BD19" i="65"/>
  <c r="BC19" i="65"/>
  <c r="BB19" i="65"/>
  <c r="BA19" i="65"/>
  <c r="AZ19" i="65"/>
  <c r="AY19" i="65"/>
  <c r="AX19" i="65"/>
  <c r="AW19" i="65"/>
  <c r="AV19" i="65"/>
  <c r="AU19" i="65"/>
  <c r="AT19" i="65"/>
  <c r="AS19" i="65"/>
  <c r="AR19" i="65"/>
  <c r="AQ19" i="65"/>
  <c r="AP19" i="65"/>
  <c r="BE18" i="65"/>
  <c r="BD18" i="65"/>
  <c r="BC18" i="65"/>
  <c r="BB18" i="65"/>
  <c r="BA18" i="65"/>
  <c r="AZ18" i="65"/>
  <c r="AY18" i="65"/>
  <c r="AX18" i="65"/>
  <c r="AW18" i="65"/>
  <c r="AV18" i="65"/>
  <c r="AU18" i="65"/>
  <c r="AT18" i="65"/>
  <c r="AS18" i="65"/>
  <c r="AR18" i="65"/>
  <c r="AQ18" i="65"/>
  <c r="AP18" i="65"/>
  <c r="BE17" i="65"/>
  <c r="BC17" i="65"/>
  <c r="BB17" i="65"/>
  <c r="BA17" i="65"/>
  <c r="AZ17" i="65"/>
  <c r="AY17" i="65"/>
  <c r="AX17" i="65"/>
  <c r="AW17" i="65"/>
  <c r="AV17" i="65"/>
  <c r="AU17" i="65"/>
  <c r="AT17" i="65"/>
  <c r="AS17" i="65"/>
  <c r="AR17" i="65"/>
  <c r="AQ17" i="65"/>
  <c r="AP17" i="65"/>
  <c r="BD17" i="65"/>
  <c r="BE16" i="65"/>
  <c r="BC16" i="65"/>
  <c r="BB16" i="65"/>
  <c r="BA16" i="65"/>
  <c r="AZ16" i="65"/>
  <c r="AW16" i="65"/>
  <c r="AV16" i="65"/>
  <c r="AU16" i="65"/>
  <c r="AT16" i="65"/>
  <c r="AS16" i="65"/>
  <c r="AR16" i="65"/>
  <c r="AQ16" i="65"/>
  <c r="AP16" i="65"/>
  <c r="X16" i="65"/>
  <c r="Q16" i="65"/>
  <c r="L16" i="65"/>
  <c r="K16" i="65"/>
  <c r="T16" i="65" s="1"/>
  <c r="BE15" i="65"/>
  <c r="BC15" i="65"/>
  <c r="BB15" i="65"/>
  <c r="BA15" i="65"/>
  <c r="AZ15" i="65"/>
  <c r="AX15" i="65"/>
  <c r="AW15" i="65"/>
  <c r="AV15" i="65"/>
  <c r="AU15" i="65"/>
  <c r="AT15" i="65"/>
  <c r="AS15" i="65"/>
  <c r="AR15" i="65"/>
  <c r="AQ15" i="65"/>
  <c r="AP15" i="65"/>
  <c r="X15" i="65"/>
  <c r="T15" i="65"/>
  <c r="Q15" i="65"/>
  <c r="L15" i="65"/>
  <c r="BE14" i="65"/>
  <c r="BD14" i="65"/>
  <c r="BC14" i="65"/>
  <c r="BB14" i="65"/>
  <c r="BA14" i="65"/>
  <c r="AZ14" i="65"/>
  <c r="AY14" i="65"/>
  <c r="AX14" i="65"/>
  <c r="AW14" i="65"/>
  <c r="AV14" i="65"/>
  <c r="AU14" i="65"/>
  <c r="AT14" i="65"/>
  <c r="AS14" i="65"/>
  <c r="AR14" i="65"/>
  <c r="AQ14" i="65"/>
  <c r="AP14" i="65"/>
  <c r="X14" i="65"/>
  <c r="BE13" i="65"/>
  <c r="BC13" i="65"/>
  <c r="BB13" i="65"/>
  <c r="BA13" i="65"/>
  <c r="AZ13" i="65"/>
  <c r="AW13" i="65"/>
  <c r="AV13" i="65"/>
  <c r="AU13" i="65"/>
  <c r="AT13" i="65"/>
  <c r="AS13" i="65"/>
  <c r="AR13" i="65"/>
  <c r="AQ13" i="65"/>
  <c r="AP13" i="65"/>
  <c r="X13" i="65"/>
  <c r="Q13" i="65"/>
  <c r="L13" i="65"/>
  <c r="AY13" i="65" s="1"/>
  <c r="K13" i="65"/>
  <c r="BE12" i="65"/>
  <c r="BC12" i="65"/>
  <c r="BB12" i="65"/>
  <c r="BA12" i="65"/>
  <c r="AZ12" i="65"/>
  <c r="AW12" i="65"/>
  <c r="AV12" i="65"/>
  <c r="AU12" i="65"/>
  <c r="AT12" i="65"/>
  <c r="AS12" i="65"/>
  <c r="AR12" i="65"/>
  <c r="AQ12" i="65"/>
  <c r="AP12" i="65"/>
  <c r="X12" i="65"/>
  <c r="Q12" i="65"/>
  <c r="L12" i="65"/>
  <c r="K12" i="65"/>
  <c r="T12" i="65" s="1"/>
  <c r="BE11" i="65"/>
  <c r="BD11" i="65"/>
  <c r="BC11" i="65"/>
  <c r="BB11" i="65"/>
  <c r="BA11" i="65"/>
  <c r="AZ11" i="65"/>
  <c r="AY11" i="65"/>
  <c r="AX11" i="65"/>
  <c r="AW11" i="65"/>
  <c r="AV11" i="65"/>
  <c r="AU11" i="65"/>
  <c r="AT11" i="65"/>
  <c r="AS11" i="65"/>
  <c r="AR11" i="65"/>
  <c r="AQ11" i="65"/>
  <c r="AP11" i="65"/>
  <c r="BE10" i="65"/>
  <c r="BD10" i="65"/>
  <c r="BC10" i="65"/>
  <c r="BB10" i="65"/>
  <c r="BA10" i="65"/>
  <c r="AZ10" i="65"/>
  <c r="AY10" i="65"/>
  <c r="AX10" i="65"/>
  <c r="AW10" i="65"/>
  <c r="AV10" i="65"/>
  <c r="AU10" i="65"/>
  <c r="AT10" i="65"/>
  <c r="AS10" i="65"/>
  <c r="AR10" i="65"/>
  <c r="AQ10" i="65"/>
  <c r="AP10" i="65"/>
  <c r="BE9" i="65"/>
  <c r="BC9" i="65"/>
  <c r="BB9" i="65"/>
  <c r="BA9" i="65"/>
  <c r="AZ9" i="65"/>
  <c r="AW9" i="65"/>
  <c r="AV9" i="65"/>
  <c r="AU9" i="65"/>
  <c r="AT9" i="65"/>
  <c r="AS9" i="65"/>
  <c r="AR9" i="65"/>
  <c r="AQ9" i="65"/>
  <c r="AP9" i="65"/>
  <c r="X9" i="65"/>
  <c r="Q9" i="65"/>
  <c r="L9" i="65"/>
  <c r="K9" i="65"/>
  <c r="BE8" i="65"/>
  <c r="BD8" i="65"/>
  <c r="BC8" i="65"/>
  <c r="BB8" i="65"/>
  <c r="BA8" i="65"/>
  <c r="AZ8" i="65"/>
  <c r="AY8" i="65"/>
  <c r="AX8" i="65"/>
  <c r="AW8" i="65"/>
  <c r="AV8" i="65"/>
  <c r="AU8" i="65"/>
  <c r="AT8" i="65"/>
  <c r="AS8" i="65"/>
  <c r="AR8" i="65"/>
  <c r="AQ8" i="65"/>
  <c r="AP8" i="65"/>
  <c r="BE7" i="65"/>
  <c r="BC7" i="65"/>
  <c r="BB7" i="65"/>
  <c r="BA7" i="65"/>
  <c r="AZ7" i="65"/>
  <c r="AY7" i="65"/>
  <c r="AX7" i="65"/>
  <c r="AW7" i="65"/>
  <c r="AV7" i="65"/>
  <c r="AU7" i="65"/>
  <c r="AT7" i="65"/>
  <c r="AS7" i="65"/>
  <c r="AR7" i="65"/>
  <c r="AQ7" i="65"/>
  <c r="AP7" i="65"/>
  <c r="X7" i="65"/>
  <c r="U7" i="65"/>
  <c r="T7" i="65"/>
  <c r="BD7" i="65"/>
  <c r="BE6" i="65"/>
  <c r="BC6" i="65"/>
  <c r="BB6" i="65"/>
  <c r="BA6" i="65"/>
  <c r="AZ6" i="65"/>
  <c r="AW6" i="65"/>
  <c r="AV6" i="65"/>
  <c r="AU6" i="65"/>
  <c r="AT6" i="65"/>
  <c r="AS6" i="65"/>
  <c r="AR6" i="65"/>
  <c r="AQ6" i="65"/>
  <c r="AP6" i="65"/>
  <c r="X6" i="65"/>
  <c r="Q6" i="65"/>
  <c r="BD6" i="65" s="1"/>
  <c r="L6" i="65"/>
  <c r="K6" i="65"/>
  <c r="BE5" i="65"/>
  <c r="BC5" i="65"/>
  <c r="BB5" i="65"/>
  <c r="BA5" i="65"/>
  <c r="AZ5" i="65"/>
  <c r="AW5" i="65"/>
  <c r="AV5" i="65"/>
  <c r="AU5" i="65"/>
  <c r="AT5" i="65"/>
  <c r="AS5" i="65"/>
  <c r="AR5" i="65"/>
  <c r="AQ5" i="65"/>
  <c r="AP5" i="65"/>
  <c r="X5" i="65"/>
  <c r="Q5" i="65"/>
  <c r="BD5" i="65" s="1"/>
  <c r="L5" i="65"/>
  <c r="K5" i="65"/>
  <c r="R4" i="65"/>
  <c r="AN4" i="65" s="1"/>
  <c r="Q4" i="65"/>
  <c r="AM4" i="65" s="1"/>
  <c r="A4" i="65"/>
  <c r="B4" i="65" s="1"/>
  <c r="C1" i="65"/>
  <c r="D1" i="65" s="1"/>
  <c r="E1" i="65" s="1"/>
  <c r="F1" i="65" s="1"/>
  <c r="G1" i="65" s="1"/>
  <c r="H1" i="65" s="1"/>
  <c r="I1" i="65" s="1"/>
  <c r="J1" i="65" s="1"/>
  <c r="K1" i="65" s="1"/>
  <c r="L1" i="65" s="1"/>
  <c r="M1" i="65" s="1"/>
  <c r="N1" i="65" s="1"/>
  <c r="O1" i="65" s="1"/>
  <c r="P1" i="65" s="1"/>
  <c r="Q1" i="65" s="1"/>
  <c r="R1" i="65" s="1"/>
  <c r="AD83" i="64"/>
  <c r="AC83" i="64"/>
  <c r="AB83" i="64"/>
  <c r="AA83" i="64"/>
  <c r="Z83" i="64"/>
  <c r="Y83" i="64"/>
  <c r="X83" i="64"/>
  <c r="AD82" i="64"/>
  <c r="AC82" i="64"/>
  <c r="AB82" i="64"/>
  <c r="AA82" i="64"/>
  <c r="Z82" i="64"/>
  <c r="Y82" i="64"/>
  <c r="X82" i="64"/>
  <c r="AD81" i="64"/>
  <c r="AC81" i="64"/>
  <c r="AB81" i="64"/>
  <c r="AA81" i="64"/>
  <c r="Z81" i="64"/>
  <c r="Y81" i="64"/>
  <c r="X81" i="64"/>
  <c r="AD80" i="64"/>
  <c r="AC80" i="64"/>
  <c r="AB80" i="64"/>
  <c r="AA80" i="64"/>
  <c r="Z80" i="64"/>
  <c r="Y80" i="64"/>
  <c r="X80" i="64"/>
  <c r="AD79" i="64"/>
  <c r="AC79" i="64"/>
  <c r="AB79" i="64"/>
  <c r="AA79" i="64"/>
  <c r="Z79" i="64"/>
  <c r="Y79" i="64"/>
  <c r="X79" i="64"/>
  <c r="AD78" i="64"/>
  <c r="AC78" i="64"/>
  <c r="AB78" i="64"/>
  <c r="AA78" i="64"/>
  <c r="Z78" i="64"/>
  <c r="Y78" i="64"/>
  <c r="X78" i="64"/>
  <c r="AD77" i="64"/>
  <c r="AC77" i="64"/>
  <c r="AB77" i="64"/>
  <c r="AA77" i="64"/>
  <c r="Z77" i="64"/>
  <c r="Y77" i="64"/>
  <c r="X77" i="64"/>
  <c r="AD76" i="64"/>
  <c r="AC76" i="64"/>
  <c r="AB76" i="64"/>
  <c r="AA76" i="64"/>
  <c r="Z76" i="64"/>
  <c r="Y76" i="64"/>
  <c r="X76" i="64"/>
  <c r="AD75" i="64"/>
  <c r="AC75" i="64"/>
  <c r="AB75" i="64"/>
  <c r="AA75" i="64"/>
  <c r="Z75" i="64"/>
  <c r="Y75" i="64"/>
  <c r="X75" i="64"/>
  <c r="AD74" i="64"/>
  <c r="AC74" i="64"/>
  <c r="AB74" i="64"/>
  <c r="AA74" i="64"/>
  <c r="Z74" i="64"/>
  <c r="Y74" i="64"/>
  <c r="X74" i="64"/>
  <c r="AD73" i="64"/>
  <c r="AC73" i="64"/>
  <c r="AB73" i="64"/>
  <c r="AA73" i="64"/>
  <c r="Z73" i="64"/>
  <c r="Y73" i="64"/>
  <c r="X73" i="64"/>
  <c r="AD72" i="64"/>
  <c r="AC72" i="64"/>
  <c r="AB72" i="64"/>
  <c r="AA72" i="64"/>
  <c r="Z72" i="64"/>
  <c r="Y72" i="64"/>
  <c r="X72" i="64"/>
  <c r="AD71" i="64"/>
  <c r="AC71" i="64"/>
  <c r="AB71" i="64"/>
  <c r="AA71" i="64"/>
  <c r="Z71" i="64"/>
  <c r="Y71" i="64"/>
  <c r="X71" i="64"/>
  <c r="AD70" i="64"/>
  <c r="AC70" i="64"/>
  <c r="AB70" i="64"/>
  <c r="AA70" i="64"/>
  <c r="Z70" i="64"/>
  <c r="Y70" i="64"/>
  <c r="X70" i="64"/>
  <c r="AD69" i="64"/>
  <c r="AC69" i="64"/>
  <c r="AB69" i="64"/>
  <c r="AA69" i="64"/>
  <c r="Z69" i="64"/>
  <c r="Y69" i="64"/>
  <c r="X69" i="64"/>
  <c r="B68" i="64"/>
  <c r="T68" i="64" s="1"/>
  <c r="AD67" i="64"/>
  <c r="AC67" i="64"/>
  <c r="AB67" i="64"/>
  <c r="AA67" i="64"/>
  <c r="Z67" i="64"/>
  <c r="Y67" i="64"/>
  <c r="X67" i="64"/>
  <c r="AD66" i="64"/>
  <c r="AC66" i="64"/>
  <c r="AB66" i="64"/>
  <c r="AA66" i="64"/>
  <c r="Z66" i="64"/>
  <c r="Y66" i="64"/>
  <c r="X66" i="64"/>
  <c r="AD65" i="64"/>
  <c r="AC65" i="64"/>
  <c r="AB65" i="64"/>
  <c r="AA65" i="64"/>
  <c r="Z65" i="64"/>
  <c r="Y65" i="64"/>
  <c r="X65" i="64"/>
  <c r="AD64" i="64"/>
  <c r="AC64" i="64"/>
  <c r="AB64" i="64"/>
  <c r="AA64" i="64"/>
  <c r="Z64" i="64"/>
  <c r="Y64" i="64"/>
  <c r="X64" i="64"/>
  <c r="B64" i="64"/>
  <c r="T64" i="64" s="1"/>
  <c r="AD63" i="64"/>
  <c r="AC63" i="64"/>
  <c r="AB63" i="64"/>
  <c r="AA63" i="64"/>
  <c r="Z63" i="64"/>
  <c r="Y63" i="64"/>
  <c r="X63" i="64"/>
  <c r="AD62" i="64"/>
  <c r="AC62" i="64"/>
  <c r="AB62" i="64"/>
  <c r="AA62" i="64"/>
  <c r="Z62" i="64"/>
  <c r="Y62" i="64"/>
  <c r="X62" i="64"/>
  <c r="AD61" i="64"/>
  <c r="AC61" i="64"/>
  <c r="AB61" i="64"/>
  <c r="AA61" i="64"/>
  <c r="Z61" i="64"/>
  <c r="Y61" i="64"/>
  <c r="X61" i="64"/>
  <c r="AD60" i="64"/>
  <c r="AC60" i="64"/>
  <c r="AB60" i="64"/>
  <c r="AA60" i="64"/>
  <c r="Z60" i="64"/>
  <c r="Y60" i="64"/>
  <c r="X60" i="64"/>
  <c r="AD59" i="64"/>
  <c r="AC59" i="64"/>
  <c r="AB59" i="64"/>
  <c r="AA59" i="64"/>
  <c r="Z59" i="64"/>
  <c r="Y59" i="64"/>
  <c r="X59" i="64"/>
  <c r="AD58" i="64"/>
  <c r="AC58" i="64"/>
  <c r="AB58" i="64"/>
  <c r="AA58" i="64"/>
  <c r="Z58" i="64"/>
  <c r="Y58" i="64"/>
  <c r="X58" i="64"/>
  <c r="G38" i="64"/>
  <c r="F38" i="64"/>
  <c r="E38" i="64"/>
  <c r="D38" i="64"/>
  <c r="C38" i="64"/>
  <c r="G37" i="64"/>
  <c r="F37" i="64"/>
  <c r="E37" i="64"/>
  <c r="D37" i="64"/>
  <c r="C37" i="64"/>
  <c r="P35" i="64"/>
  <c r="O35" i="64"/>
  <c r="J35" i="64"/>
  <c r="I35" i="64"/>
  <c r="H35" i="64"/>
  <c r="G35" i="64"/>
  <c r="F35" i="64"/>
  <c r="E35" i="64"/>
  <c r="D35" i="64"/>
  <c r="C35" i="64"/>
  <c r="P34" i="64"/>
  <c r="O34" i="64"/>
  <c r="J34" i="64"/>
  <c r="I34" i="64"/>
  <c r="H34" i="64"/>
  <c r="G34" i="64"/>
  <c r="F34" i="64"/>
  <c r="E34" i="64"/>
  <c r="D34" i="64"/>
  <c r="C34" i="64"/>
  <c r="A32" i="64"/>
  <c r="BB31" i="64"/>
  <c r="BA31" i="64"/>
  <c r="AZ31" i="64"/>
  <c r="AY31" i="64"/>
  <c r="AX31" i="64"/>
  <c r="AW31" i="64"/>
  <c r="AV31" i="64"/>
  <c r="AU31" i="64"/>
  <c r="AT31" i="64"/>
  <c r="AS31" i="64"/>
  <c r="AR31" i="64"/>
  <c r="AQ31" i="64"/>
  <c r="AP31" i="64"/>
  <c r="AO31" i="64"/>
  <c r="BE30" i="64"/>
  <c r="BC30" i="64"/>
  <c r="BB30" i="64"/>
  <c r="BA30" i="64"/>
  <c r="AZ30" i="64"/>
  <c r="AW30" i="64"/>
  <c r="AV30" i="64"/>
  <c r="AU30" i="64"/>
  <c r="AT30" i="64"/>
  <c r="AS30" i="64"/>
  <c r="AR30" i="64"/>
  <c r="AQ30" i="64"/>
  <c r="AP30" i="64"/>
  <c r="X30" i="64"/>
  <c r="W30" i="64"/>
  <c r="Q30" i="64"/>
  <c r="BD30" i="64" s="1"/>
  <c r="L30" i="64"/>
  <c r="K30" i="64"/>
  <c r="T30" i="64" s="1"/>
  <c r="BE29" i="64"/>
  <c r="BC29" i="64"/>
  <c r="BB29" i="64"/>
  <c r="BA29" i="64"/>
  <c r="AZ29" i="64"/>
  <c r="AW29" i="64"/>
  <c r="AV29" i="64"/>
  <c r="AU29" i="64"/>
  <c r="AT29" i="64"/>
  <c r="AS29" i="64"/>
  <c r="AR29" i="64"/>
  <c r="AQ29" i="64"/>
  <c r="AP29" i="64"/>
  <c r="X29" i="64"/>
  <c r="W29" i="64"/>
  <c r="Q29" i="64"/>
  <c r="L29" i="64"/>
  <c r="K29" i="64"/>
  <c r="BE28" i="64"/>
  <c r="BD28" i="64"/>
  <c r="BC28" i="64"/>
  <c r="BB28" i="64"/>
  <c r="BA28" i="64"/>
  <c r="AZ28" i="64"/>
  <c r="AY28" i="64"/>
  <c r="AX28" i="64"/>
  <c r="AW28" i="64"/>
  <c r="AV28" i="64"/>
  <c r="AU28" i="64"/>
  <c r="AT28" i="64"/>
  <c r="AS28" i="64"/>
  <c r="AR28" i="64"/>
  <c r="AQ28" i="64"/>
  <c r="AP28" i="64"/>
  <c r="X28" i="64"/>
  <c r="W28" i="64"/>
  <c r="V28" i="64"/>
  <c r="U28" i="64"/>
  <c r="T28" i="64"/>
  <c r="BE27" i="64"/>
  <c r="BC27" i="64"/>
  <c r="BB27" i="64"/>
  <c r="BA27" i="64"/>
  <c r="AZ27" i="64"/>
  <c r="AW27" i="64"/>
  <c r="AV27" i="64"/>
  <c r="AU27" i="64"/>
  <c r="AT27" i="64"/>
  <c r="AS27" i="64"/>
  <c r="AR27" i="64"/>
  <c r="AQ27" i="64"/>
  <c r="AP27" i="64"/>
  <c r="X27" i="64"/>
  <c r="W27" i="64"/>
  <c r="Q27" i="64"/>
  <c r="V27" i="64" s="1"/>
  <c r="L27" i="64"/>
  <c r="K27" i="64"/>
  <c r="AX27" i="64" s="1"/>
  <c r="BE26" i="64"/>
  <c r="BC26" i="64"/>
  <c r="BB26" i="64"/>
  <c r="BA26" i="64"/>
  <c r="AZ26" i="64"/>
  <c r="AW26" i="64"/>
  <c r="AV26" i="64"/>
  <c r="AU26" i="64"/>
  <c r="AT26" i="64"/>
  <c r="AS26" i="64"/>
  <c r="AR26" i="64"/>
  <c r="AQ26" i="64"/>
  <c r="AP26" i="64"/>
  <c r="X26" i="64"/>
  <c r="W26" i="64"/>
  <c r="Q26" i="64"/>
  <c r="L26" i="64"/>
  <c r="K26" i="64"/>
  <c r="AX26" i="64" s="1"/>
  <c r="BE25" i="64"/>
  <c r="BC25" i="64"/>
  <c r="BB25" i="64"/>
  <c r="BA25" i="64"/>
  <c r="AZ25" i="64"/>
  <c r="AW25" i="64"/>
  <c r="AV25" i="64"/>
  <c r="AU25" i="64"/>
  <c r="AT25" i="64"/>
  <c r="AS25" i="64"/>
  <c r="AR25" i="64"/>
  <c r="AQ25" i="64"/>
  <c r="AP25" i="64"/>
  <c r="X25" i="64"/>
  <c r="W25" i="64"/>
  <c r="Q25" i="64"/>
  <c r="V25" i="64" s="1"/>
  <c r="L25" i="64"/>
  <c r="K25" i="64"/>
  <c r="AX25" i="64" s="1"/>
  <c r="BE24" i="64"/>
  <c r="BD24" i="64"/>
  <c r="BC24" i="64"/>
  <c r="BB24" i="64"/>
  <c r="BA24" i="64"/>
  <c r="AZ24" i="64"/>
  <c r="AY24" i="64"/>
  <c r="AX24" i="64"/>
  <c r="AW24" i="64"/>
  <c r="AV24" i="64"/>
  <c r="AU24" i="64"/>
  <c r="AT24" i="64"/>
  <c r="AS24" i="64"/>
  <c r="AR24" i="64"/>
  <c r="AQ24" i="64"/>
  <c r="AP24" i="64"/>
  <c r="X24" i="64"/>
  <c r="W24" i="64"/>
  <c r="V24" i="64"/>
  <c r="U24" i="64"/>
  <c r="T24" i="64"/>
  <c r="BE23" i="64"/>
  <c r="BD23" i="64"/>
  <c r="BC23" i="64"/>
  <c r="BB23" i="64"/>
  <c r="BA23" i="64"/>
  <c r="AZ23" i="64"/>
  <c r="AY23" i="64"/>
  <c r="AX23" i="64"/>
  <c r="AW23" i="64"/>
  <c r="AV23" i="64"/>
  <c r="AU23" i="64"/>
  <c r="AT23" i="64"/>
  <c r="AS23" i="64"/>
  <c r="AR23" i="64"/>
  <c r="AQ23" i="64"/>
  <c r="AP23" i="64"/>
  <c r="BE22" i="64"/>
  <c r="BC22" i="64"/>
  <c r="BB22" i="64"/>
  <c r="BA22" i="64"/>
  <c r="AZ22" i="64"/>
  <c r="AW22" i="64"/>
  <c r="AV22" i="64"/>
  <c r="AU22" i="64"/>
  <c r="AT22" i="64"/>
  <c r="AS22" i="64"/>
  <c r="AR22" i="64"/>
  <c r="AQ22" i="64"/>
  <c r="AP22" i="64"/>
  <c r="X22" i="64"/>
  <c r="W22" i="64"/>
  <c r="Q22" i="64"/>
  <c r="L22" i="64"/>
  <c r="K22" i="64"/>
  <c r="BE21" i="64"/>
  <c r="BC21" i="64"/>
  <c r="BB21" i="64"/>
  <c r="BA21" i="64"/>
  <c r="AZ21" i="64"/>
  <c r="AW21" i="64"/>
  <c r="AV21" i="64"/>
  <c r="AU21" i="64"/>
  <c r="AT21" i="64"/>
  <c r="AS21" i="64"/>
  <c r="AR21" i="64"/>
  <c r="AQ21" i="64"/>
  <c r="AP21" i="64"/>
  <c r="X21" i="64"/>
  <c r="W21" i="64"/>
  <c r="Q21" i="64"/>
  <c r="L21" i="64"/>
  <c r="K21" i="64"/>
  <c r="BE20" i="64"/>
  <c r="BC20" i="64"/>
  <c r="BB20" i="64"/>
  <c r="BA20" i="64"/>
  <c r="AZ20" i="64"/>
  <c r="AW20" i="64"/>
  <c r="AV20" i="64"/>
  <c r="AU20" i="64"/>
  <c r="AT20" i="64"/>
  <c r="AS20" i="64"/>
  <c r="AR20" i="64"/>
  <c r="AQ20" i="64"/>
  <c r="AP20" i="64"/>
  <c r="X20" i="64"/>
  <c r="W20" i="64"/>
  <c r="Q20" i="64"/>
  <c r="L20" i="64"/>
  <c r="K20" i="64"/>
  <c r="BE19" i="64"/>
  <c r="BD19" i="64"/>
  <c r="BC19" i="64"/>
  <c r="BB19" i="64"/>
  <c r="BA19" i="64"/>
  <c r="AZ19" i="64"/>
  <c r="AY19" i="64"/>
  <c r="AX19" i="64"/>
  <c r="AW19" i="64"/>
  <c r="AV19" i="64"/>
  <c r="AU19" i="64"/>
  <c r="AT19" i="64"/>
  <c r="AS19" i="64"/>
  <c r="AR19" i="64"/>
  <c r="AQ19" i="64"/>
  <c r="AP19" i="64"/>
  <c r="BE18" i="64"/>
  <c r="BD18" i="64"/>
  <c r="BC18" i="64"/>
  <c r="BB18" i="64"/>
  <c r="BA18" i="64"/>
  <c r="AZ18" i="64"/>
  <c r="AY18" i="64"/>
  <c r="AX18" i="64"/>
  <c r="AW18" i="64"/>
  <c r="AV18" i="64"/>
  <c r="AU18" i="64"/>
  <c r="AT18" i="64"/>
  <c r="AS18" i="64"/>
  <c r="AR18" i="64"/>
  <c r="AQ18" i="64"/>
  <c r="AP18" i="64"/>
  <c r="BE17" i="64"/>
  <c r="BD17" i="64"/>
  <c r="BC17" i="64"/>
  <c r="BB17" i="64"/>
  <c r="BA17" i="64"/>
  <c r="AZ17" i="64"/>
  <c r="AY17" i="64"/>
  <c r="AX17" i="64"/>
  <c r="AW17" i="64"/>
  <c r="AV17" i="64"/>
  <c r="AU17" i="64"/>
  <c r="AT17" i="64"/>
  <c r="AS17" i="64"/>
  <c r="AR17" i="64"/>
  <c r="AQ17" i="64"/>
  <c r="AP17" i="64"/>
  <c r="BE16" i="64"/>
  <c r="BC16" i="64"/>
  <c r="BB16" i="64"/>
  <c r="BA16" i="64"/>
  <c r="AZ16" i="64"/>
  <c r="AW16" i="64"/>
  <c r="AV16" i="64"/>
  <c r="AU16" i="64"/>
  <c r="AT16" i="64"/>
  <c r="AS16" i="64"/>
  <c r="AR16" i="64"/>
  <c r="AQ16" i="64"/>
  <c r="AP16" i="64"/>
  <c r="X16" i="64"/>
  <c r="Q16" i="64"/>
  <c r="L16" i="64"/>
  <c r="AY16" i="64" s="1"/>
  <c r="AX16" i="64"/>
  <c r="BE15" i="64"/>
  <c r="BC15" i="64"/>
  <c r="BB15" i="64"/>
  <c r="BA15" i="64"/>
  <c r="AZ15" i="64"/>
  <c r="AX15" i="64"/>
  <c r="AW15" i="64"/>
  <c r="AV15" i="64"/>
  <c r="AU15" i="64"/>
  <c r="AT15" i="64"/>
  <c r="AS15" i="64"/>
  <c r="AR15" i="64"/>
  <c r="AQ15" i="64"/>
  <c r="AP15" i="64"/>
  <c r="X15" i="64"/>
  <c r="T15" i="64"/>
  <c r="Q15" i="64"/>
  <c r="BD15" i="64" s="1"/>
  <c r="L15" i="64"/>
  <c r="AY15" i="64" s="1"/>
  <c r="BE14" i="64"/>
  <c r="BD14" i="64"/>
  <c r="BC14" i="64"/>
  <c r="BB14" i="64"/>
  <c r="BA14" i="64"/>
  <c r="AZ14" i="64"/>
  <c r="AY14" i="64"/>
  <c r="AX14" i="64"/>
  <c r="AW14" i="64"/>
  <c r="AV14" i="64"/>
  <c r="AU14" i="64"/>
  <c r="AT14" i="64"/>
  <c r="AS14" i="64"/>
  <c r="AR14" i="64"/>
  <c r="AQ14" i="64"/>
  <c r="AP14" i="64"/>
  <c r="BE13" i="64"/>
  <c r="BC13" i="64"/>
  <c r="BB13" i="64"/>
  <c r="BA13" i="64"/>
  <c r="AZ13" i="64"/>
  <c r="AW13" i="64"/>
  <c r="AV13" i="64"/>
  <c r="AU13" i="64"/>
  <c r="AT13" i="64"/>
  <c r="AS13" i="64"/>
  <c r="AR13" i="64"/>
  <c r="AQ13" i="64"/>
  <c r="AP13" i="64"/>
  <c r="X13" i="64"/>
  <c r="Q13" i="64"/>
  <c r="V13" i="64" s="1"/>
  <c r="L13" i="64"/>
  <c r="K13" i="64"/>
  <c r="BE12" i="64"/>
  <c r="BC12" i="64"/>
  <c r="BB12" i="64"/>
  <c r="BA12" i="64"/>
  <c r="AZ12" i="64"/>
  <c r="AW12" i="64"/>
  <c r="AV12" i="64"/>
  <c r="AU12" i="64"/>
  <c r="AT12" i="64"/>
  <c r="AS12" i="64"/>
  <c r="AR12" i="64"/>
  <c r="AQ12" i="64"/>
  <c r="AP12" i="64"/>
  <c r="X12" i="64"/>
  <c r="Q12" i="64"/>
  <c r="L12" i="64"/>
  <c r="K12" i="64"/>
  <c r="BE11" i="64"/>
  <c r="BD11" i="64"/>
  <c r="BC11" i="64"/>
  <c r="BB11" i="64"/>
  <c r="BA11" i="64"/>
  <c r="AZ11" i="64"/>
  <c r="AY11" i="64"/>
  <c r="AX11" i="64"/>
  <c r="AW11" i="64"/>
  <c r="AV11" i="64"/>
  <c r="AU11" i="64"/>
  <c r="AT11" i="64"/>
  <c r="AS11" i="64"/>
  <c r="AR11" i="64"/>
  <c r="AQ11" i="64"/>
  <c r="AP11" i="64"/>
  <c r="BE10" i="64"/>
  <c r="BD10" i="64"/>
  <c r="BC10" i="64"/>
  <c r="BB10" i="64"/>
  <c r="BA10" i="64"/>
  <c r="AZ10" i="64"/>
  <c r="AY10" i="64"/>
  <c r="AX10" i="64"/>
  <c r="AW10" i="64"/>
  <c r="AV10" i="64"/>
  <c r="AU10" i="64"/>
  <c r="AT10" i="64"/>
  <c r="AS10" i="64"/>
  <c r="AR10" i="64"/>
  <c r="AQ10" i="64"/>
  <c r="AP10" i="64"/>
  <c r="BE9" i="64"/>
  <c r="BC9" i="64"/>
  <c r="BB9" i="64"/>
  <c r="BA9" i="64"/>
  <c r="AZ9" i="64"/>
  <c r="AW9" i="64"/>
  <c r="AV9" i="64"/>
  <c r="AU9" i="64"/>
  <c r="AT9" i="64"/>
  <c r="AS9" i="64"/>
  <c r="AR9" i="64"/>
  <c r="AQ9" i="64"/>
  <c r="AP9" i="64"/>
  <c r="X9" i="64"/>
  <c r="Q9" i="64"/>
  <c r="V9" i="64" s="1"/>
  <c r="L9" i="64"/>
  <c r="K9" i="64"/>
  <c r="T9" i="64" s="1"/>
  <c r="BE8" i="64"/>
  <c r="BD8" i="64"/>
  <c r="BC8" i="64"/>
  <c r="BB8" i="64"/>
  <c r="BA8" i="64"/>
  <c r="AZ8" i="64"/>
  <c r="AY8" i="64"/>
  <c r="AX8" i="64"/>
  <c r="AW8" i="64"/>
  <c r="AV8" i="64"/>
  <c r="AU8" i="64"/>
  <c r="AT8" i="64"/>
  <c r="AS8" i="64"/>
  <c r="AR8" i="64"/>
  <c r="AQ8" i="64"/>
  <c r="AP8" i="64"/>
  <c r="BE7" i="64"/>
  <c r="BD7" i="64"/>
  <c r="BC7" i="64"/>
  <c r="BB7" i="64"/>
  <c r="BA7" i="64"/>
  <c r="AZ7" i="64"/>
  <c r="AY7" i="64"/>
  <c r="AX7" i="64"/>
  <c r="AW7" i="64"/>
  <c r="AV7" i="64"/>
  <c r="AU7" i="64"/>
  <c r="AT7" i="64"/>
  <c r="AS7" i="64"/>
  <c r="AR7" i="64"/>
  <c r="AQ7" i="64"/>
  <c r="AP7" i="64"/>
  <c r="BE6" i="64"/>
  <c r="BC6" i="64"/>
  <c r="BB6" i="64"/>
  <c r="BA6" i="64"/>
  <c r="AZ6" i="64"/>
  <c r="AW6" i="64"/>
  <c r="AV6" i="64"/>
  <c r="AU6" i="64"/>
  <c r="AT6" i="64"/>
  <c r="AS6" i="64"/>
  <c r="AR6" i="64"/>
  <c r="AQ6" i="64"/>
  <c r="AP6" i="64"/>
  <c r="X6" i="64"/>
  <c r="Q6" i="64"/>
  <c r="BD6" i="64" s="1"/>
  <c r="L6" i="64"/>
  <c r="AY6" i="64" s="1"/>
  <c r="K6" i="64"/>
  <c r="T6" i="64" s="1"/>
  <c r="BE5" i="64"/>
  <c r="BC5" i="64"/>
  <c r="BB5" i="64"/>
  <c r="BA5" i="64"/>
  <c r="AZ5" i="64"/>
  <c r="AW5" i="64"/>
  <c r="AV5" i="64"/>
  <c r="AU5" i="64"/>
  <c r="AT5" i="64"/>
  <c r="AS5" i="64"/>
  <c r="AR5" i="64"/>
  <c r="AQ5" i="64"/>
  <c r="AP5" i="64"/>
  <c r="X5" i="64"/>
  <c r="Q5" i="64"/>
  <c r="BD5" i="64" s="1"/>
  <c r="L5" i="64"/>
  <c r="K5" i="64"/>
  <c r="AX5" i="64" s="1"/>
  <c r="R4" i="64"/>
  <c r="AN4" i="64" s="1"/>
  <c r="Q4" i="64"/>
  <c r="AM4" i="64" s="1"/>
  <c r="A4" i="64"/>
  <c r="B4" i="64" s="1"/>
  <c r="R3" i="64"/>
  <c r="AN3" i="64" s="1"/>
  <c r="Q3" i="64"/>
  <c r="Q3" i="65" s="1"/>
  <c r="AM3" i="65" s="1"/>
  <c r="C1" i="64"/>
  <c r="D1" i="64" s="1"/>
  <c r="E1" i="64" s="1"/>
  <c r="F1" i="64" s="1"/>
  <c r="G1" i="64" s="1"/>
  <c r="H1" i="64" s="1"/>
  <c r="I1" i="64" s="1"/>
  <c r="J1" i="64" s="1"/>
  <c r="K1" i="64" s="1"/>
  <c r="L1" i="64" s="1"/>
  <c r="M1" i="64" s="1"/>
  <c r="N1" i="64" s="1"/>
  <c r="O1" i="64" s="1"/>
  <c r="P1" i="64" s="1"/>
  <c r="Q1" i="64" s="1"/>
  <c r="R1" i="64" s="1"/>
  <c r="AA82" i="66"/>
  <c r="Z82" i="66"/>
  <c r="Y82" i="66"/>
  <c r="X82" i="66"/>
  <c r="W82" i="66"/>
  <c r="V82" i="66"/>
  <c r="U82" i="66"/>
  <c r="AA81" i="66"/>
  <c r="Z81" i="66"/>
  <c r="Y81" i="66"/>
  <c r="X81" i="66"/>
  <c r="W81" i="66"/>
  <c r="V81" i="66"/>
  <c r="U81" i="66"/>
  <c r="AA80" i="66"/>
  <c r="Z80" i="66"/>
  <c r="Y80" i="66"/>
  <c r="X80" i="66"/>
  <c r="W80" i="66"/>
  <c r="V80" i="66"/>
  <c r="U80" i="66"/>
  <c r="AA79" i="66"/>
  <c r="Z79" i="66"/>
  <c r="Y79" i="66"/>
  <c r="X79" i="66"/>
  <c r="W79" i="66"/>
  <c r="V79" i="66"/>
  <c r="U79" i="66"/>
  <c r="AA78" i="66"/>
  <c r="Z78" i="66"/>
  <c r="Y78" i="66"/>
  <c r="X78" i="66"/>
  <c r="W78" i="66"/>
  <c r="V78" i="66"/>
  <c r="U78" i="66"/>
  <c r="AA77" i="66"/>
  <c r="Z77" i="66"/>
  <c r="Y77" i="66"/>
  <c r="X77" i="66"/>
  <c r="W77" i="66"/>
  <c r="V77" i="66"/>
  <c r="U77" i="66"/>
  <c r="AA76" i="66"/>
  <c r="Z76" i="66"/>
  <c r="Y76" i="66"/>
  <c r="X76" i="66"/>
  <c r="W76" i="66"/>
  <c r="V76" i="66"/>
  <c r="U76" i="66"/>
  <c r="AA75" i="66"/>
  <c r="Z75" i="66"/>
  <c r="Y75" i="66"/>
  <c r="X75" i="66"/>
  <c r="W75" i="66"/>
  <c r="V75" i="66"/>
  <c r="U75" i="66"/>
  <c r="AA74" i="66"/>
  <c r="Z74" i="66"/>
  <c r="Y74" i="66"/>
  <c r="X74" i="66"/>
  <c r="W74" i="66"/>
  <c r="V74" i="66"/>
  <c r="U74" i="66"/>
  <c r="AA73" i="66"/>
  <c r="Z73" i="66"/>
  <c r="Y73" i="66"/>
  <c r="X73" i="66"/>
  <c r="W73" i="66"/>
  <c r="V73" i="66"/>
  <c r="U73" i="66"/>
  <c r="AA72" i="66"/>
  <c r="Z72" i="66"/>
  <c r="Y72" i="66"/>
  <c r="X72" i="66"/>
  <c r="W72" i="66"/>
  <c r="V72" i="66"/>
  <c r="U72" i="66"/>
  <c r="AA71" i="66"/>
  <c r="Z71" i="66"/>
  <c r="Y71" i="66"/>
  <c r="X71" i="66"/>
  <c r="W71" i="66"/>
  <c r="V71" i="66"/>
  <c r="U71" i="66"/>
  <c r="AA70" i="66"/>
  <c r="Z70" i="66"/>
  <c r="Y70" i="66"/>
  <c r="X70" i="66"/>
  <c r="W70" i="66"/>
  <c r="V70" i="66"/>
  <c r="U70" i="66"/>
  <c r="AA69" i="66"/>
  <c r="Z69" i="66"/>
  <c r="Y69" i="66"/>
  <c r="X69" i="66"/>
  <c r="W69" i="66"/>
  <c r="V69" i="66"/>
  <c r="U69" i="66"/>
  <c r="AA68" i="66"/>
  <c r="Z68" i="66"/>
  <c r="Y68" i="66"/>
  <c r="X68" i="66"/>
  <c r="W68" i="66"/>
  <c r="V68" i="66"/>
  <c r="U68" i="66"/>
  <c r="B67" i="66"/>
  <c r="Q67" i="66" s="1"/>
  <c r="AA66" i="66"/>
  <c r="Z66" i="66"/>
  <c r="Y66" i="66"/>
  <c r="X66" i="66"/>
  <c r="W66" i="66"/>
  <c r="V66" i="66"/>
  <c r="U66" i="66"/>
  <c r="AA65" i="66"/>
  <c r="Z65" i="66"/>
  <c r="Y65" i="66"/>
  <c r="X65" i="66"/>
  <c r="W65" i="66"/>
  <c r="V65" i="66"/>
  <c r="U65" i="66"/>
  <c r="AA64" i="66"/>
  <c r="Z64" i="66"/>
  <c r="Y64" i="66"/>
  <c r="X64" i="66"/>
  <c r="W64" i="66"/>
  <c r="V64" i="66"/>
  <c r="U64" i="66"/>
  <c r="AA63" i="66"/>
  <c r="Z63" i="66"/>
  <c r="Y63" i="66"/>
  <c r="X63" i="66"/>
  <c r="W63" i="66"/>
  <c r="V63" i="66"/>
  <c r="U63" i="66"/>
  <c r="B63" i="66"/>
  <c r="Q63" i="66" s="1"/>
  <c r="AA62" i="66"/>
  <c r="Z62" i="66"/>
  <c r="Y62" i="66"/>
  <c r="X62" i="66"/>
  <c r="W62" i="66"/>
  <c r="V62" i="66"/>
  <c r="U62" i="66"/>
  <c r="AA61" i="66"/>
  <c r="Z61" i="66"/>
  <c r="Y61" i="66"/>
  <c r="X61" i="66"/>
  <c r="W61" i="66"/>
  <c r="V61" i="66"/>
  <c r="U61" i="66"/>
  <c r="AA60" i="66"/>
  <c r="Z60" i="66"/>
  <c r="Y60" i="66"/>
  <c r="X60" i="66"/>
  <c r="W60" i="66"/>
  <c r="V60" i="66"/>
  <c r="U60" i="66"/>
  <c r="AA59" i="66"/>
  <c r="Z59" i="66"/>
  <c r="Y59" i="66"/>
  <c r="X59" i="66"/>
  <c r="W59" i="66"/>
  <c r="V59" i="66"/>
  <c r="U59" i="66"/>
  <c r="AA58" i="66"/>
  <c r="Z58" i="66"/>
  <c r="Y58" i="66"/>
  <c r="X58" i="66"/>
  <c r="W58" i="66"/>
  <c r="V58" i="66"/>
  <c r="U58" i="66"/>
  <c r="AA57" i="66"/>
  <c r="Z57" i="66"/>
  <c r="Y57" i="66"/>
  <c r="X57" i="66"/>
  <c r="W57" i="66"/>
  <c r="V57" i="66"/>
  <c r="U57" i="66"/>
  <c r="G37" i="66"/>
  <c r="F37" i="66"/>
  <c r="E37" i="66"/>
  <c r="D37" i="66"/>
  <c r="C37" i="66"/>
  <c r="G36" i="66"/>
  <c r="F36" i="66"/>
  <c r="E36" i="66"/>
  <c r="D36" i="66"/>
  <c r="C36" i="66"/>
  <c r="N34" i="66"/>
  <c r="M34" i="66"/>
  <c r="J34" i="66"/>
  <c r="I34" i="66"/>
  <c r="H34" i="66"/>
  <c r="G34" i="66"/>
  <c r="F34" i="66"/>
  <c r="E34" i="66"/>
  <c r="D34" i="66"/>
  <c r="C34" i="66"/>
  <c r="N33" i="66"/>
  <c r="M33" i="66"/>
  <c r="J33" i="66"/>
  <c r="I33" i="66"/>
  <c r="H33" i="66"/>
  <c r="G33" i="66"/>
  <c r="F33" i="66"/>
  <c r="E33" i="66"/>
  <c r="D33" i="66"/>
  <c r="C33" i="66"/>
  <c r="AU29" i="66"/>
  <c r="AT29" i="66"/>
  <c r="AQ29" i="66"/>
  <c r="AP29" i="66"/>
  <c r="AO29" i="66"/>
  <c r="AN29" i="66"/>
  <c r="AM29" i="66"/>
  <c r="AL29" i="66"/>
  <c r="AK29" i="66"/>
  <c r="AJ29" i="66"/>
  <c r="U29" i="66"/>
  <c r="T29" i="66"/>
  <c r="O29" i="66"/>
  <c r="L29" i="66"/>
  <c r="K29" i="66"/>
  <c r="Q29" i="66" s="1"/>
  <c r="AU28" i="66"/>
  <c r="AT28" i="66"/>
  <c r="AQ28" i="66"/>
  <c r="AP28" i="66"/>
  <c r="AO28" i="66"/>
  <c r="AN28" i="66"/>
  <c r="AM28" i="66"/>
  <c r="AL28" i="66"/>
  <c r="AK28" i="66"/>
  <c r="AJ28" i="66"/>
  <c r="U28" i="66"/>
  <c r="T28" i="66"/>
  <c r="O28" i="66"/>
  <c r="AV28" i="66" s="1"/>
  <c r="L28" i="66"/>
  <c r="K28" i="66"/>
  <c r="Q28" i="66" s="1"/>
  <c r="AU27" i="66"/>
  <c r="AT27" i="66"/>
  <c r="AQ27" i="66"/>
  <c r="AP27" i="66"/>
  <c r="AO27" i="66"/>
  <c r="AN27" i="66"/>
  <c r="AM27" i="66"/>
  <c r="AL27" i="66"/>
  <c r="AK27" i="66"/>
  <c r="AJ27" i="66"/>
  <c r="U27" i="66"/>
  <c r="T27" i="66"/>
  <c r="R27" i="66"/>
  <c r="Q27" i="66"/>
  <c r="AU26" i="66"/>
  <c r="AT26" i="66"/>
  <c r="AQ26" i="66"/>
  <c r="AP26" i="66"/>
  <c r="AO26" i="66"/>
  <c r="AN26" i="66"/>
  <c r="AM26" i="66"/>
  <c r="AL26" i="66"/>
  <c r="AK26" i="66"/>
  <c r="AJ26" i="66"/>
  <c r="U26" i="66"/>
  <c r="T26" i="66"/>
  <c r="O26" i="66"/>
  <c r="S26" i="66" s="1"/>
  <c r="L26" i="66"/>
  <c r="K26" i="66"/>
  <c r="AR26" i="66" s="1"/>
  <c r="AU25" i="66"/>
  <c r="AT25" i="66"/>
  <c r="AQ25" i="66"/>
  <c r="AP25" i="66"/>
  <c r="AO25" i="66"/>
  <c r="AN25" i="66"/>
  <c r="AM25" i="66"/>
  <c r="AL25" i="66"/>
  <c r="AK25" i="66"/>
  <c r="AJ25" i="66"/>
  <c r="U25" i="66"/>
  <c r="T25" i="66"/>
  <c r="O25" i="66"/>
  <c r="AV25" i="66" s="1"/>
  <c r="L25" i="66"/>
  <c r="AS25" i="66" s="1"/>
  <c r="K25" i="66"/>
  <c r="Q25" i="66" s="1"/>
  <c r="AU24" i="66"/>
  <c r="AT24" i="66"/>
  <c r="AQ24" i="66"/>
  <c r="AP24" i="66"/>
  <c r="AO24" i="66"/>
  <c r="AN24" i="66"/>
  <c r="AM24" i="66"/>
  <c r="AL24" i="66"/>
  <c r="AK24" i="66"/>
  <c r="AJ24" i="66"/>
  <c r="U24" i="66"/>
  <c r="T24" i="66"/>
  <c r="O24" i="66"/>
  <c r="L24" i="66"/>
  <c r="K24" i="66"/>
  <c r="Q24" i="66" s="1"/>
  <c r="AV23" i="66"/>
  <c r="AU23" i="66"/>
  <c r="AT23" i="66"/>
  <c r="AS23" i="66"/>
  <c r="AR23" i="66"/>
  <c r="AQ23" i="66"/>
  <c r="AP23" i="66"/>
  <c r="AO23" i="66"/>
  <c r="AN23" i="66"/>
  <c r="AM23" i="66"/>
  <c r="AL23" i="66"/>
  <c r="AK23" i="66"/>
  <c r="AJ23" i="66"/>
  <c r="U23" i="66"/>
  <c r="T23" i="66"/>
  <c r="S23" i="66"/>
  <c r="R23" i="66"/>
  <c r="Q23" i="66"/>
  <c r="AV22" i="66"/>
  <c r="AU22" i="66"/>
  <c r="AT22" i="66"/>
  <c r="AS22" i="66"/>
  <c r="AR22" i="66"/>
  <c r="AQ22" i="66"/>
  <c r="AP22" i="66"/>
  <c r="AO22" i="66"/>
  <c r="AN22" i="66"/>
  <c r="AM22" i="66"/>
  <c r="AL22" i="66"/>
  <c r="AK22" i="66"/>
  <c r="AJ22" i="66"/>
  <c r="AU21" i="66"/>
  <c r="AT21" i="66"/>
  <c r="AQ21" i="66"/>
  <c r="AP21" i="66"/>
  <c r="AO21" i="66"/>
  <c r="AN21" i="66"/>
  <c r="AM21" i="66"/>
  <c r="AL21" i="66"/>
  <c r="AK21" i="66"/>
  <c r="AJ21" i="66"/>
  <c r="U21" i="66"/>
  <c r="T21" i="66"/>
  <c r="O21" i="66"/>
  <c r="L21" i="66"/>
  <c r="K21" i="66"/>
  <c r="Q21" i="66" s="1"/>
  <c r="AU20" i="66"/>
  <c r="AT20" i="66"/>
  <c r="AQ20" i="66"/>
  <c r="AP20" i="66"/>
  <c r="AO20" i="66"/>
  <c r="AN20" i="66"/>
  <c r="AM20" i="66"/>
  <c r="AL20" i="66"/>
  <c r="AK20" i="66"/>
  <c r="AJ20" i="66"/>
  <c r="U20" i="66"/>
  <c r="T20" i="66"/>
  <c r="O20" i="66"/>
  <c r="S20" i="66" s="1"/>
  <c r="L20" i="66"/>
  <c r="AS20" i="66" s="1"/>
  <c r="K20" i="66"/>
  <c r="Q20" i="66" s="1"/>
  <c r="AU19" i="66"/>
  <c r="AT19" i="66"/>
  <c r="AQ19" i="66"/>
  <c r="AP19" i="66"/>
  <c r="AO19" i="66"/>
  <c r="AN19" i="66"/>
  <c r="AM19" i="66"/>
  <c r="AL19" i="66"/>
  <c r="AK19" i="66"/>
  <c r="AJ19" i="66"/>
  <c r="U19" i="66"/>
  <c r="T19" i="66"/>
  <c r="O19" i="66"/>
  <c r="AV19" i="66" s="1"/>
  <c r="L19" i="66"/>
  <c r="R19" i="66" s="1"/>
  <c r="K19" i="66"/>
  <c r="AV18" i="66"/>
  <c r="AU18" i="66"/>
  <c r="AT18" i="66"/>
  <c r="AS18" i="66"/>
  <c r="AR18" i="66"/>
  <c r="AQ18" i="66"/>
  <c r="AP18" i="66"/>
  <c r="AO18" i="66"/>
  <c r="AN18" i="66"/>
  <c r="AM18" i="66"/>
  <c r="AL18" i="66"/>
  <c r="AK18" i="66"/>
  <c r="AJ18" i="66"/>
  <c r="AV17" i="66"/>
  <c r="AU17" i="66"/>
  <c r="AT17" i="66"/>
  <c r="AS17" i="66"/>
  <c r="AR17" i="66"/>
  <c r="AQ17" i="66"/>
  <c r="AP17" i="66"/>
  <c r="AO17" i="66"/>
  <c r="AN17" i="66"/>
  <c r="AM17" i="66"/>
  <c r="AL17" i="66"/>
  <c r="AK17" i="66"/>
  <c r="AJ17" i="66"/>
  <c r="AV16" i="66"/>
  <c r="AU16" i="66"/>
  <c r="AT16" i="66"/>
  <c r="AS16" i="66"/>
  <c r="AR16" i="66"/>
  <c r="AQ16" i="66"/>
  <c r="AP16" i="66"/>
  <c r="AO16" i="66"/>
  <c r="AN16" i="66"/>
  <c r="AM16" i="66"/>
  <c r="AL16" i="66"/>
  <c r="AK16" i="66"/>
  <c r="AJ16" i="66"/>
  <c r="AU15" i="66"/>
  <c r="AT15" i="66"/>
  <c r="AQ15" i="66"/>
  <c r="AP15" i="66"/>
  <c r="AO15" i="66"/>
  <c r="AN15" i="66"/>
  <c r="AM15" i="66"/>
  <c r="AL15" i="66"/>
  <c r="AK15" i="66"/>
  <c r="AJ15" i="66"/>
  <c r="U15" i="66"/>
  <c r="O15" i="66"/>
  <c r="AV15" i="66" s="1"/>
  <c r="L15" i="66"/>
  <c r="K15" i="66"/>
  <c r="Q15" i="66" s="1"/>
  <c r="AU14" i="66"/>
  <c r="AT14" i="66"/>
  <c r="AR14" i="66"/>
  <c r="AQ14" i="66"/>
  <c r="AP14" i="66"/>
  <c r="AO14" i="66"/>
  <c r="AN14" i="66"/>
  <c r="AM14" i="66"/>
  <c r="AL14" i="66"/>
  <c r="AK14" i="66"/>
  <c r="AJ14" i="66"/>
  <c r="U14" i="66"/>
  <c r="Q14" i="66"/>
  <c r="O14" i="66"/>
  <c r="L14" i="66"/>
  <c r="AS14" i="66" s="1"/>
  <c r="AV13" i="66"/>
  <c r="AU13" i="66"/>
  <c r="AT13" i="66"/>
  <c r="AS13" i="66"/>
  <c r="AR13" i="66"/>
  <c r="AQ13" i="66"/>
  <c r="AP13" i="66"/>
  <c r="AO13" i="66"/>
  <c r="AN13" i="66"/>
  <c r="AM13" i="66"/>
  <c r="AL13" i="66"/>
  <c r="AK13" i="66"/>
  <c r="AJ13" i="66"/>
  <c r="U13" i="66"/>
  <c r="AU12" i="66"/>
  <c r="AT12" i="66"/>
  <c r="AQ12" i="66"/>
  <c r="AP12" i="66"/>
  <c r="AO12" i="66"/>
  <c r="AN12" i="66"/>
  <c r="AM12" i="66"/>
  <c r="AL12" i="66"/>
  <c r="AK12" i="66"/>
  <c r="AJ12" i="66"/>
  <c r="U12" i="66"/>
  <c r="O12" i="66"/>
  <c r="AV12" i="66" s="1"/>
  <c r="L12" i="66"/>
  <c r="AS12" i="66" s="1"/>
  <c r="K12" i="66"/>
  <c r="AU11" i="66"/>
  <c r="AT11" i="66"/>
  <c r="AQ11" i="66"/>
  <c r="AP11" i="66"/>
  <c r="AO11" i="66"/>
  <c r="AN11" i="66"/>
  <c r="AM11" i="66"/>
  <c r="AL11" i="66"/>
  <c r="AK11" i="66"/>
  <c r="AJ11" i="66"/>
  <c r="U11" i="66"/>
  <c r="O11" i="66"/>
  <c r="L11" i="66"/>
  <c r="AS11" i="66" s="1"/>
  <c r="K11" i="66"/>
  <c r="AV10" i="66"/>
  <c r="AU10" i="66"/>
  <c r="AT10" i="66"/>
  <c r="AS10" i="66"/>
  <c r="AR10" i="66"/>
  <c r="AQ10" i="66"/>
  <c r="AP10" i="66"/>
  <c r="AO10" i="66"/>
  <c r="AN10" i="66"/>
  <c r="AM10" i="66"/>
  <c r="AL10" i="66"/>
  <c r="AK10" i="66"/>
  <c r="AJ10" i="66"/>
  <c r="U10" i="66"/>
  <c r="S10" i="66"/>
  <c r="R10" i="66"/>
  <c r="Q10" i="66"/>
  <c r="AV9" i="66"/>
  <c r="AU9" i="66"/>
  <c r="AT9" i="66"/>
  <c r="AS9" i="66"/>
  <c r="AR9" i="66"/>
  <c r="AQ9" i="66"/>
  <c r="AP9" i="66"/>
  <c r="AO9" i="66"/>
  <c r="AN9" i="66"/>
  <c r="AM9" i="66"/>
  <c r="AL9" i="66"/>
  <c r="AK9" i="66"/>
  <c r="AJ9" i="66"/>
  <c r="U9" i="66"/>
  <c r="S9" i="66"/>
  <c r="R9" i="66"/>
  <c r="Q9" i="66"/>
  <c r="AU8" i="66"/>
  <c r="AT8" i="66"/>
  <c r="AQ8" i="66"/>
  <c r="AP8" i="66"/>
  <c r="AO8" i="66"/>
  <c r="AN8" i="66"/>
  <c r="AM8" i="66"/>
  <c r="AL8" i="66"/>
  <c r="AK8" i="66"/>
  <c r="AJ8" i="66"/>
  <c r="U8" i="66"/>
  <c r="O8" i="66"/>
  <c r="L8" i="66"/>
  <c r="AS8" i="66" s="1"/>
  <c r="K8" i="66"/>
  <c r="AV7" i="66"/>
  <c r="AU7" i="66"/>
  <c r="AT7" i="66"/>
  <c r="AS7" i="66"/>
  <c r="AR7" i="66"/>
  <c r="AQ7" i="66"/>
  <c r="AP7" i="66"/>
  <c r="AO7" i="66"/>
  <c r="AN7" i="66"/>
  <c r="AM7" i="66"/>
  <c r="AL7" i="66"/>
  <c r="AK7" i="66"/>
  <c r="AJ7" i="66"/>
  <c r="U7" i="66"/>
  <c r="S7" i="66"/>
  <c r="R7" i="66"/>
  <c r="Q7" i="66"/>
  <c r="AU6" i="66"/>
  <c r="AT6" i="66"/>
  <c r="AQ6" i="66"/>
  <c r="AP6" i="66"/>
  <c r="AO6" i="66"/>
  <c r="AN6" i="66"/>
  <c r="AM6" i="66"/>
  <c r="AL6" i="66"/>
  <c r="AK6" i="66"/>
  <c r="AJ6" i="66"/>
  <c r="U6" i="66"/>
  <c r="AV6" i="66"/>
  <c r="AS6" i="66"/>
  <c r="AU5" i="66"/>
  <c r="AT5" i="66"/>
  <c r="AQ5" i="66"/>
  <c r="AP5" i="66"/>
  <c r="AO5" i="66"/>
  <c r="AN5" i="66"/>
  <c r="AM5" i="66"/>
  <c r="AL5" i="66"/>
  <c r="AK5" i="66"/>
  <c r="AJ5" i="66"/>
  <c r="U5" i="66"/>
  <c r="O5" i="66"/>
  <c r="L5" i="66"/>
  <c r="AS5" i="66" s="1"/>
  <c r="K5" i="66"/>
  <c r="AU4" i="66"/>
  <c r="AT4" i="66"/>
  <c r="AQ4" i="66"/>
  <c r="AP4" i="66"/>
  <c r="AO4" i="66"/>
  <c r="AN4" i="66"/>
  <c r="AM4" i="66"/>
  <c r="AL4" i="66"/>
  <c r="AK4" i="66"/>
  <c r="AJ4" i="66"/>
  <c r="O4" i="66"/>
  <c r="L4" i="66"/>
  <c r="R4" i="66" s="1"/>
  <c r="K4" i="66"/>
  <c r="O3" i="66"/>
  <c r="O3" i="518" s="1"/>
  <c r="O3" i="632" s="1"/>
  <c r="AH3" i="632" s="1"/>
  <c r="A3" i="66"/>
  <c r="B3" i="66" s="1"/>
  <c r="C1" i="66"/>
  <c r="D1" i="66" s="1"/>
  <c r="E1" i="66" s="1"/>
  <c r="F1" i="66" s="1"/>
  <c r="G1" i="66" s="1"/>
  <c r="H1" i="66" s="1"/>
  <c r="I1" i="66" s="1"/>
  <c r="J1" i="66" s="1"/>
  <c r="K1" i="66" s="1"/>
  <c r="L1" i="66" s="1"/>
  <c r="M1" i="66" s="1"/>
  <c r="N1" i="66" s="1"/>
  <c r="AA82" i="63"/>
  <c r="Z82" i="63"/>
  <c r="Y82" i="63"/>
  <c r="X82" i="63"/>
  <c r="W82" i="63"/>
  <c r="V82" i="63"/>
  <c r="U82" i="63"/>
  <c r="AA81" i="63"/>
  <c r="Z81" i="63"/>
  <c r="Y81" i="63"/>
  <c r="X81" i="63"/>
  <c r="W81" i="63"/>
  <c r="V81" i="63"/>
  <c r="U81" i="63"/>
  <c r="AA80" i="63"/>
  <c r="Z80" i="63"/>
  <c r="Y80" i="63"/>
  <c r="X80" i="63"/>
  <c r="W80" i="63"/>
  <c r="V80" i="63"/>
  <c r="U80" i="63"/>
  <c r="AA79" i="63"/>
  <c r="Z79" i="63"/>
  <c r="Y79" i="63"/>
  <c r="X79" i="63"/>
  <c r="W79" i="63"/>
  <c r="V79" i="63"/>
  <c r="U79" i="63"/>
  <c r="AA78" i="63"/>
  <c r="Z78" i="63"/>
  <c r="Y78" i="63"/>
  <c r="X78" i="63"/>
  <c r="W78" i="63"/>
  <c r="V78" i="63"/>
  <c r="U78" i="63"/>
  <c r="AA77" i="63"/>
  <c r="Z77" i="63"/>
  <c r="Y77" i="63"/>
  <c r="X77" i="63"/>
  <c r="W77" i="63"/>
  <c r="V77" i="63"/>
  <c r="U77" i="63"/>
  <c r="AA76" i="63"/>
  <c r="Z76" i="63"/>
  <c r="Y76" i="63"/>
  <c r="X76" i="63"/>
  <c r="W76" i="63"/>
  <c r="V76" i="63"/>
  <c r="U76" i="63"/>
  <c r="AA75" i="63"/>
  <c r="Z75" i="63"/>
  <c r="Y75" i="63"/>
  <c r="X75" i="63"/>
  <c r="W75" i="63"/>
  <c r="V75" i="63"/>
  <c r="U75" i="63"/>
  <c r="AA74" i="63"/>
  <c r="Z74" i="63"/>
  <c r="Y74" i="63"/>
  <c r="X74" i="63"/>
  <c r="W74" i="63"/>
  <c r="V74" i="63"/>
  <c r="U74" i="63"/>
  <c r="AA73" i="63"/>
  <c r="Z73" i="63"/>
  <c r="Y73" i="63"/>
  <c r="X73" i="63"/>
  <c r="W73" i="63"/>
  <c r="V73" i="63"/>
  <c r="U73" i="63"/>
  <c r="AA72" i="63"/>
  <c r="Z72" i="63"/>
  <c r="Y72" i="63"/>
  <c r="X72" i="63"/>
  <c r="W72" i="63"/>
  <c r="V72" i="63"/>
  <c r="U72" i="63"/>
  <c r="AA71" i="63"/>
  <c r="Z71" i="63"/>
  <c r="Y71" i="63"/>
  <c r="X71" i="63"/>
  <c r="W71" i="63"/>
  <c r="V71" i="63"/>
  <c r="U71" i="63"/>
  <c r="AA70" i="63"/>
  <c r="Z70" i="63"/>
  <c r="Y70" i="63"/>
  <c r="X70" i="63"/>
  <c r="W70" i="63"/>
  <c r="V70" i="63"/>
  <c r="U70" i="63"/>
  <c r="AA69" i="63"/>
  <c r="Z69" i="63"/>
  <c r="Y69" i="63"/>
  <c r="X69" i="63"/>
  <c r="W69" i="63"/>
  <c r="V69" i="63"/>
  <c r="U69" i="63"/>
  <c r="AA68" i="63"/>
  <c r="Z68" i="63"/>
  <c r="Y68" i="63"/>
  <c r="X68" i="63"/>
  <c r="W68" i="63"/>
  <c r="V68" i="63"/>
  <c r="U68" i="63"/>
  <c r="Q67" i="63"/>
  <c r="AA66" i="63"/>
  <c r="Z66" i="63"/>
  <c r="Y66" i="63"/>
  <c r="X66" i="63"/>
  <c r="W66" i="63"/>
  <c r="V66" i="63"/>
  <c r="U66" i="63"/>
  <c r="AA65" i="63"/>
  <c r="Z65" i="63"/>
  <c r="Y65" i="63"/>
  <c r="X65" i="63"/>
  <c r="W65" i="63"/>
  <c r="V65" i="63"/>
  <c r="U65" i="63"/>
  <c r="AA64" i="63"/>
  <c r="Z64" i="63"/>
  <c r="Y64" i="63"/>
  <c r="X64" i="63"/>
  <c r="W64" i="63"/>
  <c r="V64" i="63"/>
  <c r="U64" i="63"/>
  <c r="AA63" i="63"/>
  <c r="Z63" i="63"/>
  <c r="Y63" i="63"/>
  <c r="X63" i="63"/>
  <c r="W63" i="63"/>
  <c r="V63" i="63"/>
  <c r="U63" i="63"/>
  <c r="B63" i="63"/>
  <c r="AA62" i="63"/>
  <c r="Z62" i="63"/>
  <c r="Y62" i="63"/>
  <c r="X62" i="63"/>
  <c r="W62" i="63"/>
  <c r="V62" i="63"/>
  <c r="U62" i="63"/>
  <c r="B62" i="63"/>
  <c r="AA61" i="63"/>
  <c r="Z61" i="63"/>
  <c r="Y61" i="63"/>
  <c r="X61" i="63"/>
  <c r="W61" i="63"/>
  <c r="V61" i="63"/>
  <c r="U61" i="63"/>
  <c r="AA60" i="63"/>
  <c r="Z60" i="63"/>
  <c r="Y60" i="63"/>
  <c r="X60" i="63"/>
  <c r="W60" i="63"/>
  <c r="V60" i="63"/>
  <c r="U60" i="63"/>
  <c r="N60" i="63"/>
  <c r="M60" i="63"/>
  <c r="AA59" i="63"/>
  <c r="Z59" i="63"/>
  <c r="Y59" i="63"/>
  <c r="X59" i="63"/>
  <c r="W59" i="63"/>
  <c r="V59" i="63"/>
  <c r="U59" i="63"/>
  <c r="N59" i="63"/>
  <c r="M59" i="63"/>
  <c r="AA58" i="63"/>
  <c r="Z58" i="63"/>
  <c r="Y58" i="63"/>
  <c r="X58" i="63"/>
  <c r="W58" i="63"/>
  <c r="V58" i="63"/>
  <c r="U58" i="63"/>
  <c r="N58" i="63"/>
  <c r="M58" i="63"/>
  <c r="AA57" i="63"/>
  <c r="Z57" i="63"/>
  <c r="Y57" i="63"/>
  <c r="X57" i="63"/>
  <c r="W57" i="63"/>
  <c r="V57" i="63"/>
  <c r="U57" i="63"/>
  <c r="N57" i="63"/>
  <c r="M57" i="63"/>
  <c r="N56" i="63"/>
  <c r="M56" i="63"/>
  <c r="N55" i="63"/>
  <c r="M55" i="63"/>
  <c r="G37" i="63"/>
  <c r="F37" i="63"/>
  <c r="E37" i="63"/>
  <c r="D37" i="63"/>
  <c r="C37" i="63"/>
  <c r="G36" i="63"/>
  <c r="F36" i="63"/>
  <c r="E36" i="63"/>
  <c r="D36" i="63"/>
  <c r="C36" i="63"/>
  <c r="N34" i="63"/>
  <c r="M34" i="63"/>
  <c r="J34" i="63"/>
  <c r="I34" i="63"/>
  <c r="H34" i="63"/>
  <c r="G34" i="63"/>
  <c r="F34" i="63"/>
  <c r="E34" i="63"/>
  <c r="D34" i="63"/>
  <c r="C34" i="63"/>
  <c r="N33" i="63"/>
  <c r="M33" i="63"/>
  <c r="J33" i="63"/>
  <c r="I33" i="63"/>
  <c r="H33" i="63"/>
  <c r="G33" i="63"/>
  <c r="F33" i="63"/>
  <c r="E33" i="63"/>
  <c r="D33" i="63"/>
  <c r="C33" i="63"/>
  <c r="AU29" i="63"/>
  <c r="AT29" i="63"/>
  <c r="AQ29" i="63"/>
  <c r="AP29" i="63"/>
  <c r="AO29" i="63"/>
  <c r="AN29" i="63"/>
  <c r="AM29" i="63"/>
  <c r="AL29" i="63"/>
  <c r="AK29" i="63"/>
  <c r="AJ29" i="63"/>
  <c r="U29" i="63"/>
  <c r="T29" i="63"/>
  <c r="O29" i="63"/>
  <c r="S29" i="63" s="1"/>
  <c r="L29" i="63"/>
  <c r="K29" i="63"/>
  <c r="Q29" i="63" s="1"/>
  <c r="AU28" i="63"/>
  <c r="AT28" i="63"/>
  <c r="AQ28" i="63"/>
  <c r="AP28" i="63"/>
  <c r="AO28" i="63"/>
  <c r="AN28" i="63"/>
  <c r="AM28" i="63"/>
  <c r="AL28" i="63"/>
  <c r="AK28" i="63"/>
  <c r="AJ28" i="63"/>
  <c r="U28" i="63"/>
  <c r="T28" i="63"/>
  <c r="O28" i="63"/>
  <c r="S28" i="63" s="1"/>
  <c r="L28" i="63"/>
  <c r="R28" i="63" s="1"/>
  <c r="K28" i="63"/>
  <c r="Q28" i="63" s="1"/>
  <c r="AU27" i="63"/>
  <c r="AT27" i="63"/>
  <c r="AQ27" i="63"/>
  <c r="AP27" i="63"/>
  <c r="AO27" i="63"/>
  <c r="AN27" i="63"/>
  <c r="AM27" i="63"/>
  <c r="AL27" i="63"/>
  <c r="AK27" i="63"/>
  <c r="AJ27" i="63"/>
  <c r="U27" i="63"/>
  <c r="T27" i="63"/>
  <c r="O27" i="63"/>
  <c r="L27" i="63"/>
  <c r="K27" i="63"/>
  <c r="AU26" i="63"/>
  <c r="AT26" i="63"/>
  <c r="AQ26" i="63"/>
  <c r="AP26" i="63"/>
  <c r="AO26" i="63"/>
  <c r="AN26" i="63"/>
  <c r="AM26" i="63"/>
  <c r="AL26" i="63"/>
  <c r="AK26" i="63"/>
  <c r="AJ26" i="63"/>
  <c r="U26" i="63"/>
  <c r="T26" i="63"/>
  <c r="O26" i="63"/>
  <c r="L26" i="63"/>
  <c r="K26" i="63"/>
  <c r="Q26" i="63" s="1"/>
  <c r="AU25" i="63"/>
  <c r="AT25" i="63"/>
  <c r="AQ25" i="63"/>
  <c r="AP25" i="63"/>
  <c r="AO25" i="63"/>
  <c r="AN25" i="63"/>
  <c r="AM25" i="63"/>
  <c r="AL25" i="63"/>
  <c r="AK25" i="63"/>
  <c r="AJ25" i="63"/>
  <c r="U25" i="63"/>
  <c r="T25" i="63"/>
  <c r="O25" i="63"/>
  <c r="L25" i="63"/>
  <c r="K25" i="63"/>
  <c r="Q25" i="63" s="1"/>
  <c r="AU24" i="63"/>
  <c r="AT24" i="63"/>
  <c r="AQ24" i="63"/>
  <c r="AP24" i="63"/>
  <c r="AO24" i="63"/>
  <c r="AN24" i="63"/>
  <c r="AM24" i="63"/>
  <c r="AL24" i="63"/>
  <c r="AK24" i="63"/>
  <c r="AJ24" i="63"/>
  <c r="U24" i="63"/>
  <c r="T24" i="63"/>
  <c r="O24" i="63"/>
  <c r="AV24" i="63" s="1"/>
  <c r="L24" i="63"/>
  <c r="R24" i="63" s="1"/>
  <c r="K24" i="63"/>
  <c r="Q24" i="63" s="1"/>
  <c r="AU23" i="63"/>
  <c r="AT23" i="63"/>
  <c r="AQ23" i="63"/>
  <c r="AP23" i="63"/>
  <c r="AO23" i="63"/>
  <c r="AN23" i="63"/>
  <c r="AM23" i="63"/>
  <c r="AL23" i="63"/>
  <c r="AK23" i="63"/>
  <c r="AJ23" i="63"/>
  <c r="U23" i="63"/>
  <c r="T23" i="63"/>
  <c r="O23" i="63"/>
  <c r="L23" i="63"/>
  <c r="K23" i="63"/>
  <c r="AV22" i="63"/>
  <c r="AU22" i="63"/>
  <c r="AT22" i="63"/>
  <c r="AS22" i="63"/>
  <c r="AR22" i="63"/>
  <c r="AQ22" i="63"/>
  <c r="AP22" i="63"/>
  <c r="AO22" i="63"/>
  <c r="AN22" i="63"/>
  <c r="AM22" i="63"/>
  <c r="AL22" i="63"/>
  <c r="AK22" i="63"/>
  <c r="AJ22" i="63"/>
  <c r="AU21" i="63"/>
  <c r="AT21" i="63"/>
  <c r="AQ21" i="63"/>
  <c r="AP21" i="63"/>
  <c r="AO21" i="63"/>
  <c r="AN21" i="63"/>
  <c r="AM21" i="63"/>
  <c r="AL21" i="63"/>
  <c r="AK21" i="63"/>
  <c r="AJ21" i="63"/>
  <c r="U21" i="63"/>
  <c r="T21" i="63"/>
  <c r="O21" i="63"/>
  <c r="L21" i="63"/>
  <c r="K21" i="63"/>
  <c r="Q21" i="63" s="1"/>
  <c r="AU20" i="63"/>
  <c r="AT20" i="63"/>
  <c r="AQ20" i="63"/>
  <c r="AP20" i="63"/>
  <c r="AO20" i="63"/>
  <c r="AN20" i="63"/>
  <c r="AM20" i="63"/>
  <c r="AL20" i="63"/>
  <c r="AK20" i="63"/>
  <c r="AJ20" i="63"/>
  <c r="U20" i="63"/>
  <c r="T20" i="63"/>
  <c r="O20" i="63"/>
  <c r="S20" i="63" s="1"/>
  <c r="L20" i="63"/>
  <c r="AS20" i="63" s="1"/>
  <c r="K20" i="63"/>
  <c r="AR20" i="63" s="1"/>
  <c r="AU19" i="63"/>
  <c r="AT19" i="63"/>
  <c r="AQ19" i="63"/>
  <c r="AP19" i="63"/>
  <c r="AO19" i="63"/>
  <c r="AN19" i="63"/>
  <c r="AM19" i="63"/>
  <c r="AL19" i="63"/>
  <c r="AK19" i="63"/>
  <c r="AJ19" i="63"/>
  <c r="U19" i="63"/>
  <c r="T19" i="63"/>
  <c r="O19" i="63"/>
  <c r="AV19" i="63" s="1"/>
  <c r="L19" i="63"/>
  <c r="K19" i="63"/>
  <c r="Q19" i="63" s="1"/>
  <c r="AV18" i="63"/>
  <c r="AU18" i="63"/>
  <c r="AT18" i="63"/>
  <c r="AS18" i="63"/>
  <c r="AR18" i="63"/>
  <c r="AQ18" i="63"/>
  <c r="AP18" i="63"/>
  <c r="AO18" i="63"/>
  <c r="AN18" i="63"/>
  <c r="AM18" i="63"/>
  <c r="AL18" i="63"/>
  <c r="AK18" i="63"/>
  <c r="AJ18" i="63"/>
  <c r="AV17" i="63"/>
  <c r="AU17" i="63"/>
  <c r="AT17" i="63"/>
  <c r="AS17" i="63"/>
  <c r="AR17" i="63"/>
  <c r="AQ17" i="63"/>
  <c r="AP17" i="63"/>
  <c r="AO17" i="63"/>
  <c r="AN17" i="63"/>
  <c r="AM17" i="63"/>
  <c r="AL17" i="63"/>
  <c r="AK17" i="63"/>
  <c r="AJ17" i="63"/>
  <c r="AV16" i="63"/>
  <c r="AU16" i="63"/>
  <c r="AT16" i="63"/>
  <c r="AS16" i="63"/>
  <c r="AR16" i="63"/>
  <c r="AQ16" i="63"/>
  <c r="AP16" i="63"/>
  <c r="AO16" i="63"/>
  <c r="AN16" i="63"/>
  <c r="AM16" i="63"/>
  <c r="AL16" i="63"/>
  <c r="AK16" i="63"/>
  <c r="AJ16" i="63"/>
  <c r="AU15" i="63"/>
  <c r="AT15" i="63"/>
  <c r="AQ15" i="63"/>
  <c r="AP15" i="63"/>
  <c r="AO15" i="63"/>
  <c r="AN15" i="63"/>
  <c r="AM15" i="63"/>
  <c r="AL15" i="63"/>
  <c r="AK15" i="63"/>
  <c r="AJ15" i="63"/>
  <c r="U15" i="63"/>
  <c r="O15" i="63"/>
  <c r="AV15" i="63" s="1"/>
  <c r="L15" i="63"/>
  <c r="R15" i="63" s="1"/>
  <c r="K15" i="63"/>
  <c r="AR15" i="63" s="1"/>
  <c r="AU14" i="63"/>
  <c r="AT14" i="63"/>
  <c r="AR14" i="63"/>
  <c r="AQ14" i="63"/>
  <c r="AP14" i="63"/>
  <c r="AO14" i="63"/>
  <c r="AN14" i="63"/>
  <c r="AM14" i="63"/>
  <c r="AL14" i="63"/>
  <c r="AK14" i="63"/>
  <c r="AJ14" i="63"/>
  <c r="U14" i="63"/>
  <c r="Q14" i="63"/>
  <c r="O14" i="63"/>
  <c r="L14" i="63"/>
  <c r="R14" i="63" s="1"/>
  <c r="AV13" i="63"/>
  <c r="AU13" i="63"/>
  <c r="AT13" i="63"/>
  <c r="AS13" i="63"/>
  <c r="AR13" i="63"/>
  <c r="AQ13" i="63"/>
  <c r="AP13" i="63"/>
  <c r="AO13" i="63"/>
  <c r="AN13" i="63"/>
  <c r="AM13" i="63"/>
  <c r="AL13" i="63"/>
  <c r="AK13" i="63"/>
  <c r="AJ13" i="63"/>
  <c r="U13" i="63"/>
  <c r="AU12" i="63"/>
  <c r="AT12" i="63"/>
  <c r="AQ12" i="63"/>
  <c r="AP12" i="63"/>
  <c r="AO12" i="63"/>
  <c r="AN12" i="63"/>
  <c r="AM12" i="63"/>
  <c r="AL12" i="63"/>
  <c r="AK12" i="63"/>
  <c r="AJ12" i="63"/>
  <c r="U12" i="63"/>
  <c r="O12" i="63"/>
  <c r="AV12" i="63" s="1"/>
  <c r="L12" i="63"/>
  <c r="R12" i="63" s="1"/>
  <c r="K12" i="63"/>
  <c r="AU11" i="63"/>
  <c r="AT11" i="63"/>
  <c r="AQ11" i="63"/>
  <c r="AP11" i="63"/>
  <c r="AO11" i="63"/>
  <c r="AN11" i="63"/>
  <c r="AM11" i="63"/>
  <c r="AL11" i="63"/>
  <c r="AK11" i="63"/>
  <c r="AJ11" i="63"/>
  <c r="U11" i="63"/>
  <c r="O11" i="63"/>
  <c r="L11" i="63"/>
  <c r="R11" i="63" s="1"/>
  <c r="K11" i="63"/>
  <c r="AV10" i="63"/>
  <c r="AU10" i="63"/>
  <c r="AT10" i="63"/>
  <c r="AS10" i="63"/>
  <c r="AR10" i="63"/>
  <c r="AQ10" i="63"/>
  <c r="AP10" i="63"/>
  <c r="AO10" i="63"/>
  <c r="AN10" i="63"/>
  <c r="AM10" i="63"/>
  <c r="AL10" i="63"/>
  <c r="AK10" i="63"/>
  <c r="AJ10" i="63"/>
  <c r="AV9" i="63"/>
  <c r="AU9" i="63"/>
  <c r="AT9" i="63"/>
  <c r="AS9" i="63"/>
  <c r="AR9" i="63"/>
  <c r="AQ9" i="63"/>
  <c r="AP9" i="63"/>
  <c r="AO9" i="63"/>
  <c r="AN9" i="63"/>
  <c r="AM9" i="63"/>
  <c r="AL9" i="63"/>
  <c r="AK9" i="63"/>
  <c r="AJ9" i="63"/>
  <c r="AU8" i="63"/>
  <c r="AT8" i="63"/>
  <c r="AQ8" i="63"/>
  <c r="AP8" i="63"/>
  <c r="AO8" i="63"/>
  <c r="AN8" i="63"/>
  <c r="AM8" i="63"/>
  <c r="AL8" i="63"/>
  <c r="AK8" i="63"/>
  <c r="AJ8" i="63"/>
  <c r="U8" i="63"/>
  <c r="O8" i="63"/>
  <c r="L8" i="63"/>
  <c r="R8" i="63" s="1"/>
  <c r="K8" i="63"/>
  <c r="AV7" i="63"/>
  <c r="AU7" i="63"/>
  <c r="AT7" i="63"/>
  <c r="AS7" i="63"/>
  <c r="AR7" i="63"/>
  <c r="AQ7" i="63"/>
  <c r="AP7" i="63"/>
  <c r="AO7" i="63"/>
  <c r="AN7" i="63"/>
  <c r="AM7" i="63"/>
  <c r="AL7" i="63"/>
  <c r="AK7" i="63"/>
  <c r="AJ7" i="63"/>
  <c r="AU6" i="63"/>
  <c r="AT6" i="63"/>
  <c r="AS6" i="63"/>
  <c r="AR6" i="63"/>
  <c r="AQ6" i="63"/>
  <c r="AP6" i="63"/>
  <c r="AO6" i="63"/>
  <c r="AN6" i="63"/>
  <c r="AM6" i="63"/>
  <c r="AL6" i="63"/>
  <c r="AK6" i="63"/>
  <c r="AJ6" i="63"/>
  <c r="U6" i="63"/>
  <c r="R6" i="63"/>
  <c r="O6" i="63"/>
  <c r="AU5" i="63"/>
  <c r="AT5" i="63"/>
  <c r="AQ5" i="63"/>
  <c r="AP5" i="63"/>
  <c r="AO5" i="63"/>
  <c r="AN5" i="63"/>
  <c r="AM5" i="63"/>
  <c r="AL5" i="63"/>
  <c r="AK5" i="63"/>
  <c r="AJ5" i="63"/>
  <c r="U5" i="63"/>
  <c r="O5" i="63"/>
  <c r="S5" i="63" s="1"/>
  <c r="L5" i="63"/>
  <c r="AS5" i="63" s="1"/>
  <c r="K5" i="63"/>
  <c r="AU4" i="63"/>
  <c r="AT4" i="63"/>
  <c r="AQ4" i="63"/>
  <c r="AP4" i="63"/>
  <c r="AO4" i="63"/>
  <c r="AN4" i="63"/>
  <c r="AM4" i="63"/>
  <c r="AL4" i="63"/>
  <c r="AK4" i="63"/>
  <c r="AJ4" i="63"/>
  <c r="O4" i="63"/>
  <c r="AV4" i="63" s="1"/>
  <c r="L4" i="63"/>
  <c r="AS4" i="63" s="1"/>
  <c r="K4" i="63"/>
  <c r="AH3" i="63"/>
  <c r="A3" i="63"/>
  <c r="C1" i="63"/>
  <c r="D1" i="63" s="1"/>
  <c r="E1" i="63" s="1"/>
  <c r="F1" i="63" s="1"/>
  <c r="G1" i="63" s="1"/>
  <c r="H1" i="63" s="1"/>
  <c r="I1" i="63" s="1"/>
  <c r="J1" i="63" s="1"/>
  <c r="K1" i="63" s="1"/>
  <c r="L1" i="63" s="1"/>
  <c r="M1" i="63" s="1"/>
  <c r="N1" i="63" s="1"/>
  <c r="O1" i="63" s="1"/>
  <c r="AS17" i="632" l="1"/>
  <c r="S12" i="63"/>
  <c r="M3" i="513"/>
  <c r="AF3" i="513" s="1"/>
  <c r="Q20" i="63"/>
  <c r="O24" i="569"/>
  <c r="AR24" i="569" s="1"/>
  <c r="S15" i="63"/>
  <c r="O4" i="569"/>
  <c r="AR4" i="569" s="1"/>
  <c r="K5" i="569"/>
  <c r="AN5" i="569" s="1"/>
  <c r="O8" i="569"/>
  <c r="AR8" i="569" s="1"/>
  <c r="L15" i="569"/>
  <c r="AO15" i="569" s="1"/>
  <c r="U27" i="65"/>
  <c r="AG4" i="570"/>
  <c r="P4" i="571"/>
  <c r="AH4" i="571" s="1"/>
  <c r="L28" i="569"/>
  <c r="AO28" i="569" s="1"/>
  <c r="O29" i="569"/>
  <c r="AR29" i="569" s="1"/>
  <c r="N3" i="632"/>
  <c r="AG3" i="632" s="1"/>
  <c r="AV29" i="63"/>
  <c r="L4" i="569"/>
  <c r="AO4" i="569" s="1"/>
  <c r="K6" i="569"/>
  <c r="AN6" i="569" s="1"/>
  <c r="L24" i="569"/>
  <c r="AO24" i="569" s="1"/>
  <c r="K20" i="570"/>
  <c r="AT20" i="570" s="1"/>
  <c r="Q21" i="570"/>
  <c r="AZ21" i="570" s="1"/>
  <c r="K22" i="570"/>
  <c r="AT22" i="570" s="1"/>
  <c r="L25" i="570"/>
  <c r="AU25" i="570" s="1"/>
  <c r="L27" i="570"/>
  <c r="AU27" i="570" s="1"/>
  <c r="Q29" i="570"/>
  <c r="AZ29" i="570" s="1"/>
  <c r="L6" i="571"/>
  <c r="AU6" i="571" s="1"/>
  <c r="L9" i="571"/>
  <c r="AU9" i="571" s="1"/>
  <c r="U13" i="65"/>
  <c r="K21" i="571"/>
  <c r="AT21" i="571" s="1"/>
  <c r="Q29" i="571"/>
  <c r="AZ29" i="571" s="1"/>
  <c r="Q16" i="570"/>
  <c r="AZ16" i="570" s="1"/>
  <c r="Q9" i="571"/>
  <c r="AZ9" i="571" s="1"/>
  <c r="L12" i="571"/>
  <c r="AU12" i="571" s="1"/>
  <c r="Q16" i="571"/>
  <c r="AZ16" i="571" s="1"/>
  <c r="Q27" i="571"/>
  <c r="AZ27" i="571" s="1"/>
  <c r="L5" i="569"/>
  <c r="AO5" i="569" s="1"/>
  <c r="O14" i="569"/>
  <c r="AR14" i="569" s="1"/>
  <c r="L21" i="569"/>
  <c r="AO21" i="569" s="1"/>
  <c r="L26" i="569"/>
  <c r="AO26" i="569" s="1"/>
  <c r="O27" i="569"/>
  <c r="AR27" i="569" s="1"/>
  <c r="L9" i="570"/>
  <c r="AU9" i="570" s="1"/>
  <c r="K12" i="570"/>
  <c r="AT12" i="570" s="1"/>
  <c r="K5" i="571"/>
  <c r="AT5" i="571" s="1"/>
  <c r="Q12" i="571"/>
  <c r="AZ12" i="571" s="1"/>
  <c r="Q15" i="571"/>
  <c r="AZ15" i="571" s="1"/>
  <c r="Q24" i="571"/>
  <c r="AZ24" i="571" s="1"/>
  <c r="Q26" i="571"/>
  <c r="AZ26" i="571" s="1"/>
  <c r="Q30" i="571"/>
  <c r="AZ30" i="571" s="1"/>
  <c r="K11" i="569"/>
  <c r="AN11" i="569" s="1"/>
  <c r="S15" i="66"/>
  <c r="K19" i="569"/>
  <c r="AN19" i="569" s="1"/>
  <c r="L21" i="570"/>
  <c r="AU21" i="570" s="1"/>
  <c r="Q26" i="570"/>
  <c r="AZ26" i="570" s="1"/>
  <c r="L29" i="570"/>
  <c r="AU29" i="570" s="1"/>
  <c r="Q13" i="571"/>
  <c r="AZ13" i="571" s="1"/>
  <c r="L20" i="571"/>
  <c r="AU20" i="571" s="1"/>
  <c r="U26" i="65"/>
  <c r="L29" i="571"/>
  <c r="AU29" i="571" s="1"/>
  <c r="R30" i="660"/>
  <c r="BA30" i="660" s="1"/>
  <c r="N30" i="660"/>
  <c r="AW30" i="660" s="1"/>
  <c r="J30" i="660"/>
  <c r="AS30" i="660" s="1"/>
  <c r="F30" i="660"/>
  <c r="AO30" i="660" s="1"/>
  <c r="R29" i="660"/>
  <c r="BA29" i="660" s="1"/>
  <c r="N29" i="660"/>
  <c r="AW29" i="660" s="1"/>
  <c r="J29" i="660"/>
  <c r="AS29" i="660" s="1"/>
  <c r="F29" i="660"/>
  <c r="AO29" i="660" s="1"/>
  <c r="R28" i="660"/>
  <c r="BA28" i="660" s="1"/>
  <c r="N28" i="660"/>
  <c r="AW28" i="660" s="1"/>
  <c r="J28" i="660"/>
  <c r="AS28" i="660" s="1"/>
  <c r="F28" i="660"/>
  <c r="AO28" i="660" s="1"/>
  <c r="R27" i="660"/>
  <c r="BA27" i="660" s="1"/>
  <c r="N27" i="660"/>
  <c r="AW27" i="660" s="1"/>
  <c r="J27" i="660"/>
  <c r="AS27" i="660" s="1"/>
  <c r="F27" i="660"/>
  <c r="AO27" i="660" s="1"/>
  <c r="R26" i="660"/>
  <c r="BA26" i="660" s="1"/>
  <c r="N26" i="660"/>
  <c r="AW26" i="660" s="1"/>
  <c r="J26" i="660"/>
  <c r="AS26" i="660" s="1"/>
  <c r="F26" i="660"/>
  <c r="AO26" i="660" s="1"/>
  <c r="R25" i="660"/>
  <c r="BA25" i="660" s="1"/>
  <c r="N25" i="660"/>
  <c r="AW25" i="660" s="1"/>
  <c r="J25" i="660"/>
  <c r="AS25" i="660" s="1"/>
  <c r="F25" i="660"/>
  <c r="AO25" i="660" s="1"/>
  <c r="R24" i="660"/>
  <c r="BA24" i="660" s="1"/>
  <c r="N24" i="660"/>
  <c r="AW24" i="660" s="1"/>
  <c r="J24" i="660"/>
  <c r="AS24" i="660" s="1"/>
  <c r="F24" i="660"/>
  <c r="AO24" i="660" s="1"/>
  <c r="R22" i="660"/>
  <c r="BA22" i="660" s="1"/>
  <c r="N22" i="660"/>
  <c r="AW22" i="660" s="1"/>
  <c r="J22" i="660"/>
  <c r="AS22" i="660" s="1"/>
  <c r="F22" i="660"/>
  <c r="AO22" i="660" s="1"/>
  <c r="R21" i="660"/>
  <c r="BA21" i="660" s="1"/>
  <c r="N21" i="660"/>
  <c r="AW21" i="660" s="1"/>
  <c r="J21" i="660"/>
  <c r="AS21" i="660" s="1"/>
  <c r="F21" i="660"/>
  <c r="AO21" i="660" s="1"/>
  <c r="R20" i="660"/>
  <c r="BA20" i="660" s="1"/>
  <c r="N20" i="660"/>
  <c r="AW20" i="660" s="1"/>
  <c r="J20" i="660"/>
  <c r="AS20" i="660" s="1"/>
  <c r="F20" i="660"/>
  <c r="AO20" i="660" s="1"/>
  <c r="J19" i="660"/>
  <c r="AS19" i="660" s="1"/>
  <c r="F19" i="660"/>
  <c r="AO19" i="660" s="1"/>
  <c r="J18" i="660"/>
  <c r="AS18" i="660" s="1"/>
  <c r="F18" i="660"/>
  <c r="AO18" i="660" s="1"/>
  <c r="J17" i="660"/>
  <c r="AS17" i="660" s="1"/>
  <c r="F17" i="660"/>
  <c r="AO17" i="660" s="1"/>
  <c r="R16" i="660"/>
  <c r="BA16" i="660" s="1"/>
  <c r="N16" i="660"/>
  <c r="AW16" i="660" s="1"/>
  <c r="J16" i="660"/>
  <c r="AS16" i="660" s="1"/>
  <c r="F16" i="660"/>
  <c r="AO16" i="660" s="1"/>
  <c r="R15" i="660"/>
  <c r="BA15" i="660" s="1"/>
  <c r="N15" i="660"/>
  <c r="AW15" i="660" s="1"/>
  <c r="J15" i="660"/>
  <c r="AS15" i="660" s="1"/>
  <c r="F15" i="660"/>
  <c r="AO15" i="660" s="1"/>
  <c r="R14" i="660"/>
  <c r="BA14" i="660" s="1"/>
  <c r="N14" i="660"/>
  <c r="AW14" i="660" s="1"/>
  <c r="J14" i="660"/>
  <c r="AS14" i="660" s="1"/>
  <c r="F14" i="660"/>
  <c r="AO14" i="660" s="1"/>
  <c r="R13" i="660"/>
  <c r="BA13" i="660" s="1"/>
  <c r="N13" i="660"/>
  <c r="AW13" i="660" s="1"/>
  <c r="J13" i="660"/>
  <c r="AS13" i="660" s="1"/>
  <c r="F13" i="660"/>
  <c r="AO13" i="660" s="1"/>
  <c r="R12" i="660"/>
  <c r="BA12" i="660" s="1"/>
  <c r="N12" i="660"/>
  <c r="AW12" i="660" s="1"/>
  <c r="J12" i="660"/>
  <c r="AS12" i="660" s="1"/>
  <c r="F12" i="660"/>
  <c r="AO12" i="660" s="1"/>
  <c r="R11" i="660"/>
  <c r="BA11" i="660" s="1"/>
  <c r="N11" i="660"/>
  <c r="AW11" i="660" s="1"/>
  <c r="J11" i="660"/>
  <c r="AS11" i="660" s="1"/>
  <c r="F11" i="660"/>
  <c r="AO11" i="660" s="1"/>
  <c r="R10" i="660"/>
  <c r="BA10" i="660" s="1"/>
  <c r="N10" i="660"/>
  <c r="AW10" i="660" s="1"/>
  <c r="J10" i="660"/>
  <c r="AS10" i="660" s="1"/>
  <c r="F10" i="660"/>
  <c r="AO10" i="660" s="1"/>
  <c r="R9" i="660"/>
  <c r="BA9" i="660" s="1"/>
  <c r="N9" i="660"/>
  <c r="AW9" i="660" s="1"/>
  <c r="J9" i="660"/>
  <c r="AS9" i="660" s="1"/>
  <c r="F9" i="660"/>
  <c r="AO9" i="660" s="1"/>
  <c r="R8" i="660"/>
  <c r="BA8" i="660" s="1"/>
  <c r="N8" i="660"/>
  <c r="AW8" i="660" s="1"/>
  <c r="J8" i="660"/>
  <c r="AS8" i="660" s="1"/>
  <c r="F8" i="660"/>
  <c r="AO8" i="660" s="1"/>
  <c r="R7" i="660"/>
  <c r="BA7" i="660" s="1"/>
  <c r="N7" i="660"/>
  <c r="AW7" i="660" s="1"/>
  <c r="J7" i="660"/>
  <c r="AS7" i="660" s="1"/>
  <c r="F7" i="660"/>
  <c r="AO7" i="660" s="1"/>
  <c r="R6" i="660"/>
  <c r="BA6" i="660" s="1"/>
  <c r="N6" i="660"/>
  <c r="AW6" i="660" s="1"/>
  <c r="J6" i="660"/>
  <c r="AS6" i="660" s="1"/>
  <c r="F6" i="660"/>
  <c r="AO6" i="660" s="1"/>
  <c r="R5" i="660"/>
  <c r="BA5" i="660" s="1"/>
  <c r="N5" i="660"/>
  <c r="AW5" i="660" s="1"/>
  <c r="J5" i="660"/>
  <c r="AS5" i="660" s="1"/>
  <c r="F5" i="660"/>
  <c r="AO5" i="660" s="1"/>
  <c r="Q30" i="660"/>
  <c r="AZ30" i="660" s="1"/>
  <c r="M30" i="660"/>
  <c r="AV30" i="660" s="1"/>
  <c r="I30" i="660"/>
  <c r="AR30" i="660" s="1"/>
  <c r="E30" i="660"/>
  <c r="AN30" i="660" s="1"/>
  <c r="Q29" i="660"/>
  <c r="AZ29" i="660" s="1"/>
  <c r="M29" i="660"/>
  <c r="AV29" i="660" s="1"/>
  <c r="I29" i="660"/>
  <c r="AR29" i="660" s="1"/>
  <c r="E29" i="660"/>
  <c r="AN29" i="660" s="1"/>
  <c r="Q28" i="660"/>
  <c r="AZ28" i="660" s="1"/>
  <c r="M28" i="660"/>
  <c r="AV28" i="660" s="1"/>
  <c r="I28" i="660"/>
  <c r="AR28" i="660" s="1"/>
  <c r="E28" i="660"/>
  <c r="AN28" i="660" s="1"/>
  <c r="Q27" i="660"/>
  <c r="AZ27" i="660" s="1"/>
  <c r="M27" i="660"/>
  <c r="AV27" i="660" s="1"/>
  <c r="I27" i="660"/>
  <c r="AR27" i="660" s="1"/>
  <c r="E27" i="660"/>
  <c r="AN27" i="660" s="1"/>
  <c r="Q26" i="660"/>
  <c r="AZ26" i="660" s="1"/>
  <c r="M26" i="660"/>
  <c r="AV26" i="660" s="1"/>
  <c r="I26" i="660"/>
  <c r="AR26" i="660" s="1"/>
  <c r="E26" i="660"/>
  <c r="AN26" i="660" s="1"/>
  <c r="Q25" i="660"/>
  <c r="AZ25" i="660" s="1"/>
  <c r="M25" i="660"/>
  <c r="AV25" i="660" s="1"/>
  <c r="I25" i="660"/>
  <c r="AR25" i="660" s="1"/>
  <c r="E25" i="660"/>
  <c r="AN25" i="660" s="1"/>
  <c r="Q24" i="660"/>
  <c r="AZ24" i="660" s="1"/>
  <c r="M24" i="660"/>
  <c r="AV24" i="660" s="1"/>
  <c r="I24" i="660"/>
  <c r="AR24" i="660" s="1"/>
  <c r="E24" i="660"/>
  <c r="AN24" i="660" s="1"/>
  <c r="Q22" i="660"/>
  <c r="AZ22" i="660" s="1"/>
  <c r="M22" i="660"/>
  <c r="AV22" i="660" s="1"/>
  <c r="I22" i="660"/>
  <c r="AR22" i="660" s="1"/>
  <c r="E22" i="660"/>
  <c r="AN22" i="660" s="1"/>
  <c r="Q21" i="660"/>
  <c r="AZ21" i="660" s="1"/>
  <c r="M21" i="660"/>
  <c r="AV21" i="660" s="1"/>
  <c r="I21" i="660"/>
  <c r="AR21" i="660" s="1"/>
  <c r="E21" i="660"/>
  <c r="AN21" i="660" s="1"/>
  <c r="Q20" i="660"/>
  <c r="AZ20" i="660" s="1"/>
  <c r="M20" i="660"/>
  <c r="AV20" i="660" s="1"/>
  <c r="I20" i="660"/>
  <c r="AR20" i="660" s="1"/>
  <c r="E20" i="660"/>
  <c r="AN20" i="660" s="1"/>
  <c r="I19" i="660"/>
  <c r="AR19" i="660" s="1"/>
  <c r="E19" i="660"/>
  <c r="AN19" i="660" s="1"/>
  <c r="I18" i="660"/>
  <c r="AR18" i="660" s="1"/>
  <c r="E18" i="660"/>
  <c r="AN18" i="660" s="1"/>
  <c r="I17" i="660"/>
  <c r="AR17" i="660" s="1"/>
  <c r="E17" i="660"/>
  <c r="AN17" i="660" s="1"/>
  <c r="Q16" i="660"/>
  <c r="AZ16" i="660" s="1"/>
  <c r="M16" i="660"/>
  <c r="AV16" i="660" s="1"/>
  <c r="I16" i="660"/>
  <c r="AR16" i="660" s="1"/>
  <c r="E16" i="660"/>
  <c r="AN16" i="660" s="1"/>
  <c r="Q15" i="660"/>
  <c r="AZ15" i="660" s="1"/>
  <c r="M15" i="660"/>
  <c r="AV15" i="660" s="1"/>
  <c r="I15" i="660"/>
  <c r="AR15" i="660" s="1"/>
  <c r="E15" i="660"/>
  <c r="AN15" i="660" s="1"/>
  <c r="Q14" i="660"/>
  <c r="AZ14" i="660" s="1"/>
  <c r="M14" i="660"/>
  <c r="AV14" i="660" s="1"/>
  <c r="I14" i="660"/>
  <c r="AR14" i="660" s="1"/>
  <c r="E14" i="660"/>
  <c r="AN14" i="660" s="1"/>
  <c r="Q13" i="660"/>
  <c r="AZ13" i="660" s="1"/>
  <c r="M13" i="660"/>
  <c r="AV13" i="660" s="1"/>
  <c r="I13" i="660"/>
  <c r="AR13" i="660" s="1"/>
  <c r="E13" i="660"/>
  <c r="AN13" i="660" s="1"/>
  <c r="Q12" i="660"/>
  <c r="AZ12" i="660" s="1"/>
  <c r="M12" i="660"/>
  <c r="AV12" i="660" s="1"/>
  <c r="I12" i="660"/>
  <c r="AR12" i="660" s="1"/>
  <c r="E12" i="660"/>
  <c r="AN12" i="660" s="1"/>
  <c r="Q11" i="660"/>
  <c r="AZ11" i="660" s="1"/>
  <c r="M11" i="660"/>
  <c r="AV11" i="660" s="1"/>
  <c r="I11" i="660"/>
  <c r="AR11" i="660" s="1"/>
  <c r="E11" i="660"/>
  <c r="AN11" i="660" s="1"/>
  <c r="Q10" i="660"/>
  <c r="AZ10" i="660" s="1"/>
  <c r="M10" i="660"/>
  <c r="AV10" i="660" s="1"/>
  <c r="I10" i="660"/>
  <c r="AR10" i="660" s="1"/>
  <c r="E10" i="660"/>
  <c r="AN10" i="660" s="1"/>
  <c r="Q9" i="660"/>
  <c r="AZ9" i="660" s="1"/>
  <c r="M9" i="660"/>
  <c r="AV9" i="660" s="1"/>
  <c r="I9" i="660"/>
  <c r="AR9" i="660" s="1"/>
  <c r="E9" i="660"/>
  <c r="AN9" i="660" s="1"/>
  <c r="Q8" i="660"/>
  <c r="AZ8" i="660" s="1"/>
  <c r="M8" i="660"/>
  <c r="AV8" i="660" s="1"/>
  <c r="I8" i="660"/>
  <c r="AR8" i="660" s="1"/>
  <c r="E8" i="660"/>
  <c r="AN8" i="660" s="1"/>
  <c r="Q7" i="660"/>
  <c r="AZ7" i="660" s="1"/>
  <c r="M7" i="660"/>
  <c r="AV7" i="660" s="1"/>
  <c r="I7" i="660"/>
  <c r="AR7" i="660" s="1"/>
  <c r="E7" i="660"/>
  <c r="AN7" i="660" s="1"/>
  <c r="Q6" i="660"/>
  <c r="AZ6" i="660" s="1"/>
  <c r="M6" i="660"/>
  <c r="AV6" i="660" s="1"/>
  <c r="I6" i="660"/>
  <c r="AR6" i="660" s="1"/>
  <c r="E6" i="660"/>
  <c r="AN6" i="660" s="1"/>
  <c r="Q5" i="660"/>
  <c r="AZ5" i="660" s="1"/>
  <c r="M5" i="660"/>
  <c r="AV5" i="660" s="1"/>
  <c r="I5" i="660"/>
  <c r="AR5" i="660" s="1"/>
  <c r="E5" i="660"/>
  <c r="AN5" i="660" s="1"/>
  <c r="P30" i="660"/>
  <c r="AY30" i="660" s="1"/>
  <c r="L30" i="660"/>
  <c r="AU30" i="660" s="1"/>
  <c r="H30" i="660"/>
  <c r="AQ30" i="660" s="1"/>
  <c r="D30" i="660"/>
  <c r="AM30" i="660" s="1"/>
  <c r="P29" i="660"/>
  <c r="AY29" i="660" s="1"/>
  <c r="L29" i="660"/>
  <c r="AU29" i="660" s="1"/>
  <c r="H29" i="660"/>
  <c r="AQ29" i="660" s="1"/>
  <c r="D29" i="660"/>
  <c r="AM29" i="660" s="1"/>
  <c r="P28" i="660"/>
  <c r="AY28" i="660" s="1"/>
  <c r="L28" i="660"/>
  <c r="AU28" i="660" s="1"/>
  <c r="H28" i="660"/>
  <c r="AQ28" i="660" s="1"/>
  <c r="D28" i="660"/>
  <c r="AM28" i="660" s="1"/>
  <c r="P27" i="660"/>
  <c r="AY27" i="660" s="1"/>
  <c r="L27" i="660"/>
  <c r="AU27" i="660" s="1"/>
  <c r="H27" i="660"/>
  <c r="AQ27" i="660" s="1"/>
  <c r="D27" i="660"/>
  <c r="AM27" i="660" s="1"/>
  <c r="P26" i="660"/>
  <c r="AY26" i="660" s="1"/>
  <c r="L26" i="660"/>
  <c r="AU26" i="660" s="1"/>
  <c r="H26" i="660"/>
  <c r="AQ26" i="660" s="1"/>
  <c r="D26" i="660"/>
  <c r="AM26" i="660" s="1"/>
  <c r="P25" i="660"/>
  <c r="AY25" i="660" s="1"/>
  <c r="L25" i="660"/>
  <c r="AU25" i="660" s="1"/>
  <c r="H25" i="660"/>
  <c r="AQ25" i="660" s="1"/>
  <c r="D25" i="660"/>
  <c r="AM25" i="660" s="1"/>
  <c r="P24" i="660"/>
  <c r="AY24" i="660" s="1"/>
  <c r="L24" i="660"/>
  <c r="AU24" i="660" s="1"/>
  <c r="H24" i="660"/>
  <c r="AQ24" i="660" s="1"/>
  <c r="D24" i="660"/>
  <c r="AM24" i="660" s="1"/>
  <c r="P22" i="660"/>
  <c r="AY22" i="660" s="1"/>
  <c r="L22" i="660"/>
  <c r="AU22" i="660" s="1"/>
  <c r="H22" i="660"/>
  <c r="AQ22" i="660" s="1"/>
  <c r="D22" i="660"/>
  <c r="AM22" i="660" s="1"/>
  <c r="P21" i="660"/>
  <c r="AY21" i="660" s="1"/>
  <c r="L21" i="660"/>
  <c r="AU21" i="660" s="1"/>
  <c r="H21" i="660"/>
  <c r="AQ21" i="660" s="1"/>
  <c r="D21" i="660"/>
  <c r="AM21" i="660" s="1"/>
  <c r="P20" i="660"/>
  <c r="AY20" i="660" s="1"/>
  <c r="L20" i="660"/>
  <c r="AU20" i="660" s="1"/>
  <c r="H20" i="660"/>
  <c r="AQ20" i="660" s="1"/>
  <c r="D20" i="660"/>
  <c r="AM20" i="660" s="1"/>
  <c r="P19" i="660"/>
  <c r="AY19" i="660" s="1"/>
  <c r="H19" i="660"/>
  <c r="AQ19" i="660" s="1"/>
  <c r="D19" i="660"/>
  <c r="AM19" i="660" s="1"/>
  <c r="P18" i="660"/>
  <c r="AY18" i="660" s="1"/>
  <c r="H18" i="660"/>
  <c r="AQ18" i="660" s="1"/>
  <c r="D18" i="660"/>
  <c r="AM18" i="660" s="1"/>
  <c r="P17" i="660"/>
  <c r="AY17" i="660" s="1"/>
  <c r="H17" i="660"/>
  <c r="AQ17" i="660" s="1"/>
  <c r="D17" i="660"/>
  <c r="AM17" i="660" s="1"/>
  <c r="P16" i="660"/>
  <c r="AY16" i="660" s="1"/>
  <c r="L16" i="660"/>
  <c r="AU16" i="660" s="1"/>
  <c r="H16" i="660"/>
  <c r="AQ16" i="660" s="1"/>
  <c r="D16" i="660"/>
  <c r="AM16" i="660" s="1"/>
  <c r="P15" i="660"/>
  <c r="AY15" i="660" s="1"/>
  <c r="L15" i="660"/>
  <c r="AU15" i="660" s="1"/>
  <c r="H15" i="660"/>
  <c r="AQ15" i="660" s="1"/>
  <c r="D15" i="660"/>
  <c r="AM15" i="660" s="1"/>
  <c r="P14" i="660"/>
  <c r="AY14" i="660" s="1"/>
  <c r="L14" i="660"/>
  <c r="AU14" i="660" s="1"/>
  <c r="H14" i="660"/>
  <c r="AQ14" i="660" s="1"/>
  <c r="D14" i="660"/>
  <c r="AM14" i="660" s="1"/>
  <c r="P13" i="660"/>
  <c r="AY13" i="660" s="1"/>
  <c r="L13" i="660"/>
  <c r="AU13" i="660" s="1"/>
  <c r="H13" i="660"/>
  <c r="AQ13" i="660" s="1"/>
  <c r="D13" i="660"/>
  <c r="AM13" i="660" s="1"/>
  <c r="P12" i="660"/>
  <c r="AY12" i="660" s="1"/>
  <c r="L12" i="660"/>
  <c r="AU12" i="660" s="1"/>
  <c r="H12" i="660"/>
  <c r="AQ12" i="660" s="1"/>
  <c r="D12" i="660"/>
  <c r="AM12" i="660" s="1"/>
  <c r="P11" i="660"/>
  <c r="AY11" i="660" s="1"/>
  <c r="L11" i="660"/>
  <c r="AU11" i="660" s="1"/>
  <c r="H11" i="660"/>
  <c r="AQ11" i="660" s="1"/>
  <c r="D11" i="660"/>
  <c r="AM11" i="660" s="1"/>
  <c r="P10" i="660"/>
  <c r="AY10" i="660" s="1"/>
  <c r="L10" i="660"/>
  <c r="AU10" i="660" s="1"/>
  <c r="H10" i="660"/>
  <c r="AQ10" i="660" s="1"/>
  <c r="D10" i="660"/>
  <c r="AM10" i="660" s="1"/>
  <c r="P9" i="660"/>
  <c r="AY9" i="660" s="1"/>
  <c r="L9" i="660"/>
  <c r="AU9" i="660" s="1"/>
  <c r="H9" i="660"/>
  <c r="AQ9" i="660" s="1"/>
  <c r="D9" i="660"/>
  <c r="AM9" i="660" s="1"/>
  <c r="P8" i="660"/>
  <c r="AY8" i="660" s="1"/>
  <c r="L8" i="660"/>
  <c r="AU8" i="660" s="1"/>
  <c r="H8" i="660"/>
  <c r="AQ8" i="660" s="1"/>
  <c r="D8" i="660"/>
  <c r="AM8" i="660" s="1"/>
  <c r="P7" i="660"/>
  <c r="AY7" i="660" s="1"/>
  <c r="L7" i="660"/>
  <c r="AU7" i="660" s="1"/>
  <c r="H7" i="660"/>
  <c r="AQ7" i="660" s="1"/>
  <c r="D7" i="660"/>
  <c r="AM7" i="660" s="1"/>
  <c r="P6" i="660"/>
  <c r="AY6" i="660" s="1"/>
  <c r="L6" i="660"/>
  <c r="AU6" i="660" s="1"/>
  <c r="H6" i="660"/>
  <c r="AQ6" i="660" s="1"/>
  <c r="D6" i="660"/>
  <c r="AM6" i="660" s="1"/>
  <c r="P5" i="660"/>
  <c r="AY5" i="660" s="1"/>
  <c r="L5" i="660"/>
  <c r="AU5" i="660" s="1"/>
  <c r="H5" i="660"/>
  <c r="AQ5" i="660" s="1"/>
  <c r="D5" i="660"/>
  <c r="AM5" i="660" s="1"/>
  <c r="O30" i="660"/>
  <c r="AX30" i="660" s="1"/>
  <c r="O29" i="660"/>
  <c r="AX29" i="660" s="1"/>
  <c r="O28" i="660"/>
  <c r="AX28" i="660" s="1"/>
  <c r="O27" i="660"/>
  <c r="AX27" i="660" s="1"/>
  <c r="O26" i="660"/>
  <c r="AX26" i="660" s="1"/>
  <c r="O25" i="660"/>
  <c r="AX25" i="660" s="1"/>
  <c r="O24" i="660"/>
  <c r="AX24" i="660" s="1"/>
  <c r="O22" i="660"/>
  <c r="AX22" i="660" s="1"/>
  <c r="O21" i="660"/>
  <c r="AX21" i="660" s="1"/>
  <c r="O20" i="660"/>
  <c r="AX20" i="660" s="1"/>
  <c r="C19" i="660"/>
  <c r="AL19" i="660" s="1"/>
  <c r="G18" i="660"/>
  <c r="AP18" i="660" s="1"/>
  <c r="O17" i="660"/>
  <c r="AX17" i="660" s="1"/>
  <c r="K16" i="660"/>
  <c r="AT16" i="660" s="1"/>
  <c r="K15" i="660"/>
  <c r="AT15" i="660" s="1"/>
  <c r="K14" i="660"/>
  <c r="AT14" i="660" s="1"/>
  <c r="K13" i="660"/>
  <c r="AT13" i="660" s="1"/>
  <c r="K12" i="660"/>
  <c r="AT12" i="660" s="1"/>
  <c r="K11" i="660"/>
  <c r="AT11" i="660" s="1"/>
  <c r="K10" i="660"/>
  <c r="AT10" i="660" s="1"/>
  <c r="K9" i="660"/>
  <c r="AT9" i="660" s="1"/>
  <c r="K8" i="660"/>
  <c r="AT8" i="660" s="1"/>
  <c r="K7" i="660"/>
  <c r="AT7" i="660" s="1"/>
  <c r="K6" i="660"/>
  <c r="AT6" i="660" s="1"/>
  <c r="K5" i="660"/>
  <c r="AT5" i="660" s="1"/>
  <c r="K30" i="660"/>
  <c r="AT30" i="660" s="1"/>
  <c r="K29" i="660"/>
  <c r="AT29" i="660" s="1"/>
  <c r="K28" i="660"/>
  <c r="AT28" i="660" s="1"/>
  <c r="K27" i="660"/>
  <c r="AT27" i="660" s="1"/>
  <c r="K26" i="660"/>
  <c r="AT26" i="660" s="1"/>
  <c r="K25" i="660"/>
  <c r="AT25" i="660" s="1"/>
  <c r="K24" i="660"/>
  <c r="AT24" i="660" s="1"/>
  <c r="K22" i="660"/>
  <c r="AT22" i="660" s="1"/>
  <c r="K21" i="660"/>
  <c r="AT21" i="660" s="1"/>
  <c r="K20" i="660"/>
  <c r="AT20" i="660" s="1"/>
  <c r="C18" i="660"/>
  <c r="AL18" i="660" s="1"/>
  <c r="G17" i="660"/>
  <c r="AP17" i="660" s="1"/>
  <c r="G16" i="660"/>
  <c r="AP16" i="660" s="1"/>
  <c r="G15" i="660"/>
  <c r="AP15" i="660" s="1"/>
  <c r="G14" i="660"/>
  <c r="AP14" i="660" s="1"/>
  <c r="G13" i="660"/>
  <c r="AP13" i="660" s="1"/>
  <c r="G12" i="660"/>
  <c r="AP12" i="660" s="1"/>
  <c r="G11" i="660"/>
  <c r="AP11" i="660" s="1"/>
  <c r="G10" i="660"/>
  <c r="AP10" i="660" s="1"/>
  <c r="G9" i="660"/>
  <c r="AP9" i="660" s="1"/>
  <c r="G8" i="660"/>
  <c r="AP8" i="660" s="1"/>
  <c r="G7" i="660"/>
  <c r="AP7" i="660" s="1"/>
  <c r="G6" i="660"/>
  <c r="AP6" i="660" s="1"/>
  <c r="G5" i="660"/>
  <c r="AP5" i="660" s="1"/>
  <c r="C29" i="660"/>
  <c r="AL29" i="660" s="1"/>
  <c r="C27" i="660"/>
  <c r="AL27" i="660" s="1"/>
  <c r="C25" i="660"/>
  <c r="AL25" i="660" s="1"/>
  <c r="C22" i="660"/>
  <c r="AL22" i="660" s="1"/>
  <c r="C20" i="660"/>
  <c r="AL20" i="660" s="1"/>
  <c r="G19" i="660"/>
  <c r="AP19" i="660" s="1"/>
  <c r="C16" i="660"/>
  <c r="AL16" i="660" s="1"/>
  <c r="C14" i="660"/>
  <c r="AL14" i="660" s="1"/>
  <c r="C12" i="660"/>
  <c r="AL12" i="660" s="1"/>
  <c r="C10" i="660"/>
  <c r="AL10" i="660" s="1"/>
  <c r="C8" i="660"/>
  <c r="AL8" i="660" s="1"/>
  <c r="C6" i="660"/>
  <c r="AL6" i="660" s="1"/>
  <c r="G30" i="660"/>
  <c r="AP30" i="660" s="1"/>
  <c r="G28" i="660"/>
  <c r="AP28" i="660" s="1"/>
  <c r="G26" i="660"/>
  <c r="AP26" i="660" s="1"/>
  <c r="G24" i="660"/>
  <c r="AP24" i="660" s="1"/>
  <c r="G21" i="660"/>
  <c r="AP21" i="660" s="1"/>
  <c r="O15" i="660"/>
  <c r="AX15" i="660" s="1"/>
  <c r="O13" i="660"/>
  <c r="AX13" i="660" s="1"/>
  <c r="O11" i="660"/>
  <c r="AX11" i="660" s="1"/>
  <c r="O9" i="660"/>
  <c r="AX9" i="660" s="1"/>
  <c r="O7" i="660"/>
  <c r="AX7" i="660" s="1"/>
  <c r="O5" i="660"/>
  <c r="AX5" i="660" s="1"/>
  <c r="C30" i="660"/>
  <c r="AL30" i="660" s="1"/>
  <c r="C28" i="660"/>
  <c r="AL28" i="660" s="1"/>
  <c r="C26" i="660"/>
  <c r="AL26" i="660" s="1"/>
  <c r="C24" i="660"/>
  <c r="AL24" i="660" s="1"/>
  <c r="C21" i="660"/>
  <c r="AL21" i="660" s="1"/>
  <c r="C17" i="660"/>
  <c r="AL17" i="660" s="1"/>
  <c r="C15" i="660"/>
  <c r="AL15" i="660" s="1"/>
  <c r="C13" i="660"/>
  <c r="AL13" i="660" s="1"/>
  <c r="C11" i="660"/>
  <c r="AL11" i="660" s="1"/>
  <c r="C9" i="660"/>
  <c r="AL9" i="660" s="1"/>
  <c r="C7" i="660"/>
  <c r="AL7" i="660" s="1"/>
  <c r="C5" i="660"/>
  <c r="AL5" i="660" s="1"/>
  <c r="G25" i="660"/>
  <c r="AP25" i="660" s="1"/>
  <c r="O18" i="660"/>
  <c r="AX18" i="660" s="1"/>
  <c r="O14" i="660"/>
  <c r="AX14" i="660" s="1"/>
  <c r="O6" i="660"/>
  <c r="AX6" i="660" s="1"/>
  <c r="G22" i="660"/>
  <c r="AP22" i="660" s="1"/>
  <c r="O19" i="660"/>
  <c r="AX19" i="660" s="1"/>
  <c r="O12" i="660"/>
  <c r="AX12" i="660" s="1"/>
  <c r="G29" i="660"/>
  <c r="AP29" i="660" s="1"/>
  <c r="G20" i="660"/>
  <c r="AP20" i="660" s="1"/>
  <c r="O10" i="660"/>
  <c r="AX10" i="660" s="1"/>
  <c r="G27" i="660"/>
  <c r="AP27" i="660" s="1"/>
  <c r="O16" i="660"/>
  <c r="AX16" i="660" s="1"/>
  <c r="O8" i="660"/>
  <c r="AX8" i="660" s="1"/>
  <c r="R30" i="661"/>
  <c r="BA30" i="661" s="1"/>
  <c r="N30" i="661"/>
  <c r="AW30" i="661" s="1"/>
  <c r="J30" i="661"/>
  <c r="AS30" i="661" s="1"/>
  <c r="F30" i="661"/>
  <c r="AO30" i="661" s="1"/>
  <c r="R29" i="661"/>
  <c r="BA29" i="661" s="1"/>
  <c r="N29" i="661"/>
  <c r="AW29" i="661" s="1"/>
  <c r="J29" i="661"/>
  <c r="AS29" i="661" s="1"/>
  <c r="F29" i="661"/>
  <c r="AO29" i="661" s="1"/>
  <c r="R28" i="661"/>
  <c r="BA28" i="661" s="1"/>
  <c r="N28" i="661"/>
  <c r="AW28" i="661" s="1"/>
  <c r="J28" i="661"/>
  <c r="AS28" i="661" s="1"/>
  <c r="F28" i="661"/>
  <c r="AO28" i="661" s="1"/>
  <c r="R27" i="661"/>
  <c r="BA27" i="661" s="1"/>
  <c r="N27" i="661"/>
  <c r="AW27" i="661" s="1"/>
  <c r="J27" i="661"/>
  <c r="AS27" i="661" s="1"/>
  <c r="F27" i="661"/>
  <c r="AO27" i="661" s="1"/>
  <c r="R26" i="661"/>
  <c r="BA26" i="661" s="1"/>
  <c r="N26" i="661"/>
  <c r="AW26" i="661" s="1"/>
  <c r="J26" i="661"/>
  <c r="AS26" i="661" s="1"/>
  <c r="F26" i="661"/>
  <c r="AO26" i="661" s="1"/>
  <c r="R25" i="661"/>
  <c r="BA25" i="661" s="1"/>
  <c r="N25" i="661"/>
  <c r="AW25" i="661" s="1"/>
  <c r="J25" i="661"/>
  <c r="AS25" i="661" s="1"/>
  <c r="F25" i="661"/>
  <c r="AO25" i="661" s="1"/>
  <c r="R24" i="661"/>
  <c r="BA24" i="661" s="1"/>
  <c r="N24" i="661"/>
  <c r="AW24" i="661" s="1"/>
  <c r="J24" i="661"/>
  <c r="AS24" i="661" s="1"/>
  <c r="F24" i="661"/>
  <c r="AO24" i="661" s="1"/>
  <c r="R22" i="661"/>
  <c r="BA22" i="661" s="1"/>
  <c r="N22" i="661"/>
  <c r="AW22" i="661" s="1"/>
  <c r="J22" i="661"/>
  <c r="AS22" i="661" s="1"/>
  <c r="F22" i="661"/>
  <c r="AO22" i="661" s="1"/>
  <c r="R21" i="661"/>
  <c r="BA21" i="661" s="1"/>
  <c r="N21" i="661"/>
  <c r="AW21" i="661" s="1"/>
  <c r="J21" i="661"/>
  <c r="AS21" i="661" s="1"/>
  <c r="F21" i="661"/>
  <c r="AO21" i="661" s="1"/>
  <c r="R20" i="661"/>
  <c r="BA20" i="661" s="1"/>
  <c r="N20" i="661"/>
  <c r="AW20" i="661" s="1"/>
  <c r="J20" i="661"/>
  <c r="AS20" i="661" s="1"/>
  <c r="F20" i="661"/>
  <c r="AO20" i="661" s="1"/>
  <c r="J19" i="661"/>
  <c r="AS19" i="661" s="1"/>
  <c r="F19" i="661"/>
  <c r="AO19" i="661" s="1"/>
  <c r="J18" i="661"/>
  <c r="AS18" i="661" s="1"/>
  <c r="F18" i="661"/>
  <c r="AO18" i="661" s="1"/>
  <c r="J17" i="661"/>
  <c r="AS17" i="661" s="1"/>
  <c r="F17" i="661"/>
  <c r="AO17" i="661" s="1"/>
  <c r="R16" i="661"/>
  <c r="BA16" i="661" s="1"/>
  <c r="N16" i="661"/>
  <c r="AW16" i="661" s="1"/>
  <c r="J16" i="661"/>
  <c r="AS16" i="661" s="1"/>
  <c r="F16" i="661"/>
  <c r="AO16" i="661" s="1"/>
  <c r="R15" i="661"/>
  <c r="BA15" i="661" s="1"/>
  <c r="N15" i="661"/>
  <c r="AW15" i="661" s="1"/>
  <c r="J15" i="661"/>
  <c r="AS15" i="661" s="1"/>
  <c r="F15" i="661"/>
  <c r="AO15" i="661" s="1"/>
  <c r="R14" i="661"/>
  <c r="BA14" i="661" s="1"/>
  <c r="N14" i="661"/>
  <c r="AW14" i="661" s="1"/>
  <c r="J14" i="661"/>
  <c r="AS14" i="661" s="1"/>
  <c r="F14" i="661"/>
  <c r="AO14" i="661" s="1"/>
  <c r="Q30" i="661"/>
  <c r="AZ30" i="661" s="1"/>
  <c r="M30" i="661"/>
  <c r="AV30" i="661" s="1"/>
  <c r="I30" i="661"/>
  <c r="AR30" i="661" s="1"/>
  <c r="E30" i="661"/>
  <c r="AN30" i="661" s="1"/>
  <c r="Q29" i="661"/>
  <c r="AZ29" i="661" s="1"/>
  <c r="M29" i="661"/>
  <c r="AV29" i="661" s="1"/>
  <c r="I29" i="661"/>
  <c r="AR29" i="661" s="1"/>
  <c r="E29" i="661"/>
  <c r="AN29" i="661" s="1"/>
  <c r="Q28" i="661"/>
  <c r="AZ28" i="661" s="1"/>
  <c r="M28" i="661"/>
  <c r="AV28" i="661" s="1"/>
  <c r="I28" i="661"/>
  <c r="AR28" i="661" s="1"/>
  <c r="E28" i="661"/>
  <c r="AN28" i="661" s="1"/>
  <c r="Q27" i="661"/>
  <c r="AZ27" i="661" s="1"/>
  <c r="M27" i="661"/>
  <c r="AV27" i="661" s="1"/>
  <c r="I27" i="661"/>
  <c r="AR27" i="661" s="1"/>
  <c r="E27" i="661"/>
  <c r="AN27" i="661" s="1"/>
  <c r="Q26" i="661"/>
  <c r="AZ26" i="661" s="1"/>
  <c r="M26" i="661"/>
  <c r="AV26" i="661" s="1"/>
  <c r="I26" i="661"/>
  <c r="AR26" i="661" s="1"/>
  <c r="E26" i="661"/>
  <c r="AN26" i="661" s="1"/>
  <c r="Q25" i="661"/>
  <c r="AZ25" i="661" s="1"/>
  <c r="M25" i="661"/>
  <c r="AV25" i="661" s="1"/>
  <c r="I25" i="661"/>
  <c r="AR25" i="661" s="1"/>
  <c r="E25" i="661"/>
  <c r="AN25" i="661" s="1"/>
  <c r="Q24" i="661"/>
  <c r="AZ24" i="661" s="1"/>
  <c r="M24" i="661"/>
  <c r="AV24" i="661" s="1"/>
  <c r="I24" i="661"/>
  <c r="AR24" i="661" s="1"/>
  <c r="E24" i="661"/>
  <c r="AN24" i="661" s="1"/>
  <c r="Q22" i="661"/>
  <c r="AZ22" i="661" s="1"/>
  <c r="M22" i="661"/>
  <c r="AV22" i="661" s="1"/>
  <c r="I22" i="661"/>
  <c r="AR22" i="661" s="1"/>
  <c r="E22" i="661"/>
  <c r="AN22" i="661" s="1"/>
  <c r="Q21" i="661"/>
  <c r="AZ21" i="661" s="1"/>
  <c r="M21" i="661"/>
  <c r="AV21" i="661" s="1"/>
  <c r="I21" i="661"/>
  <c r="AR21" i="661" s="1"/>
  <c r="E21" i="661"/>
  <c r="AN21" i="661" s="1"/>
  <c r="Q20" i="661"/>
  <c r="AZ20" i="661" s="1"/>
  <c r="M20" i="661"/>
  <c r="AV20" i="661" s="1"/>
  <c r="I20" i="661"/>
  <c r="AR20" i="661" s="1"/>
  <c r="E20" i="661"/>
  <c r="AN20" i="661" s="1"/>
  <c r="I19" i="661"/>
  <c r="AR19" i="661" s="1"/>
  <c r="E19" i="661"/>
  <c r="AN19" i="661" s="1"/>
  <c r="I18" i="661"/>
  <c r="AR18" i="661" s="1"/>
  <c r="E18" i="661"/>
  <c r="AN18" i="661" s="1"/>
  <c r="I17" i="661"/>
  <c r="AR17" i="661" s="1"/>
  <c r="E17" i="661"/>
  <c r="AN17" i="661" s="1"/>
  <c r="Q16" i="661"/>
  <c r="AZ16" i="661" s="1"/>
  <c r="M16" i="661"/>
  <c r="AV16" i="661" s="1"/>
  <c r="I16" i="661"/>
  <c r="AR16" i="661" s="1"/>
  <c r="E16" i="661"/>
  <c r="AN16" i="661" s="1"/>
  <c r="Q15" i="661"/>
  <c r="AZ15" i="661" s="1"/>
  <c r="M15" i="661"/>
  <c r="AV15" i="661" s="1"/>
  <c r="I15" i="661"/>
  <c r="AR15" i="661" s="1"/>
  <c r="E15" i="661"/>
  <c r="AN15" i="661" s="1"/>
  <c r="Q14" i="661"/>
  <c r="AZ14" i="661" s="1"/>
  <c r="M14" i="661"/>
  <c r="AV14" i="661" s="1"/>
  <c r="I14" i="661"/>
  <c r="AR14" i="661" s="1"/>
  <c r="P30" i="661"/>
  <c r="AY30" i="661" s="1"/>
  <c r="L30" i="661"/>
  <c r="AU30" i="661" s="1"/>
  <c r="H30" i="661"/>
  <c r="AQ30" i="661" s="1"/>
  <c r="D30" i="661"/>
  <c r="AM30" i="661" s="1"/>
  <c r="P29" i="661"/>
  <c r="AY29" i="661" s="1"/>
  <c r="L29" i="661"/>
  <c r="AU29" i="661" s="1"/>
  <c r="H29" i="661"/>
  <c r="AQ29" i="661" s="1"/>
  <c r="D29" i="661"/>
  <c r="AM29" i="661" s="1"/>
  <c r="P28" i="661"/>
  <c r="AY28" i="661" s="1"/>
  <c r="L28" i="661"/>
  <c r="AU28" i="661" s="1"/>
  <c r="H28" i="661"/>
  <c r="AQ28" i="661" s="1"/>
  <c r="D28" i="661"/>
  <c r="AM28" i="661" s="1"/>
  <c r="P27" i="661"/>
  <c r="AY27" i="661" s="1"/>
  <c r="L27" i="661"/>
  <c r="AU27" i="661" s="1"/>
  <c r="H27" i="661"/>
  <c r="AQ27" i="661" s="1"/>
  <c r="D27" i="661"/>
  <c r="AM27" i="661" s="1"/>
  <c r="P26" i="661"/>
  <c r="AY26" i="661" s="1"/>
  <c r="L26" i="661"/>
  <c r="AU26" i="661" s="1"/>
  <c r="H26" i="661"/>
  <c r="AQ26" i="661" s="1"/>
  <c r="D26" i="661"/>
  <c r="AM26" i="661" s="1"/>
  <c r="P25" i="661"/>
  <c r="AY25" i="661" s="1"/>
  <c r="L25" i="661"/>
  <c r="AU25" i="661" s="1"/>
  <c r="H25" i="661"/>
  <c r="AQ25" i="661" s="1"/>
  <c r="D25" i="661"/>
  <c r="AM25" i="661" s="1"/>
  <c r="P24" i="661"/>
  <c r="AY24" i="661" s="1"/>
  <c r="L24" i="661"/>
  <c r="AU24" i="661" s="1"/>
  <c r="H24" i="661"/>
  <c r="AQ24" i="661" s="1"/>
  <c r="D24" i="661"/>
  <c r="AM24" i="661" s="1"/>
  <c r="P22" i="661"/>
  <c r="AY22" i="661" s="1"/>
  <c r="L22" i="661"/>
  <c r="AU22" i="661" s="1"/>
  <c r="H22" i="661"/>
  <c r="AQ22" i="661" s="1"/>
  <c r="D22" i="661"/>
  <c r="AM22" i="661" s="1"/>
  <c r="P21" i="661"/>
  <c r="AY21" i="661" s="1"/>
  <c r="L21" i="661"/>
  <c r="AU21" i="661" s="1"/>
  <c r="H21" i="661"/>
  <c r="AQ21" i="661" s="1"/>
  <c r="D21" i="661"/>
  <c r="AM21" i="661" s="1"/>
  <c r="P20" i="661"/>
  <c r="AY20" i="661" s="1"/>
  <c r="L20" i="661"/>
  <c r="AU20" i="661" s="1"/>
  <c r="H20" i="661"/>
  <c r="AQ20" i="661" s="1"/>
  <c r="D20" i="661"/>
  <c r="AM20" i="661" s="1"/>
  <c r="P19" i="661"/>
  <c r="AY19" i="661" s="1"/>
  <c r="H19" i="661"/>
  <c r="AQ19" i="661" s="1"/>
  <c r="D19" i="661"/>
  <c r="AM19" i="661" s="1"/>
  <c r="P18" i="661"/>
  <c r="AY18" i="661" s="1"/>
  <c r="H18" i="661"/>
  <c r="AQ18" i="661" s="1"/>
  <c r="D18" i="661"/>
  <c r="AM18" i="661" s="1"/>
  <c r="P17" i="661"/>
  <c r="AY17" i="661" s="1"/>
  <c r="H17" i="661"/>
  <c r="AQ17" i="661" s="1"/>
  <c r="D17" i="661"/>
  <c r="AM17" i="661" s="1"/>
  <c r="P16" i="661"/>
  <c r="AY16" i="661" s="1"/>
  <c r="L16" i="661"/>
  <c r="AU16" i="661" s="1"/>
  <c r="H16" i="661"/>
  <c r="AQ16" i="661" s="1"/>
  <c r="D16" i="661"/>
  <c r="AM16" i="661" s="1"/>
  <c r="P15" i="661"/>
  <c r="AY15" i="661" s="1"/>
  <c r="G30" i="661"/>
  <c r="AP30" i="661" s="1"/>
  <c r="G29" i="661"/>
  <c r="AP29" i="661" s="1"/>
  <c r="G28" i="661"/>
  <c r="AP28" i="661" s="1"/>
  <c r="G27" i="661"/>
  <c r="AP27" i="661" s="1"/>
  <c r="G26" i="661"/>
  <c r="AP26" i="661" s="1"/>
  <c r="G25" i="661"/>
  <c r="AP25" i="661" s="1"/>
  <c r="G24" i="661"/>
  <c r="AP24" i="661" s="1"/>
  <c r="G22" i="661"/>
  <c r="AP22" i="661" s="1"/>
  <c r="G21" i="661"/>
  <c r="AP21" i="661" s="1"/>
  <c r="G20" i="661"/>
  <c r="AP20" i="661" s="1"/>
  <c r="O19" i="661"/>
  <c r="AX19" i="661" s="1"/>
  <c r="C17" i="661"/>
  <c r="AL17" i="661" s="1"/>
  <c r="C16" i="661"/>
  <c r="AL16" i="661" s="1"/>
  <c r="H15" i="661"/>
  <c r="AQ15" i="661" s="1"/>
  <c r="P14" i="661"/>
  <c r="AY14" i="661" s="1"/>
  <c r="H14" i="661"/>
  <c r="AQ14" i="661" s="1"/>
  <c r="C14" i="661"/>
  <c r="AL14" i="661" s="1"/>
  <c r="O13" i="661"/>
  <c r="AX13" i="661" s="1"/>
  <c r="K13" i="661"/>
  <c r="AT13" i="661" s="1"/>
  <c r="G13" i="661"/>
  <c r="AP13" i="661" s="1"/>
  <c r="C13" i="661"/>
  <c r="AL13" i="661" s="1"/>
  <c r="O12" i="661"/>
  <c r="AX12" i="661" s="1"/>
  <c r="K12" i="661"/>
  <c r="AT12" i="661" s="1"/>
  <c r="G12" i="661"/>
  <c r="AP12" i="661" s="1"/>
  <c r="C12" i="661"/>
  <c r="AL12" i="661" s="1"/>
  <c r="O11" i="661"/>
  <c r="AX11" i="661" s="1"/>
  <c r="K11" i="661"/>
  <c r="AT11" i="661" s="1"/>
  <c r="G11" i="661"/>
  <c r="AP11" i="661" s="1"/>
  <c r="C11" i="661"/>
  <c r="AL11" i="661" s="1"/>
  <c r="O10" i="661"/>
  <c r="AX10" i="661" s="1"/>
  <c r="K10" i="661"/>
  <c r="AT10" i="661" s="1"/>
  <c r="G10" i="661"/>
  <c r="AP10" i="661" s="1"/>
  <c r="C10" i="661"/>
  <c r="AL10" i="661" s="1"/>
  <c r="O9" i="661"/>
  <c r="AX9" i="661" s="1"/>
  <c r="K9" i="661"/>
  <c r="AT9" i="661" s="1"/>
  <c r="G9" i="661"/>
  <c r="AP9" i="661" s="1"/>
  <c r="C9" i="661"/>
  <c r="AL9" i="661" s="1"/>
  <c r="O8" i="661"/>
  <c r="AX8" i="661" s="1"/>
  <c r="K8" i="661"/>
  <c r="AT8" i="661" s="1"/>
  <c r="G8" i="661"/>
  <c r="AP8" i="661" s="1"/>
  <c r="C8" i="661"/>
  <c r="AL8" i="661" s="1"/>
  <c r="O7" i="661"/>
  <c r="AX7" i="661" s="1"/>
  <c r="K7" i="661"/>
  <c r="AT7" i="661" s="1"/>
  <c r="G7" i="661"/>
  <c r="AP7" i="661" s="1"/>
  <c r="C7" i="661"/>
  <c r="AL7" i="661" s="1"/>
  <c r="O6" i="661"/>
  <c r="AX6" i="661" s="1"/>
  <c r="K6" i="661"/>
  <c r="AT6" i="661" s="1"/>
  <c r="G6" i="661"/>
  <c r="AP6" i="661" s="1"/>
  <c r="C6" i="661"/>
  <c r="AL6" i="661" s="1"/>
  <c r="O5" i="661"/>
  <c r="AX5" i="661" s="1"/>
  <c r="K5" i="661"/>
  <c r="AT5" i="661" s="1"/>
  <c r="G5" i="661"/>
  <c r="AP5" i="661" s="1"/>
  <c r="C5" i="661"/>
  <c r="AL5" i="661" s="1"/>
  <c r="C30" i="661"/>
  <c r="AL30" i="661" s="1"/>
  <c r="C29" i="661"/>
  <c r="AL29" i="661" s="1"/>
  <c r="C28" i="661"/>
  <c r="AL28" i="661" s="1"/>
  <c r="C27" i="661"/>
  <c r="AL27" i="661" s="1"/>
  <c r="C26" i="661"/>
  <c r="AL26" i="661" s="1"/>
  <c r="C25" i="661"/>
  <c r="AL25" i="661" s="1"/>
  <c r="C24" i="661"/>
  <c r="AL24" i="661" s="1"/>
  <c r="C22" i="661"/>
  <c r="AL22" i="661" s="1"/>
  <c r="C21" i="661"/>
  <c r="AL21" i="661" s="1"/>
  <c r="C20" i="661"/>
  <c r="AL20" i="661" s="1"/>
  <c r="G19" i="661"/>
  <c r="AP19" i="661" s="1"/>
  <c r="O18" i="661"/>
  <c r="AX18" i="661" s="1"/>
  <c r="O16" i="661"/>
  <c r="AX16" i="661" s="1"/>
  <c r="O15" i="661"/>
  <c r="AX15" i="661" s="1"/>
  <c r="G15" i="661"/>
  <c r="AP15" i="661" s="1"/>
  <c r="O14" i="661"/>
  <c r="AX14" i="661" s="1"/>
  <c r="G14" i="661"/>
  <c r="AP14" i="661" s="1"/>
  <c r="R13" i="661"/>
  <c r="BA13" i="661" s="1"/>
  <c r="N13" i="661"/>
  <c r="AW13" i="661" s="1"/>
  <c r="J13" i="661"/>
  <c r="AS13" i="661" s="1"/>
  <c r="F13" i="661"/>
  <c r="AO13" i="661" s="1"/>
  <c r="R12" i="661"/>
  <c r="BA12" i="661" s="1"/>
  <c r="N12" i="661"/>
  <c r="AW12" i="661" s="1"/>
  <c r="J12" i="661"/>
  <c r="AS12" i="661" s="1"/>
  <c r="F12" i="661"/>
  <c r="AO12" i="661" s="1"/>
  <c r="R11" i="661"/>
  <c r="BA11" i="661" s="1"/>
  <c r="N11" i="661"/>
  <c r="AW11" i="661" s="1"/>
  <c r="J11" i="661"/>
  <c r="AS11" i="661" s="1"/>
  <c r="F11" i="661"/>
  <c r="AO11" i="661" s="1"/>
  <c r="R10" i="661"/>
  <c r="BA10" i="661" s="1"/>
  <c r="N10" i="661"/>
  <c r="AW10" i="661" s="1"/>
  <c r="J10" i="661"/>
  <c r="AS10" i="661" s="1"/>
  <c r="F10" i="661"/>
  <c r="AO10" i="661" s="1"/>
  <c r="R9" i="661"/>
  <c r="BA9" i="661" s="1"/>
  <c r="N9" i="661"/>
  <c r="AW9" i="661" s="1"/>
  <c r="J9" i="661"/>
  <c r="AS9" i="661" s="1"/>
  <c r="F9" i="661"/>
  <c r="AO9" i="661" s="1"/>
  <c r="R8" i="661"/>
  <c r="BA8" i="661" s="1"/>
  <c r="N8" i="661"/>
  <c r="AW8" i="661" s="1"/>
  <c r="J8" i="661"/>
  <c r="AS8" i="661" s="1"/>
  <c r="F8" i="661"/>
  <c r="AO8" i="661" s="1"/>
  <c r="R7" i="661"/>
  <c r="BA7" i="661" s="1"/>
  <c r="N7" i="661"/>
  <c r="AW7" i="661" s="1"/>
  <c r="J7" i="661"/>
  <c r="AS7" i="661" s="1"/>
  <c r="F7" i="661"/>
  <c r="AO7" i="661" s="1"/>
  <c r="R6" i="661"/>
  <c r="BA6" i="661" s="1"/>
  <c r="N6" i="661"/>
  <c r="AW6" i="661" s="1"/>
  <c r="J6" i="661"/>
  <c r="AS6" i="661" s="1"/>
  <c r="F6" i="661"/>
  <c r="AO6" i="661" s="1"/>
  <c r="R5" i="661"/>
  <c r="BA5" i="661" s="1"/>
  <c r="N5" i="661"/>
  <c r="AW5" i="661" s="1"/>
  <c r="J5" i="661"/>
  <c r="AS5" i="661" s="1"/>
  <c r="F5" i="661"/>
  <c r="AO5" i="661" s="1"/>
  <c r="O30" i="661"/>
  <c r="AX30" i="661" s="1"/>
  <c r="O29" i="661"/>
  <c r="AX29" i="661" s="1"/>
  <c r="O28" i="661"/>
  <c r="AX28" i="661" s="1"/>
  <c r="O27" i="661"/>
  <c r="AX27" i="661" s="1"/>
  <c r="O26" i="661"/>
  <c r="AX26" i="661" s="1"/>
  <c r="O25" i="661"/>
  <c r="AX25" i="661" s="1"/>
  <c r="O24" i="661"/>
  <c r="AX24" i="661" s="1"/>
  <c r="O22" i="661"/>
  <c r="AX22" i="661" s="1"/>
  <c r="O21" i="661"/>
  <c r="AX21" i="661" s="1"/>
  <c r="O20" i="661"/>
  <c r="AX20" i="661" s="1"/>
  <c r="C19" i="661"/>
  <c r="AL19" i="661" s="1"/>
  <c r="G18" i="661"/>
  <c r="AP18" i="661" s="1"/>
  <c r="O17" i="661"/>
  <c r="AX17" i="661" s="1"/>
  <c r="K16" i="661"/>
  <c r="AT16" i="661" s="1"/>
  <c r="L15" i="661"/>
  <c r="AU15" i="661" s="1"/>
  <c r="D15" i="661"/>
  <c r="AM15" i="661" s="1"/>
  <c r="L14" i="661"/>
  <c r="AU14" i="661" s="1"/>
  <c r="E14" i="661"/>
  <c r="AN14" i="661" s="1"/>
  <c r="Q13" i="661"/>
  <c r="AZ13" i="661" s="1"/>
  <c r="M13" i="661"/>
  <c r="AV13" i="661" s="1"/>
  <c r="I13" i="661"/>
  <c r="AR13" i="661" s="1"/>
  <c r="E13" i="661"/>
  <c r="AN13" i="661" s="1"/>
  <c r="Q12" i="661"/>
  <c r="AZ12" i="661" s="1"/>
  <c r="M12" i="661"/>
  <c r="AV12" i="661" s="1"/>
  <c r="I12" i="661"/>
  <c r="AR12" i="661" s="1"/>
  <c r="E12" i="661"/>
  <c r="AN12" i="661" s="1"/>
  <c r="Q11" i="661"/>
  <c r="AZ11" i="661" s="1"/>
  <c r="M11" i="661"/>
  <c r="AV11" i="661" s="1"/>
  <c r="I11" i="661"/>
  <c r="AR11" i="661" s="1"/>
  <c r="E11" i="661"/>
  <c r="AN11" i="661" s="1"/>
  <c r="Q10" i="661"/>
  <c r="AZ10" i="661" s="1"/>
  <c r="M10" i="661"/>
  <c r="AV10" i="661" s="1"/>
  <c r="I10" i="661"/>
  <c r="AR10" i="661" s="1"/>
  <c r="E10" i="661"/>
  <c r="AN10" i="661" s="1"/>
  <c r="Q9" i="661"/>
  <c r="AZ9" i="661" s="1"/>
  <c r="M9" i="661"/>
  <c r="AV9" i="661" s="1"/>
  <c r="I9" i="661"/>
  <c r="AR9" i="661" s="1"/>
  <c r="E9" i="661"/>
  <c r="AN9" i="661" s="1"/>
  <c r="Q8" i="661"/>
  <c r="AZ8" i="661" s="1"/>
  <c r="M8" i="661"/>
  <c r="AV8" i="661" s="1"/>
  <c r="I8" i="661"/>
  <c r="AR8" i="661" s="1"/>
  <c r="E8" i="661"/>
  <c r="AN8" i="661" s="1"/>
  <c r="Q7" i="661"/>
  <c r="AZ7" i="661" s="1"/>
  <c r="M7" i="661"/>
  <c r="AV7" i="661" s="1"/>
  <c r="I7" i="661"/>
  <c r="AR7" i="661" s="1"/>
  <c r="E7" i="661"/>
  <c r="AN7" i="661" s="1"/>
  <c r="Q6" i="661"/>
  <c r="AZ6" i="661" s="1"/>
  <c r="M6" i="661"/>
  <c r="AV6" i="661" s="1"/>
  <c r="I6" i="661"/>
  <c r="AR6" i="661" s="1"/>
  <c r="E6" i="661"/>
  <c r="AN6" i="661" s="1"/>
  <c r="Q5" i="661"/>
  <c r="AZ5" i="661" s="1"/>
  <c r="M5" i="661"/>
  <c r="AV5" i="661" s="1"/>
  <c r="I5" i="661"/>
  <c r="AR5" i="661" s="1"/>
  <c r="E5" i="661"/>
  <c r="AN5" i="661" s="1"/>
  <c r="K30" i="661"/>
  <c r="AT30" i="661" s="1"/>
  <c r="K26" i="661"/>
  <c r="AT26" i="661" s="1"/>
  <c r="K21" i="661"/>
  <c r="AT21" i="661" s="1"/>
  <c r="C15" i="661"/>
  <c r="AL15" i="661" s="1"/>
  <c r="L13" i="661"/>
  <c r="AU13" i="661" s="1"/>
  <c r="L12" i="661"/>
  <c r="AU12" i="661" s="1"/>
  <c r="L11" i="661"/>
  <c r="AU11" i="661" s="1"/>
  <c r="L10" i="661"/>
  <c r="AU10" i="661" s="1"/>
  <c r="L9" i="661"/>
  <c r="AU9" i="661" s="1"/>
  <c r="L8" i="661"/>
  <c r="AU8" i="661" s="1"/>
  <c r="L7" i="661"/>
  <c r="AU7" i="661" s="1"/>
  <c r="L6" i="661"/>
  <c r="AU6" i="661" s="1"/>
  <c r="L5" i="661"/>
  <c r="AU5" i="661" s="1"/>
  <c r="K29" i="661"/>
  <c r="AT29" i="661" s="1"/>
  <c r="K25" i="661"/>
  <c r="AT25" i="661" s="1"/>
  <c r="K20" i="661"/>
  <c r="AT20" i="661" s="1"/>
  <c r="G17" i="661"/>
  <c r="AP17" i="661" s="1"/>
  <c r="K14" i="661"/>
  <c r="AT14" i="661" s="1"/>
  <c r="H13" i="661"/>
  <c r="AQ13" i="661" s="1"/>
  <c r="H12" i="661"/>
  <c r="AQ12" i="661" s="1"/>
  <c r="H11" i="661"/>
  <c r="AQ11" i="661" s="1"/>
  <c r="H10" i="661"/>
  <c r="AQ10" i="661" s="1"/>
  <c r="H9" i="661"/>
  <c r="AQ9" i="661" s="1"/>
  <c r="H8" i="661"/>
  <c r="AQ8" i="661" s="1"/>
  <c r="H7" i="661"/>
  <c r="AQ7" i="661" s="1"/>
  <c r="H6" i="661"/>
  <c r="AQ6" i="661" s="1"/>
  <c r="H5" i="661"/>
  <c r="AQ5" i="661" s="1"/>
  <c r="K24" i="661"/>
  <c r="AT24" i="661" s="1"/>
  <c r="P13" i="661"/>
  <c r="AY13" i="661" s="1"/>
  <c r="P11" i="661"/>
  <c r="AY11" i="661" s="1"/>
  <c r="P9" i="661"/>
  <c r="AY9" i="661" s="1"/>
  <c r="P7" i="661"/>
  <c r="AY7" i="661" s="1"/>
  <c r="P5" i="661"/>
  <c r="AY5" i="661" s="1"/>
  <c r="K22" i="661"/>
  <c r="AT22" i="661" s="1"/>
  <c r="G16" i="661"/>
  <c r="AP16" i="661" s="1"/>
  <c r="D13" i="661"/>
  <c r="AM13" i="661" s="1"/>
  <c r="D11" i="661"/>
  <c r="AM11" i="661" s="1"/>
  <c r="D9" i="661"/>
  <c r="AM9" i="661" s="1"/>
  <c r="D7" i="661"/>
  <c r="AM7" i="661" s="1"/>
  <c r="D5" i="661"/>
  <c r="AM5" i="661" s="1"/>
  <c r="K28" i="661"/>
  <c r="AT28" i="661" s="1"/>
  <c r="C18" i="661"/>
  <c r="AL18" i="661" s="1"/>
  <c r="K15" i="661"/>
  <c r="AT15" i="661" s="1"/>
  <c r="P12" i="661"/>
  <c r="AY12" i="661" s="1"/>
  <c r="P10" i="661"/>
  <c r="AY10" i="661" s="1"/>
  <c r="P8" i="661"/>
  <c r="AY8" i="661" s="1"/>
  <c r="P6" i="661"/>
  <c r="AY6" i="661" s="1"/>
  <c r="K27" i="661"/>
  <c r="AT27" i="661" s="1"/>
  <c r="D12" i="661"/>
  <c r="AM12" i="661" s="1"/>
  <c r="D10" i="661"/>
  <c r="AM10" i="661" s="1"/>
  <c r="D8" i="661"/>
  <c r="AM8" i="661" s="1"/>
  <c r="D14" i="661"/>
  <c r="AM14" i="661" s="1"/>
  <c r="D6" i="661"/>
  <c r="AM6" i="661" s="1"/>
  <c r="R30" i="662"/>
  <c r="BA30" i="662" s="1"/>
  <c r="N30" i="662"/>
  <c r="AW30" i="662" s="1"/>
  <c r="J30" i="662"/>
  <c r="AS30" i="662" s="1"/>
  <c r="F30" i="662"/>
  <c r="AO30" i="662" s="1"/>
  <c r="R29" i="662"/>
  <c r="BA29" i="662" s="1"/>
  <c r="N29" i="662"/>
  <c r="AW29" i="662" s="1"/>
  <c r="J29" i="662"/>
  <c r="AS29" i="662" s="1"/>
  <c r="F29" i="662"/>
  <c r="AO29" i="662" s="1"/>
  <c r="R28" i="662"/>
  <c r="BA28" i="662" s="1"/>
  <c r="N28" i="662"/>
  <c r="AW28" i="662" s="1"/>
  <c r="J28" i="662"/>
  <c r="AS28" i="662" s="1"/>
  <c r="F28" i="662"/>
  <c r="AO28" i="662" s="1"/>
  <c r="R27" i="662"/>
  <c r="BA27" i="662" s="1"/>
  <c r="N27" i="662"/>
  <c r="AW27" i="662" s="1"/>
  <c r="J27" i="662"/>
  <c r="AS27" i="662" s="1"/>
  <c r="F27" i="662"/>
  <c r="AO27" i="662" s="1"/>
  <c r="R26" i="662"/>
  <c r="BA26" i="662" s="1"/>
  <c r="N26" i="662"/>
  <c r="AW26" i="662" s="1"/>
  <c r="J26" i="662"/>
  <c r="AS26" i="662" s="1"/>
  <c r="F26" i="662"/>
  <c r="AO26" i="662" s="1"/>
  <c r="R25" i="662"/>
  <c r="BA25" i="662" s="1"/>
  <c r="N25" i="662"/>
  <c r="AW25" i="662" s="1"/>
  <c r="J25" i="662"/>
  <c r="AS25" i="662" s="1"/>
  <c r="F25" i="662"/>
  <c r="AO25" i="662" s="1"/>
  <c r="R24" i="662"/>
  <c r="BA24" i="662" s="1"/>
  <c r="N24" i="662"/>
  <c r="AW24" i="662" s="1"/>
  <c r="J24" i="662"/>
  <c r="AS24" i="662" s="1"/>
  <c r="F24" i="662"/>
  <c r="AO24" i="662" s="1"/>
  <c r="P22" i="662"/>
  <c r="AY22" i="662" s="1"/>
  <c r="J22" i="662"/>
  <c r="AS22" i="662" s="1"/>
  <c r="F22" i="662"/>
  <c r="AO22" i="662" s="1"/>
  <c r="P21" i="662"/>
  <c r="AY21" i="662" s="1"/>
  <c r="J21" i="662"/>
  <c r="AS21" i="662" s="1"/>
  <c r="F21" i="662"/>
  <c r="AO21" i="662" s="1"/>
  <c r="P20" i="662"/>
  <c r="AY20" i="662" s="1"/>
  <c r="J20" i="662"/>
  <c r="AS20" i="662" s="1"/>
  <c r="F20" i="662"/>
  <c r="AO20" i="662" s="1"/>
  <c r="J19" i="662"/>
  <c r="AS19" i="662" s="1"/>
  <c r="F19" i="662"/>
  <c r="AO19" i="662" s="1"/>
  <c r="J18" i="662"/>
  <c r="AS18" i="662" s="1"/>
  <c r="F18" i="662"/>
  <c r="AO18" i="662" s="1"/>
  <c r="J17" i="662"/>
  <c r="AS17" i="662" s="1"/>
  <c r="F17" i="662"/>
  <c r="AO17" i="662" s="1"/>
  <c r="R16" i="662"/>
  <c r="BA16" i="662" s="1"/>
  <c r="N16" i="662"/>
  <c r="AW16" i="662" s="1"/>
  <c r="J16" i="662"/>
  <c r="AS16" i="662" s="1"/>
  <c r="F16" i="662"/>
  <c r="AO16" i="662" s="1"/>
  <c r="R15" i="662"/>
  <c r="BA15" i="662" s="1"/>
  <c r="N15" i="662"/>
  <c r="AW15" i="662" s="1"/>
  <c r="J15" i="662"/>
  <c r="AS15" i="662" s="1"/>
  <c r="F15" i="662"/>
  <c r="AO15" i="662" s="1"/>
  <c r="O14" i="662"/>
  <c r="AX14" i="662" s="1"/>
  <c r="K14" i="662"/>
  <c r="AT14" i="662" s="1"/>
  <c r="G14" i="662"/>
  <c r="AP14" i="662" s="1"/>
  <c r="C14" i="662"/>
  <c r="AL14" i="662" s="1"/>
  <c r="O13" i="662"/>
  <c r="AX13" i="662" s="1"/>
  <c r="K13" i="662"/>
  <c r="AT13" i="662" s="1"/>
  <c r="G13" i="662"/>
  <c r="AP13" i="662" s="1"/>
  <c r="C13" i="662"/>
  <c r="AL13" i="662" s="1"/>
  <c r="O12" i="662"/>
  <c r="AX12" i="662" s="1"/>
  <c r="K12" i="662"/>
  <c r="AT12" i="662" s="1"/>
  <c r="G12" i="662"/>
  <c r="AP12" i="662" s="1"/>
  <c r="C12" i="662"/>
  <c r="AL12" i="662" s="1"/>
  <c r="O11" i="662"/>
  <c r="AX11" i="662" s="1"/>
  <c r="K11" i="662"/>
  <c r="AT11" i="662" s="1"/>
  <c r="G11" i="662"/>
  <c r="AP11" i="662" s="1"/>
  <c r="C11" i="662"/>
  <c r="AL11" i="662" s="1"/>
  <c r="O10" i="662"/>
  <c r="AX10" i="662" s="1"/>
  <c r="K10" i="662"/>
  <c r="AT10" i="662" s="1"/>
  <c r="G10" i="662"/>
  <c r="AP10" i="662" s="1"/>
  <c r="C10" i="662"/>
  <c r="AL10" i="662" s="1"/>
  <c r="O9" i="662"/>
  <c r="AX9" i="662" s="1"/>
  <c r="K9" i="662"/>
  <c r="AT9" i="662" s="1"/>
  <c r="G9" i="662"/>
  <c r="AP9" i="662" s="1"/>
  <c r="C9" i="662"/>
  <c r="AL9" i="662" s="1"/>
  <c r="O8" i="662"/>
  <c r="AX8" i="662" s="1"/>
  <c r="K8" i="662"/>
  <c r="AT8" i="662" s="1"/>
  <c r="G8" i="662"/>
  <c r="AP8" i="662" s="1"/>
  <c r="C8" i="662"/>
  <c r="AL8" i="662" s="1"/>
  <c r="O7" i="662"/>
  <c r="AX7" i="662" s="1"/>
  <c r="K7" i="662"/>
  <c r="AT7" i="662" s="1"/>
  <c r="G7" i="662"/>
  <c r="AP7" i="662" s="1"/>
  <c r="C7" i="662"/>
  <c r="AL7" i="662" s="1"/>
  <c r="O6" i="662"/>
  <c r="AX6" i="662" s="1"/>
  <c r="K6" i="662"/>
  <c r="AT6" i="662" s="1"/>
  <c r="G6" i="662"/>
  <c r="AP6" i="662" s="1"/>
  <c r="C6" i="662"/>
  <c r="AL6" i="662" s="1"/>
  <c r="O5" i="662"/>
  <c r="AX5" i="662" s="1"/>
  <c r="K5" i="662"/>
  <c r="AT5" i="662" s="1"/>
  <c r="G5" i="662"/>
  <c r="AP5" i="662" s="1"/>
  <c r="C5" i="662"/>
  <c r="AL5" i="662" s="1"/>
  <c r="Q30" i="662"/>
  <c r="AZ30" i="662" s="1"/>
  <c r="M30" i="662"/>
  <c r="AV30" i="662" s="1"/>
  <c r="I30" i="662"/>
  <c r="AR30" i="662" s="1"/>
  <c r="E30" i="662"/>
  <c r="AN30" i="662" s="1"/>
  <c r="Q29" i="662"/>
  <c r="AZ29" i="662" s="1"/>
  <c r="M29" i="662"/>
  <c r="AV29" i="662" s="1"/>
  <c r="I29" i="662"/>
  <c r="AR29" i="662" s="1"/>
  <c r="E29" i="662"/>
  <c r="AN29" i="662" s="1"/>
  <c r="Q28" i="662"/>
  <c r="AZ28" i="662" s="1"/>
  <c r="M28" i="662"/>
  <c r="AV28" i="662" s="1"/>
  <c r="I28" i="662"/>
  <c r="AR28" i="662" s="1"/>
  <c r="E28" i="662"/>
  <c r="AN28" i="662" s="1"/>
  <c r="Q27" i="662"/>
  <c r="AZ27" i="662" s="1"/>
  <c r="M27" i="662"/>
  <c r="AV27" i="662" s="1"/>
  <c r="I27" i="662"/>
  <c r="AR27" i="662" s="1"/>
  <c r="E27" i="662"/>
  <c r="AN27" i="662" s="1"/>
  <c r="Q26" i="662"/>
  <c r="AZ26" i="662" s="1"/>
  <c r="M26" i="662"/>
  <c r="AV26" i="662" s="1"/>
  <c r="I26" i="662"/>
  <c r="AR26" i="662" s="1"/>
  <c r="E26" i="662"/>
  <c r="AN26" i="662" s="1"/>
  <c r="Q25" i="662"/>
  <c r="AZ25" i="662" s="1"/>
  <c r="M25" i="662"/>
  <c r="AV25" i="662" s="1"/>
  <c r="I25" i="662"/>
  <c r="AR25" i="662" s="1"/>
  <c r="E25" i="662"/>
  <c r="AN25" i="662" s="1"/>
  <c r="Q24" i="662"/>
  <c r="AZ24" i="662" s="1"/>
  <c r="M24" i="662"/>
  <c r="AV24" i="662" s="1"/>
  <c r="I24" i="662"/>
  <c r="AR24" i="662" s="1"/>
  <c r="E24" i="662"/>
  <c r="AN24" i="662" s="1"/>
  <c r="O22" i="662"/>
  <c r="AX22" i="662" s="1"/>
  <c r="I22" i="662"/>
  <c r="AR22" i="662" s="1"/>
  <c r="E22" i="662"/>
  <c r="AN22" i="662" s="1"/>
  <c r="O21" i="662"/>
  <c r="AX21" i="662" s="1"/>
  <c r="I21" i="662"/>
  <c r="AR21" i="662" s="1"/>
  <c r="E21" i="662"/>
  <c r="AN21" i="662" s="1"/>
  <c r="O20" i="662"/>
  <c r="AX20" i="662" s="1"/>
  <c r="I20" i="662"/>
  <c r="AR20" i="662" s="1"/>
  <c r="E20" i="662"/>
  <c r="AN20" i="662" s="1"/>
  <c r="I19" i="662"/>
  <c r="AR19" i="662" s="1"/>
  <c r="E19" i="662"/>
  <c r="AN19" i="662" s="1"/>
  <c r="I18" i="662"/>
  <c r="AR18" i="662" s="1"/>
  <c r="E18" i="662"/>
  <c r="AN18" i="662" s="1"/>
  <c r="I17" i="662"/>
  <c r="AR17" i="662" s="1"/>
  <c r="E17" i="662"/>
  <c r="AN17" i="662" s="1"/>
  <c r="Q16" i="662"/>
  <c r="AZ16" i="662" s="1"/>
  <c r="M16" i="662"/>
  <c r="AV16" i="662" s="1"/>
  <c r="I16" i="662"/>
  <c r="AR16" i="662" s="1"/>
  <c r="E16" i="662"/>
  <c r="AN16" i="662" s="1"/>
  <c r="Q15" i="662"/>
  <c r="AZ15" i="662" s="1"/>
  <c r="M15" i="662"/>
  <c r="AV15" i="662" s="1"/>
  <c r="I15" i="662"/>
  <c r="AR15" i="662" s="1"/>
  <c r="E15" i="662"/>
  <c r="AN15" i="662" s="1"/>
  <c r="R14" i="662"/>
  <c r="BA14" i="662" s="1"/>
  <c r="N14" i="662"/>
  <c r="AW14" i="662" s="1"/>
  <c r="J14" i="662"/>
  <c r="AS14" i="662" s="1"/>
  <c r="F14" i="662"/>
  <c r="AO14" i="662" s="1"/>
  <c r="R13" i="662"/>
  <c r="BA13" i="662" s="1"/>
  <c r="N13" i="662"/>
  <c r="AW13" i="662" s="1"/>
  <c r="J13" i="662"/>
  <c r="AS13" i="662" s="1"/>
  <c r="F13" i="662"/>
  <c r="AO13" i="662" s="1"/>
  <c r="R12" i="662"/>
  <c r="BA12" i="662" s="1"/>
  <c r="N12" i="662"/>
  <c r="AW12" i="662" s="1"/>
  <c r="J12" i="662"/>
  <c r="AS12" i="662" s="1"/>
  <c r="F12" i="662"/>
  <c r="AO12" i="662" s="1"/>
  <c r="R11" i="662"/>
  <c r="BA11" i="662" s="1"/>
  <c r="N11" i="662"/>
  <c r="AW11" i="662" s="1"/>
  <c r="J11" i="662"/>
  <c r="AS11" i="662" s="1"/>
  <c r="F11" i="662"/>
  <c r="AO11" i="662" s="1"/>
  <c r="R10" i="662"/>
  <c r="BA10" i="662" s="1"/>
  <c r="N10" i="662"/>
  <c r="AW10" i="662" s="1"/>
  <c r="J10" i="662"/>
  <c r="AS10" i="662" s="1"/>
  <c r="F10" i="662"/>
  <c r="AO10" i="662" s="1"/>
  <c r="R9" i="662"/>
  <c r="BA9" i="662" s="1"/>
  <c r="N9" i="662"/>
  <c r="AW9" i="662" s="1"/>
  <c r="J9" i="662"/>
  <c r="AS9" i="662" s="1"/>
  <c r="F9" i="662"/>
  <c r="AO9" i="662" s="1"/>
  <c r="R8" i="662"/>
  <c r="BA8" i="662" s="1"/>
  <c r="N8" i="662"/>
  <c r="AW8" i="662" s="1"/>
  <c r="J8" i="662"/>
  <c r="AS8" i="662" s="1"/>
  <c r="F8" i="662"/>
  <c r="AO8" i="662" s="1"/>
  <c r="R7" i="662"/>
  <c r="BA7" i="662" s="1"/>
  <c r="N7" i="662"/>
  <c r="AW7" i="662" s="1"/>
  <c r="J7" i="662"/>
  <c r="AS7" i="662" s="1"/>
  <c r="F7" i="662"/>
  <c r="AO7" i="662" s="1"/>
  <c r="R6" i="662"/>
  <c r="BA6" i="662" s="1"/>
  <c r="N6" i="662"/>
  <c r="AW6" i="662" s="1"/>
  <c r="J6" i="662"/>
  <c r="AS6" i="662" s="1"/>
  <c r="F6" i="662"/>
  <c r="AO6" i="662" s="1"/>
  <c r="R5" i="662"/>
  <c r="BA5" i="662" s="1"/>
  <c r="N5" i="662"/>
  <c r="AW5" i="662" s="1"/>
  <c r="J5" i="662"/>
  <c r="AS5" i="662" s="1"/>
  <c r="F5" i="662"/>
  <c r="AO5" i="662" s="1"/>
  <c r="P30" i="662"/>
  <c r="AY30" i="662" s="1"/>
  <c r="L30" i="662"/>
  <c r="AU30" i="662" s="1"/>
  <c r="H30" i="662"/>
  <c r="AQ30" i="662" s="1"/>
  <c r="D30" i="662"/>
  <c r="AM30" i="662" s="1"/>
  <c r="P29" i="662"/>
  <c r="AY29" i="662" s="1"/>
  <c r="L29" i="662"/>
  <c r="AU29" i="662" s="1"/>
  <c r="H29" i="662"/>
  <c r="AQ29" i="662" s="1"/>
  <c r="D29" i="662"/>
  <c r="AM29" i="662" s="1"/>
  <c r="P28" i="662"/>
  <c r="AY28" i="662" s="1"/>
  <c r="L28" i="662"/>
  <c r="AU28" i="662" s="1"/>
  <c r="H28" i="662"/>
  <c r="AQ28" i="662" s="1"/>
  <c r="D28" i="662"/>
  <c r="AM28" i="662" s="1"/>
  <c r="P27" i="662"/>
  <c r="AY27" i="662" s="1"/>
  <c r="L27" i="662"/>
  <c r="AU27" i="662" s="1"/>
  <c r="H27" i="662"/>
  <c r="AQ27" i="662" s="1"/>
  <c r="D27" i="662"/>
  <c r="AM27" i="662" s="1"/>
  <c r="P26" i="662"/>
  <c r="AY26" i="662" s="1"/>
  <c r="L26" i="662"/>
  <c r="AU26" i="662" s="1"/>
  <c r="H26" i="662"/>
  <c r="AQ26" i="662" s="1"/>
  <c r="D26" i="662"/>
  <c r="AM26" i="662" s="1"/>
  <c r="P25" i="662"/>
  <c r="AY25" i="662" s="1"/>
  <c r="L25" i="662"/>
  <c r="AU25" i="662" s="1"/>
  <c r="H25" i="662"/>
  <c r="AQ25" i="662" s="1"/>
  <c r="D25" i="662"/>
  <c r="AM25" i="662" s="1"/>
  <c r="P24" i="662"/>
  <c r="AY24" i="662" s="1"/>
  <c r="L24" i="662"/>
  <c r="AU24" i="662" s="1"/>
  <c r="H24" i="662"/>
  <c r="AQ24" i="662" s="1"/>
  <c r="D24" i="662"/>
  <c r="AM24" i="662" s="1"/>
  <c r="R22" i="662"/>
  <c r="BA22" i="662" s="1"/>
  <c r="L22" i="662"/>
  <c r="AU22" i="662" s="1"/>
  <c r="H22" i="662"/>
  <c r="AQ22" i="662" s="1"/>
  <c r="D22" i="662"/>
  <c r="AM22" i="662" s="1"/>
  <c r="R21" i="662"/>
  <c r="BA21" i="662" s="1"/>
  <c r="L21" i="662"/>
  <c r="AU21" i="662" s="1"/>
  <c r="H21" i="662"/>
  <c r="AQ21" i="662" s="1"/>
  <c r="D21" i="662"/>
  <c r="AM21" i="662" s="1"/>
  <c r="R20" i="662"/>
  <c r="BA20" i="662" s="1"/>
  <c r="L20" i="662"/>
  <c r="AU20" i="662" s="1"/>
  <c r="H20" i="662"/>
  <c r="AQ20" i="662" s="1"/>
  <c r="D20" i="662"/>
  <c r="AM20" i="662" s="1"/>
  <c r="P19" i="662"/>
  <c r="AY19" i="662" s="1"/>
  <c r="H19" i="662"/>
  <c r="AQ19" i="662" s="1"/>
  <c r="D19" i="662"/>
  <c r="AM19" i="662" s="1"/>
  <c r="P18" i="662"/>
  <c r="AY18" i="662" s="1"/>
  <c r="H18" i="662"/>
  <c r="AQ18" i="662" s="1"/>
  <c r="D18" i="662"/>
  <c r="AM18" i="662" s="1"/>
  <c r="P17" i="662"/>
  <c r="AY17" i="662" s="1"/>
  <c r="H17" i="662"/>
  <c r="AQ17" i="662" s="1"/>
  <c r="D17" i="662"/>
  <c r="AM17" i="662" s="1"/>
  <c r="P16" i="662"/>
  <c r="AY16" i="662" s="1"/>
  <c r="L16" i="662"/>
  <c r="AU16" i="662" s="1"/>
  <c r="H16" i="662"/>
  <c r="AQ16" i="662" s="1"/>
  <c r="D16" i="662"/>
  <c r="AM16" i="662" s="1"/>
  <c r="P15" i="662"/>
  <c r="AY15" i="662" s="1"/>
  <c r="L15" i="662"/>
  <c r="AU15" i="662" s="1"/>
  <c r="H15" i="662"/>
  <c r="AQ15" i="662" s="1"/>
  <c r="D15" i="662"/>
  <c r="AM15" i="662" s="1"/>
  <c r="Q14" i="662"/>
  <c r="AZ14" i="662" s="1"/>
  <c r="M14" i="662"/>
  <c r="AV14" i="662" s="1"/>
  <c r="I14" i="662"/>
  <c r="AR14" i="662" s="1"/>
  <c r="E14" i="662"/>
  <c r="AN14" i="662" s="1"/>
  <c r="Q13" i="662"/>
  <c r="AZ13" i="662" s="1"/>
  <c r="M13" i="662"/>
  <c r="AV13" i="662" s="1"/>
  <c r="I13" i="662"/>
  <c r="AR13" i="662" s="1"/>
  <c r="E13" i="662"/>
  <c r="AN13" i="662" s="1"/>
  <c r="Q12" i="662"/>
  <c r="AZ12" i="662" s="1"/>
  <c r="M12" i="662"/>
  <c r="AV12" i="662" s="1"/>
  <c r="I12" i="662"/>
  <c r="AR12" i="662" s="1"/>
  <c r="E12" i="662"/>
  <c r="AN12" i="662" s="1"/>
  <c r="Q11" i="662"/>
  <c r="AZ11" i="662" s="1"/>
  <c r="M11" i="662"/>
  <c r="AV11" i="662" s="1"/>
  <c r="I11" i="662"/>
  <c r="AR11" i="662" s="1"/>
  <c r="E11" i="662"/>
  <c r="AN11" i="662" s="1"/>
  <c r="Q10" i="662"/>
  <c r="AZ10" i="662" s="1"/>
  <c r="M10" i="662"/>
  <c r="AV10" i="662" s="1"/>
  <c r="I10" i="662"/>
  <c r="AR10" i="662" s="1"/>
  <c r="E10" i="662"/>
  <c r="AN10" i="662" s="1"/>
  <c r="Q9" i="662"/>
  <c r="AZ9" i="662" s="1"/>
  <c r="M9" i="662"/>
  <c r="AV9" i="662" s="1"/>
  <c r="I9" i="662"/>
  <c r="AR9" i="662" s="1"/>
  <c r="E9" i="662"/>
  <c r="AN9" i="662" s="1"/>
  <c r="Q8" i="662"/>
  <c r="AZ8" i="662" s="1"/>
  <c r="M8" i="662"/>
  <c r="AV8" i="662" s="1"/>
  <c r="I8" i="662"/>
  <c r="AR8" i="662" s="1"/>
  <c r="E8" i="662"/>
  <c r="AN8" i="662" s="1"/>
  <c r="Q7" i="662"/>
  <c r="AZ7" i="662" s="1"/>
  <c r="M7" i="662"/>
  <c r="AV7" i="662" s="1"/>
  <c r="I7" i="662"/>
  <c r="AR7" i="662" s="1"/>
  <c r="E7" i="662"/>
  <c r="AN7" i="662" s="1"/>
  <c r="Q6" i="662"/>
  <c r="AZ6" i="662" s="1"/>
  <c r="M6" i="662"/>
  <c r="AV6" i="662" s="1"/>
  <c r="I6" i="662"/>
  <c r="AR6" i="662" s="1"/>
  <c r="E6" i="662"/>
  <c r="AN6" i="662" s="1"/>
  <c r="Q5" i="662"/>
  <c r="AZ5" i="662" s="1"/>
  <c r="M5" i="662"/>
  <c r="AV5" i="662" s="1"/>
  <c r="I5" i="662"/>
  <c r="AR5" i="662" s="1"/>
  <c r="E5" i="662"/>
  <c r="AN5" i="662" s="1"/>
  <c r="G30" i="662"/>
  <c r="AP30" i="662" s="1"/>
  <c r="G29" i="662"/>
  <c r="AP29" i="662" s="1"/>
  <c r="G28" i="662"/>
  <c r="AP28" i="662" s="1"/>
  <c r="G27" i="662"/>
  <c r="AP27" i="662" s="1"/>
  <c r="G26" i="662"/>
  <c r="AP26" i="662" s="1"/>
  <c r="G25" i="662"/>
  <c r="AP25" i="662" s="1"/>
  <c r="G24" i="662"/>
  <c r="AP24" i="662" s="1"/>
  <c r="Q22" i="662"/>
  <c r="AZ22" i="662" s="1"/>
  <c r="G21" i="662"/>
  <c r="AP21" i="662" s="1"/>
  <c r="Q20" i="662"/>
  <c r="AZ20" i="662" s="1"/>
  <c r="C19" i="662"/>
  <c r="AL19" i="662" s="1"/>
  <c r="G18" i="662"/>
  <c r="AP18" i="662" s="1"/>
  <c r="O17" i="662"/>
  <c r="AX17" i="662" s="1"/>
  <c r="K16" i="662"/>
  <c r="AT16" i="662" s="1"/>
  <c r="K15" i="662"/>
  <c r="AT15" i="662" s="1"/>
  <c r="L14" i="662"/>
  <c r="AU14" i="662" s="1"/>
  <c r="L13" i="662"/>
  <c r="AU13" i="662" s="1"/>
  <c r="L12" i="662"/>
  <c r="AU12" i="662" s="1"/>
  <c r="L11" i="662"/>
  <c r="AU11" i="662" s="1"/>
  <c r="L10" i="662"/>
  <c r="AU10" i="662" s="1"/>
  <c r="L9" i="662"/>
  <c r="AU9" i="662" s="1"/>
  <c r="L8" i="662"/>
  <c r="AU8" i="662" s="1"/>
  <c r="L7" i="662"/>
  <c r="AU7" i="662" s="1"/>
  <c r="L6" i="662"/>
  <c r="AU6" i="662" s="1"/>
  <c r="L5" i="662"/>
  <c r="AU5" i="662" s="1"/>
  <c r="C30" i="662"/>
  <c r="AL30" i="662" s="1"/>
  <c r="C29" i="662"/>
  <c r="AL29" i="662" s="1"/>
  <c r="C28" i="662"/>
  <c r="AL28" i="662" s="1"/>
  <c r="C27" i="662"/>
  <c r="AL27" i="662" s="1"/>
  <c r="C26" i="662"/>
  <c r="AL26" i="662" s="1"/>
  <c r="C25" i="662"/>
  <c r="AL25" i="662" s="1"/>
  <c r="C24" i="662"/>
  <c r="AL24" i="662" s="1"/>
  <c r="K22" i="662"/>
  <c r="AT22" i="662" s="1"/>
  <c r="C21" i="662"/>
  <c r="AL21" i="662" s="1"/>
  <c r="K20" i="662"/>
  <c r="AT20" i="662" s="1"/>
  <c r="C18" i="662"/>
  <c r="AL18" i="662" s="1"/>
  <c r="G17" i="662"/>
  <c r="AP17" i="662" s="1"/>
  <c r="G16" i="662"/>
  <c r="AP16" i="662" s="1"/>
  <c r="G15" i="662"/>
  <c r="AP15" i="662" s="1"/>
  <c r="H14" i="662"/>
  <c r="AQ14" i="662" s="1"/>
  <c r="H13" i="662"/>
  <c r="AQ13" i="662" s="1"/>
  <c r="H12" i="662"/>
  <c r="AQ12" i="662" s="1"/>
  <c r="H11" i="662"/>
  <c r="AQ11" i="662" s="1"/>
  <c r="H10" i="662"/>
  <c r="AQ10" i="662" s="1"/>
  <c r="H9" i="662"/>
  <c r="AQ9" i="662" s="1"/>
  <c r="H8" i="662"/>
  <c r="AQ8" i="662" s="1"/>
  <c r="H7" i="662"/>
  <c r="AQ7" i="662" s="1"/>
  <c r="H6" i="662"/>
  <c r="AQ6" i="662" s="1"/>
  <c r="H5" i="662"/>
  <c r="AQ5" i="662" s="1"/>
  <c r="O30" i="662"/>
  <c r="AX30" i="662" s="1"/>
  <c r="O29" i="662"/>
  <c r="AX29" i="662" s="1"/>
  <c r="O28" i="662"/>
  <c r="AX28" i="662" s="1"/>
  <c r="O27" i="662"/>
  <c r="AX27" i="662" s="1"/>
  <c r="O26" i="662"/>
  <c r="AX26" i="662" s="1"/>
  <c r="O25" i="662"/>
  <c r="AX25" i="662" s="1"/>
  <c r="O24" i="662"/>
  <c r="AX24" i="662" s="1"/>
  <c r="G22" i="662"/>
  <c r="AP22" i="662" s="1"/>
  <c r="Q21" i="662"/>
  <c r="AZ21" i="662" s="1"/>
  <c r="G20" i="662"/>
  <c r="AP20" i="662" s="1"/>
  <c r="O19" i="662"/>
  <c r="AX19" i="662" s="1"/>
  <c r="C17" i="662"/>
  <c r="AL17" i="662" s="1"/>
  <c r="C16" i="662"/>
  <c r="AL16" i="662" s="1"/>
  <c r="C15" i="662"/>
  <c r="AL15" i="662" s="1"/>
  <c r="D14" i="662"/>
  <c r="AM14" i="662" s="1"/>
  <c r="D13" i="662"/>
  <c r="AM13" i="662" s="1"/>
  <c r="D12" i="662"/>
  <c r="AM12" i="662" s="1"/>
  <c r="D11" i="662"/>
  <c r="AM11" i="662" s="1"/>
  <c r="D10" i="662"/>
  <c r="AM10" i="662" s="1"/>
  <c r="D9" i="662"/>
  <c r="AM9" i="662" s="1"/>
  <c r="D8" i="662"/>
  <c r="AM8" i="662" s="1"/>
  <c r="D7" i="662"/>
  <c r="AM7" i="662" s="1"/>
  <c r="D6" i="662"/>
  <c r="AM6" i="662" s="1"/>
  <c r="D5" i="662"/>
  <c r="AM5" i="662" s="1"/>
  <c r="K30" i="662"/>
  <c r="AT30" i="662" s="1"/>
  <c r="K26" i="662"/>
  <c r="AT26" i="662" s="1"/>
  <c r="K21" i="662"/>
  <c r="AT21" i="662" s="1"/>
  <c r="O16" i="662"/>
  <c r="AX16" i="662" s="1"/>
  <c r="P12" i="662"/>
  <c r="AY12" i="662" s="1"/>
  <c r="P8" i="662"/>
  <c r="AY8" i="662" s="1"/>
  <c r="K29" i="662"/>
  <c r="AT29" i="662" s="1"/>
  <c r="K25" i="662"/>
  <c r="AT25" i="662" s="1"/>
  <c r="C22" i="662"/>
  <c r="AL22" i="662" s="1"/>
  <c r="O18" i="662"/>
  <c r="AX18" i="662" s="1"/>
  <c r="O15" i="662"/>
  <c r="AX15" i="662" s="1"/>
  <c r="P11" i="662"/>
  <c r="AY11" i="662" s="1"/>
  <c r="P7" i="662"/>
  <c r="AY7" i="662" s="1"/>
  <c r="K27" i="662"/>
  <c r="AT27" i="662" s="1"/>
  <c r="C20" i="662"/>
  <c r="AL20" i="662" s="1"/>
  <c r="P14" i="662"/>
  <c r="AY14" i="662" s="1"/>
  <c r="P6" i="662"/>
  <c r="AY6" i="662" s="1"/>
  <c r="K24" i="662"/>
  <c r="AT24" i="662" s="1"/>
  <c r="P13" i="662"/>
  <c r="AY13" i="662" s="1"/>
  <c r="P5" i="662"/>
  <c r="AY5" i="662" s="1"/>
  <c r="P10" i="662"/>
  <c r="AY10" i="662" s="1"/>
  <c r="K28" i="662"/>
  <c r="AT28" i="662" s="1"/>
  <c r="G19" i="662"/>
  <c r="AP19" i="662" s="1"/>
  <c r="P9" i="662"/>
  <c r="AY9" i="662" s="1"/>
  <c r="B3" i="63"/>
  <c r="AR5" i="63"/>
  <c r="AV23" i="63"/>
  <c r="AH3" i="66"/>
  <c r="AX5" i="65"/>
  <c r="AY9" i="65"/>
  <c r="BD27" i="65"/>
  <c r="S24" i="63"/>
  <c r="I29" i="569"/>
  <c r="AL29" i="569" s="1"/>
  <c r="E29" i="569"/>
  <c r="AH29" i="569" s="1"/>
  <c r="M28" i="569"/>
  <c r="AP28" i="569" s="1"/>
  <c r="G28" i="569"/>
  <c r="AJ28" i="569" s="1"/>
  <c r="C28" i="569"/>
  <c r="AF28" i="569" s="1"/>
  <c r="I27" i="569"/>
  <c r="AL27" i="569" s="1"/>
  <c r="E27" i="569"/>
  <c r="AH27" i="569" s="1"/>
  <c r="N26" i="569"/>
  <c r="AQ26" i="569" s="1"/>
  <c r="H26" i="569"/>
  <c r="AK26" i="569" s="1"/>
  <c r="D26" i="569"/>
  <c r="AG26" i="569" s="1"/>
  <c r="J25" i="569"/>
  <c r="AM25" i="569" s="1"/>
  <c r="F25" i="569"/>
  <c r="AI25" i="569" s="1"/>
  <c r="N24" i="569"/>
  <c r="AQ24" i="569" s="1"/>
  <c r="H24" i="569"/>
  <c r="AK24" i="569" s="1"/>
  <c r="D24" i="569"/>
  <c r="AG24" i="569" s="1"/>
  <c r="M23" i="569"/>
  <c r="AP23" i="569" s="1"/>
  <c r="I23" i="569"/>
  <c r="AL23" i="569" s="1"/>
  <c r="E23" i="569"/>
  <c r="AH23" i="569" s="1"/>
  <c r="N21" i="569"/>
  <c r="AQ21" i="569" s="1"/>
  <c r="H21" i="569"/>
  <c r="AK21" i="569" s="1"/>
  <c r="D21" i="569"/>
  <c r="AG21" i="569" s="1"/>
  <c r="J20" i="569"/>
  <c r="AM20" i="569" s="1"/>
  <c r="F20" i="569"/>
  <c r="AI20" i="569" s="1"/>
  <c r="N19" i="569"/>
  <c r="AQ19" i="569" s="1"/>
  <c r="H19" i="569"/>
  <c r="AK19" i="569" s="1"/>
  <c r="D19" i="569"/>
  <c r="AG19" i="569" s="1"/>
  <c r="I18" i="569"/>
  <c r="AL18" i="569" s="1"/>
  <c r="E18" i="569"/>
  <c r="AH18" i="569" s="1"/>
  <c r="J17" i="569"/>
  <c r="AM17" i="569" s="1"/>
  <c r="F17" i="569"/>
  <c r="AI17" i="569" s="1"/>
  <c r="M16" i="569"/>
  <c r="AP16" i="569" s="1"/>
  <c r="G16" i="569"/>
  <c r="AJ16" i="569" s="1"/>
  <c r="C16" i="569"/>
  <c r="AF16" i="569" s="1"/>
  <c r="J15" i="569"/>
  <c r="AM15" i="569" s="1"/>
  <c r="F15" i="569"/>
  <c r="AI15" i="569" s="1"/>
  <c r="N14" i="569"/>
  <c r="AQ14" i="569" s="1"/>
  <c r="J14" i="569"/>
  <c r="AM14" i="569" s="1"/>
  <c r="F14" i="569"/>
  <c r="AI14" i="569" s="1"/>
  <c r="O13" i="569"/>
  <c r="AR13" i="569" s="1"/>
  <c r="K13" i="569"/>
  <c r="AN13" i="569" s="1"/>
  <c r="G13" i="569"/>
  <c r="AJ13" i="569" s="1"/>
  <c r="C13" i="569"/>
  <c r="AF13" i="569" s="1"/>
  <c r="I12" i="569"/>
  <c r="AL12" i="569" s="1"/>
  <c r="E12" i="569"/>
  <c r="AH12" i="569" s="1"/>
  <c r="M11" i="569"/>
  <c r="AP11" i="569" s="1"/>
  <c r="G11" i="569"/>
  <c r="AJ11" i="569" s="1"/>
  <c r="C11" i="569"/>
  <c r="AF11" i="569" s="1"/>
  <c r="L10" i="569"/>
  <c r="AO10" i="569" s="1"/>
  <c r="H10" i="569"/>
  <c r="AK10" i="569" s="1"/>
  <c r="D10" i="569"/>
  <c r="AG10" i="569" s="1"/>
  <c r="M9" i="569"/>
  <c r="AP9" i="569" s="1"/>
  <c r="I9" i="569"/>
  <c r="AL9" i="569" s="1"/>
  <c r="E9" i="569"/>
  <c r="AH9" i="569" s="1"/>
  <c r="M8" i="569"/>
  <c r="AP8" i="569" s="1"/>
  <c r="G8" i="569"/>
  <c r="AJ8" i="569" s="1"/>
  <c r="C8" i="569"/>
  <c r="AF8" i="569" s="1"/>
  <c r="L7" i="569"/>
  <c r="AO7" i="569" s="1"/>
  <c r="H7" i="569"/>
  <c r="AK7" i="569" s="1"/>
  <c r="D7" i="569"/>
  <c r="AG7" i="569" s="1"/>
  <c r="J6" i="569"/>
  <c r="AM6" i="569" s="1"/>
  <c r="F6" i="569"/>
  <c r="AI6" i="569" s="1"/>
  <c r="N5" i="569"/>
  <c r="AQ5" i="569" s="1"/>
  <c r="H5" i="569"/>
  <c r="AK5" i="569" s="1"/>
  <c r="D5" i="569"/>
  <c r="AG5" i="569" s="1"/>
  <c r="J4" i="569"/>
  <c r="AM4" i="569" s="1"/>
  <c r="F4" i="569"/>
  <c r="AI4" i="569" s="1"/>
  <c r="H29" i="569"/>
  <c r="AK29" i="569" s="1"/>
  <c r="C29" i="569"/>
  <c r="AF29" i="569" s="1"/>
  <c r="H28" i="569"/>
  <c r="AK28" i="569" s="1"/>
  <c r="N27" i="569"/>
  <c r="AQ27" i="569" s="1"/>
  <c r="G27" i="569"/>
  <c r="AJ27" i="569" s="1"/>
  <c r="O26" i="569"/>
  <c r="AR26" i="569" s="1"/>
  <c r="G26" i="569"/>
  <c r="AJ26" i="569" s="1"/>
  <c r="N25" i="569"/>
  <c r="AQ25" i="569" s="1"/>
  <c r="G25" i="569"/>
  <c r="AJ25" i="569" s="1"/>
  <c r="M24" i="569"/>
  <c r="AP24" i="569" s="1"/>
  <c r="F24" i="569"/>
  <c r="AI24" i="569" s="1"/>
  <c r="N23" i="569"/>
  <c r="AQ23" i="569" s="1"/>
  <c r="H23" i="569"/>
  <c r="AK23" i="569" s="1"/>
  <c r="C23" i="569"/>
  <c r="AF23" i="569" s="1"/>
  <c r="I21" i="569"/>
  <c r="AL21" i="569" s="1"/>
  <c r="C21" i="569"/>
  <c r="AF21" i="569" s="1"/>
  <c r="H20" i="569"/>
  <c r="AK20" i="569" s="1"/>
  <c r="C20" i="569"/>
  <c r="AF20" i="569" s="1"/>
  <c r="G19" i="569"/>
  <c r="AJ19" i="569" s="1"/>
  <c r="M18" i="569"/>
  <c r="AP18" i="569" s="1"/>
  <c r="F18" i="569"/>
  <c r="AI18" i="569" s="1"/>
  <c r="I17" i="569"/>
  <c r="AL17" i="569" s="1"/>
  <c r="D17" i="569"/>
  <c r="AG17" i="569" s="1"/>
  <c r="H16" i="569"/>
  <c r="AK16" i="569" s="1"/>
  <c r="N15" i="569"/>
  <c r="AQ15" i="569" s="1"/>
  <c r="H15" i="569"/>
  <c r="AK15" i="569" s="1"/>
  <c r="C15" i="569"/>
  <c r="AF15" i="569" s="1"/>
  <c r="I14" i="569"/>
  <c r="AL14" i="569" s="1"/>
  <c r="D14" i="569"/>
  <c r="AG14" i="569" s="1"/>
  <c r="L13" i="569"/>
  <c r="AO13" i="569" s="1"/>
  <c r="F13" i="569"/>
  <c r="AI13" i="569" s="1"/>
  <c r="M12" i="569"/>
  <c r="AP12" i="569" s="1"/>
  <c r="F12" i="569"/>
  <c r="AI12" i="569" s="1"/>
  <c r="J11" i="569"/>
  <c r="AM11" i="569" s="1"/>
  <c r="E11" i="569"/>
  <c r="AH11" i="569" s="1"/>
  <c r="M10" i="569"/>
  <c r="AP10" i="569" s="1"/>
  <c r="G10" i="569"/>
  <c r="AJ10" i="569" s="1"/>
  <c r="O9" i="569"/>
  <c r="AR9" i="569" s="1"/>
  <c r="J9" i="569"/>
  <c r="AM9" i="569" s="1"/>
  <c r="D9" i="569"/>
  <c r="AG9" i="569" s="1"/>
  <c r="I8" i="569"/>
  <c r="AL8" i="569" s="1"/>
  <c r="D8" i="569"/>
  <c r="AG8" i="569" s="1"/>
  <c r="K7" i="569"/>
  <c r="AN7" i="569" s="1"/>
  <c r="F7" i="569"/>
  <c r="AI7" i="569" s="1"/>
  <c r="M6" i="569"/>
  <c r="AP6" i="569" s="1"/>
  <c r="E6" i="569"/>
  <c r="AH6" i="569" s="1"/>
  <c r="J5" i="569"/>
  <c r="AM5" i="569" s="1"/>
  <c r="E5" i="569"/>
  <c r="AH5" i="569" s="1"/>
  <c r="I4" i="569"/>
  <c r="AL4" i="569" s="1"/>
  <c r="D4" i="569"/>
  <c r="AG4" i="569" s="1"/>
  <c r="N29" i="569"/>
  <c r="AQ29" i="569" s="1"/>
  <c r="G29" i="569"/>
  <c r="AJ29" i="569" s="1"/>
  <c r="N28" i="569"/>
  <c r="AQ28" i="569" s="1"/>
  <c r="F28" i="569"/>
  <c r="AI28" i="569" s="1"/>
  <c r="M27" i="569"/>
  <c r="AP27" i="569" s="1"/>
  <c r="F27" i="569"/>
  <c r="AI27" i="569" s="1"/>
  <c r="M26" i="569"/>
  <c r="AP26" i="569" s="1"/>
  <c r="F26" i="569"/>
  <c r="AI26" i="569" s="1"/>
  <c r="M25" i="569"/>
  <c r="AP25" i="569" s="1"/>
  <c r="E25" i="569"/>
  <c r="AH25" i="569" s="1"/>
  <c r="J24" i="569"/>
  <c r="AM24" i="569" s="1"/>
  <c r="E24" i="569"/>
  <c r="AH24" i="569" s="1"/>
  <c r="L23" i="569"/>
  <c r="AO23" i="569" s="1"/>
  <c r="G23" i="569"/>
  <c r="AJ23" i="569" s="1"/>
  <c r="G21" i="569"/>
  <c r="AJ21" i="569" s="1"/>
  <c r="N20" i="569"/>
  <c r="AQ20" i="569" s="1"/>
  <c r="G20" i="569"/>
  <c r="AJ20" i="569" s="1"/>
  <c r="M19" i="569"/>
  <c r="AP19" i="569" s="1"/>
  <c r="F19" i="569"/>
  <c r="AI19" i="569" s="1"/>
  <c r="J18" i="569"/>
  <c r="AM18" i="569" s="1"/>
  <c r="D18" i="569"/>
  <c r="AG18" i="569" s="1"/>
  <c r="H17" i="569"/>
  <c r="AK17" i="569" s="1"/>
  <c r="C17" i="569"/>
  <c r="AF17" i="569" s="1"/>
  <c r="N16" i="569"/>
  <c r="AQ16" i="569" s="1"/>
  <c r="F16" i="569"/>
  <c r="AI16" i="569" s="1"/>
  <c r="M15" i="569"/>
  <c r="AP15" i="569" s="1"/>
  <c r="G15" i="569"/>
  <c r="AJ15" i="569" s="1"/>
  <c r="M14" i="569"/>
  <c r="AP14" i="569" s="1"/>
  <c r="H14" i="569"/>
  <c r="AK14" i="569" s="1"/>
  <c r="C14" i="569"/>
  <c r="AF14" i="569" s="1"/>
  <c r="J13" i="569"/>
  <c r="AM13" i="569" s="1"/>
  <c r="E13" i="569"/>
  <c r="AH13" i="569" s="1"/>
  <c r="J12" i="569"/>
  <c r="AM12" i="569" s="1"/>
  <c r="D12" i="569"/>
  <c r="AG12" i="569" s="1"/>
  <c r="I11" i="569"/>
  <c r="AL11" i="569" s="1"/>
  <c r="D11" i="569"/>
  <c r="AG11" i="569" s="1"/>
  <c r="K10" i="569"/>
  <c r="AN10" i="569" s="1"/>
  <c r="F10" i="569"/>
  <c r="AI10" i="569" s="1"/>
  <c r="N9" i="569"/>
  <c r="AQ9" i="569" s="1"/>
  <c r="H9" i="569"/>
  <c r="AK9" i="569" s="1"/>
  <c r="C9" i="569"/>
  <c r="AF9" i="569" s="1"/>
  <c r="H8" i="569"/>
  <c r="AK8" i="569" s="1"/>
  <c r="O7" i="569"/>
  <c r="AR7" i="569" s="1"/>
  <c r="J7" i="569"/>
  <c r="AM7" i="569" s="1"/>
  <c r="E7" i="569"/>
  <c r="AH7" i="569" s="1"/>
  <c r="I6" i="569"/>
  <c r="AL6" i="569" s="1"/>
  <c r="D6" i="569"/>
  <c r="AG6" i="569" s="1"/>
  <c r="I5" i="569"/>
  <c r="AL5" i="569" s="1"/>
  <c r="C5" i="569"/>
  <c r="AF5" i="569" s="1"/>
  <c r="H4" i="569"/>
  <c r="AK4" i="569" s="1"/>
  <c r="C4" i="569"/>
  <c r="AF4" i="569" s="1"/>
  <c r="M29" i="569"/>
  <c r="AP29" i="569" s="1"/>
  <c r="F29" i="569"/>
  <c r="AI29" i="569" s="1"/>
  <c r="J28" i="569"/>
  <c r="AM28" i="569" s="1"/>
  <c r="E28" i="569"/>
  <c r="AH28" i="569" s="1"/>
  <c r="J27" i="569"/>
  <c r="AM27" i="569" s="1"/>
  <c r="D27" i="569"/>
  <c r="AG27" i="569" s="1"/>
  <c r="J26" i="569"/>
  <c r="AM26" i="569" s="1"/>
  <c r="E26" i="569"/>
  <c r="AH26" i="569" s="1"/>
  <c r="I25" i="569"/>
  <c r="AL25" i="569" s="1"/>
  <c r="D25" i="569"/>
  <c r="AG25" i="569" s="1"/>
  <c r="I24" i="569"/>
  <c r="AL24" i="569" s="1"/>
  <c r="C24" i="569"/>
  <c r="AF24" i="569" s="1"/>
  <c r="K23" i="569"/>
  <c r="AN23" i="569" s="1"/>
  <c r="F23" i="569"/>
  <c r="AI23" i="569" s="1"/>
  <c r="M21" i="569"/>
  <c r="AP21" i="569" s="1"/>
  <c r="F21" i="569"/>
  <c r="AI21" i="569" s="1"/>
  <c r="M20" i="569"/>
  <c r="AP20" i="569" s="1"/>
  <c r="E20" i="569"/>
  <c r="AH20" i="569" s="1"/>
  <c r="J19" i="569"/>
  <c r="AM19" i="569" s="1"/>
  <c r="E19" i="569"/>
  <c r="AH19" i="569" s="1"/>
  <c r="H18" i="569"/>
  <c r="AK18" i="569" s="1"/>
  <c r="C18" i="569"/>
  <c r="AF18" i="569" s="1"/>
  <c r="N17" i="569"/>
  <c r="AQ17" i="569" s="1"/>
  <c r="G17" i="569"/>
  <c r="AJ17" i="569" s="1"/>
  <c r="J16" i="569"/>
  <c r="AM16" i="569" s="1"/>
  <c r="E16" i="569"/>
  <c r="AH16" i="569" s="1"/>
  <c r="K15" i="569"/>
  <c r="AN15" i="569" s="1"/>
  <c r="E15" i="569"/>
  <c r="AH15" i="569" s="1"/>
  <c r="L14" i="569"/>
  <c r="AO14" i="569" s="1"/>
  <c r="G14" i="569"/>
  <c r="AJ14" i="569" s="1"/>
  <c r="N13" i="569"/>
  <c r="AQ13" i="569" s="1"/>
  <c r="I13" i="569"/>
  <c r="AL13" i="569" s="1"/>
  <c r="D13" i="569"/>
  <c r="AG13" i="569" s="1"/>
  <c r="H12" i="569"/>
  <c r="AK12" i="569" s="1"/>
  <c r="C12" i="569"/>
  <c r="AF12" i="569" s="1"/>
  <c r="H11" i="569"/>
  <c r="AK11" i="569" s="1"/>
  <c r="O10" i="569"/>
  <c r="AR10" i="569" s="1"/>
  <c r="J10" i="569"/>
  <c r="AM10" i="569" s="1"/>
  <c r="E10" i="569"/>
  <c r="AH10" i="569" s="1"/>
  <c r="L9" i="569"/>
  <c r="AO9" i="569" s="1"/>
  <c r="G9" i="569"/>
  <c r="AJ9" i="569" s="1"/>
  <c r="N8" i="569"/>
  <c r="AQ8" i="569" s="1"/>
  <c r="F8" i="569"/>
  <c r="AI8" i="569" s="1"/>
  <c r="N7" i="569"/>
  <c r="AQ7" i="569" s="1"/>
  <c r="I7" i="569"/>
  <c r="AL7" i="569" s="1"/>
  <c r="C7" i="569"/>
  <c r="AF7" i="569" s="1"/>
  <c r="H6" i="569"/>
  <c r="AK6" i="569" s="1"/>
  <c r="C6" i="569"/>
  <c r="AF6" i="569" s="1"/>
  <c r="G5" i="569"/>
  <c r="AJ5" i="569" s="1"/>
  <c r="N4" i="569"/>
  <c r="AQ4" i="569" s="1"/>
  <c r="G4" i="569"/>
  <c r="AJ4" i="569" s="1"/>
  <c r="D29" i="569"/>
  <c r="AG29" i="569" s="1"/>
  <c r="C27" i="569"/>
  <c r="AF27" i="569" s="1"/>
  <c r="C25" i="569"/>
  <c r="AF25" i="569" s="1"/>
  <c r="D23" i="569"/>
  <c r="AG23" i="569" s="1"/>
  <c r="I20" i="569"/>
  <c r="AL20" i="569" s="1"/>
  <c r="G18" i="569"/>
  <c r="AJ18" i="569" s="1"/>
  <c r="M17" i="569"/>
  <c r="AP17" i="569" s="1"/>
  <c r="D15" i="569"/>
  <c r="AG15" i="569" s="1"/>
  <c r="H13" i="569"/>
  <c r="AK13" i="569" s="1"/>
  <c r="F11" i="569"/>
  <c r="AI11" i="569" s="1"/>
  <c r="K9" i="569"/>
  <c r="AN9" i="569" s="1"/>
  <c r="M7" i="569"/>
  <c r="AP7" i="569" s="1"/>
  <c r="M5" i="569"/>
  <c r="AP5" i="569" s="1"/>
  <c r="I28" i="569"/>
  <c r="AL28" i="569" s="1"/>
  <c r="I26" i="569"/>
  <c r="AL26" i="569" s="1"/>
  <c r="G24" i="569"/>
  <c r="AJ24" i="569" s="1"/>
  <c r="D20" i="569"/>
  <c r="AG20" i="569" s="1"/>
  <c r="E17" i="569"/>
  <c r="AH17" i="569" s="1"/>
  <c r="I16" i="569"/>
  <c r="AL16" i="569" s="1"/>
  <c r="K14" i="569"/>
  <c r="AN14" i="569" s="1"/>
  <c r="N12" i="569"/>
  <c r="AQ12" i="569" s="1"/>
  <c r="N10" i="569"/>
  <c r="AQ10" i="569" s="1"/>
  <c r="F9" i="569"/>
  <c r="AI9" i="569" s="1"/>
  <c r="G7" i="569"/>
  <c r="AJ7" i="569" s="1"/>
  <c r="F5" i="569"/>
  <c r="AI5" i="569" s="1"/>
  <c r="D28" i="569"/>
  <c r="AG28" i="569" s="1"/>
  <c r="C26" i="569"/>
  <c r="AF26" i="569" s="1"/>
  <c r="O23" i="569"/>
  <c r="AR23" i="569" s="1"/>
  <c r="J21" i="569"/>
  <c r="AM21" i="569" s="1"/>
  <c r="I19" i="569"/>
  <c r="AL19" i="569" s="1"/>
  <c r="D16" i="569"/>
  <c r="AG16" i="569" s="1"/>
  <c r="E14" i="569"/>
  <c r="AH14" i="569" s="1"/>
  <c r="G12" i="569"/>
  <c r="AJ12" i="569" s="1"/>
  <c r="I10" i="569"/>
  <c r="AL10" i="569" s="1"/>
  <c r="J8" i="569"/>
  <c r="AM8" i="569" s="1"/>
  <c r="N6" i="569"/>
  <c r="AQ6" i="569" s="1"/>
  <c r="M4" i="569"/>
  <c r="AP4" i="569" s="1"/>
  <c r="J29" i="569"/>
  <c r="AM29" i="569" s="1"/>
  <c r="H27" i="569"/>
  <c r="AK27" i="569" s="1"/>
  <c r="H25" i="569"/>
  <c r="AK25" i="569" s="1"/>
  <c r="J23" i="569"/>
  <c r="AM23" i="569" s="1"/>
  <c r="E21" i="569"/>
  <c r="AH21" i="569" s="1"/>
  <c r="C19" i="569"/>
  <c r="AF19" i="569" s="1"/>
  <c r="N18" i="569"/>
  <c r="AQ18" i="569" s="1"/>
  <c r="I15" i="569"/>
  <c r="AL15" i="569" s="1"/>
  <c r="M13" i="569"/>
  <c r="AP13" i="569" s="1"/>
  <c r="N11" i="569"/>
  <c r="AQ11" i="569" s="1"/>
  <c r="C10" i="569"/>
  <c r="AF10" i="569" s="1"/>
  <c r="E8" i="569"/>
  <c r="AH8" i="569" s="1"/>
  <c r="G6" i="569"/>
  <c r="AJ6" i="569" s="1"/>
  <c r="E4" i="569"/>
  <c r="AH4" i="569" s="1"/>
  <c r="K4" i="569"/>
  <c r="AN4" i="569" s="1"/>
  <c r="O5" i="569"/>
  <c r="AR5" i="569" s="1"/>
  <c r="R6" i="66"/>
  <c r="O11" i="569"/>
  <c r="AR11" i="569" s="1"/>
  <c r="O15" i="569"/>
  <c r="AR15" i="569" s="1"/>
  <c r="AR15" i="66"/>
  <c r="O21" i="569"/>
  <c r="AR21" i="569" s="1"/>
  <c r="S24" i="66"/>
  <c r="K27" i="569"/>
  <c r="AN27" i="569" s="1"/>
  <c r="S27" i="66"/>
  <c r="K29" i="569"/>
  <c r="AN29" i="569" s="1"/>
  <c r="AV29" i="66"/>
  <c r="AM3" i="64"/>
  <c r="L5" i="570"/>
  <c r="AU5" i="570" s="1"/>
  <c r="K6" i="570"/>
  <c r="AT6" i="570" s="1"/>
  <c r="L12" i="570"/>
  <c r="AU12" i="570" s="1"/>
  <c r="K13" i="570"/>
  <c r="AT13" i="570" s="1"/>
  <c r="BD13" i="64"/>
  <c r="U16" i="64"/>
  <c r="L20" i="570"/>
  <c r="AU20" i="570" s="1"/>
  <c r="L22" i="570"/>
  <c r="AU22" i="570" s="1"/>
  <c r="V29" i="64"/>
  <c r="K30" i="570"/>
  <c r="AT30" i="570" s="1"/>
  <c r="V30" i="64"/>
  <c r="R3" i="65"/>
  <c r="AN3" i="65" s="1"/>
  <c r="L5" i="571"/>
  <c r="AU5" i="571" s="1"/>
  <c r="U9" i="65"/>
  <c r="K13" i="571"/>
  <c r="AT13" i="571" s="1"/>
  <c r="V13" i="65"/>
  <c r="V15" i="65"/>
  <c r="K16" i="571"/>
  <c r="AT16" i="571" s="1"/>
  <c r="L21" i="571"/>
  <c r="AU21" i="571" s="1"/>
  <c r="U22" i="65"/>
  <c r="V26" i="65"/>
  <c r="V27" i="65"/>
  <c r="U29" i="65"/>
  <c r="B3" i="518"/>
  <c r="B3" i="632"/>
  <c r="B3" i="513"/>
  <c r="B3" i="521"/>
  <c r="Q5" i="63"/>
  <c r="K8" i="569"/>
  <c r="AN8" i="569" s="1"/>
  <c r="AR8" i="66"/>
  <c r="Q11" i="66"/>
  <c r="K12" i="569"/>
  <c r="AN12" i="569" s="1"/>
  <c r="AR12" i="66"/>
  <c r="S14" i="66"/>
  <c r="R20" i="66"/>
  <c r="R21" i="66"/>
  <c r="K25" i="569"/>
  <c r="AN25" i="569" s="1"/>
  <c r="L29" i="569"/>
  <c r="AO29" i="569" s="1"/>
  <c r="P30" i="570"/>
  <c r="AY30" i="570" s="1"/>
  <c r="J30" i="570"/>
  <c r="AS30" i="570" s="1"/>
  <c r="F30" i="570"/>
  <c r="AO30" i="570" s="1"/>
  <c r="R29" i="570"/>
  <c r="BA29" i="570" s="1"/>
  <c r="M29" i="570"/>
  <c r="AV29" i="570" s="1"/>
  <c r="G29" i="570"/>
  <c r="AP29" i="570" s="1"/>
  <c r="C29" i="570"/>
  <c r="AL29" i="570" s="1"/>
  <c r="O28" i="570"/>
  <c r="AX28" i="570" s="1"/>
  <c r="K28" i="570"/>
  <c r="AT28" i="570" s="1"/>
  <c r="G28" i="570"/>
  <c r="AP28" i="570" s="1"/>
  <c r="C28" i="570"/>
  <c r="AL28" i="570" s="1"/>
  <c r="N27" i="570"/>
  <c r="AW27" i="570" s="1"/>
  <c r="H27" i="570"/>
  <c r="AQ27" i="570" s="1"/>
  <c r="D27" i="570"/>
  <c r="AM27" i="570" s="1"/>
  <c r="O26" i="570"/>
  <c r="AX26" i="570" s="1"/>
  <c r="I26" i="570"/>
  <c r="AR26" i="570" s="1"/>
  <c r="E26" i="570"/>
  <c r="AN26" i="570" s="1"/>
  <c r="P25" i="570"/>
  <c r="AY25" i="570" s="1"/>
  <c r="J25" i="570"/>
  <c r="AS25" i="570" s="1"/>
  <c r="F25" i="570"/>
  <c r="AO25" i="570" s="1"/>
  <c r="R24" i="570"/>
  <c r="BA24" i="570" s="1"/>
  <c r="N24" i="570"/>
  <c r="AW24" i="570" s="1"/>
  <c r="J24" i="570"/>
  <c r="AS24" i="570" s="1"/>
  <c r="F24" i="570"/>
  <c r="AO24" i="570" s="1"/>
  <c r="R22" i="570"/>
  <c r="BA22" i="570" s="1"/>
  <c r="M22" i="570"/>
  <c r="AV22" i="570" s="1"/>
  <c r="G22" i="570"/>
  <c r="AP22" i="570" s="1"/>
  <c r="C22" i="570"/>
  <c r="AL22" i="570" s="1"/>
  <c r="N21" i="570"/>
  <c r="AW21" i="570" s="1"/>
  <c r="H21" i="570"/>
  <c r="AQ21" i="570" s="1"/>
  <c r="D21" i="570"/>
  <c r="AM21" i="570" s="1"/>
  <c r="O20" i="570"/>
  <c r="AX20" i="570" s="1"/>
  <c r="I20" i="570"/>
  <c r="AR20" i="570" s="1"/>
  <c r="E20" i="570"/>
  <c r="AN20" i="570" s="1"/>
  <c r="I19" i="570"/>
  <c r="AR19" i="570" s="1"/>
  <c r="E19" i="570"/>
  <c r="AN19" i="570" s="1"/>
  <c r="I18" i="570"/>
  <c r="AR18" i="570" s="1"/>
  <c r="E18" i="570"/>
  <c r="AN18" i="570" s="1"/>
  <c r="I17" i="570"/>
  <c r="AR17" i="570" s="1"/>
  <c r="E17" i="570"/>
  <c r="AN17" i="570" s="1"/>
  <c r="P16" i="570"/>
  <c r="AY16" i="570" s="1"/>
  <c r="J16" i="570"/>
  <c r="AS16" i="570" s="1"/>
  <c r="F16" i="570"/>
  <c r="AO16" i="570" s="1"/>
  <c r="R15" i="570"/>
  <c r="BA15" i="570" s="1"/>
  <c r="M15" i="570"/>
  <c r="AV15" i="570" s="1"/>
  <c r="H15" i="570"/>
  <c r="AQ15" i="570" s="1"/>
  <c r="D15" i="570"/>
  <c r="AM15" i="570" s="1"/>
  <c r="P14" i="570"/>
  <c r="AY14" i="570" s="1"/>
  <c r="L14" i="570"/>
  <c r="AU14" i="570" s="1"/>
  <c r="H14" i="570"/>
  <c r="AQ14" i="570" s="1"/>
  <c r="D14" i="570"/>
  <c r="AM14" i="570" s="1"/>
  <c r="O13" i="570"/>
  <c r="AX13" i="570" s="1"/>
  <c r="I13" i="570"/>
  <c r="AR13" i="570" s="1"/>
  <c r="E13" i="570"/>
  <c r="AN13" i="570" s="1"/>
  <c r="P12" i="570"/>
  <c r="AY12" i="570" s="1"/>
  <c r="J12" i="570"/>
  <c r="AS12" i="570" s="1"/>
  <c r="F12" i="570"/>
  <c r="AO12" i="570" s="1"/>
  <c r="R11" i="570"/>
  <c r="BA11" i="570" s="1"/>
  <c r="N11" i="570"/>
  <c r="AW11" i="570" s="1"/>
  <c r="J11" i="570"/>
  <c r="AS11" i="570" s="1"/>
  <c r="F11" i="570"/>
  <c r="AO11" i="570" s="1"/>
  <c r="R10" i="570"/>
  <c r="BA10" i="570" s="1"/>
  <c r="N10" i="570"/>
  <c r="AW10" i="570" s="1"/>
  <c r="J10" i="570"/>
  <c r="AS10" i="570" s="1"/>
  <c r="F10" i="570"/>
  <c r="AO10" i="570" s="1"/>
  <c r="R9" i="570"/>
  <c r="BA9" i="570" s="1"/>
  <c r="M9" i="570"/>
  <c r="AV9" i="570" s="1"/>
  <c r="G9" i="570"/>
  <c r="AP9" i="570" s="1"/>
  <c r="C9" i="570"/>
  <c r="AL9" i="570" s="1"/>
  <c r="O8" i="570"/>
  <c r="AX8" i="570" s="1"/>
  <c r="K8" i="570"/>
  <c r="AT8" i="570" s="1"/>
  <c r="G8" i="570"/>
  <c r="AP8" i="570" s="1"/>
  <c r="C8" i="570"/>
  <c r="AL8" i="570" s="1"/>
  <c r="O7" i="570"/>
  <c r="AX7" i="570" s="1"/>
  <c r="K7" i="570"/>
  <c r="AT7" i="570" s="1"/>
  <c r="G7" i="570"/>
  <c r="AP7" i="570" s="1"/>
  <c r="C7" i="570"/>
  <c r="AL7" i="570" s="1"/>
  <c r="N6" i="570"/>
  <c r="AW6" i="570" s="1"/>
  <c r="H6" i="570"/>
  <c r="AQ6" i="570" s="1"/>
  <c r="D6" i="570"/>
  <c r="AM6" i="570" s="1"/>
  <c r="O5" i="570"/>
  <c r="AX5" i="570" s="1"/>
  <c r="I5" i="570"/>
  <c r="AR5" i="570" s="1"/>
  <c r="E5" i="570"/>
  <c r="AN5" i="570" s="1"/>
  <c r="R30" i="570"/>
  <c r="BA30" i="570" s="1"/>
  <c r="M30" i="570"/>
  <c r="AV30" i="570" s="1"/>
  <c r="E30" i="570"/>
  <c r="AN30" i="570" s="1"/>
  <c r="O29" i="570"/>
  <c r="AX29" i="570" s="1"/>
  <c r="H29" i="570"/>
  <c r="AQ29" i="570" s="1"/>
  <c r="R28" i="570"/>
  <c r="BA28" i="570" s="1"/>
  <c r="M28" i="570"/>
  <c r="AV28" i="570" s="1"/>
  <c r="H28" i="570"/>
  <c r="AQ28" i="570" s="1"/>
  <c r="R27" i="570"/>
  <c r="BA27" i="570" s="1"/>
  <c r="J27" i="570"/>
  <c r="AS27" i="570" s="1"/>
  <c r="E27" i="570"/>
  <c r="AN27" i="570" s="1"/>
  <c r="N26" i="570"/>
  <c r="AW26" i="570" s="1"/>
  <c r="G26" i="570"/>
  <c r="AP26" i="570" s="1"/>
  <c r="R25" i="570"/>
  <c r="BA25" i="570" s="1"/>
  <c r="I25" i="570"/>
  <c r="AR25" i="570" s="1"/>
  <c r="D25" i="570"/>
  <c r="AM25" i="570" s="1"/>
  <c r="O24" i="570"/>
  <c r="AX24" i="570" s="1"/>
  <c r="I24" i="570"/>
  <c r="AR24" i="570" s="1"/>
  <c r="D24" i="570"/>
  <c r="AM24" i="570" s="1"/>
  <c r="N22" i="570"/>
  <c r="AW22" i="570" s="1"/>
  <c r="F22" i="570"/>
  <c r="AO22" i="570" s="1"/>
  <c r="P21" i="570"/>
  <c r="AY21" i="570" s="1"/>
  <c r="I21" i="570"/>
  <c r="AR21" i="570" s="1"/>
  <c r="C21" i="570"/>
  <c r="AL21" i="570" s="1"/>
  <c r="M20" i="570"/>
  <c r="AV20" i="570" s="1"/>
  <c r="F20" i="570"/>
  <c r="AO20" i="570" s="1"/>
  <c r="H19" i="570"/>
  <c r="AQ19" i="570" s="1"/>
  <c r="C19" i="570"/>
  <c r="AL19" i="570" s="1"/>
  <c r="O18" i="570"/>
  <c r="AX18" i="570" s="1"/>
  <c r="F18" i="570"/>
  <c r="AO18" i="570" s="1"/>
  <c r="H17" i="570"/>
  <c r="AQ17" i="570" s="1"/>
  <c r="C17" i="570"/>
  <c r="AL17" i="570" s="1"/>
  <c r="M16" i="570"/>
  <c r="AV16" i="570" s="1"/>
  <c r="E16" i="570"/>
  <c r="AN16" i="570" s="1"/>
  <c r="O15" i="570"/>
  <c r="AX15" i="570" s="1"/>
  <c r="I15" i="570"/>
  <c r="AR15" i="570" s="1"/>
  <c r="C15" i="570"/>
  <c r="AL15" i="570" s="1"/>
  <c r="N14" i="570"/>
  <c r="AW14" i="570" s="1"/>
  <c r="I14" i="570"/>
  <c r="AR14" i="570" s="1"/>
  <c r="C14" i="570"/>
  <c r="AL14" i="570" s="1"/>
  <c r="M13" i="570"/>
  <c r="AV13" i="570" s="1"/>
  <c r="F13" i="570"/>
  <c r="AO13" i="570" s="1"/>
  <c r="O12" i="570"/>
  <c r="AX12" i="570" s="1"/>
  <c r="H12" i="570"/>
  <c r="AQ12" i="570" s="1"/>
  <c r="C12" i="570"/>
  <c r="AL12" i="570" s="1"/>
  <c r="M11" i="570"/>
  <c r="AV11" i="570" s="1"/>
  <c r="H11" i="570"/>
  <c r="AQ11" i="570" s="1"/>
  <c r="C11" i="570"/>
  <c r="AL11" i="570" s="1"/>
  <c r="M10" i="570"/>
  <c r="AV10" i="570" s="1"/>
  <c r="H10" i="570"/>
  <c r="AQ10" i="570" s="1"/>
  <c r="C10" i="570"/>
  <c r="AL10" i="570" s="1"/>
  <c r="J9" i="570"/>
  <c r="AS9" i="570" s="1"/>
  <c r="E9" i="570"/>
  <c r="AN9" i="570" s="1"/>
  <c r="P8" i="570"/>
  <c r="AY8" i="570" s="1"/>
  <c r="J8" i="570"/>
  <c r="AS8" i="570" s="1"/>
  <c r="E8" i="570"/>
  <c r="AN8" i="570" s="1"/>
  <c r="P7" i="570"/>
  <c r="AY7" i="570" s="1"/>
  <c r="J7" i="570"/>
  <c r="AS7" i="570" s="1"/>
  <c r="E7" i="570"/>
  <c r="AN7" i="570" s="1"/>
  <c r="O6" i="570"/>
  <c r="AX6" i="570" s="1"/>
  <c r="G6" i="570"/>
  <c r="AP6" i="570" s="1"/>
  <c r="R5" i="570"/>
  <c r="BA5" i="570" s="1"/>
  <c r="J5" i="570"/>
  <c r="AS5" i="570" s="1"/>
  <c r="D5" i="570"/>
  <c r="AM5" i="570" s="1"/>
  <c r="Q30" i="570"/>
  <c r="AZ30" i="570" s="1"/>
  <c r="I30" i="570"/>
  <c r="AR30" i="570" s="1"/>
  <c r="D30" i="570"/>
  <c r="AM30" i="570" s="1"/>
  <c r="N29" i="570"/>
  <c r="AW29" i="570" s="1"/>
  <c r="F29" i="570"/>
  <c r="AO29" i="570" s="1"/>
  <c r="Q28" i="570"/>
  <c r="AZ28" i="570" s="1"/>
  <c r="L28" i="570"/>
  <c r="AU28" i="570" s="1"/>
  <c r="F28" i="570"/>
  <c r="AO28" i="570" s="1"/>
  <c r="P27" i="570"/>
  <c r="AY27" i="570" s="1"/>
  <c r="I27" i="570"/>
  <c r="AR27" i="570" s="1"/>
  <c r="C27" i="570"/>
  <c r="AL27" i="570" s="1"/>
  <c r="M26" i="570"/>
  <c r="AV26" i="570" s="1"/>
  <c r="F26" i="570"/>
  <c r="AO26" i="570" s="1"/>
  <c r="O25" i="570"/>
  <c r="AX25" i="570" s="1"/>
  <c r="H25" i="570"/>
  <c r="AQ25" i="570" s="1"/>
  <c r="C25" i="570"/>
  <c r="AL25" i="570" s="1"/>
  <c r="M24" i="570"/>
  <c r="AV24" i="570" s="1"/>
  <c r="H24" i="570"/>
  <c r="AQ24" i="570" s="1"/>
  <c r="C24" i="570"/>
  <c r="AL24" i="570" s="1"/>
  <c r="J22" i="570"/>
  <c r="AS22" i="570" s="1"/>
  <c r="E22" i="570"/>
  <c r="AN22" i="570" s="1"/>
  <c r="O21" i="570"/>
  <c r="AX21" i="570" s="1"/>
  <c r="G21" i="570"/>
  <c r="AP21" i="570" s="1"/>
  <c r="R20" i="570"/>
  <c r="BA20" i="570" s="1"/>
  <c r="J20" i="570"/>
  <c r="AS20" i="570" s="1"/>
  <c r="D20" i="570"/>
  <c r="AM20" i="570" s="1"/>
  <c r="P19" i="570"/>
  <c r="AY19" i="570" s="1"/>
  <c r="G19" i="570"/>
  <c r="AP19" i="570" s="1"/>
  <c r="J18" i="570"/>
  <c r="AS18" i="570" s="1"/>
  <c r="D18" i="570"/>
  <c r="AM18" i="570" s="1"/>
  <c r="P17" i="570"/>
  <c r="AY17" i="570" s="1"/>
  <c r="G17" i="570"/>
  <c r="AP17" i="570" s="1"/>
  <c r="R16" i="570"/>
  <c r="BA16" i="570" s="1"/>
  <c r="I16" i="570"/>
  <c r="AR16" i="570" s="1"/>
  <c r="D16" i="570"/>
  <c r="AM16" i="570" s="1"/>
  <c r="N15" i="570"/>
  <c r="AW15" i="570" s="1"/>
  <c r="G15" i="570"/>
  <c r="AP15" i="570" s="1"/>
  <c r="R14" i="570"/>
  <c r="BA14" i="570" s="1"/>
  <c r="M14" i="570"/>
  <c r="AV14" i="570" s="1"/>
  <c r="G14" i="570"/>
  <c r="AP14" i="570" s="1"/>
  <c r="R13" i="570"/>
  <c r="BA13" i="570" s="1"/>
  <c r="J13" i="570"/>
  <c r="AS13" i="570" s="1"/>
  <c r="D13" i="570"/>
  <c r="AM13" i="570" s="1"/>
  <c r="N12" i="570"/>
  <c r="AW12" i="570" s="1"/>
  <c r="G12" i="570"/>
  <c r="AP12" i="570" s="1"/>
  <c r="Q11" i="570"/>
  <c r="AZ11" i="570" s="1"/>
  <c r="L11" i="570"/>
  <c r="AU11" i="570" s="1"/>
  <c r="G11" i="570"/>
  <c r="AP11" i="570" s="1"/>
  <c r="Q10" i="570"/>
  <c r="AZ10" i="570" s="1"/>
  <c r="L10" i="570"/>
  <c r="AU10" i="570" s="1"/>
  <c r="G10" i="570"/>
  <c r="AP10" i="570" s="1"/>
  <c r="P9" i="570"/>
  <c r="AY9" i="570" s="1"/>
  <c r="I9" i="570"/>
  <c r="AR9" i="570" s="1"/>
  <c r="D9" i="570"/>
  <c r="AM9" i="570" s="1"/>
  <c r="N8" i="570"/>
  <c r="AW8" i="570" s="1"/>
  <c r="I8" i="570"/>
  <c r="AR8" i="570" s="1"/>
  <c r="D8" i="570"/>
  <c r="AM8" i="570" s="1"/>
  <c r="N7" i="570"/>
  <c r="AW7" i="570" s="1"/>
  <c r="I7" i="570"/>
  <c r="AR7" i="570" s="1"/>
  <c r="D7" i="570"/>
  <c r="AM7" i="570" s="1"/>
  <c r="M6" i="570"/>
  <c r="AV6" i="570" s="1"/>
  <c r="F6" i="570"/>
  <c r="AO6" i="570" s="1"/>
  <c r="P5" i="570"/>
  <c r="AY5" i="570" s="1"/>
  <c r="H5" i="570"/>
  <c r="AQ5" i="570" s="1"/>
  <c r="C5" i="570"/>
  <c r="AL5" i="570" s="1"/>
  <c r="O30" i="570"/>
  <c r="AX30" i="570" s="1"/>
  <c r="H30" i="570"/>
  <c r="AQ30" i="570" s="1"/>
  <c r="C30" i="570"/>
  <c r="AL30" i="570" s="1"/>
  <c r="J29" i="570"/>
  <c r="AS29" i="570" s="1"/>
  <c r="E29" i="570"/>
  <c r="AN29" i="570" s="1"/>
  <c r="P28" i="570"/>
  <c r="AY28" i="570" s="1"/>
  <c r="J28" i="570"/>
  <c r="AS28" i="570" s="1"/>
  <c r="E28" i="570"/>
  <c r="AN28" i="570" s="1"/>
  <c r="O27" i="570"/>
  <c r="AX27" i="570" s="1"/>
  <c r="G27" i="570"/>
  <c r="AP27" i="570" s="1"/>
  <c r="R26" i="570"/>
  <c r="BA26" i="570" s="1"/>
  <c r="J26" i="570"/>
  <c r="AS26" i="570" s="1"/>
  <c r="D26" i="570"/>
  <c r="AM26" i="570" s="1"/>
  <c r="N25" i="570"/>
  <c r="AW25" i="570" s="1"/>
  <c r="G25" i="570"/>
  <c r="AP25" i="570" s="1"/>
  <c r="Q24" i="570"/>
  <c r="AZ24" i="570" s="1"/>
  <c r="L24" i="570"/>
  <c r="AU24" i="570" s="1"/>
  <c r="G24" i="570"/>
  <c r="AP24" i="570" s="1"/>
  <c r="P22" i="570"/>
  <c r="AY22" i="570" s="1"/>
  <c r="I22" i="570"/>
  <c r="AR22" i="570" s="1"/>
  <c r="D22" i="570"/>
  <c r="AM22" i="570" s="1"/>
  <c r="M21" i="570"/>
  <c r="AV21" i="570" s="1"/>
  <c r="F21" i="570"/>
  <c r="AO21" i="570" s="1"/>
  <c r="P20" i="570"/>
  <c r="AY20" i="570" s="1"/>
  <c r="H20" i="570"/>
  <c r="AQ20" i="570" s="1"/>
  <c r="C20" i="570"/>
  <c r="AL20" i="570" s="1"/>
  <c r="O19" i="570"/>
  <c r="AX19" i="570" s="1"/>
  <c r="F19" i="570"/>
  <c r="AO19" i="570" s="1"/>
  <c r="H18" i="570"/>
  <c r="AQ18" i="570" s="1"/>
  <c r="C18" i="570"/>
  <c r="AL18" i="570" s="1"/>
  <c r="O17" i="570"/>
  <c r="AX17" i="570" s="1"/>
  <c r="F17" i="570"/>
  <c r="AO17" i="570" s="1"/>
  <c r="O16" i="570"/>
  <c r="AX16" i="570" s="1"/>
  <c r="H16" i="570"/>
  <c r="AQ16" i="570" s="1"/>
  <c r="C16" i="570"/>
  <c r="AL16" i="570" s="1"/>
  <c r="K15" i="570"/>
  <c r="AT15" i="570" s="1"/>
  <c r="F15" i="570"/>
  <c r="AO15" i="570" s="1"/>
  <c r="Q14" i="570"/>
  <c r="AZ14" i="570" s="1"/>
  <c r="K14" i="570"/>
  <c r="AT14" i="570" s="1"/>
  <c r="F14" i="570"/>
  <c r="AO14" i="570" s="1"/>
  <c r="P13" i="570"/>
  <c r="AY13" i="570" s="1"/>
  <c r="H13" i="570"/>
  <c r="AQ13" i="570" s="1"/>
  <c r="C13" i="570"/>
  <c r="AL13" i="570" s="1"/>
  <c r="M12" i="570"/>
  <c r="AV12" i="570" s="1"/>
  <c r="E12" i="570"/>
  <c r="AN12" i="570" s="1"/>
  <c r="P11" i="570"/>
  <c r="AY11" i="570" s="1"/>
  <c r="K11" i="570"/>
  <c r="AT11" i="570" s="1"/>
  <c r="E11" i="570"/>
  <c r="AN11" i="570" s="1"/>
  <c r="P10" i="570"/>
  <c r="AY10" i="570" s="1"/>
  <c r="K10" i="570"/>
  <c r="AT10" i="570" s="1"/>
  <c r="E10" i="570"/>
  <c r="AN10" i="570" s="1"/>
  <c r="O9" i="570"/>
  <c r="AX9" i="570" s="1"/>
  <c r="H9" i="570"/>
  <c r="AQ9" i="570" s="1"/>
  <c r="R8" i="570"/>
  <c r="BA8" i="570" s="1"/>
  <c r="M8" i="570"/>
  <c r="AV8" i="570" s="1"/>
  <c r="H8" i="570"/>
  <c r="AQ8" i="570" s="1"/>
  <c r="R7" i="570"/>
  <c r="BA7" i="570" s="1"/>
  <c r="M7" i="570"/>
  <c r="AV7" i="570" s="1"/>
  <c r="H7" i="570"/>
  <c r="AQ7" i="570" s="1"/>
  <c r="R6" i="570"/>
  <c r="BA6" i="570" s="1"/>
  <c r="J6" i="570"/>
  <c r="AS6" i="570" s="1"/>
  <c r="E6" i="570"/>
  <c r="AN6" i="570" s="1"/>
  <c r="N5" i="570"/>
  <c r="AW5" i="570" s="1"/>
  <c r="G5" i="570"/>
  <c r="AP5" i="570" s="1"/>
  <c r="P29" i="570"/>
  <c r="AY29" i="570" s="1"/>
  <c r="I28" i="570"/>
  <c r="AR28" i="570" s="1"/>
  <c r="P26" i="570"/>
  <c r="AY26" i="570" s="1"/>
  <c r="E25" i="570"/>
  <c r="AN25" i="570" s="1"/>
  <c r="O22" i="570"/>
  <c r="AX22" i="570" s="1"/>
  <c r="E21" i="570"/>
  <c r="AN21" i="570" s="1"/>
  <c r="G16" i="570"/>
  <c r="AP16" i="570" s="1"/>
  <c r="O14" i="570"/>
  <c r="AX14" i="570" s="1"/>
  <c r="G13" i="570"/>
  <c r="AP13" i="570" s="1"/>
  <c r="O11" i="570"/>
  <c r="AX11" i="570" s="1"/>
  <c r="I10" i="570"/>
  <c r="AR10" i="570" s="1"/>
  <c r="Q8" i="570"/>
  <c r="AZ8" i="570" s="1"/>
  <c r="L7" i="570"/>
  <c r="AU7" i="570" s="1"/>
  <c r="C6" i="570"/>
  <c r="AL6" i="570" s="1"/>
  <c r="I29" i="570"/>
  <c r="AR29" i="570" s="1"/>
  <c r="D28" i="570"/>
  <c r="AM28" i="570" s="1"/>
  <c r="H26" i="570"/>
  <c r="AQ26" i="570" s="1"/>
  <c r="P24" i="570"/>
  <c r="AY24" i="570" s="1"/>
  <c r="H22" i="570"/>
  <c r="AQ22" i="570" s="1"/>
  <c r="N20" i="570"/>
  <c r="AW20" i="570" s="1"/>
  <c r="J19" i="570"/>
  <c r="AS19" i="570" s="1"/>
  <c r="P18" i="570"/>
  <c r="AY18" i="570" s="1"/>
  <c r="J17" i="570"/>
  <c r="AS17" i="570" s="1"/>
  <c r="P15" i="570"/>
  <c r="AY15" i="570" s="1"/>
  <c r="J14" i="570"/>
  <c r="AS14" i="570" s="1"/>
  <c r="R12" i="570"/>
  <c r="BA12" i="570" s="1"/>
  <c r="I11" i="570"/>
  <c r="AR11" i="570" s="1"/>
  <c r="D10" i="570"/>
  <c r="AM10" i="570" s="1"/>
  <c r="L8" i="570"/>
  <c r="AU8" i="570" s="1"/>
  <c r="F7" i="570"/>
  <c r="AO7" i="570" s="1"/>
  <c r="M5" i="570"/>
  <c r="AV5" i="570" s="1"/>
  <c r="N30" i="570"/>
  <c r="AW30" i="570" s="1"/>
  <c r="D29" i="570"/>
  <c r="AM29" i="570" s="1"/>
  <c r="M27" i="570"/>
  <c r="AV27" i="570" s="1"/>
  <c r="C26" i="570"/>
  <c r="AL26" i="570" s="1"/>
  <c r="K24" i="570"/>
  <c r="AT24" i="570" s="1"/>
  <c r="R21" i="570"/>
  <c r="BA21" i="570" s="1"/>
  <c r="G20" i="570"/>
  <c r="AP20" i="570" s="1"/>
  <c r="D19" i="570"/>
  <c r="AM19" i="570" s="1"/>
  <c r="G18" i="570"/>
  <c r="AP18" i="570" s="1"/>
  <c r="D17" i="570"/>
  <c r="AM17" i="570" s="1"/>
  <c r="J15" i="570"/>
  <c r="AS15" i="570" s="1"/>
  <c r="E14" i="570"/>
  <c r="AN14" i="570" s="1"/>
  <c r="I12" i="570"/>
  <c r="AR12" i="570" s="1"/>
  <c r="D11" i="570"/>
  <c r="AM11" i="570" s="1"/>
  <c r="N9" i="570"/>
  <c r="AW9" i="570" s="1"/>
  <c r="F8" i="570"/>
  <c r="AO8" i="570" s="1"/>
  <c r="P6" i="570"/>
  <c r="AY6" i="570" s="1"/>
  <c r="F5" i="570"/>
  <c r="AO5" i="570" s="1"/>
  <c r="G30" i="570"/>
  <c r="AP30" i="570" s="1"/>
  <c r="N28" i="570"/>
  <c r="AW28" i="570" s="1"/>
  <c r="F27" i="570"/>
  <c r="AO27" i="570" s="1"/>
  <c r="M25" i="570"/>
  <c r="AV25" i="570" s="1"/>
  <c r="E24" i="570"/>
  <c r="AN24" i="570" s="1"/>
  <c r="J21" i="570"/>
  <c r="AS21" i="570" s="1"/>
  <c r="N16" i="570"/>
  <c r="AW16" i="570" s="1"/>
  <c r="E15" i="570"/>
  <c r="AN15" i="570" s="1"/>
  <c r="N13" i="570"/>
  <c r="AW13" i="570" s="1"/>
  <c r="D12" i="570"/>
  <c r="AM12" i="570" s="1"/>
  <c r="O10" i="570"/>
  <c r="AX10" i="570" s="1"/>
  <c r="F9" i="570"/>
  <c r="AO9" i="570" s="1"/>
  <c r="Q7" i="570"/>
  <c r="AZ7" i="570" s="1"/>
  <c r="I6" i="570"/>
  <c r="AR6" i="570" s="1"/>
  <c r="K9" i="570"/>
  <c r="AT9" i="570" s="1"/>
  <c r="Q12" i="570"/>
  <c r="AZ12" i="570" s="1"/>
  <c r="L13" i="570"/>
  <c r="AU13" i="570" s="1"/>
  <c r="Q20" i="570"/>
  <c r="AZ20" i="570" s="1"/>
  <c r="K21" i="570"/>
  <c r="AT21" i="570" s="1"/>
  <c r="Q22" i="570"/>
  <c r="AZ22" i="570" s="1"/>
  <c r="L26" i="570"/>
  <c r="AU26" i="570" s="1"/>
  <c r="K29" i="570"/>
  <c r="AT29" i="570" s="1"/>
  <c r="L30" i="570"/>
  <c r="AU30" i="570" s="1"/>
  <c r="O30" i="571"/>
  <c r="AX30" i="571" s="1"/>
  <c r="I30" i="571"/>
  <c r="AR30" i="571" s="1"/>
  <c r="E30" i="571"/>
  <c r="AN30" i="571" s="1"/>
  <c r="P29" i="571"/>
  <c r="AY29" i="571" s="1"/>
  <c r="J29" i="571"/>
  <c r="AS29" i="571" s="1"/>
  <c r="F29" i="571"/>
  <c r="AO29" i="571" s="1"/>
  <c r="R28" i="571"/>
  <c r="BA28" i="571" s="1"/>
  <c r="M28" i="571"/>
  <c r="AV28" i="571" s="1"/>
  <c r="I28" i="571"/>
  <c r="AR28" i="571" s="1"/>
  <c r="E28" i="571"/>
  <c r="AN28" i="571" s="1"/>
  <c r="P27" i="571"/>
  <c r="AY27" i="571" s="1"/>
  <c r="J27" i="571"/>
  <c r="AS27" i="571" s="1"/>
  <c r="F27" i="571"/>
  <c r="AO27" i="571" s="1"/>
  <c r="R26" i="571"/>
  <c r="BA26" i="571" s="1"/>
  <c r="M26" i="571"/>
  <c r="AV26" i="571" s="1"/>
  <c r="G26" i="571"/>
  <c r="AP26" i="571" s="1"/>
  <c r="C26" i="571"/>
  <c r="AL26" i="571" s="1"/>
  <c r="N25" i="571"/>
  <c r="AW25" i="571" s="1"/>
  <c r="H25" i="571"/>
  <c r="AQ25" i="571" s="1"/>
  <c r="D25" i="571"/>
  <c r="AM25" i="571" s="1"/>
  <c r="O24" i="571"/>
  <c r="AX24" i="571" s="1"/>
  <c r="I24" i="571"/>
  <c r="AR24" i="571" s="1"/>
  <c r="E24" i="571"/>
  <c r="AN24" i="571" s="1"/>
  <c r="Q22" i="571"/>
  <c r="AZ22" i="571" s="1"/>
  <c r="M22" i="571"/>
  <c r="AV22" i="571" s="1"/>
  <c r="G22" i="571"/>
  <c r="AP22" i="571" s="1"/>
  <c r="C22" i="571"/>
  <c r="AL22" i="571" s="1"/>
  <c r="N21" i="571"/>
  <c r="AW21" i="571" s="1"/>
  <c r="H21" i="571"/>
  <c r="AQ21" i="571" s="1"/>
  <c r="D21" i="571"/>
  <c r="AM21" i="571" s="1"/>
  <c r="O20" i="571"/>
  <c r="AX20" i="571" s="1"/>
  <c r="I20" i="571"/>
  <c r="AR20" i="571" s="1"/>
  <c r="E20" i="571"/>
  <c r="AN20" i="571" s="1"/>
  <c r="I19" i="571"/>
  <c r="AR19" i="571" s="1"/>
  <c r="E19" i="571"/>
  <c r="AN19" i="571" s="1"/>
  <c r="I18" i="571"/>
  <c r="AR18" i="571" s="1"/>
  <c r="E18" i="571"/>
  <c r="AN18" i="571" s="1"/>
  <c r="I17" i="571"/>
  <c r="AR17" i="571" s="1"/>
  <c r="E17" i="571"/>
  <c r="AN17" i="571" s="1"/>
  <c r="P16" i="571"/>
  <c r="AY16" i="571" s="1"/>
  <c r="J16" i="571"/>
  <c r="AS16" i="571" s="1"/>
  <c r="F16" i="571"/>
  <c r="AO16" i="571" s="1"/>
  <c r="R15" i="571"/>
  <c r="BA15" i="571" s="1"/>
  <c r="M15" i="571"/>
  <c r="AV15" i="571" s="1"/>
  <c r="H15" i="571"/>
  <c r="AQ15" i="571" s="1"/>
  <c r="D15" i="571"/>
  <c r="AM15" i="571" s="1"/>
  <c r="P14" i="571"/>
  <c r="AY14" i="571" s="1"/>
  <c r="L14" i="571"/>
  <c r="AU14" i="571" s="1"/>
  <c r="H14" i="571"/>
  <c r="AQ14" i="571" s="1"/>
  <c r="D14" i="571"/>
  <c r="AM14" i="571" s="1"/>
  <c r="O13" i="571"/>
  <c r="AX13" i="571" s="1"/>
  <c r="I13" i="571"/>
  <c r="AR13" i="571" s="1"/>
  <c r="E13" i="571"/>
  <c r="AN13" i="571" s="1"/>
  <c r="P12" i="571"/>
  <c r="AY12" i="571" s="1"/>
  <c r="J12" i="571"/>
  <c r="AS12" i="571" s="1"/>
  <c r="F12" i="571"/>
  <c r="AO12" i="571" s="1"/>
  <c r="R11" i="571"/>
  <c r="BA11" i="571" s="1"/>
  <c r="N11" i="571"/>
  <c r="AW11" i="571" s="1"/>
  <c r="J11" i="571"/>
  <c r="AS11" i="571" s="1"/>
  <c r="F11" i="571"/>
  <c r="AO11" i="571" s="1"/>
  <c r="R10" i="571"/>
  <c r="BA10" i="571" s="1"/>
  <c r="N10" i="571"/>
  <c r="AW10" i="571" s="1"/>
  <c r="J10" i="571"/>
  <c r="AS10" i="571" s="1"/>
  <c r="F10" i="571"/>
  <c r="AO10" i="571" s="1"/>
  <c r="R9" i="571"/>
  <c r="BA9" i="571" s="1"/>
  <c r="M9" i="571"/>
  <c r="AV9" i="571" s="1"/>
  <c r="G9" i="571"/>
  <c r="AP9" i="571" s="1"/>
  <c r="C9" i="571"/>
  <c r="AL9" i="571" s="1"/>
  <c r="O8" i="571"/>
  <c r="AX8" i="571" s="1"/>
  <c r="K8" i="571"/>
  <c r="AT8" i="571" s="1"/>
  <c r="G8" i="571"/>
  <c r="AP8" i="571" s="1"/>
  <c r="C8" i="571"/>
  <c r="AL8" i="571" s="1"/>
  <c r="N7" i="571"/>
  <c r="AW7" i="571" s="1"/>
  <c r="J7" i="571"/>
  <c r="AS7" i="571" s="1"/>
  <c r="F7" i="571"/>
  <c r="AO7" i="571" s="1"/>
  <c r="R6" i="571"/>
  <c r="BA6" i="571" s="1"/>
  <c r="M6" i="571"/>
  <c r="AV6" i="571" s="1"/>
  <c r="G6" i="571"/>
  <c r="AP6" i="571" s="1"/>
  <c r="C6" i="571"/>
  <c r="AL6" i="571" s="1"/>
  <c r="N5" i="571"/>
  <c r="AW5" i="571" s="1"/>
  <c r="H5" i="571"/>
  <c r="AQ5" i="571" s="1"/>
  <c r="D5" i="571"/>
  <c r="AM5" i="571" s="1"/>
  <c r="N30" i="571"/>
  <c r="AW30" i="571" s="1"/>
  <c r="H30" i="571"/>
  <c r="AQ30" i="571" s="1"/>
  <c r="D30" i="571"/>
  <c r="AM30" i="571" s="1"/>
  <c r="O29" i="571"/>
  <c r="AX29" i="571" s="1"/>
  <c r="I29" i="571"/>
  <c r="AR29" i="571" s="1"/>
  <c r="E29" i="571"/>
  <c r="AN29" i="571" s="1"/>
  <c r="P28" i="571"/>
  <c r="AY28" i="571" s="1"/>
  <c r="L28" i="571"/>
  <c r="AU28" i="571" s="1"/>
  <c r="H28" i="571"/>
  <c r="AQ28" i="571" s="1"/>
  <c r="D28" i="571"/>
  <c r="AM28" i="571" s="1"/>
  <c r="O27" i="571"/>
  <c r="AX27" i="571" s="1"/>
  <c r="I27" i="571"/>
  <c r="AR27" i="571" s="1"/>
  <c r="E27" i="571"/>
  <c r="AN27" i="571" s="1"/>
  <c r="P26" i="571"/>
  <c r="AY26" i="571" s="1"/>
  <c r="J26" i="571"/>
  <c r="AS26" i="571" s="1"/>
  <c r="F26" i="571"/>
  <c r="AO26" i="571" s="1"/>
  <c r="R25" i="571"/>
  <c r="BA25" i="571" s="1"/>
  <c r="M25" i="571"/>
  <c r="AV25" i="571" s="1"/>
  <c r="G25" i="571"/>
  <c r="AP25" i="571" s="1"/>
  <c r="C25" i="571"/>
  <c r="AL25" i="571" s="1"/>
  <c r="N24" i="571"/>
  <c r="AW24" i="571" s="1"/>
  <c r="H24" i="571"/>
  <c r="AQ24" i="571" s="1"/>
  <c r="D24" i="571"/>
  <c r="AM24" i="571" s="1"/>
  <c r="P22" i="571"/>
  <c r="AY22" i="571" s="1"/>
  <c r="J22" i="571"/>
  <c r="AS22" i="571" s="1"/>
  <c r="F22" i="571"/>
  <c r="AO22" i="571" s="1"/>
  <c r="R21" i="571"/>
  <c r="BA21" i="571" s="1"/>
  <c r="M21" i="571"/>
  <c r="AV21" i="571" s="1"/>
  <c r="G21" i="571"/>
  <c r="AP21" i="571" s="1"/>
  <c r="C21" i="571"/>
  <c r="AL21" i="571" s="1"/>
  <c r="N20" i="571"/>
  <c r="AW20" i="571" s="1"/>
  <c r="H20" i="571"/>
  <c r="AQ20" i="571" s="1"/>
  <c r="D20" i="571"/>
  <c r="AM20" i="571" s="1"/>
  <c r="P19" i="571"/>
  <c r="AY19" i="571" s="1"/>
  <c r="H19" i="571"/>
  <c r="AQ19" i="571" s="1"/>
  <c r="D19" i="571"/>
  <c r="AM19" i="571" s="1"/>
  <c r="P18" i="571"/>
  <c r="AY18" i="571" s="1"/>
  <c r="H18" i="571"/>
  <c r="AQ18" i="571" s="1"/>
  <c r="D18" i="571"/>
  <c r="AM18" i="571" s="1"/>
  <c r="P17" i="571"/>
  <c r="AY17" i="571" s="1"/>
  <c r="H17" i="571"/>
  <c r="AQ17" i="571" s="1"/>
  <c r="D17" i="571"/>
  <c r="AM17" i="571" s="1"/>
  <c r="O16" i="571"/>
  <c r="AX16" i="571" s="1"/>
  <c r="I16" i="571"/>
  <c r="AR16" i="571" s="1"/>
  <c r="E16" i="571"/>
  <c r="AN16" i="571" s="1"/>
  <c r="P15" i="571"/>
  <c r="AY15" i="571" s="1"/>
  <c r="K15" i="571"/>
  <c r="AT15" i="571" s="1"/>
  <c r="G15" i="571"/>
  <c r="AP15" i="571" s="1"/>
  <c r="C15" i="571"/>
  <c r="AL15" i="571" s="1"/>
  <c r="O14" i="571"/>
  <c r="AX14" i="571" s="1"/>
  <c r="K14" i="571"/>
  <c r="AT14" i="571" s="1"/>
  <c r="G14" i="571"/>
  <c r="AP14" i="571" s="1"/>
  <c r="C14" i="571"/>
  <c r="AL14" i="571" s="1"/>
  <c r="N13" i="571"/>
  <c r="AW13" i="571" s="1"/>
  <c r="H13" i="571"/>
  <c r="AQ13" i="571" s="1"/>
  <c r="M30" i="571"/>
  <c r="AV30" i="571" s="1"/>
  <c r="C30" i="571"/>
  <c r="AL30" i="571" s="1"/>
  <c r="H29" i="571"/>
  <c r="AQ29" i="571" s="1"/>
  <c r="O28" i="571"/>
  <c r="AX28" i="571" s="1"/>
  <c r="G28" i="571"/>
  <c r="AP28" i="571" s="1"/>
  <c r="N27" i="571"/>
  <c r="AW27" i="571" s="1"/>
  <c r="D27" i="571"/>
  <c r="AM27" i="571" s="1"/>
  <c r="I26" i="571"/>
  <c r="AR26" i="571" s="1"/>
  <c r="P25" i="571"/>
  <c r="AY25" i="571" s="1"/>
  <c r="F25" i="571"/>
  <c r="AO25" i="571" s="1"/>
  <c r="M24" i="571"/>
  <c r="AV24" i="571" s="1"/>
  <c r="C24" i="571"/>
  <c r="AL24" i="571" s="1"/>
  <c r="I22" i="571"/>
  <c r="AR22" i="571" s="1"/>
  <c r="P21" i="571"/>
  <c r="AY21" i="571" s="1"/>
  <c r="F21" i="571"/>
  <c r="AO21" i="571" s="1"/>
  <c r="M20" i="571"/>
  <c r="AV20" i="571" s="1"/>
  <c r="C20" i="571"/>
  <c r="AL20" i="571" s="1"/>
  <c r="J19" i="571"/>
  <c r="AS19" i="571" s="1"/>
  <c r="G18" i="571"/>
  <c r="AP18" i="571" s="1"/>
  <c r="F17" i="571"/>
  <c r="AO17" i="571" s="1"/>
  <c r="M16" i="571"/>
  <c r="AV16" i="571" s="1"/>
  <c r="C16" i="571"/>
  <c r="AL16" i="571" s="1"/>
  <c r="I15" i="571"/>
  <c r="AR15" i="571" s="1"/>
  <c r="Q14" i="571"/>
  <c r="AZ14" i="571" s="1"/>
  <c r="I14" i="571"/>
  <c r="AR14" i="571" s="1"/>
  <c r="P13" i="571"/>
  <c r="AY13" i="571" s="1"/>
  <c r="F13" i="571"/>
  <c r="AO13" i="571" s="1"/>
  <c r="O12" i="571"/>
  <c r="AX12" i="571" s="1"/>
  <c r="H12" i="571"/>
  <c r="AQ12" i="571" s="1"/>
  <c r="C12" i="571"/>
  <c r="AL12" i="571" s="1"/>
  <c r="M11" i="571"/>
  <c r="AV11" i="571" s="1"/>
  <c r="H11" i="571"/>
  <c r="AQ11" i="571" s="1"/>
  <c r="C11" i="571"/>
  <c r="AL11" i="571" s="1"/>
  <c r="M10" i="571"/>
  <c r="AV10" i="571" s="1"/>
  <c r="H10" i="571"/>
  <c r="AQ10" i="571" s="1"/>
  <c r="C10" i="571"/>
  <c r="AL10" i="571" s="1"/>
  <c r="J9" i="571"/>
  <c r="AS9" i="571" s="1"/>
  <c r="E9" i="571"/>
  <c r="AN9" i="571" s="1"/>
  <c r="P8" i="571"/>
  <c r="AY8" i="571" s="1"/>
  <c r="J8" i="571"/>
  <c r="AS8" i="571" s="1"/>
  <c r="E8" i="571"/>
  <c r="AN8" i="571" s="1"/>
  <c r="O7" i="571"/>
  <c r="AX7" i="571" s="1"/>
  <c r="I7" i="571"/>
  <c r="AR7" i="571" s="1"/>
  <c r="D7" i="571"/>
  <c r="AM7" i="571" s="1"/>
  <c r="N6" i="571"/>
  <c r="AW6" i="571" s="1"/>
  <c r="F6" i="571"/>
  <c r="AO6" i="571" s="1"/>
  <c r="P5" i="571"/>
  <c r="AY5" i="571" s="1"/>
  <c r="I5" i="571"/>
  <c r="AR5" i="571" s="1"/>
  <c r="C5" i="571"/>
  <c r="AL5" i="571" s="1"/>
  <c r="J30" i="571"/>
  <c r="AS30" i="571" s="1"/>
  <c r="R29" i="571"/>
  <c r="BA29" i="571" s="1"/>
  <c r="G29" i="571"/>
  <c r="AP29" i="571" s="1"/>
  <c r="N28" i="571"/>
  <c r="AW28" i="571" s="1"/>
  <c r="F28" i="571"/>
  <c r="AO28" i="571" s="1"/>
  <c r="M27" i="571"/>
  <c r="AV27" i="571" s="1"/>
  <c r="C27" i="571"/>
  <c r="AL27" i="571" s="1"/>
  <c r="H26" i="571"/>
  <c r="AQ26" i="571" s="1"/>
  <c r="O25" i="571"/>
  <c r="AX25" i="571" s="1"/>
  <c r="E25" i="571"/>
  <c r="AN25" i="571" s="1"/>
  <c r="J24" i="571"/>
  <c r="AS24" i="571" s="1"/>
  <c r="R22" i="571"/>
  <c r="BA22" i="571" s="1"/>
  <c r="H22" i="571"/>
  <c r="AQ22" i="571" s="1"/>
  <c r="O21" i="571"/>
  <c r="AX21" i="571" s="1"/>
  <c r="E21" i="571"/>
  <c r="AN21" i="571" s="1"/>
  <c r="J20" i="571"/>
  <c r="AS20" i="571" s="1"/>
  <c r="G19" i="571"/>
  <c r="AP19" i="571" s="1"/>
  <c r="F18" i="571"/>
  <c r="AO18" i="571" s="1"/>
  <c r="O17" i="571"/>
  <c r="AX17" i="571" s="1"/>
  <c r="C17" i="571"/>
  <c r="AL17" i="571" s="1"/>
  <c r="H16" i="571"/>
  <c r="AQ16" i="571" s="1"/>
  <c r="O15" i="571"/>
  <c r="AX15" i="571" s="1"/>
  <c r="F15" i="571"/>
  <c r="AO15" i="571" s="1"/>
  <c r="N14" i="571"/>
  <c r="AW14" i="571" s="1"/>
  <c r="F14" i="571"/>
  <c r="AO14" i="571" s="1"/>
  <c r="M13" i="571"/>
  <c r="AV13" i="571" s="1"/>
  <c r="D13" i="571"/>
  <c r="AM13" i="571" s="1"/>
  <c r="N12" i="571"/>
  <c r="AW12" i="571" s="1"/>
  <c r="G12" i="571"/>
  <c r="AP12" i="571" s="1"/>
  <c r="Q11" i="571"/>
  <c r="AZ11" i="571" s="1"/>
  <c r="L11" i="571"/>
  <c r="AU11" i="571" s="1"/>
  <c r="G11" i="571"/>
  <c r="AP11" i="571" s="1"/>
  <c r="Q10" i="571"/>
  <c r="AZ10" i="571" s="1"/>
  <c r="L10" i="571"/>
  <c r="AU10" i="571" s="1"/>
  <c r="G10" i="571"/>
  <c r="AP10" i="571" s="1"/>
  <c r="P9" i="571"/>
  <c r="AY9" i="571" s="1"/>
  <c r="I9" i="571"/>
  <c r="AR9" i="571" s="1"/>
  <c r="D9" i="571"/>
  <c r="AM9" i="571" s="1"/>
  <c r="N8" i="571"/>
  <c r="AW8" i="571" s="1"/>
  <c r="I8" i="571"/>
  <c r="AR8" i="571" s="1"/>
  <c r="D8" i="571"/>
  <c r="AM8" i="571" s="1"/>
  <c r="M7" i="571"/>
  <c r="AV7" i="571" s="1"/>
  <c r="H7" i="571"/>
  <c r="AQ7" i="571" s="1"/>
  <c r="C7" i="571"/>
  <c r="AL7" i="571" s="1"/>
  <c r="J6" i="571"/>
  <c r="AS6" i="571" s="1"/>
  <c r="E6" i="571"/>
  <c r="AN6" i="571" s="1"/>
  <c r="O5" i="571"/>
  <c r="AX5" i="571" s="1"/>
  <c r="G5" i="571"/>
  <c r="AP5" i="571" s="1"/>
  <c r="R30" i="571"/>
  <c r="BA30" i="571" s="1"/>
  <c r="G30" i="571"/>
  <c r="AP30" i="571" s="1"/>
  <c r="N29" i="571"/>
  <c r="AW29" i="571" s="1"/>
  <c r="D29" i="571"/>
  <c r="AM29" i="571" s="1"/>
  <c r="K28" i="571"/>
  <c r="AT28" i="571" s="1"/>
  <c r="C28" i="571"/>
  <c r="AL28" i="571" s="1"/>
  <c r="H27" i="571"/>
  <c r="AQ27" i="571" s="1"/>
  <c r="O26" i="571"/>
  <c r="AX26" i="571" s="1"/>
  <c r="E26" i="571"/>
  <c r="AN26" i="571" s="1"/>
  <c r="J25" i="571"/>
  <c r="AS25" i="571" s="1"/>
  <c r="R24" i="571"/>
  <c r="BA24" i="571" s="1"/>
  <c r="G24" i="571"/>
  <c r="AP24" i="571" s="1"/>
  <c r="O22" i="571"/>
  <c r="AX22" i="571" s="1"/>
  <c r="E22" i="571"/>
  <c r="AN22" i="571" s="1"/>
  <c r="J21" i="571"/>
  <c r="AS21" i="571" s="1"/>
  <c r="R20" i="571"/>
  <c r="BA20" i="571" s="1"/>
  <c r="G20" i="571"/>
  <c r="AP20" i="571" s="1"/>
  <c r="F19" i="571"/>
  <c r="AO19" i="571" s="1"/>
  <c r="O18" i="571"/>
  <c r="AX18" i="571" s="1"/>
  <c r="C18" i="571"/>
  <c r="AL18" i="571" s="1"/>
  <c r="J17" i="571"/>
  <c r="AS17" i="571" s="1"/>
  <c r="R16" i="571"/>
  <c r="BA16" i="571" s="1"/>
  <c r="G16" i="571"/>
  <c r="AP16" i="571" s="1"/>
  <c r="N15" i="571"/>
  <c r="AW15" i="571" s="1"/>
  <c r="E15" i="571"/>
  <c r="AN15" i="571" s="1"/>
  <c r="M14" i="571"/>
  <c r="AV14" i="571" s="1"/>
  <c r="E14" i="571"/>
  <c r="AN14" i="571" s="1"/>
  <c r="J13" i="571"/>
  <c r="AS13" i="571" s="1"/>
  <c r="C13" i="571"/>
  <c r="AL13" i="571" s="1"/>
  <c r="M12" i="571"/>
  <c r="AV12" i="571" s="1"/>
  <c r="E12" i="571"/>
  <c r="AN12" i="571" s="1"/>
  <c r="P11" i="571"/>
  <c r="AY11" i="571" s="1"/>
  <c r="K11" i="571"/>
  <c r="AT11" i="571" s="1"/>
  <c r="E11" i="571"/>
  <c r="AN11" i="571" s="1"/>
  <c r="P10" i="571"/>
  <c r="AY10" i="571" s="1"/>
  <c r="K10" i="571"/>
  <c r="AT10" i="571" s="1"/>
  <c r="E10" i="571"/>
  <c r="AN10" i="571" s="1"/>
  <c r="O9" i="571"/>
  <c r="AX9" i="571" s="1"/>
  <c r="H9" i="571"/>
  <c r="AQ9" i="571" s="1"/>
  <c r="R8" i="571"/>
  <c r="BA8" i="571" s="1"/>
  <c r="M8" i="571"/>
  <c r="AV8" i="571" s="1"/>
  <c r="H8" i="571"/>
  <c r="AQ8" i="571" s="1"/>
  <c r="R7" i="571"/>
  <c r="BA7" i="571" s="1"/>
  <c r="L7" i="571"/>
  <c r="AU7" i="571" s="1"/>
  <c r="G7" i="571"/>
  <c r="AP7" i="571" s="1"/>
  <c r="P6" i="571"/>
  <c r="AY6" i="571" s="1"/>
  <c r="I6" i="571"/>
  <c r="AR6" i="571" s="1"/>
  <c r="D6" i="571"/>
  <c r="AM6" i="571" s="1"/>
  <c r="M5" i="571"/>
  <c r="AV5" i="571" s="1"/>
  <c r="F5" i="571"/>
  <c r="AO5" i="571" s="1"/>
  <c r="P30" i="571"/>
  <c r="AY30" i="571" s="1"/>
  <c r="J28" i="571"/>
  <c r="AS28" i="571" s="1"/>
  <c r="D26" i="571"/>
  <c r="AM26" i="571" s="1"/>
  <c r="N22" i="571"/>
  <c r="AW22" i="571" s="1"/>
  <c r="F20" i="571"/>
  <c r="AO20" i="571" s="1"/>
  <c r="C19" i="571"/>
  <c r="AL19" i="571" s="1"/>
  <c r="D16" i="571"/>
  <c r="AM16" i="571" s="1"/>
  <c r="R13" i="571"/>
  <c r="BA13" i="571" s="1"/>
  <c r="D12" i="571"/>
  <c r="AM12" i="571" s="1"/>
  <c r="O10" i="571"/>
  <c r="AX10" i="571" s="1"/>
  <c r="F9" i="571"/>
  <c r="AO9" i="571" s="1"/>
  <c r="P7" i="571"/>
  <c r="AY7" i="571" s="1"/>
  <c r="H6" i="571"/>
  <c r="AQ6" i="571" s="1"/>
  <c r="F30" i="571"/>
  <c r="AO30" i="571" s="1"/>
  <c r="R27" i="571"/>
  <c r="BA27" i="571" s="1"/>
  <c r="I25" i="571"/>
  <c r="AR25" i="571" s="1"/>
  <c r="D22" i="571"/>
  <c r="AM22" i="571" s="1"/>
  <c r="J15" i="571"/>
  <c r="AS15" i="571" s="1"/>
  <c r="G13" i="571"/>
  <c r="AP13" i="571" s="1"/>
  <c r="O11" i="571"/>
  <c r="AX11" i="571" s="1"/>
  <c r="I10" i="571"/>
  <c r="AR10" i="571" s="1"/>
  <c r="Q8" i="571"/>
  <c r="AZ8" i="571" s="1"/>
  <c r="K7" i="571"/>
  <c r="AT7" i="571" s="1"/>
  <c r="R5" i="571"/>
  <c r="BA5" i="571" s="1"/>
  <c r="M29" i="571"/>
  <c r="AV29" i="571" s="1"/>
  <c r="G27" i="571"/>
  <c r="AP27" i="571" s="1"/>
  <c r="P24" i="571"/>
  <c r="AY24" i="571" s="1"/>
  <c r="I21" i="571"/>
  <c r="AR21" i="571" s="1"/>
  <c r="G17" i="571"/>
  <c r="AP17" i="571" s="1"/>
  <c r="R14" i="571"/>
  <c r="BA14" i="571" s="1"/>
  <c r="R12" i="571"/>
  <c r="BA12" i="571" s="1"/>
  <c r="I11" i="571"/>
  <c r="AR11" i="571" s="1"/>
  <c r="D10" i="571"/>
  <c r="AM10" i="571" s="1"/>
  <c r="L8" i="571"/>
  <c r="AU8" i="571" s="1"/>
  <c r="E7" i="571"/>
  <c r="AN7" i="571" s="1"/>
  <c r="J5" i="571"/>
  <c r="AS5" i="571" s="1"/>
  <c r="C29" i="571"/>
  <c r="AL29" i="571" s="1"/>
  <c r="N26" i="571"/>
  <c r="AW26" i="571" s="1"/>
  <c r="F24" i="571"/>
  <c r="AO24" i="571" s="1"/>
  <c r="P20" i="571"/>
  <c r="AY20" i="571" s="1"/>
  <c r="O19" i="571"/>
  <c r="AX19" i="571" s="1"/>
  <c r="J18" i="571"/>
  <c r="AS18" i="571" s="1"/>
  <c r="N16" i="571"/>
  <c r="AW16" i="571" s="1"/>
  <c r="J14" i="571"/>
  <c r="AS14" i="571" s="1"/>
  <c r="I12" i="571"/>
  <c r="AR12" i="571" s="1"/>
  <c r="D11" i="571"/>
  <c r="AM11" i="571" s="1"/>
  <c r="N9" i="571"/>
  <c r="AW9" i="571" s="1"/>
  <c r="F8" i="571"/>
  <c r="AO8" i="571" s="1"/>
  <c r="O6" i="571"/>
  <c r="AX6" i="571" s="1"/>
  <c r="E5" i="571"/>
  <c r="AN5" i="571" s="1"/>
  <c r="K6" i="571"/>
  <c r="AT6" i="571" s="1"/>
  <c r="K9" i="571"/>
  <c r="AT9" i="571" s="1"/>
  <c r="V9" i="65"/>
  <c r="K12" i="571"/>
  <c r="AT12" i="571" s="1"/>
  <c r="V12" i="65"/>
  <c r="L13" i="571"/>
  <c r="AU13" i="571" s="1"/>
  <c r="L15" i="571"/>
  <c r="AU15" i="571" s="1"/>
  <c r="L16" i="571"/>
  <c r="AU16" i="571" s="1"/>
  <c r="K20" i="571"/>
  <c r="AT20" i="571" s="1"/>
  <c r="Q28" i="571"/>
  <c r="AZ28" i="571" s="1"/>
  <c r="L30" i="571"/>
  <c r="AU30" i="571" s="1"/>
  <c r="AH3" i="518"/>
  <c r="O3" i="513"/>
  <c r="O3" i="508" s="1"/>
  <c r="B4" i="522"/>
  <c r="N3" i="569"/>
  <c r="AC3" i="569" s="1"/>
  <c r="S17" i="632"/>
  <c r="AV17" i="632"/>
  <c r="BD30" i="65"/>
  <c r="V29" i="65"/>
  <c r="V30" i="65"/>
  <c r="BD22" i="65"/>
  <c r="V6" i="65"/>
  <c r="Q6" i="571"/>
  <c r="AZ6" i="571" s="1"/>
  <c r="BD9" i="65"/>
  <c r="BD15" i="65"/>
  <c r="Q5" i="571"/>
  <c r="AZ5" i="571" s="1"/>
  <c r="V5" i="65"/>
  <c r="Q25" i="570"/>
  <c r="AZ25" i="570" s="1"/>
  <c r="Q27" i="570"/>
  <c r="AZ27" i="570" s="1"/>
  <c r="V12" i="64"/>
  <c r="BD12" i="64"/>
  <c r="Q6" i="570"/>
  <c r="AZ6" i="570" s="1"/>
  <c r="V6" i="64"/>
  <c r="V16" i="64"/>
  <c r="V5" i="64"/>
  <c r="Q5" i="570"/>
  <c r="AZ5" i="570" s="1"/>
  <c r="AV27" i="66"/>
  <c r="S29" i="66"/>
  <c r="S21" i="66"/>
  <c r="AV21" i="66"/>
  <c r="AV24" i="66"/>
  <c r="AV26" i="66"/>
  <c r="S8" i="66"/>
  <c r="AV8" i="66"/>
  <c r="AV4" i="66"/>
  <c r="S4" i="66"/>
  <c r="AV26" i="63"/>
  <c r="AV28" i="63"/>
  <c r="S26" i="63"/>
  <c r="AV6" i="63"/>
  <c r="AV5" i="63"/>
  <c r="S6" i="63"/>
  <c r="S11" i="63"/>
  <c r="AV11" i="63"/>
  <c r="Q17" i="632"/>
  <c r="AR17" i="632"/>
  <c r="BD12" i="65"/>
  <c r="BD24" i="65"/>
  <c r="BD25" i="65"/>
  <c r="BD28" i="65"/>
  <c r="Q7" i="571"/>
  <c r="AZ7" i="571" s="1"/>
  <c r="Q25" i="571"/>
  <c r="AZ25" i="571" s="1"/>
  <c r="V7" i="65"/>
  <c r="BD13" i="65"/>
  <c r="V16" i="65"/>
  <c r="V21" i="65"/>
  <c r="V24" i="65"/>
  <c r="BD26" i="65"/>
  <c r="BD29" i="65"/>
  <c r="Q21" i="571"/>
  <c r="AZ21" i="571" s="1"/>
  <c r="BD16" i="65"/>
  <c r="V28" i="65"/>
  <c r="T5" i="65"/>
  <c r="AY6" i="65"/>
  <c r="U24" i="65"/>
  <c r="U6" i="65"/>
  <c r="AX12" i="65"/>
  <c r="AX16" i="65"/>
  <c r="U25" i="65"/>
  <c r="T6" i="65"/>
  <c r="AX6" i="65"/>
  <c r="T9" i="65"/>
  <c r="AX9" i="65"/>
  <c r="T13" i="65"/>
  <c r="AX13" i="65"/>
  <c r="U15" i="65"/>
  <c r="U16" i="65"/>
  <c r="AY16" i="65"/>
  <c r="U21" i="65"/>
  <c r="T22" i="65"/>
  <c r="T24" i="65"/>
  <c r="T25" i="65"/>
  <c r="T26" i="65"/>
  <c r="T27" i="65"/>
  <c r="AY29" i="65"/>
  <c r="AY30" i="65"/>
  <c r="K22" i="571"/>
  <c r="AT22" i="571" s="1"/>
  <c r="K24" i="571"/>
  <c r="AT24" i="571" s="1"/>
  <c r="K25" i="571"/>
  <c r="AT25" i="571" s="1"/>
  <c r="K26" i="571"/>
  <c r="AT26" i="571" s="1"/>
  <c r="K27" i="571"/>
  <c r="AT27" i="571" s="1"/>
  <c r="K29" i="571"/>
  <c r="AT29" i="571" s="1"/>
  <c r="K30" i="571"/>
  <c r="AT30" i="571" s="1"/>
  <c r="AX29" i="65"/>
  <c r="AY15" i="65"/>
  <c r="U20" i="65"/>
  <c r="L22" i="571"/>
  <c r="AU22" i="571" s="1"/>
  <c r="L24" i="571"/>
  <c r="AU24" i="571" s="1"/>
  <c r="L25" i="571"/>
  <c r="AU25" i="571" s="1"/>
  <c r="L26" i="571"/>
  <c r="AU26" i="571" s="1"/>
  <c r="L27" i="571"/>
  <c r="AU27" i="571" s="1"/>
  <c r="AX30" i="65"/>
  <c r="U5" i="65"/>
  <c r="AY5" i="65"/>
  <c r="U12" i="65"/>
  <c r="AY12" i="65"/>
  <c r="BD9" i="64"/>
  <c r="BD21" i="64"/>
  <c r="BD22" i="64"/>
  <c r="Q15" i="570"/>
  <c r="AZ15" i="570" s="1"/>
  <c r="V21" i="64"/>
  <c r="V22" i="64"/>
  <c r="BD25" i="64"/>
  <c r="BD26" i="64"/>
  <c r="BD27" i="64"/>
  <c r="Q9" i="570"/>
  <c r="AZ9" i="570" s="1"/>
  <c r="Q13" i="570"/>
  <c r="AZ13" i="570" s="1"/>
  <c r="V15" i="64"/>
  <c r="BD16" i="64"/>
  <c r="V26" i="64"/>
  <c r="BD29" i="64"/>
  <c r="AX13" i="64"/>
  <c r="AX6" i="64"/>
  <c r="AX9" i="64"/>
  <c r="U12" i="64"/>
  <c r="T22" i="64"/>
  <c r="T13" i="64"/>
  <c r="T29" i="64"/>
  <c r="L16" i="570"/>
  <c r="AU16" i="570" s="1"/>
  <c r="U5" i="64"/>
  <c r="U25" i="64"/>
  <c r="U21" i="64"/>
  <c r="U26" i="64"/>
  <c r="AY5" i="64"/>
  <c r="AY12" i="64"/>
  <c r="U15" i="64"/>
  <c r="L15" i="570"/>
  <c r="AU15" i="570" s="1"/>
  <c r="U20" i="64"/>
  <c r="U27" i="64"/>
  <c r="L6" i="570"/>
  <c r="AU6" i="570" s="1"/>
  <c r="U9" i="64"/>
  <c r="AY9" i="64"/>
  <c r="T12" i="64"/>
  <c r="AX12" i="64"/>
  <c r="U13" i="64"/>
  <c r="AY13" i="64"/>
  <c r="AY25" i="64"/>
  <c r="AY26" i="64"/>
  <c r="AY27" i="64"/>
  <c r="U29" i="64"/>
  <c r="AX29" i="64"/>
  <c r="U30" i="64"/>
  <c r="AX30" i="64"/>
  <c r="K5" i="570"/>
  <c r="AT5" i="570" s="1"/>
  <c r="K16" i="570"/>
  <c r="AT16" i="570" s="1"/>
  <c r="AY29" i="64"/>
  <c r="T5" i="64"/>
  <c r="U6" i="64"/>
  <c r="U22" i="64"/>
  <c r="AX22" i="64"/>
  <c r="T25" i="64"/>
  <c r="T26" i="64"/>
  <c r="T27" i="64"/>
  <c r="K25" i="570"/>
  <c r="AT25" i="570" s="1"/>
  <c r="K26" i="570"/>
  <c r="AT26" i="570" s="1"/>
  <c r="K27" i="570"/>
  <c r="AT27" i="570" s="1"/>
  <c r="AY30" i="64"/>
  <c r="AY22" i="64"/>
  <c r="S5" i="66"/>
  <c r="O6" i="569"/>
  <c r="AR6" i="569" s="1"/>
  <c r="O25" i="569"/>
  <c r="AR25" i="569" s="1"/>
  <c r="AV5" i="66"/>
  <c r="S11" i="66"/>
  <c r="AV11" i="66"/>
  <c r="S12" i="66"/>
  <c r="S25" i="66"/>
  <c r="S28" i="66"/>
  <c r="O28" i="569"/>
  <c r="AR28" i="569" s="1"/>
  <c r="O12" i="569"/>
  <c r="AR12" i="569" s="1"/>
  <c r="S6" i="66"/>
  <c r="AV14" i="66"/>
  <c r="R5" i="66"/>
  <c r="L6" i="569"/>
  <c r="AO6" i="569" s="1"/>
  <c r="AS4" i="66"/>
  <c r="Q8" i="66"/>
  <c r="Q12" i="66"/>
  <c r="R14" i="66"/>
  <c r="R24" i="66"/>
  <c r="R26" i="66"/>
  <c r="R28" i="66"/>
  <c r="AR11" i="66"/>
  <c r="AR24" i="66"/>
  <c r="AS27" i="66"/>
  <c r="AR28" i="66"/>
  <c r="K24" i="569"/>
  <c r="AN24" i="569" s="1"/>
  <c r="L27" i="569"/>
  <c r="AO27" i="569" s="1"/>
  <c r="K28" i="569"/>
  <c r="AN28" i="569" s="1"/>
  <c r="Q4" i="66"/>
  <c r="AR4" i="66"/>
  <c r="Q5" i="66"/>
  <c r="AR5" i="66"/>
  <c r="Q6" i="66"/>
  <c r="AR6" i="66"/>
  <c r="R15" i="66"/>
  <c r="AS15" i="66"/>
  <c r="AS21" i="66"/>
  <c r="AS24" i="66"/>
  <c r="R25" i="66"/>
  <c r="AR25" i="66"/>
  <c r="Q26" i="66"/>
  <c r="AS28" i="66"/>
  <c r="R29" i="66"/>
  <c r="AR29" i="66"/>
  <c r="L11" i="569"/>
  <c r="AO11" i="569" s="1"/>
  <c r="K21" i="569"/>
  <c r="AN21" i="569" s="1"/>
  <c r="AR21" i="66"/>
  <c r="AS29" i="66"/>
  <c r="L8" i="569"/>
  <c r="AO8" i="569" s="1"/>
  <c r="L12" i="569"/>
  <c r="AO12" i="569" s="1"/>
  <c r="L20" i="569"/>
  <c r="AO20" i="569" s="1"/>
  <c r="L25" i="569"/>
  <c r="AO25" i="569" s="1"/>
  <c r="K26" i="569"/>
  <c r="AN26" i="569" s="1"/>
  <c r="R8" i="66"/>
  <c r="R11" i="66"/>
  <c r="R12" i="66"/>
  <c r="Q19" i="66"/>
  <c r="AS26" i="66"/>
  <c r="AR27" i="66"/>
  <c r="S8" i="63"/>
  <c r="AV8" i="63"/>
  <c r="S21" i="63"/>
  <c r="S27" i="63"/>
  <c r="S14" i="63"/>
  <c r="AV21" i="63"/>
  <c r="S25" i="63"/>
  <c r="AV27" i="63"/>
  <c r="AV14" i="63"/>
  <c r="S19" i="63"/>
  <c r="S23" i="63"/>
  <c r="AV25" i="63"/>
  <c r="S4" i="63"/>
  <c r="AS8" i="63"/>
  <c r="AS12" i="63"/>
  <c r="AR4" i="63"/>
  <c r="R23" i="63"/>
  <c r="R25" i="63"/>
  <c r="R27" i="63"/>
  <c r="R29" i="63"/>
  <c r="Q4" i="63"/>
  <c r="AS11" i="63"/>
  <c r="AS15" i="63"/>
  <c r="R21" i="63"/>
  <c r="AR21" i="63"/>
  <c r="AR25" i="63"/>
  <c r="AS28" i="63"/>
  <c r="AR29" i="63"/>
  <c r="Q8" i="63"/>
  <c r="AR8" i="63"/>
  <c r="Q11" i="63"/>
  <c r="AR11" i="63"/>
  <c r="Q12" i="63"/>
  <c r="AR12" i="63"/>
  <c r="R20" i="63"/>
  <c r="AS21" i="63"/>
  <c r="Q23" i="63"/>
  <c r="AS25" i="63"/>
  <c r="R26" i="63"/>
  <c r="AR26" i="63"/>
  <c r="Q27" i="63"/>
  <c r="AS29" i="63"/>
  <c r="AS14" i="63"/>
  <c r="AS26" i="63"/>
  <c r="AR27" i="63"/>
  <c r="AS24" i="63"/>
  <c r="R19" i="63"/>
  <c r="AR23" i="63"/>
  <c r="R4" i="63"/>
  <c r="R5" i="63"/>
  <c r="Q15" i="63"/>
  <c r="AS23" i="63"/>
  <c r="AR24" i="63"/>
  <c r="AS27" i="63"/>
  <c r="AR28" i="63"/>
  <c r="M3" i="518"/>
  <c r="AF3" i="518" s="1"/>
  <c r="O3" i="657"/>
  <c r="AK3" i="657" s="1"/>
  <c r="M3" i="63"/>
  <c r="AF3" i="63" s="1"/>
  <c r="O3" i="658"/>
  <c r="AK3" i="658" s="1"/>
  <c r="N3" i="63"/>
  <c r="AG3" i="63" s="1"/>
  <c r="P3" i="657"/>
  <c r="AL3" i="657" s="1"/>
  <c r="P3" i="64"/>
  <c r="AL3" i="64" s="1"/>
  <c r="M3" i="66"/>
  <c r="AF3" i="66" s="1"/>
  <c r="O3" i="522"/>
  <c r="AK3" i="522" s="1"/>
  <c r="M3" i="508"/>
  <c r="AF3" i="508" s="1"/>
  <c r="M3" i="632"/>
  <c r="AF3" i="632" s="1"/>
  <c r="O3" i="65"/>
  <c r="AK3" i="65" s="1"/>
  <c r="O3" i="64"/>
  <c r="AK3" i="64" s="1"/>
  <c r="O3" i="656"/>
  <c r="AK3" i="656" s="1"/>
  <c r="M3" i="521"/>
  <c r="AF3" i="521" s="1"/>
  <c r="BD20" i="65"/>
  <c r="Q20" i="571"/>
  <c r="AZ20" i="571" s="1"/>
  <c r="T20" i="65"/>
  <c r="AX20" i="65"/>
  <c r="AX21" i="65"/>
  <c r="AY20" i="65"/>
  <c r="AY21" i="65"/>
  <c r="BD20" i="64"/>
  <c r="V20" i="64"/>
  <c r="T20" i="64"/>
  <c r="T21" i="64"/>
  <c r="AX20" i="64"/>
  <c r="AX21" i="64"/>
  <c r="AY20" i="64"/>
  <c r="AY21" i="64"/>
  <c r="AV20" i="66"/>
  <c r="O19" i="569"/>
  <c r="AR19" i="569" s="1"/>
  <c r="S19" i="66"/>
  <c r="O20" i="569"/>
  <c r="AR20" i="569" s="1"/>
  <c r="AR20" i="66"/>
  <c r="L19" i="569"/>
  <c r="AO19" i="569" s="1"/>
  <c r="K20" i="569"/>
  <c r="AN20" i="569" s="1"/>
  <c r="AS19" i="66"/>
  <c r="AR19" i="66"/>
  <c r="AV20" i="63"/>
  <c r="AS19" i="63"/>
  <c r="AR19" i="63"/>
  <c r="O3" i="569"/>
  <c r="AD3" i="569" s="1"/>
  <c r="AH3" i="513" l="1"/>
  <c r="N3" i="508"/>
  <c r="AG3" i="508" s="1"/>
  <c r="N3" i="518"/>
  <c r="AG3" i="518" s="1"/>
  <c r="P3" i="65"/>
  <c r="AL3" i="65" s="1"/>
  <c r="N3" i="513"/>
  <c r="AG3" i="513" s="1"/>
  <c r="P3" i="658"/>
  <c r="AL3" i="658" s="1"/>
  <c r="P3" i="522"/>
  <c r="AL3" i="522" s="1"/>
  <c r="P3" i="656"/>
  <c r="AL3" i="656" s="1"/>
  <c r="N3" i="521"/>
  <c r="AG3" i="521" s="1"/>
  <c r="N3" i="66"/>
  <c r="AG3" i="66" s="1"/>
  <c r="AH3" i="508"/>
  <c r="O3" i="521"/>
  <c r="AH3" i="521" s="1"/>
  <c r="Q3" i="522"/>
  <c r="AM3" i="522" s="1"/>
  <c r="G4" i="522" l="1"/>
  <c r="G3" i="518"/>
  <c r="G3" i="66"/>
  <c r="G3" i="521"/>
  <c r="G3" i="632"/>
  <c r="G3" i="508"/>
  <c r="G3" i="513"/>
  <c r="G4" i="658"/>
  <c r="G4" i="657"/>
  <c r="G4" i="656"/>
  <c r="G3" i="63"/>
  <c r="G4" i="65"/>
  <c r="G4" i="64"/>
  <c r="J4" i="661"/>
  <c r="AB4" i="661" s="1"/>
  <c r="J4" i="660"/>
  <c r="AB4" i="660" s="1"/>
  <c r="J4" i="662"/>
  <c r="AB4" i="662" s="1"/>
  <c r="J4" i="570"/>
  <c r="AB4" i="570" s="1"/>
  <c r="J3" i="569"/>
  <c r="Y3" i="569" s="1"/>
  <c r="J4" i="571"/>
  <c r="AB4" i="571" s="1"/>
  <c r="C4" i="660"/>
  <c r="U4" i="660" s="1"/>
  <c r="C4" i="571"/>
  <c r="U4" i="571" s="1"/>
  <c r="C4" i="661"/>
  <c r="U4" i="661" s="1"/>
  <c r="C4" i="662"/>
  <c r="U4" i="662" s="1"/>
  <c r="C3" i="569"/>
  <c r="R3" i="569" s="1"/>
  <c r="C4" i="570"/>
  <c r="U4" i="570" s="1"/>
  <c r="D3" i="508"/>
  <c r="D4" i="658"/>
  <c r="D4" i="656"/>
  <c r="D3" i="632"/>
  <c r="D3" i="513"/>
  <c r="D3" i="518"/>
  <c r="D4" i="65"/>
  <c r="D3" i="63"/>
  <c r="D3" i="521"/>
  <c r="D4" i="64"/>
  <c r="D3" i="66"/>
  <c r="D4" i="657"/>
  <c r="D4" i="522"/>
  <c r="H4" i="570"/>
  <c r="Z4" i="570" s="1"/>
  <c r="H4" i="661"/>
  <c r="Z4" i="661" s="1"/>
  <c r="H4" i="660"/>
  <c r="Z4" i="660" s="1"/>
  <c r="H4" i="571"/>
  <c r="Z4" i="571" s="1"/>
  <c r="H4" i="662"/>
  <c r="Z4" i="662" s="1"/>
  <c r="H3" i="569"/>
  <c r="W3" i="569" s="1"/>
  <c r="J3" i="521"/>
  <c r="J4" i="657"/>
  <c r="J4" i="65"/>
  <c r="J3" i="508"/>
  <c r="J3" i="513"/>
  <c r="J4" i="658"/>
  <c r="J3" i="66"/>
  <c r="J4" i="522"/>
  <c r="J4" i="64"/>
  <c r="J3" i="632"/>
  <c r="J3" i="63"/>
  <c r="J4" i="656"/>
  <c r="J3" i="518"/>
  <c r="I3" i="513"/>
  <c r="I4" i="64"/>
  <c r="I3" i="508"/>
  <c r="I4" i="658"/>
  <c r="I4" i="656"/>
  <c r="I3" i="518"/>
  <c r="I4" i="65"/>
  <c r="I3" i="521"/>
  <c r="I3" i="66"/>
  <c r="I4" i="522"/>
  <c r="I3" i="632"/>
  <c r="I4" i="657"/>
  <c r="I3" i="63"/>
  <c r="C4" i="522"/>
  <c r="Y4" i="522" s="1"/>
  <c r="C3" i="518"/>
  <c r="V3" i="518" s="1"/>
  <c r="C3" i="66"/>
  <c r="V3" i="66" s="1"/>
  <c r="C3" i="508"/>
  <c r="V3" i="508" s="1"/>
  <c r="C3" i="513"/>
  <c r="V3" i="513" s="1"/>
  <c r="C4" i="658"/>
  <c r="Y4" i="658" s="1"/>
  <c r="C4" i="657"/>
  <c r="Y4" i="657" s="1"/>
  <c r="C4" i="656"/>
  <c r="Y4" i="656" s="1"/>
  <c r="C4" i="65"/>
  <c r="Y4" i="65" s="1"/>
  <c r="C3" i="63"/>
  <c r="C3" i="521"/>
  <c r="V3" i="521" s="1"/>
  <c r="C4" i="64"/>
  <c r="Y4" i="64" s="1"/>
  <c r="C3" i="632"/>
  <c r="V3" i="632" s="1"/>
  <c r="K4" i="522"/>
  <c r="AG4" i="522" s="1"/>
  <c r="K3" i="518"/>
  <c r="AD3" i="518" s="1"/>
  <c r="K3" i="66"/>
  <c r="AD3" i="66" s="1"/>
  <c r="M4" i="522"/>
  <c r="AI4" i="522" s="1"/>
  <c r="K3" i="521"/>
  <c r="AD3" i="521" s="1"/>
  <c r="K4" i="64"/>
  <c r="K3" i="632"/>
  <c r="AD3" i="632" s="1"/>
  <c r="K3" i="63"/>
  <c r="AD3" i="63" s="1"/>
  <c r="K4" i="65"/>
  <c r="K3" i="513"/>
  <c r="AD3" i="513" s="1"/>
  <c r="K4" i="658"/>
  <c r="K4" i="657"/>
  <c r="K4" i="656"/>
  <c r="K3" i="508"/>
  <c r="AD3" i="508" s="1"/>
  <c r="E4" i="662"/>
  <c r="W4" i="662" s="1"/>
  <c r="E4" i="661"/>
  <c r="W4" i="661" s="1"/>
  <c r="E4" i="570"/>
  <c r="W4" i="570" s="1"/>
  <c r="E4" i="660"/>
  <c r="W4" i="660" s="1"/>
  <c r="E4" i="571"/>
  <c r="W4" i="571" s="1"/>
  <c r="E3" i="569"/>
  <c r="T3" i="569" s="1"/>
  <c r="D4" i="570"/>
  <c r="V4" i="570" s="1"/>
  <c r="D4" i="661"/>
  <c r="V4" i="661" s="1"/>
  <c r="D4" i="662"/>
  <c r="V4" i="662" s="1"/>
  <c r="D4" i="660"/>
  <c r="V4" i="660" s="1"/>
  <c r="D4" i="571"/>
  <c r="V4" i="571" s="1"/>
  <c r="D3" i="569"/>
  <c r="S3" i="569" s="1"/>
  <c r="E3" i="513"/>
  <c r="E4" i="64"/>
  <c r="E3" i="508"/>
  <c r="E4" i="658"/>
  <c r="E3" i="521"/>
  <c r="E3" i="66"/>
  <c r="E4" i="522"/>
  <c r="E4" i="657"/>
  <c r="E3" i="632"/>
  <c r="E4" i="656"/>
  <c r="E3" i="518"/>
  <c r="E3" i="63"/>
  <c r="E4" i="65"/>
  <c r="F4" i="661"/>
  <c r="X4" i="661" s="1"/>
  <c r="F4" i="662"/>
  <c r="X4" i="662" s="1"/>
  <c r="F4" i="660"/>
  <c r="X4" i="660" s="1"/>
  <c r="F4" i="571"/>
  <c r="X4" i="571" s="1"/>
  <c r="F3" i="569"/>
  <c r="U3" i="569" s="1"/>
  <c r="F4" i="570"/>
  <c r="X4" i="570" s="1"/>
  <c r="H3" i="508"/>
  <c r="H4" i="658"/>
  <c r="H4" i="656"/>
  <c r="H3" i="632"/>
  <c r="H4" i="522"/>
  <c r="H3" i="513"/>
  <c r="H4" i="657"/>
  <c r="H3" i="63"/>
  <c r="H3" i="518"/>
  <c r="H4" i="65"/>
  <c r="H3" i="66"/>
  <c r="H4" i="64"/>
  <c r="H3" i="521"/>
  <c r="L3" i="508"/>
  <c r="AE3" i="508" s="1"/>
  <c r="L4" i="658"/>
  <c r="L4" i="656"/>
  <c r="L3" i="632"/>
  <c r="AE3" i="632" s="1"/>
  <c r="L3" i="521"/>
  <c r="AE3" i="521" s="1"/>
  <c r="L4" i="522"/>
  <c r="L3" i="63"/>
  <c r="AE3" i="63" s="1"/>
  <c r="L3" i="513"/>
  <c r="AE3" i="513" s="1"/>
  <c r="L4" i="657"/>
  <c r="L4" i="65"/>
  <c r="L4" i="64"/>
  <c r="L3" i="518"/>
  <c r="AE3" i="518" s="1"/>
  <c r="L3" i="66"/>
  <c r="AE3" i="66" s="1"/>
  <c r="G4" i="662"/>
  <c r="Y4" i="662" s="1"/>
  <c r="G4" i="660"/>
  <c r="Y4" i="660" s="1"/>
  <c r="G4" i="571"/>
  <c r="Y4" i="571" s="1"/>
  <c r="G3" i="569"/>
  <c r="V3" i="569" s="1"/>
  <c r="G4" i="661"/>
  <c r="Y4" i="661" s="1"/>
  <c r="G4" i="570"/>
  <c r="Y4" i="570" s="1"/>
  <c r="F3" i="521"/>
  <c r="F4" i="657"/>
  <c r="F4" i="65"/>
  <c r="F4" i="522"/>
  <c r="F4" i="64"/>
  <c r="F3" i="632"/>
  <c r="F3" i="508"/>
  <c r="F4" i="656"/>
  <c r="F3" i="518"/>
  <c r="F3" i="63"/>
  <c r="F3" i="66"/>
  <c r="F3" i="513"/>
  <c r="F4" i="658"/>
  <c r="I4" i="662"/>
  <c r="AA4" i="662" s="1"/>
  <c r="I4" i="661"/>
  <c r="AA4" i="661" s="1"/>
  <c r="I4" i="570"/>
  <c r="AA4" i="570" s="1"/>
  <c r="I3" i="569"/>
  <c r="X3" i="569" s="1"/>
  <c r="I4" i="571"/>
  <c r="AA4" i="571" s="1"/>
  <c r="I4" i="660"/>
  <c r="AA4" i="660" s="1"/>
  <c r="K4" i="661"/>
  <c r="K4" i="660"/>
  <c r="K4" i="571"/>
  <c r="K4" i="662"/>
  <c r="K3" i="569"/>
  <c r="Z3" i="569" s="1"/>
  <c r="K4" i="570"/>
  <c r="L4" i="662"/>
  <c r="L4" i="570"/>
  <c r="L4" i="661"/>
  <c r="L4" i="571"/>
  <c r="L4" i="660"/>
  <c r="L3" i="569"/>
  <c r="AA3" i="569" s="1"/>
  <c r="D13" i="676" l="1"/>
  <c r="G22" i="676"/>
  <c r="G57" i="518"/>
  <c r="Y57" i="518" s="1"/>
  <c r="AA3" i="518"/>
  <c r="D57" i="518"/>
  <c r="V57" i="518" s="1"/>
  <c r="X3" i="518"/>
  <c r="D51" i="632"/>
  <c r="V51" i="632" s="1"/>
  <c r="X3" i="632"/>
  <c r="H53" i="508"/>
  <c r="Z53" i="508" s="1"/>
  <c r="AB3" i="508"/>
  <c r="C52" i="521"/>
  <c r="U52" i="521" s="1"/>
  <c r="W3" i="521"/>
  <c r="C53" i="508"/>
  <c r="U53" i="508" s="1"/>
  <c r="W3" i="508"/>
  <c r="F57" i="65"/>
  <c r="AA57" i="65" s="1"/>
  <c r="AC4" i="65"/>
  <c r="E56" i="63"/>
  <c r="W56" i="63" s="1"/>
  <c r="Y3" i="63"/>
  <c r="G56" i="63"/>
  <c r="Y56" i="63" s="1"/>
  <c r="AA3" i="63"/>
  <c r="AA4" i="656"/>
  <c r="D57" i="656"/>
  <c r="Y57" i="656" s="1"/>
  <c r="D57" i="657"/>
  <c r="Y57" i="657" s="1"/>
  <c r="AA4" i="657"/>
  <c r="AA4" i="64"/>
  <c r="D57" i="64"/>
  <c r="Y57" i="64" s="1"/>
  <c r="M4" i="657"/>
  <c r="AI4" i="657" s="1"/>
  <c r="AG4" i="657"/>
  <c r="AG4" i="65"/>
  <c r="M4" i="65"/>
  <c r="AI4" i="65" s="1"/>
  <c r="AG4" i="64"/>
  <c r="M4" i="64"/>
  <c r="AI4" i="64" s="1"/>
  <c r="AE4" i="522"/>
  <c r="H54" i="522"/>
  <c r="AD54" i="522" s="1"/>
  <c r="H57" i="518"/>
  <c r="Z57" i="518" s="1"/>
  <c r="AB3" i="518"/>
  <c r="H57" i="64"/>
  <c r="AC57" i="64" s="1"/>
  <c r="AE4" i="64"/>
  <c r="AC3" i="66"/>
  <c r="I56" i="66"/>
  <c r="AA56" i="66" s="1"/>
  <c r="AF4" i="658"/>
  <c r="I57" i="658"/>
  <c r="AD57" i="658" s="1"/>
  <c r="Z4" i="522"/>
  <c r="C54" i="522"/>
  <c r="Y54" i="522" s="1"/>
  <c r="Z4" i="657"/>
  <c r="C57" i="657"/>
  <c r="X57" i="657" s="1"/>
  <c r="C56" i="66"/>
  <c r="U56" i="66" s="1"/>
  <c r="W3" i="66"/>
  <c r="C57" i="518"/>
  <c r="U57" i="518" s="1"/>
  <c r="W3" i="518"/>
  <c r="W3" i="632"/>
  <c r="C51" i="632"/>
  <c r="U51" i="632" s="1"/>
  <c r="F57" i="656"/>
  <c r="AA57" i="656" s="1"/>
  <c r="AC4" i="656"/>
  <c r="Z3" i="508"/>
  <c r="F53" i="508"/>
  <c r="X53" i="508" s="1"/>
  <c r="AC4" i="522"/>
  <c r="F54" i="522"/>
  <c r="AB54" i="522" s="1"/>
  <c r="N4" i="570"/>
  <c r="AF4" i="570" s="1"/>
  <c r="AD4" i="570"/>
  <c r="AB4" i="658"/>
  <c r="E57" i="658"/>
  <c r="Z57" i="658" s="1"/>
  <c r="E57" i="657"/>
  <c r="Z57" i="657" s="1"/>
  <c r="AB4" i="657"/>
  <c r="AA4" i="522"/>
  <c r="D54" i="522"/>
  <c r="Z54" i="522" s="1"/>
  <c r="AB3" i="521"/>
  <c r="H52" i="521"/>
  <c r="Z52" i="521" s="1"/>
  <c r="I57" i="518"/>
  <c r="AA57" i="518" s="1"/>
  <c r="AC3" i="518"/>
  <c r="Z4" i="65"/>
  <c r="C57" i="65"/>
  <c r="X57" i="65" s="1"/>
  <c r="Z3" i="632"/>
  <c r="F51" i="632"/>
  <c r="X51" i="632" s="1"/>
  <c r="AC4" i="660"/>
  <c r="M4" i="660"/>
  <c r="AE4" i="660" s="1"/>
  <c r="AH4" i="64"/>
  <c r="N4" i="64"/>
  <c r="AJ4" i="64" s="1"/>
  <c r="M4" i="661"/>
  <c r="AE4" i="661" s="1"/>
  <c r="AC4" i="661"/>
  <c r="E57" i="64"/>
  <c r="Z57" i="64" s="1"/>
  <c r="AB4" i="64"/>
  <c r="AD4" i="657"/>
  <c r="G57" i="657"/>
  <c r="AB57" i="657" s="1"/>
  <c r="AA3" i="508"/>
  <c r="G53" i="508"/>
  <c r="Y53" i="508" s="1"/>
  <c r="D56" i="66"/>
  <c r="V56" i="66" s="1"/>
  <c r="X3" i="66"/>
  <c r="AG4" i="658"/>
  <c r="M4" i="658"/>
  <c r="AI4" i="658" s="1"/>
  <c r="V3" i="63"/>
  <c r="H56" i="63"/>
  <c r="Z56" i="63" s="1"/>
  <c r="AB3" i="63"/>
  <c r="H56" i="66"/>
  <c r="Z56" i="66" s="1"/>
  <c r="AB3" i="66"/>
  <c r="H57" i="656"/>
  <c r="AC57" i="656" s="1"/>
  <c r="AE4" i="656"/>
  <c r="I56" i="63"/>
  <c r="AA56" i="63" s="1"/>
  <c r="AC3" i="63"/>
  <c r="I57" i="64"/>
  <c r="AD57" i="64" s="1"/>
  <c r="AF4" i="64"/>
  <c r="I52" i="513"/>
  <c r="AA52" i="513" s="1"/>
  <c r="AC3" i="513"/>
  <c r="I57" i="657"/>
  <c r="AD57" i="657" s="1"/>
  <c r="AF4" i="657"/>
  <c r="C57" i="64"/>
  <c r="X57" i="64" s="1"/>
  <c r="Z4" i="64"/>
  <c r="C57" i="656"/>
  <c r="X57" i="656" s="1"/>
  <c r="Z4" i="656"/>
  <c r="AC4" i="657"/>
  <c r="F57" i="657"/>
  <c r="AA57" i="657" s="1"/>
  <c r="Z3" i="66"/>
  <c r="F56" i="66"/>
  <c r="X56" i="66" s="1"/>
  <c r="AD4" i="571"/>
  <c r="N4" i="571"/>
  <c r="AF4" i="571" s="1"/>
  <c r="AC4" i="570"/>
  <c r="M4" i="570"/>
  <c r="AE4" i="570" s="1"/>
  <c r="AB4" i="656"/>
  <c r="E57" i="656"/>
  <c r="Z57" i="656" s="1"/>
  <c r="AH4" i="657"/>
  <c r="N4" i="657"/>
  <c r="AJ4" i="657" s="1"/>
  <c r="N4" i="658"/>
  <c r="AJ4" i="658" s="1"/>
  <c r="AH4" i="658"/>
  <c r="AA3" i="521"/>
  <c r="G52" i="521"/>
  <c r="Y52" i="521" s="1"/>
  <c r="G57" i="656"/>
  <c r="AB57" i="656" s="1"/>
  <c r="AD4" i="656"/>
  <c r="X3" i="521"/>
  <c r="D52" i="521"/>
  <c r="V52" i="521" s="1"/>
  <c r="D53" i="508"/>
  <c r="V53" i="508" s="1"/>
  <c r="X3" i="508"/>
  <c r="M4" i="656"/>
  <c r="AI4" i="656" s="1"/>
  <c r="AG4" i="656"/>
  <c r="H57" i="65"/>
  <c r="AC57" i="65" s="1"/>
  <c r="AE4" i="65"/>
  <c r="I57" i="65"/>
  <c r="AD57" i="65" s="1"/>
  <c r="AF4" i="65"/>
  <c r="F56" i="63"/>
  <c r="X56" i="63" s="1"/>
  <c r="Z3" i="63"/>
  <c r="F52" i="513"/>
  <c r="X52" i="513" s="1"/>
  <c r="Z3" i="513"/>
  <c r="AD4" i="662"/>
  <c r="N4" i="662"/>
  <c r="AF4" i="662" s="1"/>
  <c r="M4" i="662"/>
  <c r="AE4" i="662" s="1"/>
  <c r="AC4" i="662"/>
  <c r="Y3" i="66"/>
  <c r="E56" i="66"/>
  <c r="W56" i="66" s="1"/>
  <c r="E53" i="508"/>
  <c r="W53" i="508" s="1"/>
  <c r="Y3" i="508"/>
  <c r="E52" i="521"/>
  <c r="W52" i="521" s="1"/>
  <c r="Y3" i="521"/>
  <c r="AH4" i="522"/>
  <c r="N4" i="522"/>
  <c r="AJ4" i="522" s="1"/>
  <c r="G56" i="66"/>
  <c r="Y56" i="66" s="1"/>
  <c r="AA3" i="66"/>
  <c r="G54" i="522"/>
  <c r="AC54" i="522" s="1"/>
  <c r="AD4" i="522"/>
  <c r="G57" i="658"/>
  <c r="AB57" i="658" s="1"/>
  <c r="AD4" i="658"/>
  <c r="N4" i="660"/>
  <c r="AF4" i="660" s="1"/>
  <c r="AD4" i="660"/>
  <c r="E57" i="518"/>
  <c r="W57" i="518" s="1"/>
  <c r="Y3" i="518"/>
  <c r="E51" i="632"/>
  <c r="W51" i="632" s="1"/>
  <c r="Y3" i="632"/>
  <c r="E57" i="65"/>
  <c r="Z57" i="65" s="1"/>
  <c r="AB4" i="65"/>
  <c r="AH4" i="65"/>
  <c r="N4" i="65"/>
  <c r="AJ4" i="65" s="1"/>
  <c r="D57" i="65"/>
  <c r="Y57" i="65" s="1"/>
  <c r="AA4" i="65"/>
  <c r="N4" i="661"/>
  <c r="AF4" i="661" s="1"/>
  <c r="AD4" i="661"/>
  <c r="M4" i="571"/>
  <c r="AE4" i="571" s="1"/>
  <c r="AC4" i="571"/>
  <c r="Y3" i="513"/>
  <c r="E52" i="513"/>
  <c r="W52" i="513" s="1"/>
  <c r="E54" i="522"/>
  <c r="AA54" i="522" s="1"/>
  <c r="AB4" i="522"/>
  <c r="N4" i="656"/>
  <c r="AJ4" i="656" s="1"/>
  <c r="AH4" i="656"/>
  <c r="AD4" i="64"/>
  <c r="G57" i="64"/>
  <c r="AB57" i="64" s="1"/>
  <c r="AD4" i="65"/>
  <c r="G57" i="65"/>
  <c r="AB57" i="65" s="1"/>
  <c r="G52" i="513"/>
  <c r="Y52" i="513" s="1"/>
  <c r="AA3" i="513"/>
  <c r="AA3" i="632"/>
  <c r="G51" i="632"/>
  <c r="Y51" i="632" s="1"/>
  <c r="D56" i="63"/>
  <c r="V56" i="63" s="1"/>
  <c r="X3" i="63"/>
  <c r="D57" i="658"/>
  <c r="Y57" i="658" s="1"/>
  <c r="AA4" i="658"/>
  <c r="D52" i="513"/>
  <c r="V52" i="513" s="1"/>
  <c r="X3" i="513"/>
  <c r="H57" i="657"/>
  <c r="AC57" i="657" s="1"/>
  <c r="AE4" i="657"/>
  <c r="H51" i="632"/>
  <c r="Z51" i="632" s="1"/>
  <c r="AB3" i="632"/>
  <c r="H57" i="658"/>
  <c r="AC57" i="658" s="1"/>
  <c r="AE4" i="658"/>
  <c r="H52" i="513"/>
  <c r="Z52" i="513" s="1"/>
  <c r="AB3" i="513"/>
  <c r="AF4" i="656"/>
  <c r="I57" i="656"/>
  <c r="AD57" i="656" s="1"/>
  <c r="AC3" i="632"/>
  <c r="I51" i="632"/>
  <c r="AA51" i="632" s="1"/>
  <c r="I54" i="522"/>
  <c r="AE54" i="522" s="1"/>
  <c r="AF4" i="522"/>
  <c r="I53" i="508"/>
  <c r="AA53" i="508" s="1"/>
  <c r="AC3" i="508"/>
  <c r="I52" i="521"/>
  <c r="AA52" i="521" s="1"/>
  <c r="AC3" i="521"/>
  <c r="W3" i="63"/>
  <c r="C56" i="63"/>
  <c r="U56" i="63" s="1"/>
  <c r="C52" i="513"/>
  <c r="U52" i="513" s="1"/>
  <c r="W3" i="513"/>
  <c r="C57" i="658"/>
  <c r="X57" i="658" s="1"/>
  <c r="Z4" i="658"/>
  <c r="AC4" i="64"/>
  <c r="F57" i="64"/>
  <c r="AA57" i="64" s="1"/>
  <c r="F57" i="658"/>
  <c r="AA57" i="658" s="1"/>
  <c r="AC4" i="658"/>
  <c r="F52" i="521"/>
  <c r="X52" i="521" s="1"/>
  <c r="Z3" i="521"/>
  <c r="Z3" i="518"/>
  <c r="F57" i="518"/>
  <c r="X57" i="518" s="1"/>
  <c r="D22" i="676" l="1"/>
  <c r="H22" i="676"/>
  <c r="H13" i="676"/>
  <c r="E22" i="676"/>
  <c r="E13" i="676"/>
  <c r="J13" i="676"/>
  <c r="F22" i="676"/>
  <c r="F13" i="676"/>
  <c r="C22" i="676"/>
  <c r="C13" i="676"/>
  <c r="I22" i="676"/>
  <c r="I13" i="676"/>
  <c r="G13" i="676"/>
  <c r="J22" i="67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Kempe, Caroline</author>
  </authors>
  <commentList>
    <comment ref="S74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Kempe, Caroline:</t>
        </r>
        <r>
          <rPr>
            <sz val="9"/>
            <color indexed="81"/>
            <rFont val="Tahoma"/>
            <family val="2"/>
          </rPr>
          <t xml:space="preserve">
FTE change due to corrected sourcing.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Landström, Anders</author>
  </authors>
  <commentList>
    <comment ref="Y58" authorId="0" shapeId="0" xr:uid="{00000000-0006-0000-1400-000001000000}">
      <text>
        <r>
          <rPr>
            <b/>
            <sz val="9"/>
            <color indexed="81"/>
            <rFont val="Tahoma"/>
            <family val="2"/>
          </rPr>
          <t>Rounding due to other restatements</t>
        </r>
      </text>
    </comment>
    <comment ref="Z58" authorId="0" shapeId="0" xr:uid="{00000000-0006-0000-1400-000002000000}">
      <text>
        <r>
          <rPr>
            <b/>
            <sz val="9"/>
            <color indexed="81"/>
            <rFont val="Tahoma"/>
            <family val="2"/>
          </rPr>
          <t>Rounding due to other restatements</t>
        </r>
      </text>
    </comment>
    <comment ref="X59" authorId="0" shapeId="0" xr:uid="{00000000-0006-0000-1400-000003000000}">
      <text>
        <r>
          <rPr>
            <b/>
            <sz val="9"/>
            <color indexed="81"/>
            <rFont val="Tahoma"/>
            <family val="2"/>
          </rPr>
          <t>Swapback restatement</t>
        </r>
      </text>
    </comment>
    <comment ref="X60" authorId="0" shapeId="0" xr:uid="{00000000-0006-0000-1400-000004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Y60" authorId="0" shapeId="0" xr:uid="{00000000-0006-0000-1400-000005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Z60" authorId="0" shapeId="0" xr:uid="{00000000-0006-0000-1400-000006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AA60" authorId="0" shapeId="0" xr:uid="{00000000-0006-0000-1400-000007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AB60" authorId="0" shapeId="0" xr:uid="{00000000-0006-0000-1400-000008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AC60" authorId="0" shapeId="0" xr:uid="{00000000-0006-0000-1400-000009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AD60" authorId="0" shapeId="0" xr:uid="{00000000-0006-0000-1400-00000A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Z61" authorId="0" shapeId="0" xr:uid="{00000000-0006-0000-1400-00000B000000}">
      <text>
        <r>
          <rPr>
            <b/>
            <sz val="9"/>
            <color indexed="81"/>
            <rFont val="Tahoma"/>
            <family val="2"/>
          </rPr>
          <t>Restated Nets income</t>
        </r>
      </text>
    </comment>
    <comment ref="AA61" authorId="0" shapeId="0" xr:uid="{00000000-0006-0000-1400-00000C000000}">
      <text>
        <r>
          <rPr>
            <b/>
            <sz val="9"/>
            <color indexed="81"/>
            <rFont val="Tahoma"/>
            <family val="2"/>
          </rPr>
          <t>Restated Nets income</t>
        </r>
      </text>
    </comment>
    <comment ref="AB61" authorId="0" shapeId="0" xr:uid="{00000000-0006-0000-1400-00000D000000}">
      <text>
        <r>
          <rPr>
            <b/>
            <sz val="9"/>
            <color indexed="81"/>
            <rFont val="Tahoma"/>
            <family val="2"/>
          </rPr>
          <t>Restated Nets income</t>
        </r>
      </text>
    </comment>
    <comment ref="AC61" authorId="0" shapeId="0" xr:uid="{00000000-0006-0000-1400-00000E000000}">
      <text>
        <r>
          <rPr>
            <b/>
            <sz val="9"/>
            <color indexed="81"/>
            <rFont val="Tahoma"/>
            <family val="2"/>
          </rPr>
          <t>Restated Nets income</t>
        </r>
      </text>
    </comment>
    <comment ref="AD61" authorId="0" shapeId="0" xr:uid="{00000000-0006-0000-1400-00000F000000}">
      <text>
        <r>
          <rPr>
            <b/>
            <sz val="9"/>
            <color indexed="81"/>
            <rFont val="Tahoma"/>
            <family val="2"/>
          </rPr>
          <t>Restated Nets income</t>
        </r>
      </text>
    </comment>
    <comment ref="X81" authorId="0" shapeId="0" xr:uid="{00000000-0006-0000-1400-000010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Y81" authorId="0" shapeId="0" xr:uid="{00000000-0006-0000-1400-000011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Z81" authorId="0" shapeId="0" xr:uid="{00000000-0006-0000-1400-000012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A81" authorId="0" shapeId="0" xr:uid="{00000000-0006-0000-1400-000013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B81" authorId="0" shapeId="0" xr:uid="{00000000-0006-0000-1400-000014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C81" authorId="0" shapeId="0" xr:uid="{00000000-0006-0000-1400-000015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D81" authorId="0" shapeId="0" xr:uid="{00000000-0006-0000-1400-000016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X82" authorId="0" shapeId="0" xr:uid="{00000000-0006-0000-1400-000017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Y82" authorId="0" shapeId="0" xr:uid="{00000000-0006-0000-1400-000018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Z82" authorId="0" shapeId="0" xr:uid="{00000000-0006-0000-1400-000019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A82" authorId="0" shapeId="0" xr:uid="{00000000-0006-0000-1400-00001A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B82" authorId="0" shapeId="0" xr:uid="{00000000-0006-0000-1400-00001B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C82" authorId="0" shapeId="0" xr:uid="{00000000-0006-0000-1400-00001C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D82" authorId="0" shapeId="0" xr:uid="{00000000-0006-0000-1400-00001D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Landström, Anders</author>
  </authors>
  <commentList>
    <comment ref="Y58" authorId="0" shapeId="0" xr:uid="{00000000-0006-0000-1500-000001000000}">
      <text>
        <r>
          <rPr>
            <b/>
            <sz val="9"/>
            <color indexed="81"/>
            <rFont val="Tahoma"/>
            <family val="2"/>
          </rPr>
          <t>Rounding due to other restatements</t>
        </r>
      </text>
    </comment>
    <comment ref="Z58" authorId="0" shapeId="0" xr:uid="{00000000-0006-0000-1500-000002000000}">
      <text>
        <r>
          <rPr>
            <b/>
            <sz val="9"/>
            <color indexed="81"/>
            <rFont val="Tahoma"/>
            <family val="2"/>
          </rPr>
          <t>Rounding due to other restatements</t>
        </r>
      </text>
    </comment>
    <comment ref="X59" authorId="0" shapeId="0" xr:uid="{00000000-0006-0000-1500-000003000000}">
      <text>
        <r>
          <rPr>
            <b/>
            <sz val="9"/>
            <color indexed="81"/>
            <rFont val="Tahoma"/>
            <family val="2"/>
          </rPr>
          <t>Swapback restatement</t>
        </r>
      </text>
    </comment>
    <comment ref="X60" authorId="0" shapeId="0" xr:uid="{00000000-0006-0000-1500-000004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Y60" authorId="0" shapeId="0" xr:uid="{00000000-0006-0000-1500-000005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Z60" authorId="0" shapeId="0" xr:uid="{00000000-0006-0000-1500-000006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AA60" authorId="0" shapeId="0" xr:uid="{00000000-0006-0000-1500-000007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AB60" authorId="0" shapeId="0" xr:uid="{00000000-0006-0000-1500-000008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AC60" authorId="0" shapeId="0" xr:uid="{00000000-0006-0000-1500-000009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AD60" authorId="0" shapeId="0" xr:uid="{00000000-0006-0000-1500-00000A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Z61" authorId="0" shapeId="0" xr:uid="{00000000-0006-0000-1500-00000B000000}">
      <text>
        <r>
          <rPr>
            <b/>
            <sz val="9"/>
            <color indexed="81"/>
            <rFont val="Tahoma"/>
            <family val="2"/>
          </rPr>
          <t>Restated Nets income</t>
        </r>
      </text>
    </comment>
    <comment ref="AA61" authorId="0" shapeId="0" xr:uid="{00000000-0006-0000-1500-00000C000000}">
      <text>
        <r>
          <rPr>
            <b/>
            <sz val="9"/>
            <color indexed="81"/>
            <rFont val="Tahoma"/>
            <family val="2"/>
          </rPr>
          <t>Restated Nets income</t>
        </r>
      </text>
    </comment>
    <comment ref="AB61" authorId="0" shapeId="0" xr:uid="{00000000-0006-0000-1500-00000D000000}">
      <text>
        <r>
          <rPr>
            <b/>
            <sz val="9"/>
            <color indexed="81"/>
            <rFont val="Tahoma"/>
            <family val="2"/>
          </rPr>
          <t>Restated Nets income</t>
        </r>
      </text>
    </comment>
    <comment ref="AC61" authorId="0" shapeId="0" xr:uid="{00000000-0006-0000-1500-00000E000000}">
      <text>
        <r>
          <rPr>
            <b/>
            <sz val="9"/>
            <color indexed="81"/>
            <rFont val="Tahoma"/>
            <family val="2"/>
          </rPr>
          <t>Restated Nets income</t>
        </r>
      </text>
    </comment>
    <comment ref="AD61" authorId="0" shapeId="0" xr:uid="{00000000-0006-0000-1500-00000F000000}">
      <text>
        <r>
          <rPr>
            <b/>
            <sz val="9"/>
            <color indexed="81"/>
            <rFont val="Tahoma"/>
            <family val="2"/>
          </rPr>
          <t>Restated Nets income</t>
        </r>
      </text>
    </comment>
    <comment ref="X81" authorId="0" shapeId="0" xr:uid="{00000000-0006-0000-1500-000010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Y81" authorId="0" shapeId="0" xr:uid="{00000000-0006-0000-1500-000011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Z81" authorId="0" shapeId="0" xr:uid="{00000000-0006-0000-1500-000012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A81" authorId="0" shapeId="0" xr:uid="{00000000-0006-0000-1500-000013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B81" authorId="0" shapeId="0" xr:uid="{00000000-0006-0000-1500-000014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C81" authorId="0" shapeId="0" xr:uid="{00000000-0006-0000-1500-000015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D81" authorId="0" shapeId="0" xr:uid="{00000000-0006-0000-1500-000016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X82" authorId="0" shapeId="0" xr:uid="{00000000-0006-0000-1500-000017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Y82" authorId="0" shapeId="0" xr:uid="{00000000-0006-0000-1500-000018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Z82" authorId="0" shapeId="0" xr:uid="{00000000-0006-0000-1500-000019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A82" authorId="0" shapeId="0" xr:uid="{00000000-0006-0000-1500-00001A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B82" authorId="0" shapeId="0" xr:uid="{00000000-0006-0000-1500-00001B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C82" authorId="0" shapeId="0" xr:uid="{00000000-0006-0000-1500-00001C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D82" authorId="0" shapeId="0" xr:uid="{00000000-0006-0000-1500-00001D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Landström, Anders</author>
  </authors>
  <commentList>
    <comment ref="Y58" authorId="0" shapeId="0" xr:uid="{00000000-0006-0000-1600-000001000000}">
      <text>
        <r>
          <rPr>
            <b/>
            <sz val="9"/>
            <color indexed="81"/>
            <rFont val="Tahoma"/>
            <family val="2"/>
          </rPr>
          <t>Rounding due to other restatements</t>
        </r>
      </text>
    </comment>
    <comment ref="Z58" authorId="0" shapeId="0" xr:uid="{00000000-0006-0000-1600-000002000000}">
      <text>
        <r>
          <rPr>
            <b/>
            <sz val="9"/>
            <color indexed="81"/>
            <rFont val="Tahoma"/>
            <family val="2"/>
          </rPr>
          <t>Rounding due to other restatements</t>
        </r>
      </text>
    </comment>
    <comment ref="X59" authorId="0" shapeId="0" xr:uid="{00000000-0006-0000-1600-000003000000}">
      <text>
        <r>
          <rPr>
            <b/>
            <sz val="9"/>
            <color indexed="81"/>
            <rFont val="Tahoma"/>
            <family val="2"/>
          </rPr>
          <t>Swapback restatement</t>
        </r>
      </text>
    </comment>
    <comment ref="X60" authorId="0" shapeId="0" xr:uid="{00000000-0006-0000-1600-000004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Y60" authorId="0" shapeId="0" xr:uid="{00000000-0006-0000-1600-000005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Z60" authorId="0" shapeId="0" xr:uid="{00000000-0006-0000-1600-000006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AA60" authorId="0" shapeId="0" xr:uid="{00000000-0006-0000-1600-000007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AB60" authorId="0" shapeId="0" xr:uid="{00000000-0006-0000-1600-000008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AC60" authorId="0" shapeId="0" xr:uid="{00000000-0006-0000-1600-000009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AD60" authorId="0" shapeId="0" xr:uid="{00000000-0006-0000-1600-00000A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Z61" authorId="0" shapeId="0" xr:uid="{00000000-0006-0000-1600-00000B000000}">
      <text>
        <r>
          <rPr>
            <b/>
            <sz val="9"/>
            <color indexed="81"/>
            <rFont val="Tahoma"/>
            <family val="2"/>
          </rPr>
          <t>Restated Nets income</t>
        </r>
      </text>
    </comment>
    <comment ref="AA61" authorId="0" shapeId="0" xr:uid="{00000000-0006-0000-1600-00000C000000}">
      <text>
        <r>
          <rPr>
            <b/>
            <sz val="9"/>
            <color indexed="81"/>
            <rFont val="Tahoma"/>
            <family val="2"/>
          </rPr>
          <t>Restated Nets income</t>
        </r>
      </text>
    </comment>
    <comment ref="AB61" authorId="0" shapeId="0" xr:uid="{00000000-0006-0000-1600-00000D000000}">
      <text>
        <r>
          <rPr>
            <b/>
            <sz val="9"/>
            <color indexed="81"/>
            <rFont val="Tahoma"/>
            <family val="2"/>
          </rPr>
          <t>Restated Nets income</t>
        </r>
      </text>
    </comment>
    <comment ref="AC61" authorId="0" shapeId="0" xr:uid="{00000000-0006-0000-1600-00000E000000}">
      <text>
        <r>
          <rPr>
            <b/>
            <sz val="9"/>
            <color indexed="81"/>
            <rFont val="Tahoma"/>
            <family val="2"/>
          </rPr>
          <t>Restated Nets income</t>
        </r>
      </text>
    </comment>
    <comment ref="AD61" authorId="0" shapeId="0" xr:uid="{00000000-0006-0000-1600-00000F000000}">
      <text>
        <r>
          <rPr>
            <b/>
            <sz val="9"/>
            <color indexed="81"/>
            <rFont val="Tahoma"/>
            <family val="2"/>
          </rPr>
          <t>Restated Nets income</t>
        </r>
      </text>
    </comment>
    <comment ref="X81" authorId="0" shapeId="0" xr:uid="{00000000-0006-0000-1600-000010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Y81" authorId="0" shapeId="0" xr:uid="{00000000-0006-0000-1600-000011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Z81" authorId="0" shapeId="0" xr:uid="{00000000-0006-0000-1600-000012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A81" authorId="0" shapeId="0" xr:uid="{00000000-0006-0000-1600-000013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B81" authorId="0" shapeId="0" xr:uid="{00000000-0006-0000-1600-000014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C81" authorId="0" shapeId="0" xr:uid="{00000000-0006-0000-1600-000015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D81" authorId="0" shapeId="0" xr:uid="{00000000-0006-0000-1600-000016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X82" authorId="0" shapeId="0" xr:uid="{00000000-0006-0000-1600-000017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Y82" authorId="0" shapeId="0" xr:uid="{00000000-0006-0000-1600-000018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Z82" authorId="0" shapeId="0" xr:uid="{00000000-0006-0000-1600-000019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A82" authorId="0" shapeId="0" xr:uid="{00000000-0006-0000-1600-00001A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B82" authorId="0" shapeId="0" xr:uid="{00000000-0006-0000-1600-00001B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C82" authorId="0" shapeId="0" xr:uid="{00000000-0006-0000-1600-00001C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D82" authorId="0" shapeId="0" xr:uid="{00000000-0006-0000-1600-00001D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</commentList>
</comments>
</file>

<file path=xl/sharedStrings.xml><?xml version="1.0" encoding="utf-8"?>
<sst xmlns="http://schemas.openxmlformats.org/spreadsheetml/2006/main" count="1879" uniqueCount="140">
  <si>
    <t>Net result from items at fair value</t>
  </si>
  <si>
    <t>EURm</t>
  </si>
  <si>
    <t>Net fee and commission income</t>
  </si>
  <si>
    <t>Staff costs</t>
  </si>
  <si>
    <t>Operating profit</t>
  </si>
  <si>
    <t>RAROCAR, %</t>
  </si>
  <si>
    <t>Net interest income</t>
  </si>
  <si>
    <t>Total income incl. allocations</t>
  </si>
  <si>
    <t>Cost/income ratio, %</t>
  </si>
  <si>
    <t>Profit before loan losses</t>
  </si>
  <si>
    <t>Number of employees (FTEs)</t>
  </si>
  <si>
    <t>Total deposits</t>
  </si>
  <si>
    <t>Household deposits</t>
  </si>
  <si>
    <t>Corporate deposits</t>
  </si>
  <si>
    <t>Equity method &amp; other income</t>
  </si>
  <si>
    <t>Lending to corporates</t>
  </si>
  <si>
    <t>Household mortgage lending</t>
  </si>
  <si>
    <t>Consumer lending</t>
  </si>
  <si>
    <t>Volumes, EURbn:</t>
  </si>
  <si>
    <t>Net loan losses</t>
  </si>
  <si>
    <t>Total expenses incl. allocations</t>
  </si>
  <si>
    <t>Total lending</t>
  </si>
  <si>
    <t>Risk-weighted assets (RWA)</t>
  </si>
  <si>
    <t>Economic capital (EC)</t>
  </si>
  <si>
    <t>Total lending volumes</t>
  </si>
  <si>
    <t>Total deposits volumes</t>
  </si>
  <si>
    <t>Banking Russia</t>
  </si>
  <si>
    <t xml:space="preserve">Banking Finland </t>
  </si>
  <si>
    <t>Personalkostnader</t>
  </si>
  <si>
    <t>Antal anställda (omr. till heltidstjänster)</t>
  </si>
  <si>
    <t xml:space="preserve">Banking Norge </t>
  </si>
  <si>
    <t xml:space="preserve">Banking Sverige </t>
  </si>
  <si>
    <t>K/I-tal, %</t>
  </si>
  <si>
    <t>Economic capital</t>
  </si>
  <si>
    <t>Rörelseresultat</t>
  </si>
  <si>
    <t>Household lending</t>
  </si>
  <si>
    <t>Avgifts- och provisionsnetto</t>
  </si>
  <si>
    <t>Nettoresultat av poster till verkligt värde</t>
  </si>
  <si>
    <t>Kreditförluster</t>
  </si>
  <si>
    <t>Volymer, md euro:</t>
  </si>
  <si>
    <t>Utlåning till företag</t>
  </si>
  <si>
    <t>Bolån till privatkunder</t>
  </si>
  <si>
    <t>Konsumtionslån</t>
  </si>
  <si>
    <t>Summa utlåning</t>
  </si>
  <si>
    <t>Inlåning från företag</t>
  </si>
  <si>
    <t>Inlåning från privatkunder</t>
  </si>
  <si>
    <t>Summa inlåning</t>
  </si>
  <si>
    <t>Räntenetto</t>
  </si>
  <si>
    <t>Summa intäkter inkl. allokeringar</t>
  </si>
  <si>
    <t>Summa kostnader inkl. allokeringar</t>
  </si>
  <si>
    <t>Resultat före kreditförluster</t>
  </si>
  <si>
    <t>Corporate &amp; Institutional Banking</t>
  </si>
  <si>
    <t>Total lending spreads</t>
  </si>
  <si>
    <t>Total deposits spreads</t>
  </si>
  <si>
    <t>Lending to households</t>
  </si>
  <si>
    <t>Previous figures</t>
  </si>
  <si>
    <t>Wholesale Banking Other</t>
  </si>
  <si>
    <t>Resultatandelar i intr.företag + övr. intäkter</t>
  </si>
  <si>
    <t xml:space="preserve"> </t>
  </si>
  <si>
    <t>Group</t>
  </si>
  <si>
    <t>SWE</t>
  </si>
  <si>
    <t>Other exp, excl depriciations</t>
  </si>
  <si>
    <t>Övriga kostnader exkl. avskrivningar</t>
  </si>
  <si>
    <t>Change vs last Inteim report</t>
  </si>
  <si>
    <t>Shipping, Offshore &amp; Oil Services</t>
  </si>
  <si>
    <t>Other exp. excl. depreciations</t>
  </si>
  <si>
    <t>Net interest income, EURm</t>
  </si>
  <si>
    <t>Risk exposure amount (REA)</t>
  </si>
  <si>
    <t>Riskexponeringsbelopp</t>
  </si>
  <si>
    <t>14 vs
EUR</t>
  </si>
  <si>
    <t>13
Local</t>
  </si>
  <si>
    <t xml:space="preserve">RB fil </t>
  </si>
  <si>
    <t xml:space="preserve">WB fil </t>
  </si>
  <si>
    <t>EUR</t>
  </si>
  <si>
    <t>Lokal</t>
  </si>
  <si>
    <t>Check IS</t>
  </si>
  <si>
    <t>Check Lend/Dep</t>
  </si>
  <si>
    <t>Check Tot Lend</t>
  </si>
  <si>
    <t>Check Tot Dep</t>
  </si>
  <si>
    <t>ROCAR, %</t>
  </si>
  <si>
    <t>Local curr.</t>
  </si>
  <si>
    <t>Lokal val.</t>
  </si>
  <si>
    <t xml:space="preserve">  </t>
  </si>
  <si>
    <t>Imp. of sec. fin. non-cur. ass.</t>
  </si>
  <si>
    <t>Nedsk. värdepapper som fin. tillg.</t>
  </si>
  <si>
    <t>Personal Banking</t>
  </si>
  <si>
    <t>Personal Banking Other</t>
  </si>
  <si>
    <t>Commercial Banking</t>
  </si>
  <si>
    <t>Business Banking</t>
  </si>
  <si>
    <t>CBB file</t>
  </si>
  <si>
    <t>PeB file</t>
  </si>
  <si>
    <t>CB fil</t>
  </si>
  <si>
    <t>BB fil</t>
  </si>
  <si>
    <t>Personal Banking Denmark</t>
  </si>
  <si>
    <t>Personal Banking Finland</t>
  </si>
  <si>
    <t>Personal Banking Norway</t>
  </si>
  <si>
    <t>Personal Banking Sweden</t>
  </si>
  <si>
    <t>Banking Baltic countries</t>
  </si>
  <si>
    <t>Historiska tal har räknats om på grund av organisatoriska förändringar.</t>
  </si>
  <si>
    <t>Commercial &amp; Business Banking, other</t>
  </si>
  <si>
    <t>Commercial &amp; Business Banking, övrigt</t>
  </si>
  <si>
    <t xml:space="preserve">PeB FI fil </t>
  </si>
  <si>
    <t>PeB DK file</t>
  </si>
  <si>
    <t>PeB NO file</t>
  </si>
  <si>
    <t>Other</t>
  </si>
  <si>
    <t>17/16</t>
  </si>
  <si>
    <t>Restatements due to organisational changes.</t>
  </si>
  <si>
    <t>Jan-dec 17/16</t>
  </si>
  <si>
    <t>Jan-Dec</t>
  </si>
  <si>
    <t>Jan-dec 16</t>
  </si>
  <si>
    <t>Jan-dec 17</t>
  </si>
  <si>
    <t>Keep % on FTEs</t>
  </si>
  <si>
    <t>Net loan losses, EURm</t>
  </si>
  <si>
    <t>Q118</t>
  </si>
  <si>
    <t>BB Denmark</t>
  </si>
  <si>
    <t>BB Finland</t>
  </si>
  <si>
    <t>BB Norway</t>
  </si>
  <si>
    <t>BB Sweden</t>
  </si>
  <si>
    <t>BBD Nordic</t>
  </si>
  <si>
    <t>Ekonomiskt kapital</t>
  </si>
  <si>
    <t>Jan/Dec 19/18</t>
  </si>
  <si>
    <t>Q419</t>
  </si>
  <si>
    <t>PeB Denmark</t>
  </si>
  <si>
    <t>PeB Finland</t>
  </si>
  <si>
    <t>PeB Norway</t>
  </si>
  <si>
    <t>PeB Sweden</t>
  </si>
  <si>
    <t>PeB Other</t>
  </si>
  <si>
    <t>Net commission income, EURm</t>
  </si>
  <si>
    <t>Volumes</t>
  </si>
  <si>
    <t>Q319</t>
  </si>
  <si>
    <t>Q219</t>
  </si>
  <si>
    <t>Q119</t>
  </si>
  <si>
    <t>Q418</t>
  </si>
  <si>
    <t>Q318</t>
  </si>
  <si>
    <t>Q218</t>
  </si>
  <si>
    <t>Business Banking Denmark</t>
  </si>
  <si>
    <t>Business Banking Finland</t>
  </si>
  <si>
    <t>Business Banking Norway</t>
  </si>
  <si>
    <t>Business Banking Sweden</t>
  </si>
  <si>
    <t>Business Banking Direct Nordic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</si>
</sst>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-* #,##0_-;\-* #,##0_-;_-* &quot;-&quot;_-;_-@_-"/>
    <numFmt numFmtId="165" formatCode="_-* #,##0.00_-;\-* #,##0.00_-;_-* &quot;-&quot;??_-;_-@_-"/>
    <numFmt numFmtId="166" formatCode="_(* #,##0_);_(* \(#,##0\);_(* &quot;-&quot;_);_(@_)"/>
    <numFmt numFmtId="167" formatCode="_(* #,##0.00_);_(* \(#,##0.00\);_(* &quot;-&quot;??_);_(@_)"/>
    <numFmt numFmtId="168" formatCode="_(&quot;£&quot;\ * #,##0_);_(&quot;£&quot;\ * \(#,##0\);_(&quot;£&quot;\ * &quot;-&quot;_);_(@_)"/>
    <numFmt numFmtId="169" formatCode="0.0"/>
    <numFmt numFmtId="170" formatCode="#,##0.0"/>
    <numFmt numFmtId="171" formatCode="0.0%"/>
    <numFmt numFmtId="172" formatCode="#,##0.0_)"/>
    <numFmt numFmtId="173" formatCode="\ #,##0;[Red]\-#,##0"/>
    <numFmt numFmtId="174" formatCode="#,##0_)"/>
    <numFmt numFmtId="175" formatCode="_ * #,##0_ ;_ * \-#,##0_ ;_ * &quot;-&quot;??_ ;_ @_ "/>
    <numFmt numFmtId="176" formatCode="0.0000"/>
    <numFmt numFmtId="177" formatCode="0.000%"/>
  </numFmts>
  <fonts count="87">
    <font>
      <sz val="10"/>
      <name val="Times New Roman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sz val="11"/>
      <name val="Times New Roman"/>
      <family val="1"/>
    </font>
    <font>
      <sz val="8"/>
      <name val="Times New Roman"/>
      <family val="1"/>
    </font>
    <font>
      <b/>
      <sz val="9"/>
      <color indexed="9"/>
      <name val="Times New Roman"/>
      <family val="1"/>
    </font>
    <font>
      <b/>
      <sz val="9"/>
      <color indexed="53"/>
      <name val="Tahoma"/>
      <family val="2"/>
    </font>
    <font>
      <sz val="10"/>
      <name val="Helv"/>
      <charset val="204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i/>
      <sz val="16"/>
      <color indexed="11"/>
      <name val="Arial"/>
      <family val="2"/>
    </font>
    <font>
      <sz val="9"/>
      <color indexed="9"/>
      <name val="Times New Roman"/>
      <family val="1"/>
    </font>
    <font>
      <sz val="10"/>
      <name val="Times New Roman"/>
      <family val="1"/>
      <charset val="238"/>
    </font>
    <font>
      <i/>
      <sz val="10"/>
      <name val="Times New Roman"/>
      <family val="1"/>
    </font>
    <font>
      <u/>
      <sz val="7.5"/>
      <color indexed="12"/>
      <name val="Arial"/>
      <family val="2"/>
    </font>
    <font>
      <sz val="9"/>
      <color theme="0"/>
      <name val="Times New Roman"/>
      <family val="1"/>
    </font>
    <font>
      <sz val="12"/>
      <name val="Times New Roman"/>
      <family val="1"/>
    </font>
    <font>
      <sz val="11"/>
      <color indexed="63"/>
      <name val="Arial"/>
      <family val="2"/>
    </font>
    <font>
      <sz val="11"/>
      <color indexed="63"/>
      <name val="Calibri"/>
      <family val="2"/>
    </font>
    <font>
      <sz val="11"/>
      <color indexed="9"/>
      <name val="Arial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3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b/>
      <sz val="15"/>
      <color indexed="8"/>
      <name val="Calibri"/>
      <family val="2"/>
    </font>
    <font>
      <b/>
      <sz val="13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37"/>
      <name val="Arial"/>
      <family val="2"/>
    </font>
    <font>
      <sz val="11"/>
      <color indexed="10"/>
      <name val="Arial"/>
      <family val="2"/>
    </font>
    <font>
      <sz val="11"/>
      <color indexed="23"/>
      <name val="Calibri"/>
      <family val="2"/>
    </font>
    <font>
      <sz val="10"/>
      <name val="MS Sans Serif"/>
      <family val="2"/>
    </font>
    <font>
      <b/>
      <sz val="11"/>
      <color indexed="36"/>
      <name val="Arial"/>
      <family val="2"/>
    </font>
    <font>
      <sz val="11"/>
      <color indexed="36"/>
      <name val="Calibri"/>
      <family val="2"/>
    </font>
    <font>
      <sz val="11"/>
      <color indexed="36"/>
      <name val="Arial"/>
      <family val="2"/>
    </font>
    <font>
      <sz val="11"/>
      <color indexed="33"/>
      <name val="Arial"/>
      <family val="2"/>
    </font>
    <font>
      <sz val="11"/>
      <color indexed="33"/>
      <name val="Calibri"/>
      <family val="2"/>
    </font>
    <font>
      <b/>
      <sz val="18"/>
      <color indexed="8"/>
      <name val="Cambria"/>
      <family val="2"/>
    </font>
    <font>
      <b/>
      <sz val="15"/>
      <color indexed="8"/>
      <name val="Arial"/>
      <family val="2"/>
    </font>
    <font>
      <b/>
      <sz val="13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indexed="63"/>
      <name val="Calibri"/>
      <family val="2"/>
    </font>
    <font>
      <i/>
      <sz val="11"/>
      <color indexed="23"/>
      <name val="Arial"/>
      <family val="2"/>
    </font>
    <font>
      <b/>
      <sz val="11"/>
      <color indexed="63"/>
      <name val="Arial"/>
      <family val="2"/>
    </font>
    <font>
      <b/>
      <sz val="11"/>
      <color indexed="9"/>
      <name val="Arial"/>
      <family val="2"/>
    </font>
    <font>
      <sz val="11"/>
      <color indexed="13"/>
      <name val="Calibri"/>
      <family val="2"/>
    </font>
    <font>
      <sz val="11"/>
      <color indexed="13"/>
      <name val="Arial"/>
      <family val="2"/>
    </font>
    <font>
      <i/>
      <sz val="9"/>
      <name val="Times New Roman"/>
      <family val="1"/>
    </font>
    <font>
      <b/>
      <i/>
      <sz val="9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rgb="FFFF0000"/>
      <name val="Times New Roman"/>
      <family val="1"/>
    </font>
    <font>
      <b/>
      <sz val="9"/>
      <color rgb="FFFF0000"/>
      <name val="Times New Roman"/>
      <family val="1"/>
    </font>
    <font>
      <sz val="9"/>
      <color theme="0" tint="-4.9989318521683403E-2"/>
      <name val="Times New Roman"/>
      <family val="1"/>
    </font>
    <font>
      <b/>
      <sz val="9"/>
      <color theme="0" tint="-4.9989318521683403E-2"/>
      <name val="Times New Roman"/>
      <family val="1"/>
    </font>
    <font>
      <sz val="10"/>
      <color theme="0"/>
      <name val="Arial"/>
      <family val="2"/>
    </font>
    <font>
      <sz val="8"/>
      <color rgb="FFFF0000"/>
      <name val="Times New Roman"/>
      <family val="1"/>
    </font>
    <font>
      <sz val="9"/>
      <name val="Arial"/>
      <family val="2"/>
      <scheme val="major"/>
    </font>
    <font>
      <b/>
      <sz val="9"/>
      <name val="Arial"/>
      <family val="2"/>
      <scheme val="major"/>
    </font>
    <font>
      <i/>
      <sz val="9"/>
      <name val="Arial"/>
      <family val="2"/>
      <scheme val="major"/>
    </font>
    <font>
      <sz val="9"/>
      <color indexed="8"/>
      <name val="Arial"/>
      <family val="2"/>
      <scheme val="major"/>
    </font>
    <font>
      <sz val="9"/>
      <color rgb="FFFF0000"/>
      <name val="Arial"/>
      <family val="2"/>
      <scheme val="major"/>
    </font>
    <font>
      <sz val="9"/>
      <color theme="1"/>
      <name val="Arial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0" tint="-0.249977111117893"/>
      <name val="Times New Roman"/>
      <family val="1"/>
    </font>
    <font>
      <sz val="9"/>
      <color theme="0" tint="-0.249977111117893"/>
      <name val="Arial"/>
      <family val="2"/>
      <scheme val="major"/>
    </font>
    <font>
      <sz val="8"/>
      <color theme="0" tint="-0.249977111117893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4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</patternFill>
    </fill>
    <fill>
      <patternFill patternType="solid">
        <fgColor indexed="9"/>
      </patternFill>
    </fill>
    <fill>
      <patternFill patternType="solid">
        <fgColor indexed="12"/>
      </patternFill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7"/>
      </patternFill>
    </fill>
    <fill>
      <patternFill patternType="solid">
        <fgColor indexed="50"/>
      </patternFill>
    </fill>
    <fill>
      <patternFill patternType="solid">
        <fgColor indexed="26"/>
      </patternFill>
    </fill>
    <fill>
      <patternFill patternType="solid">
        <fgColor indexed="19"/>
      </patternFill>
    </fill>
    <fill>
      <patternFill patternType="solid">
        <fgColor indexed="29"/>
      </patternFill>
    </fill>
    <fill>
      <patternFill patternType="solid">
        <fgColor indexed="25"/>
      </patternFill>
    </fill>
    <fill>
      <patternFill patternType="solid">
        <fgColor indexed="53"/>
      </patternFill>
    </fill>
    <fill>
      <patternFill patternType="solid">
        <fgColor indexed="52"/>
      </patternFill>
    </fill>
    <fill>
      <patternFill patternType="solid">
        <fgColor indexed="23"/>
      </patternFill>
    </fill>
    <fill>
      <patternFill patternType="solid">
        <fgColor indexed="36"/>
      </patternFill>
    </fill>
    <fill>
      <patternFill patternType="solid">
        <fgColor indexed="37"/>
      </patternFill>
    </fill>
    <fill>
      <patternFill patternType="solid">
        <fgColor indexed="28"/>
      </patternFill>
    </fill>
  </fills>
  <borders count="34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5"/>
      </bottom>
      <diagonal/>
    </border>
    <border>
      <left/>
      <right/>
      <top/>
      <bottom style="thick">
        <color indexed="26"/>
      </bottom>
      <diagonal/>
    </border>
    <border>
      <left/>
      <right/>
      <top/>
      <bottom style="medium">
        <color indexed="25"/>
      </bottom>
      <diagonal/>
    </border>
    <border>
      <left style="thin">
        <color indexed="28"/>
      </left>
      <right style="thin">
        <color indexed="28"/>
      </right>
      <top style="thin">
        <color indexed="28"/>
      </top>
      <bottom style="thin">
        <color indexed="28"/>
      </bottom>
      <diagonal/>
    </border>
    <border>
      <left/>
      <right/>
      <top/>
      <bottom style="double">
        <color indexed="3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5"/>
      </top>
      <bottom style="double">
        <color indexed="25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81">
    <xf numFmtId="0" fontId="0" fillId="0" borderId="0"/>
    <xf numFmtId="0" fontId="15" fillId="0" borderId="0">
      <alignment vertical="top"/>
    </xf>
    <xf numFmtId="0" fontId="24" fillId="0" borderId="0"/>
    <xf numFmtId="3" fontId="23" fillId="0" borderId="0"/>
    <xf numFmtId="0" fontId="12" fillId="0" borderId="0"/>
    <xf numFmtId="0" fontId="30" fillId="0" borderId="0"/>
    <xf numFmtId="9" fontId="12" fillId="0" borderId="0" applyFont="0" applyFill="0" applyBorder="0" applyAlignment="0" applyProtection="0"/>
    <xf numFmtId="4" fontId="17" fillId="4" borderId="1" applyNumberFormat="0" applyProtection="0">
      <alignment vertical="center"/>
    </xf>
    <xf numFmtId="0" fontId="17" fillId="5" borderId="1" applyNumberFormat="0" applyProtection="0">
      <alignment horizontal="left" vertical="top"/>
    </xf>
    <xf numFmtId="0" fontId="15" fillId="6" borderId="0"/>
    <xf numFmtId="4" fontId="25" fillId="7" borderId="0" applyNumberFormat="0" applyProtection="0">
      <alignment horizontal="left" vertical="center"/>
    </xf>
    <xf numFmtId="4" fontId="17" fillId="8" borderId="2" applyNumberFormat="0" applyProtection="0">
      <alignment horizontal="left" vertical="center"/>
    </xf>
    <xf numFmtId="4" fontId="16" fillId="2" borderId="0" applyNumberFormat="0" applyProtection="0">
      <alignment horizontal="left" vertical="center"/>
    </xf>
    <xf numFmtId="4" fontId="16" fillId="9" borderId="1" applyNumberFormat="0" applyProtection="0">
      <alignment horizontal="right" vertical="center"/>
    </xf>
    <xf numFmtId="4" fontId="26" fillId="2" borderId="0" applyNumberFormat="0" applyProtection="0">
      <alignment horizontal="left" vertical="center"/>
    </xf>
    <xf numFmtId="4" fontId="27" fillId="7" borderId="0" applyNumberFormat="0" applyProtection="0">
      <alignment horizontal="left" vertical="center"/>
    </xf>
    <xf numFmtId="0" fontId="15" fillId="10" borderId="1" applyNumberFormat="0" applyProtection="0">
      <alignment horizontal="left" vertical="center"/>
    </xf>
    <xf numFmtId="0" fontId="15" fillId="10" borderId="1" applyNumberFormat="0" applyProtection="0">
      <alignment horizontal="left" vertical="top"/>
    </xf>
    <xf numFmtId="0" fontId="15" fillId="11" borderId="1" applyNumberFormat="0" applyProtection="0">
      <alignment horizontal="left" vertical="center"/>
    </xf>
    <xf numFmtId="0" fontId="15" fillId="11" borderId="1" applyNumberFormat="0" applyProtection="0">
      <alignment horizontal="left" vertical="top"/>
    </xf>
    <xf numFmtId="0" fontId="15" fillId="12" borderId="1" applyNumberFormat="0" applyProtection="0">
      <alignment horizontal="left" vertical="center"/>
    </xf>
    <xf numFmtId="0" fontId="15" fillId="12" borderId="1" applyNumberFormat="0" applyProtection="0">
      <alignment horizontal="left" vertical="top"/>
    </xf>
    <xf numFmtId="0" fontId="15" fillId="13" borderId="1" applyNumberFormat="0" applyProtection="0">
      <alignment horizontal="left" vertical="center"/>
    </xf>
    <xf numFmtId="4" fontId="16" fillId="14" borderId="1" applyNumberFormat="0" applyProtection="0">
      <alignment horizontal="left" vertical="center"/>
    </xf>
    <xf numFmtId="4" fontId="16" fillId="15" borderId="1" applyNumberFormat="0" applyProtection="0">
      <alignment horizontal="right" vertical="center"/>
    </xf>
    <xf numFmtId="0" fontId="16" fillId="11" borderId="1" applyNumberFormat="0" applyProtection="0">
      <alignment horizontal="left" vertical="top"/>
    </xf>
    <xf numFmtId="4" fontId="28" fillId="16" borderId="0" applyNumberFormat="0" applyProtection="0">
      <alignment horizontal="left" vertical="center"/>
    </xf>
    <xf numFmtId="173" fontId="16" fillId="3" borderId="0"/>
    <xf numFmtId="0" fontId="17" fillId="3" borderId="0"/>
    <xf numFmtId="173" fontId="18" fillId="17" borderId="0">
      <protection locked="0"/>
    </xf>
    <xf numFmtId="173" fontId="17" fillId="3" borderId="3"/>
    <xf numFmtId="173" fontId="17" fillId="3" borderId="0"/>
    <xf numFmtId="174" fontId="19" fillId="14" borderId="0" applyBorder="0">
      <protection locked="0"/>
    </xf>
    <xf numFmtId="172" fontId="20" fillId="0" borderId="0" applyBorder="0"/>
    <xf numFmtId="164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12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  <xf numFmtId="0" fontId="24" fillId="0" borderId="0"/>
    <xf numFmtId="0" fontId="11" fillId="0" borderId="0"/>
    <xf numFmtId="0" fontId="10" fillId="0" borderId="0"/>
    <xf numFmtId="0" fontId="9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5" fillId="22" borderId="0" applyNumberFormat="0" applyBorder="0" applyAlignment="0" applyProtection="0"/>
    <xf numFmtId="0" fontId="35" fillId="15" borderId="0" applyNumberFormat="0" applyBorder="0" applyAlignment="0" applyProtection="0"/>
    <xf numFmtId="0" fontId="35" fillId="23" borderId="0" applyNumberFormat="0" applyBorder="0" applyAlignment="0" applyProtection="0"/>
    <xf numFmtId="0" fontId="35" fillId="16" borderId="0" applyNumberFormat="0" applyBorder="0" applyAlignment="0" applyProtection="0"/>
    <xf numFmtId="0" fontId="35" fillId="22" borderId="0" applyNumberFormat="0" applyBorder="0" applyAlignment="0" applyProtection="0"/>
    <xf numFmtId="0" fontId="35" fillId="15" borderId="0" applyNumberFormat="0" applyBorder="0" applyAlignment="0" applyProtection="0"/>
    <xf numFmtId="0" fontId="36" fillId="22" borderId="0" applyNumberFormat="0" applyBorder="0" applyAlignment="0" applyProtection="0"/>
    <xf numFmtId="0" fontId="36" fillId="15" borderId="0" applyNumberFormat="0" applyBorder="0" applyAlignment="0" applyProtection="0"/>
    <xf numFmtId="0" fontId="36" fillId="23" borderId="0" applyNumberFormat="0" applyBorder="0" applyAlignment="0" applyProtection="0"/>
    <xf numFmtId="0" fontId="36" fillId="16" borderId="0" applyNumberFormat="0" applyBorder="0" applyAlignment="0" applyProtection="0"/>
    <xf numFmtId="0" fontId="36" fillId="22" borderId="0" applyNumberFormat="0" applyBorder="0" applyAlignment="0" applyProtection="0"/>
    <xf numFmtId="0" fontId="36" fillId="15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35" fillId="23" borderId="0" applyNumberFormat="0" applyBorder="0" applyAlignment="0" applyProtection="0"/>
    <xf numFmtId="0" fontId="35" fillId="26" borderId="0" applyNumberFormat="0" applyBorder="0" applyAlignment="0" applyProtection="0"/>
    <xf numFmtId="0" fontId="35" fillId="24" borderId="0" applyNumberFormat="0" applyBorder="0" applyAlignment="0" applyProtection="0"/>
    <xf numFmtId="0" fontId="35" fillId="15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3" borderId="0" applyNumberFormat="0" applyBorder="0" applyAlignment="0" applyProtection="0"/>
    <xf numFmtId="0" fontId="36" fillId="26" borderId="0" applyNumberFormat="0" applyBorder="0" applyAlignment="0" applyProtection="0"/>
    <xf numFmtId="0" fontId="36" fillId="24" borderId="0" applyNumberFormat="0" applyBorder="0" applyAlignment="0" applyProtection="0"/>
    <xf numFmtId="0" fontId="36" fillId="15" borderId="0" applyNumberFormat="0" applyBorder="0" applyAlignment="0" applyProtection="0"/>
    <xf numFmtId="0" fontId="37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15" borderId="0" applyNumberFormat="0" applyBorder="0" applyAlignment="0" applyProtection="0"/>
    <xf numFmtId="0" fontId="38" fillId="27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38" fillId="26" borderId="0" applyNumberFormat="0" applyBorder="0" applyAlignment="0" applyProtection="0"/>
    <xf numFmtId="0" fontId="38" fillId="27" borderId="0" applyNumberFormat="0" applyBorder="0" applyAlignment="0" applyProtection="0"/>
    <xf numFmtId="0" fontId="38" fillId="15" borderId="0" applyNumberFormat="0" applyBorder="0" applyAlignment="0" applyProtection="0"/>
    <xf numFmtId="0" fontId="38" fillId="27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30" borderId="0" applyNumberFormat="0" applyBorder="0" applyAlignment="0" applyProtection="0"/>
    <xf numFmtId="0" fontId="38" fillId="27" borderId="0" applyNumberFormat="0" applyBorder="0" applyAlignment="0" applyProtection="0"/>
    <xf numFmtId="0" fontId="38" fillId="31" borderId="0" applyNumberFormat="0" applyBorder="0" applyAlignment="0" applyProtection="0"/>
    <xf numFmtId="0" fontId="37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30" borderId="0" applyNumberFormat="0" applyBorder="0" applyAlignment="0" applyProtection="0"/>
    <xf numFmtId="0" fontId="37" fillId="27" borderId="0" applyNumberFormat="0" applyBorder="0" applyAlignment="0" applyProtection="0"/>
    <xf numFmtId="0" fontId="37" fillId="31" borderId="0" applyNumberFormat="0" applyBorder="0" applyAlignment="0" applyProtection="0"/>
    <xf numFmtId="0" fontId="39" fillId="32" borderId="0" applyNumberFormat="0" applyBorder="0" applyAlignment="0" applyProtection="0"/>
    <xf numFmtId="0" fontId="40" fillId="22" borderId="18" applyNumberFormat="0" applyAlignment="0" applyProtection="0"/>
    <xf numFmtId="0" fontId="41" fillId="33" borderId="19" applyNumberFormat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3" fillId="23" borderId="0" applyNumberFormat="0" applyBorder="0" applyAlignment="0" applyProtection="0"/>
    <xf numFmtId="0" fontId="44" fillId="0" borderId="20" applyNumberFormat="0" applyFill="0" applyAlignment="0" applyProtection="0"/>
    <xf numFmtId="0" fontId="45" fillId="0" borderId="21" applyNumberFormat="0" applyFill="0" applyAlignment="0" applyProtection="0"/>
    <xf numFmtId="0" fontId="46" fillId="0" borderId="22" applyNumberFormat="0" applyFill="0" applyAlignment="0" applyProtection="0"/>
    <xf numFmtId="0" fontId="46" fillId="0" borderId="0" applyNumberFormat="0" applyFill="0" applyBorder="0" applyAlignment="0" applyProtection="0"/>
    <xf numFmtId="0" fontId="15" fillId="15" borderId="23" applyNumberFormat="0" applyFont="0" applyAlignment="0" applyProtection="0"/>
    <xf numFmtId="0" fontId="47" fillId="32" borderId="0" applyNumberFormat="0" applyBorder="0" applyAlignment="0" applyProtection="0"/>
    <xf numFmtId="0" fontId="48" fillId="23" borderId="0" applyNumberFormat="0" applyBorder="0" applyAlignment="0" applyProtection="0"/>
    <xf numFmtId="0" fontId="49" fillId="15" borderId="18" applyNumberFormat="0" applyAlignment="0" applyProtection="0"/>
    <xf numFmtId="38" fontId="50" fillId="0" borderId="0" applyFont="0" applyFill="0" applyBorder="0" applyAlignment="0" applyProtection="0"/>
    <xf numFmtId="0" fontId="51" fillId="22" borderId="18" applyNumberFormat="0" applyAlignment="0" applyProtection="0"/>
    <xf numFmtId="0" fontId="52" fillId="0" borderId="24" applyNumberFormat="0" applyFill="0" applyAlignment="0" applyProtection="0"/>
    <xf numFmtId="0" fontId="53" fillId="0" borderId="24" applyNumberFormat="0" applyFill="0" applyAlignment="0" applyProtection="0"/>
    <xf numFmtId="0" fontId="54" fillId="15" borderId="0" applyNumberFormat="0" applyBorder="0" applyAlignment="0" applyProtection="0"/>
    <xf numFmtId="0" fontId="55" fillId="15" borderId="0" applyNumberFormat="0" applyBorder="0" applyAlignment="0" applyProtection="0"/>
    <xf numFmtId="0" fontId="12" fillId="0" borderId="0"/>
    <xf numFmtId="0" fontId="15" fillId="0" borderId="0"/>
    <xf numFmtId="0" fontId="12" fillId="0" borderId="0"/>
    <xf numFmtId="0" fontId="8" fillId="0" borderId="0"/>
    <xf numFmtId="0" fontId="15" fillId="0" borderId="0"/>
    <xf numFmtId="0" fontId="35" fillId="0" borderId="0"/>
    <xf numFmtId="0" fontId="15" fillId="0" borderId="0">
      <alignment vertical="top"/>
    </xf>
    <xf numFmtId="0" fontId="12" fillId="0" borderId="0"/>
    <xf numFmtId="0" fontId="8" fillId="0" borderId="0"/>
    <xf numFmtId="0" fontId="15" fillId="15" borderId="23" applyNumberFormat="0" applyFont="0" applyAlignment="0" applyProtection="0"/>
    <xf numFmtId="0" fontId="56" fillId="0" borderId="0" applyNumberFormat="0" applyFill="0" applyBorder="0" applyAlignment="0" applyProtection="0"/>
    <xf numFmtId="0" fontId="57" fillId="0" borderId="20" applyNumberFormat="0" applyFill="0" applyAlignment="0" applyProtection="0"/>
    <xf numFmtId="0" fontId="58" fillId="0" borderId="21" applyNumberFormat="0" applyFill="0" applyAlignment="0" applyProtection="0"/>
    <xf numFmtId="0" fontId="59" fillId="0" borderId="22" applyNumberFormat="0" applyFill="0" applyAlignment="0" applyProtection="0"/>
    <xf numFmtId="0" fontId="59" fillId="0" borderId="0" applyNumberFormat="0" applyFill="0" applyBorder="0" applyAlignment="0" applyProtection="0"/>
    <xf numFmtId="0" fontId="60" fillId="22" borderId="25" applyNumberFormat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/>
    <xf numFmtId="0" fontId="24" fillId="0" borderId="0"/>
    <xf numFmtId="0" fontId="62" fillId="0" borderId="26" applyNumberFormat="0" applyFill="0" applyAlignment="0" applyProtection="0"/>
    <xf numFmtId="0" fontId="63" fillId="33" borderId="19" applyNumberFormat="0" applyAlignment="0" applyProtection="0"/>
    <xf numFmtId="0" fontId="56" fillId="0" borderId="0" applyNumberFormat="0" applyFill="0" applyBorder="0" applyAlignment="0" applyProtection="0"/>
    <xf numFmtId="0" fontId="60" fillId="0" borderId="26" applyNumberFormat="0" applyFill="0" applyAlignment="0" applyProtection="0"/>
    <xf numFmtId="0" fontId="62" fillId="22" borderId="25" applyNumberFormat="0" applyAlignment="0" applyProtection="0"/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4" fillId="0" borderId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" fontId="16" fillId="2" borderId="0" applyNumberFormat="0" applyProtection="0">
      <alignment horizontal="left" vertical="center"/>
    </xf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>
      <alignment vertical="top"/>
    </xf>
    <xf numFmtId="0" fontId="7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</cellStyleXfs>
  <cellXfs count="954">
    <xf numFmtId="0" fontId="0" fillId="0" borderId="0" xfId="0"/>
    <xf numFmtId="0" fontId="14" fillId="18" borderId="0" xfId="4" applyFont="1" applyFill="1" applyBorder="1" applyProtection="1">
      <protection hidden="1"/>
    </xf>
    <xf numFmtId="169" fontId="14" fillId="18" borderId="0" xfId="4" applyNumberFormat="1" applyFont="1" applyFill="1" applyBorder="1" applyProtection="1">
      <protection hidden="1"/>
    </xf>
    <xf numFmtId="2" fontId="14" fillId="18" borderId="0" xfId="6" applyNumberFormat="1" applyFont="1" applyFill="1" applyBorder="1" applyProtection="1">
      <protection hidden="1"/>
    </xf>
    <xf numFmtId="2" fontId="14" fillId="18" borderId="0" xfId="4" applyNumberFormat="1" applyFont="1" applyFill="1" applyBorder="1" applyProtection="1">
      <protection hidden="1"/>
    </xf>
    <xf numFmtId="0" fontId="14" fillId="18" borderId="0" xfId="0" applyFont="1" applyFill="1" applyAlignment="1" applyProtection="1">
      <protection hidden="1"/>
    </xf>
    <xf numFmtId="0" fontId="14" fillId="18" borderId="0" xfId="0" applyFont="1" applyFill="1" applyProtection="1">
      <protection hidden="1"/>
    </xf>
    <xf numFmtId="0" fontId="14" fillId="20" borderId="0" xfId="4" applyFont="1" applyFill="1" applyBorder="1" applyProtection="1">
      <protection hidden="1"/>
    </xf>
    <xf numFmtId="0" fontId="29" fillId="20" borderId="0" xfId="4" applyFont="1" applyFill="1" applyProtection="1">
      <protection hidden="1"/>
    </xf>
    <xf numFmtId="0" fontId="13" fillId="20" borderId="0" xfId="4" applyFont="1" applyFill="1" applyBorder="1" applyProtection="1">
      <protection hidden="1"/>
    </xf>
    <xf numFmtId="0" fontId="14" fillId="20" borderId="0" xfId="4" applyFont="1" applyFill="1" applyProtection="1">
      <protection hidden="1"/>
    </xf>
    <xf numFmtId="1" fontId="14" fillId="20" borderId="10" xfId="4" applyNumberFormat="1" applyFont="1" applyFill="1" applyBorder="1" applyAlignment="1" applyProtection="1">
      <alignment horizontal="right"/>
      <protection hidden="1"/>
    </xf>
    <xf numFmtId="1" fontId="14" fillId="20" borderId="0" xfId="4" applyNumberFormat="1" applyFont="1" applyFill="1" applyBorder="1" applyProtection="1">
      <protection hidden="1"/>
    </xf>
    <xf numFmtId="9" fontId="14" fillId="20" borderId="10" xfId="6" applyNumberFormat="1" applyFont="1" applyFill="1" applyBorder="1" applyProtection="1">
      <protection hidden="1"/>
    </xf>
    <xf numFmtId="9" fontId="14" fillId="20" borderId="9" xfId="6" applyFont="1" applyFill="1" applyBorder="1" applyProtection="1">
      <protection hidden="1"/>
    </xf>
    <xf numFmtId="0" fontId="14" fillId="20" borderId="10" xfId="4" applyFont="1" applyFill="1" applyBorder="1" applyAlignment="1" applyProtection="1">
      <alignment horizontal="right"/>
      <protection hidden="1"/>
    </xf>
    <xf numFmtId="0" fontId="14" fillId="20" borderId="0" xfId="4" applyFont="1" applyFill="1" applyBorder="1" applyAlignment="1" applyProtection="1">
      <alignment horizontal="right"/>
      <protection hidden="1"/>
    </xf>
    <xf numFmtId="9" fontId="14" fillId="20" borderId="10" xfId="6" applyFont="1" applyFill="1" applyBorder="1" applyProtection="1">
      <protection hidden="1"/>
    </xf>
    <xf numFmtId="0" fontId="14" fillId="20" borderId="0" xfId="4" applyFont="1" applyFill="1" applyBorder="1" applyAlignment="1" applyProtection="1">
      <protection hidden="1"/>
    </xf>
    <xf numFmtId="1" fontId="14" fillId="20" borderId="0" xfId="4" applyNumberFormat="1" applyFont="1" applyFill="1" applyBorder="1" applyAlignment="1" applyProtection="1">
      <protection hidden="1"/>
    </xf>
    <xf numFmtId="0" fontId="13" fillId="20" borderId="10" xfId="4" applyFont="1" applyFill="1" applyBorder="1" applyAlignment="1" applyProtection="1">
      <alignment horizontal="right"/>
      <protection hidden="1"/>
    </xf>
    <xf numFmtId="0" fontId="13" fillId="20" borderId="0" xfId="4" applyFont="1" applyFill="1" applyBorder="1" applyAlignment="1" applyProtection="1">
      <alignment horizontal="right"/>
      <protection hidden="1"/>
    </xf>
    <xf numFmtId="0" fontId="13" fillId="20" borderId="0" xfId="4" applyFont="1" applyFill="1" applyBorder="1" applyAlignment="1" applyProtection="1">
      <protection hidden="1"/>
    </xf>
    <xf numFmtId="3" fontId="13" fillId="20" borderId="0" xfId="4" applyNumberFormat="1" applyFont="1" applyFill="1" applyBorder="1" applyAlignment="1" applyProtection="1">
      <protection hidden="1"/>
    </xf>
    <xf numFmtId="9" fontId="13" fillId="20" borderId="10" xfId="6" applyFont="1" applyFill="1" applyBorder="1" applyProtection="1">
      <protection hidden="1"/>
    </xf>
    <xf numFmtId="9" fontId="13" fillId="20" borderId="9" xfId="6" applyFont="1" applyFill="1" applyBorder="1" applyProtection="1">
      <protection hidden="1"/>
    </xf>
    <xf numFmtId="1" fontId="13" fillId="20" borderId="0" xfId="4" applyNumberFormat="1" applyFont="1" applyFill="1" applyBorder="1" applyAlignment="1" applyProtection="1">
      <protection hidden="1"/>
    </xf>
    <xf numFmtId="3" fontId="14" fillId="20" borderId="0" xfId="4" applyNumberFormat="1" applyFont="1" applyFill="1" applyBorder="1" applyAlignment="1" applyProtection="1">
      <protection hidden="1"/>
    </xf>
    <xf numFmtId="0" fontId="13" fillId="20" borderId="8" xfId="4" applyFont="1" applyFill="1" applyBorder="1" applyAlignment="1" applyProtection="1">
      <alignment horizontal="right"/>
      <protection hidden="1"/>
    </xf>
    <xf numFmtId="0" fontId="13" fillId="20" borderId="5" xfId="4" applyFont="1" applyFill="1" applyBorder="1" applyAlignment="1" applyProtection="1">
      <alignment horizontal="right"/>
      <protection hidden="1"/>
    </xf>
    <xf numFmtId="1" fontId="13" fillId="20" borderId="5" xfId="4" applyNumberFormat="1" applyFont="1" applyFill="1" applyBorder="1" applyAlignment="1" applyProtection="1">
      <protection hidden="1"/>
    </xf>
    <xf numFmtId="3" fontId="13" fillId="20" borderId="5" xfId="4" applyNumberFormat="1" applyFont="1" applyFill="1" applyBorder="1" applyAlignment="1" applyProtection="1">
      <protection hidden="1"/>
    </xf>
    <xf numFmtId="0" fontId="13" fillId="20" borderId="5" xfId="4" applyFont="1" applyFill="1" applyBorder="1" applyAlignment="1" applyProtection="1">
      <protection hidden="1"/>
    </xf>
    <xf numFmtId="9" fontId="13" fillId="20" borderId="8" xfId="6" applyFont="1" applyFill="1" applyBorder="1" applyProtection="1">
      <protection hidden="1"/>
    </xf>
    <xf numFmtId="9" fontId="13" fillId="20" borderId="7" xfId="6" applyFont="1" applyFill="1" applyBorder="1" applyAlignment="1" applyProtection="1">
      <alignment horizontal="right"/>
      <protection hidden="1"/>
    </xf>
    <xf numFmtId="3" fontId="14" fillId="20" borderId="10" xfId="4" applyNumberFormat="1" applyFont="1" applyFill="1" applyBorder="1" applyAlignment="1" applyProtection="1">
      <protection hidden="1"/>
    </xf>
    <xf numFmtId="3" fontId="14" fillId="20" borderId="8" xfId="4" applyNumberFormat="1" applyFont="1" applyFill="1" applyBorder="1" applyAlignment="1" applyProtection="1">
      <protection hidden="1"/>
    </xf>
    <xf numFmtId="3" fontId="14" fillId="20" borderId="5" xfId="4" applyNumberFormat="1" applyFont="1" applyFill="1" applyBorder="1" applyAlignment="1" applyProtection="1">
      <protection hidden="1"/>
    </xf>
    <xf numFmtId="9" fontId="14" fillId="20" borderId="8" xfId="6" applyFont="1" applyFill="1" applyBorder="1" applyProtection="1">
      <protection hidden="1"/>
    </xf>
    <xf numFmtId="9" fontId="14" fillId="20" borderId="7" xfId="6" applyFont="1" applyFill="1" applyBorder="1" applyProtection="1">
      <protection hidden="1"/>
    </xf>
    <xf numFmtId="0" fontId="29" fillId="20" borderId="0" xfId="4" applyFont="1" applyFill="1" applyBorder="1" applyProtection="1">
      <protection hidden="1"/>
    </xf>
    <xf numFmtId="1" fontId="14" fillId="20" borderId="0" xfId="4" applyNumberFormat="1" applyFont="1" applyFill="1" applyBorder="1" applyAlignment="1" applyProtection="1">
      <alignment horizontal="right"/>
      <protection hidden="1"/>
    </xf>
    <xf numFmtId="1" fontId="13" fillId="20" borderId="10" xfId="4" applyNumberFormat="1" applyFont="1" applyFill="1" applyBorder="1" applyAlignment="1" applyProtection="1">
      <alignment horizontal="right"/>
      <protection hidden="1"/>
    </xf>
    <xf numFmtId="1" fontId="13" fillId="20" borderId="0" xfId="4" applyNumberFormat="1" applyFont="1" applyFill="1" applyBorder="1" applyAlignment="1" applyProtection="1">
      <alignment horizontal="right"/>
      <protection hidden="1"/>
    </xf>
    <xf numFmtId="1" fontId="13" fillId="20" borderId="8" xfId="4" applyNumberFormat="1" applyFont="1" applyFill="1" applyBorder="1" applyAlignment="1" applyProtection="1">
      <alignment horizontal="right"/>
      <protection hidden="1"/>
    </xf>
    <xf numFmtId="1" fontId="13" fillId="20" borderId="5" xfId="4" applyNumberFormat="1" applyFont="1" applyFill="1" applyBorder="1" applyAlignment="1" applyProtection="1">
      <alignment horizontal="right"/>
      <protection hidden="1"/>
    </xf>
    <xf numFmtId="9" fontId="13" fillId="20" borderId="7" xfId="6" applyFont="1" applyFill="1" applyBorder="1" applyProtection="1">
      <protection hidden="1"/>
    </xf>
    <xf numFmtId="0" fontId="29" fillId="18" borderId="0" xfId="0" applyFont="1" applyFill="1" applyProtection="1">
      <protection hidden="1"/>
    </xf>
    <xf numFmtId="0" fontId="29" fillId="18" borderId="0" xfId="4" applyFont="1" applyFill="1" applyProtection="1">
      <protection hidden="1"/>
    </xf>
    <xf numFmtId="0" fontId="14" fillId="18" borderId="0" xfId="4" applyFont="1" applyFill="1" applyProtection="1">
      <protection hidden="1"/>
    </xf>
    <xf numFmtId="0" fontId="13" fillId="18" borderId="0" xfId="4" applyFont="1" applyFill="1" applyBorder="1" applyProtection="1">
      <protection hidden="1"/>
    </xf>
    <xf numFmtId="0" fontId="14" fillId="18" borderId="8" xfId="4" applyFont="1" applyFill="1" applyBorder="1" applyProtection="1">
      <protection hidden="1"/>
    </xf>
    <xf numFmtId="0" fontId="29" fillId="18" borderId="14" xfId="4" applyFont="1" applyFill="1" applyBorder="1" applyProtection="1">
      <protection hidden="1"/>
    </xf>
    <xf numFmtId="0" fontId="14" fillId="18" borderId="10" xfId="4" applyFont="1" applyFill="1" applyBorder="1" applyProtection="1">
      <protection hidden="1"/>
    </xf>
    <xf numFmtId="1" fontId="14" fillId="18" borderId="0" xfId="4" applyNumberFormat="1" applyFont="1" applyFill="1" applyBorder="1" applyProtection="1">
      <protection hidden="1"/>
    </xf>
    <xf numFmtId="1" fontId="14" fillId="18" borderId="0" xfId="4" applyNumberFormat="1" applyFont="1" applyFill="1" applyBorder="1" applyAlignment="1" applyProtection="1">
      <alignment horizontal="right"/>
      <protection hidden="1"/>
    </xf>
    <xf numFmtId="9" fontId="14" fillId="18" borderId="0" xfId="6" applyFont="1" applyFill="1" applyBorder="1" applyProtection="1">
      <protection hidden="1"/>
    </xf>
    <xf numFmtId="1" fontId="14" fillId="18" borderId="0" xfId="4" applyNumberFormat="1" applyFont="1" applyFill="1" applyBorder="1" applyAlignment="1" applyProtection="1">
      <protection hidden="1"/>
    </xf>
    <xf numFmtId="0" fontId="22" fillId="18" borderId="14" xfId="4" applyFont="1" applyFill="1" applyBorder="1" applyProtection="1">
      <protection hidden="1"/>
    </xf>
    <xf numFmtId="1" fontId="13" fillId="18" borderId="0" xfId="4" applyNumberFormat="1" applyFont="1" applyFill="1" applyBorder="1" applyAlignment="1" applyProtection="1">
      <alignment horizontal="right"/>
      <protection hidden="1"/>
    </xf>
    <xf numFmtId="0" fontId="13" fillId="18" borderId="10" xfId="4" applyFont="1" applyFill="1" applyBorder="1" applyProtection="1">
      <protection hidden="1"/>
    </xf>
    <xf numFmtId="1" fontId="13" fillId="18" borderId="5" xfId="4" applyNumberFormat="1" applyFont="1" applyFill="1" applyBorder="1" applyAlignment="1" applyProtection="1">
      <alignment horizontal="right"/>
      <protection hidden="1"/>
    </xf>
    <xf numFmtId="0" fontId="13" fillId="18" borderId="8" xfId="4" applyFont="1" applyFill="1" applyBorder="1" applyProtection="1">
      <protection hidden="1"/>
    </xf>
    <xf numFmtId="1" fontId="14" fillId="18" borderId="0" xfId="4" applyNumberFormat="1" applyFont="1" applyFill="1" applyProtection="1">
      <protection hidden="1"/>
    </xf>
    <xf numFmtId="3" fontId="14" fillId="18" borderId="0" xfId="4" applyNumberFormat="1" applyFont="1" applyFill="1" applyBorder="1" applyAlignment="1" applyProtection="1">
      <protection hidden="1"/>
    </xf>
    <xf numFmtId="3" fontId="14" fillId="18" borderId="5" xfId="4" applyNumberFormat="1" applyFont="1" applyFill="1" applyBorder="1" applyAlignment="1" applyProtection="1">
      <protection hidden="1"/>
    </xf>
    <xf numFmtId="0" fontId="14" fillId="18" borderId="10" xfId="4" applyFont="1" applyFill="1" applyBorder="1" applyAlignment="1" applyProtection="1">
      <protection hidden="1"/>
    </xf>
    <xf numFmtId="0" fontId="14" fillId="18" borderId="0" xfId="4" applyFont="1" applyFill="1" applyBorder="1" applyAlignment="1" applyProtection="1">
      <protection hidden="1"/>
    </xf>
    <xf numFmtId="0" fontId="14" fillId="18" borderId="9" xfId="4" applyFont="1" applyFill="1" applyBorder="1" applyAlignment="1" applyProtection="1">
      <protection hidden="1"/>
    </xf>
    <xf numFmtId="169" fontId="14" fillId="18" borderId="10" xfId="4" applyNumberFormat="1" applyFont="1" applyFill="1" applyBorder="1" applyAlignment="1" applyProtection="1">
      <protection hidden="1"/>
    </xf>
    <xf numFmtId="169" fontId="14" fillId="18" borderId="0" xfId="4" applyNumberFormat="1" applyFont="1" applyFill="1" applyBorder="1" applyAlignment="1" applyProtection="1">
      <protection hidden="1"/>
    </xf>
    <xf numFmtId="169" fontId="13" fillId="18" borderId="0" xfId="4" applyNumberFormat="1" applyFont="1" applyFill="1" applyBorder="1" applyAlignment="1" applyProtection="1">
      <protection hidden="1"/>
    </xf>
    <xf numFmtId="169" fontId="13" fillId="18" borderId="5" xfId="4" applyNumberFormat="1" applyFont="1" applyFill="1" applyBorder="1" applyAlignment="1" applyProtection="1">
      <protection hidden="1"/>
    </xf>
    <xf numFmtId="0" fontId="29" fillId="18" borderId="0" xfId="4" applyFont="1" applyFill="1" applyBorder="1" applyProtection="1">
      <protection hidden="1"/>
    </xf>
    <xf numFmtId="0" fontId="14" fillId="18" borderId="0" xfId="4" applyFont="1" applyFill="1" applyBorder="1" applyAlignment="1" applyProtection="1">
      <alignment horizontal="right"/>
      <protection hidden="1"/>
    </xf>
    <xf numFmtId="3" fontId="13" fillId="18" borderId="0" xfId="4" applyNumberFormat="1" applyFont="1" applyFill="1" applyBorder="1" applyAlignment="1" applyProtection="1">
      <protection hidden="1"/>
    </xf>
    <xf numFmtId="0" fontId="13" fillId="18" borderId="10" xfId="4" applyFont="1" applyFill="1" applyBorder="1" applyAlignment="1" applyProtection="1">
      <protection hidden="1"/>
    </xf>
    <xf numFmtId="0" fontId="13" fillId="18" borderId="0" xfId="4" applyFont="1" applyFill="1" applyBorder="1" applyAlignment="1" applyProtection="1">
      <protection hidden="1"/>
    </xf>
    <xf numFmtId="3" fontId="13" fillId="18" borderId="10" xfId="4" applyNumberFormat="1" applyFont="1" applyFill="1" applyBorder="1" applyAlignment="1" applyProtection="1">
      <protection hidden="1"/>
    </xf>
    <xf numFmtId="3" fontId="13" fillId="18" borderId="5" xfId="4" applyNumberFormat="1" applyFont="1" applyFill="1" applyBorder="1" applyAlignment="1" applyProtection="1">
      <protection hidden="1"/>
    </xf>
    <xf numFmtId="0" fontId="13" fillId="18" borderId="8" xfId="4" applyFont="1" applyFill="1" applyBorder="1" applyAlignment="1" applyProtection="1">
      <protection hidden="1"/>
    </xf>
    <xf numFmtId="0" fontId="13" fillId="18" borderId="5" xfId="4" applyFont="1" applyFill="1" applyBorder="1" applyAlignment="1" applyProtection="1">
      <protection hidden="1"/>
    </xf>
    <xf numFmtId="1" fontId="14" fillId="20" borderId="10" xfId="4" applyNumberFormat="1" applyFont="1" applyFill="1" applyBorder="1" applyAlignment="1" applyProtection="1">
      <protection hidden="1"/>
    </xf>
    <xf numFmtId="169" fontId="14" fillId="20" borderId="10" xfId="4" applyNumberFormat="1" applyFont="1" applyFill="1" applyBorder="1" applyAlignment="1" applyProtection="1">
      <protection hidden="1"/>
    </xf>
    <xf numFmtId="169" fontId="14" fillId="20" borderId="0" xfId="4" applyNumberFormat="1" applyFont="1" applyFill="1" applyBorder="1" applyAlignment="1" applyProtection="1">
      <protection hidden="1"/>
    </xf>
    <xf numFmtId="0" fontId="14" fillId="19" borderId="0" xfId="4" applyFont="1" applyFill="1" applyProtection="1">
      <protection hidden="1"/>
    </xf>
    <xf numFmtId="0" fontId="14" fillId="18" borderId="0" xfId="4" applyFont="1" applyFill="1" applyAlignment="1" applyProtection="1">
      <protection hidden="1"/>
    </xf>
    <xf numFmtId="0" fontId="13" fillId="18" borderId="0" xfId="4" applyFont="1" applyFill="1" applyBorder="1" applyAlignment="1" applyProtection="1">
      <alignment horizontal="right"/>
      <protection hidden="1"/>
    </xf>
    <xf numFmtId="0" fontId="13" fillId="18" borderId="5" xfId="4" applyFont="1" applyFill="1" applyBorder="1" applyAlignment="1" applyProtection="1">
      <alignment horizontal="right"/>
      <protection hidden="1"/>
    </xf>
    <xf numFmtId="2" fontId="14" fillId="18" borderId="0" xfId="4" applyNumberFormat="1" applyFont="1" applyFill="1" applyProtection="1">
      <protection hidden="1"/>
    </xf>
    <xf numFmtId="0" fontId="13" fillId="18" borderId="0" xfId="4" applyFont="1" applyFill="1" applyProtection="1">
      <protection hidden="1"/>
    </xf>
    <xf numFmtId="2" fontId="14" fillId="18" borderId="0" xfId="4" applyNumberFormat="1" applyFont="1" applyFill="1" applyBorder="1" applyAlignment="1" applyProtection="1">
      <alignment horizontal="right"/>
      <protection hidden="1"/>
    </xf>
    <xf numFmtId="3" fontId="14" fillId="18" borderId="0" xfId="4" applyNumberFormat="1" applyFont="1" applyFill="1" applyBorder="1" applyAlignment="1" applyProtection="1">
      <alignment horizontal="right"/>
      <protection hidden="1"/>
    </xf>
    <xf numFmtId="0" fontId="14" fillId="20" borderId="12" xfId="4" applyFont="1" applyFill="1" applyBorder="1" applyAlignment="1" applyProtection="1">
      <protection hidden="1"/>
    </xf>
    <xf numFmtId="169" fontId="13" fillId="20" borderId="10" xfId="4" applyNumberFormat="1" applyFont="1" applyFill="1" applyBorder="1" applyAlignment="1" applyProtection="1">
      <protection hidden="1"/>
    </xf>
    <xf numFmtId="169" fontId="13" fillId="20" borderId="8" xfId="4" applyNumberFormat="1" applyFont="1" applyFill="1" applyBorder="1" applyAlignment="1" applyProtection="1">
      <protection hidden="1"/>
    </xf>
    <xf numFmtId="3" fontId="14" fillId="18" borderId="0" xfId="4" applyNumberFormat="1" applyFont="1" applyFill="1" applyProtection="1">
      <protection hidden="1"/>
    </xf>
    <xf numFmtId="171" fontId="14" fillId="20" borderId="0" xfId="6" applyNumberFormat="1" applyFont="1" applyFill="1" applyBorder="1" applyProtection="1">
      <protection hidden="1"/>
    </xf>
    <xf numFmtId="3" fontId="13" fillId="20" borderId="0" xfId="4" applyNumberFormat="1" applyFont="1" applyFill="1" applyBorder="1" applyProtection="1">
      <protection hidden="1"/>
    </xf>
    <xf numFmtId="3" fontId="14" fillId="20" borderId="0" xfId="4" applyNumberFormat="1" applyFont="1" applyFill="1" applyBorder="1" applyProtection="1">
      <protection hidden="1"/>
    </xf>
    <xf numFmtId="169" fontId="14" fillId="20" borderId="0" xfId="4" applyNumberFormat="1" applyFont="1" applyFill="1" applyBorder="1" applyProtection="1">
      <protection hidden="1"/>
    </xf>
    <xf numFmtId="169" fontId="13" fillId="20" borderId="0" xfId="4" applyNumberFormat="1" applyFont="1" applyFill="1" applyBorder="1" applyProtection="1">
      <protection hidden="1"/>
    </xf>
    <xf numFmtId="2" fontId="14" fillId="20" borderId="0" xfId="4" applyNumberFormat="1" applyFont="1" applyFill="1" applyBorder="1" applyProtection="1">
      <protection hidden="1"/>
    </xf>
    <xf numFmtId="2" fontId="13" fillId="20" borderId="0" xfId="4" applyNumberFormat="1" applyFont="1" applyFill="1" applyBorder="1" applyProtection="1">
      <protection hidden="1"/>
    </xf>
    <xf numFmtId="0" fontId="14" fillId="18" borderId="0" xfId="4" applyFont="1" applyFill="1" applyAlignment="1" applyProtection="1">
      <alignment horizontal="left" indent="1"/>
      <protection hidden="1"/>
    </xf>
    <xf numFmtId="3" fontId="13" fillId="18" borderId="0" xfId="4" applyNumberFormat="1" applyFont="1" applyFill="1" applyBorder="1" applyAlignment="1" applyProtection="1">
      <alignment horizontal="right"/>
      <protection hidden="1"/>
    </xf>
    <xf numFmtId="175" fontId="14" fillId="18" borderId="0" xfId="0" applyNumberFormat="1" applyFont="1" applyFill="1" applyBorder="1" applyAlignment="1" applyProtection="1">
      <protection hidden="1"/>
    </xf>
    <xf numFmtId="9" fontId="66" fillId="18" borderId="0" xfId="6" applyFont="1" applyFill="1" applyBorder="1" applyAlignment="1" applyProtection="1">
      <protection hidden="1"/>
    </xf>
    <xf numFmtId="0" fontId="66" fillId="18" borderId="0" xfId="0" applyFont="1" applyFill="1" applyAlignment="1" applyProtection="1">
      <protection hidden="1"/>
    </xf>
    <xf numFmtId="169" fontId="14" fillId="20" borderId="12" xfId="4" applyNumberFormat="1" applyFont="1" applyFill="1" applyBorder="1" applyAlignment="1" applyProtection="1">
      <protection hidden="1"/>
    </xf>
    <xf numFmtId="169" fontId="14" fillId="20" borderId="8" xfId="4" applyNumberFormat="1" applyFont="1" applyFill="1" applyBorder="1" applyAlignment="1" applyProtection="1">
      <protection hidden="1"/>
    </xf>
    <xf numFmtId="169" fontId="13" fillId="20" borderId="0" xfId="4" applyNumberFormat="1" applyFont="1" applyFill="1" applyBorder="1" applyAlignment="1" applyProtection="1">
      <protection hidden="1"/>
    </xf>
    <xf numFmtId="3" fontId="14" fillId="20" borderId="10" xfId="4" applyNumberFormat="1" applyFont="1" applyFill="1" applyBorder="1" applyProtection="1">
      <protection hidden="1"/>
    </xf>
    <xf numFmtId="0" fontId="14" fillId="18" borderId="14" xfId="4" applyFont="1" applyFill="1" applyBorder="1" applyProtection="1">
      <protection hidden="1"/>
    </xf>
    <xf numFmtId="0" fontId="14" fillId="20" borderId="10" xfId="4" applyFont="1" applyFill="1" applyBorder="1" applyAlignment="1" applyProtection="1">
      <protection hidden="1"/>
    </xf>
    <xf numFmtId="3" fontId="68" fillId="20" borderId="10" xfId="4" applyNumberFormat="1" applyFont="1" applyFill="1" applyBorder="1" applyAlignment="1" applyProtection="1">
      <alignment horizontal="right"/>
      <protection hidden="1"/>
    </xf>
    <xf numFmtId="9" fontId="14" fillId="20" borderId="6" xfId="6" applyNumberFormat="1" applyFont="1" applyFill="1" applyBorder="1" applyProtection="1">
      <protection hidden="1"/>
    </xf>
    <xf numFmtId="0" fontId="14" fillId="18" borderId="8" xfId="4" applyFont="1" applyFill="1" applyBorder="1" applyAlignment="1" applyProtection="1">
      <protection hidden="1"/>
    </xf>
    <xf numFmtId="0" fontId="14" fillId="18" borderId="5" xfId="4" applyFont="1" applyFill="1" applyBorder="1" applyAlignment="1" applyProtection="1">
      <protection hidden="1"/>
    </xf>
    <xf numFmtId="3" fontId="14" fillId="20" borderId="10" xfId="4" applyNumberFormat="1" applyFont="1" applyFill="1" applyBorder="1" applyAlignment="1" applyProtection="1">
      <alignment horizontal="right"/>
      <protection hidden="1"/>
    </xf>
    <xf numFmtId="0" fontId="66" fillId="18" borderId="0" xfId="4" applyFont="1" applyFill="1" applyBorder="1" applyProtection="1">
      <protection hidden="1"/>
    </xf>
    <xf numFmtId="169" fontId="13" fillId="20" borderId="5" xfId="4" applyNumberFormat="1" applyFont="1" applyFill="1" applyBorder="1" applyAlignment="1" applyProtection="1">
      <protection hidden="1"/>
    </xf>
    <xf numFmtId="0" fontId="14" fillId="21" borderId="3" xfId="4" applyFont="1" applyFill="1" applyBorder="1" applyAlignment="1" applyProtection="1">
      <alignment horizontal="right"/>
      <protection hidden="1"/>
    </xf>
    <xf numFmtId="0" fontId="14" fillId="21" borderId="16" xfId="4" applyFont="1" applyFill="1" applyBorder="1" applyAlignment="1" applyProtection="1">
      <alignment horizontal="right"/>
      <protection hidden="1"/>
    </xf>
    <xf numFmtId="1" fontId="14" fillId="21" borderId="0" xfId="4" applyNumberFormat="1" applyFont="1" applyFill="1" applyBorder="1" applyProtection="1">
      <protection hidden="1"/>
    </xf>
    <xf numFmtId="1" fontId="14" fillId="21" borderId="9" xfId="4" applyNumberFormat="1" applyFont="1" applyFill="1" applyBorder="1" applyProtection="1">
      <protection hidden="1"/>
    </xf>
    <xf numFmtId="1" fontId="14" fillId="21" borderId="0" xfId="4" applyNumberFormat="1" applyFont="1" applyFill="1" applyBorder="1" applyAlignment="1" applyProtection="1">
      <protection hidden="1"/>
    </xf>
    <xf numFmtId="1" fontId="14" fillId="21" borderId="9" xfId="4" applyNumberFormat="1" applyFont="1" applyFill="1" applyBorder="1" applyAlignment="1" applyProtection="1">
      <protection hidden="1"/>
    </xf>
    <xf numFmtId="0" fontId="66" fillId="18" borderId="0" xfId="4" applyFont="1" applyFill="1" applyBorder="1" applyAlignment="1" applyProtection="1">
      <protection hidden="1"/>
    </xf>
    <xf numFmtId="9" fontId="14" fillId="18" borderId="9" xfId="6" applyFont="1" applyFill="1" applyBorder="1" applyAlignment="1" applyProtection="1">
      <protection hidden="1"/>
    </xf>
    <xf numFmtId="9" fontId="14" fillId="18" borderId="10" xfId="6" applyFont="1" applyFill="1" applyBorder="1" applyAlignment="1" applyProtection="1">
      <protection hidden="1"/>
    </xf>
    <xf numFmtId="169" fontId="14" fillId="20" borderId="5" xfId="4" applyNumberFormat="1" applyFont="1" applyFill="1" applyBorder="1" applyAlignment="1" applyProtection="1">
      <protection hidden="1"/>
    </xf>
    <xf numFmtId="3" fontId="14" fillId="21" borderId="0" xfId="4" applyNumberFormat="1" applyFont="1" applyFill="1" applyBorder="1" applyProtection="1">
      <protection hidden="1"/>
    </xf>
    <xf numFmtId="3" fontId="14" fillId="21" borderId="9" xfId="4" applyNumberFormat="1" applyFont="1" applyFill="1" applyBorder="1" applyProtection="1">
      <protection hidden="1"/>
    </xf>
    <xf numFmtId="0" fontId="14" fillId="20" borderId="0" xfId="4" applyFont="1" applyFill="1" applyAlignment="1" applyProtection="1">
      <protection hidden="1"/>
    </xf>
    <xf numFmtId="3" fontId="14" fillId="20" borderId="0" xfId="4" applyNumberFormat="1" applyFont="1" applyFill="1" applyBorder="1" applyAlignment="1" applyProtection="1">
      <alignment horizontal="right"/>
      <protection hidden="1"/>
    </xf>
    <xf numFmtId="169" fontId="14" fillId="20" borderId="10" xfId="4" applyNumberFormat="1" applyFont="1" applyFill="1" applyBorder="1" applyAlignment="1" applyProtection="1">
      <protection locked="0"/>
    </xf>
    <xf numFmtId="169" fontId="13" fillId="20" borderId="10" xfId="4" applyNumberFormat="1" applyFont="1" applyFill="1" applyBorder="1" applyAlignment="1" applyProtection="1">
      <protection locked="0"/>
    </xf>
    <xf numFmtId="169" fontId="13" fillId="20" borderId="8" xfId="4" applyNumberFormat="1" applyFont="1" applyFill="1" applyBorder="1" applyAlignment="1" applyProtection="1">
      <protection locked="0"/>
    </xf>
    <xf numFmtId="3" fontId="14" fillId="20" borderId="12" xfId="4" applyNumberFormat="1" applyFont="1" applyFill="1" applyBorder="1" applyAlignment="1" applyProtection="1">
      <alignment horizontal="right"/>
      <protection hidden="1"/>
    </xf>
    <xf numFmtId="3" fontId="13" fillId="20" borderId="10" xfId="4" applyNumberFormat="1" applyFont="1" applyFill="1" applyBorder="1" applyAlignment="1" applyProtection="1">
      <protection hidden="1"/>
    </xf>
    <xf numFmtId="0" fontId="14" fillId="18" borderId="11" xfId="4" applyFont="1" applyFill="1" applyBorder="1" applyAlignment="1" applyProtection="1">
      <alignment vertical="top" wrapText="1"/>
      <protection hidden="1"/>
    </xf>
    <xf numFmtId="0" fontId="14" fillId="20" borderId="11" xfId="4" applyFont="1" applyFill="1" applyBorder="1" applyAlignment="1" applyProtection="1">
      <alignment horizontal="right" vertical="top" wrapText="1"/>
      <protection hidden="1"/>
    </xf>
    <xf numFmtId="0" fontId="14" fillId="20" borderId="3" xfId="4" applyFont="1" applyFill="1" applyBorder="1" applyAlignment="1" applyProtection="1">
      <alignment horizontal="right" vertical="top" wrapText="1"/>
      <protection hidden="1"/>
    </xf>
    <xf numFmtId="0" fontId="14" fillId="18" borderId="16" xfId="4" applyFont="1" applyFill="1" applyBorder="1" applyAlignment="1" applyProtection="1">
      <alignment horizontal="right" vertical="top" wrapText="1"/>
      <protection hidden="1"/>
    </xf>
    <xf numFmtId="0" fontId="14" fillId="18" borderId="11" xfId="4" applyFont="1" applyFill="1" applyBorder="1" applyAlignment="1" applyProtection="1">
      <alignment horizontal="right" vertical="top" wrapText="1"/>
      <protection hidden="1"/>
    </xf>
    <xf numFmtId="0" fontId="72" fillId="18" borderId="0" xfId="4" applyFont="1" applyFill="1" applyProtection="1">
      <protection hidden="1"/>
    </xf>
    <xf numFmtId="0" fontId="72" fillId="18" borderId="0" xfId="0" applyFont="1" applyFill="1" applyAlignment="1" applyProtection="1"/>
    <xf numFmtId="0" fontId="72" fillId="20" borderId="0" xfId="0" applyFont="1" applyFill="1" applyAlignment="1" applyProtection="1"/>
    <xf numFmtId="9" fontId="13" fillId="18" borderId="9" xfId="6" applyFont="1" applyFill="1" applyBorder="1" applyAlignment="1" applyProtection="1">
      <protection hidden="1"/>
    </xf>
    <xf numFmtId="9" fontId="14" fillId="18" borderId="7" xfId="6" applyNumberFormat="1" applyFont="1" applyFill="1" applyBorder="1" applyAlignment="1" applyProtection="1">
      <protection hidden="1"/>
    </xf>
    <xf numFmtId="9" fontId="13" fillId="18" borderId="7" xfId="6" applyFont="1" applyFill="1" applyBorder="1" applyAlignment="1" applyProtection="1">
      <protection hidden="1"/>
    </xf>
    <xf numFmtId="9" fontId="13" fillId="18" borderId="10" xfId="6" applyFont="1" applyFill="1" applyBorder="1" applyAlignment="1" applyProtection="1">
      <protection hidden="1"/>
    </xf>
    <xf numFmtId="9" fontId="13" fillId="18" borderId="8" xfId="6" applyFont="1" applyFill="1" applyBorder="1" applyAlignment="1" applyProtection="1">
      <protection hidden="1"/>
    </xf>
    <xf numFmtId="9" fontId="14" fillId="18" borderId="8" xfId="6" applyNumberFormat="1" applyFont="1" applyFill="1" applyBorder="1" applyAlignment="1" applyProtection="1">
      <protection hidden="1"/>
    </xf>
    <xf numFmtId="9" fontId="14" fillId="18" borderId="10" xfId="6" applyNumberFormat="1" applyFont="1" applyFill="1" applyBorder="1" applyAlignment="1" applyProtection="1">
      <protection hidden="1"/>
    </xf>
    <xf numFmtId="0" fontId="72" fillId="18" borderId="0" xfId="157" applyFont="1" applyFill="1" applyBorder="1" applyProtection="1">
      <protection hidden="1"/>
    </xf>
    <xf numFmtId="0" fontId="29" fillId="18" borderId="0" xfId="0" applyFont="1" applyFill="1" applyAlignment="1" applyProtection="1">
      <alignment horizontal="right"/>
      <protection hidden="1"/>
    </xf>
    <xf numFmtId="0" fontId="29" fillId="18" borderId="0" xfId="4" applyFont="1" applyFill="1" applyAlignment="1" applyProtection="1">
      <alignment horizontal="right"/>
      <protection hidden="1"/>
    </xf>
    <xf numFmtId="0" fontId="14" fillId="18" borderId="0" xfId="4" applyFont="1" applyFill="1" applyAlignment="1" applyProtection="1">
      <alignment horizontal="right"/>
      <protection hidden="1"/>
    </xf>
    <xf numFmtId="0" fontId="14" fillId="20" borderId="0" xfId="4" applyFont="1" applyFill="1" applyAlignment="1" applyProtection="1">
      <alignment horizontal="right"/>
      <protection hidden="1"/>
    </xf>
    <xf numFmtId="2" fontId="14" fillId="18" borderId="0" xfId="6" applyNumberFormat="1" applyFont="1" applyFill="1" applyBorder="1" applyAlignment="1" applyProtection="1">
      <alignment horizontal="right"/>
      <protection hidden="1"/>
    </xf>
    <xf numFmtId="0" fontId="72" fillId="18" borderId="0" xfId="4" applyFont="1" applyFill="1" applyAlignment="1" applyProtection="1">
      <protection hidden="1"/>
    </xf>
    <xf numFmtId="0" fontId="29" fillId="18" borderId="0" xfId="4" applyFont="1" applyFill="1" applyAlignment="1" applyProtection="1">
      <protection hidden="1"/>
    </xf>
    <xf numFmtId="2" fontId="14" fillId="18" borderId="0" xfId="6" applyNumberFormat="1" applyFont="1" applyFill="1" applyBorder="1" applyAlignment="1" applyProtection="1">
      <protection hidden="1"/>
    </xf>
    <xf numFmtId="0" fontId="29" fillId="18" borderId="14" xfId="4" applyFont="1" applyFill="1" applyBorder="1" applyAlignment="1" applyProtection="1">
      <protection hidden="1"/>
    </xf>
    <xf numFmtId="0" fontId="22" fillId="18" borderId="14" xfId="4" applyFont="1" applyFill="1" applyBorder="1" applyAlignment="1" applyProtection="1">
      <protection hidden="1"/>
    </xf>
    <xf numFmtId="9" fontId="14" fillId="20" borderId="10" xfId="6" applyFont="1" applyFill="1" applyBorder="1" applyAlignment="1" applyProtection="1">
      <protection hidden="1"/>
    </xf>
    <xf numFmtId="9" fontId="14" fillId="20" borderId="9" xfId="6" applyFont="1" applyFill="1" applyBorder="1" applyAlignment="1" applyProtection="1">
      <protection hidden="1"/>
    </xf>
    <xf numFmtId="0" fontId="29" fillId="18" borderId="0" xfId="4" applyFont="1" applyFill="1" applyBorder="1" applyAlignment="1" applyProtection="1">
      <protection hidden="1"/>
    </xf>
    <xf numFmtId="3" fontId="14" fillId="18" borderId="0" xfId="4" applyNumberFormat="1" applyFont="1" applyFill="1" applyAlignment="1" applyProtection="1">
      <protection hidden="1"/>
    </xf>
    <xf numFmtId="0" fontId="22" fillId="18" borderId="10" xfId="4" applyFont="1" applyFill="1" applyBorder="1" applyAlignment="1" applyProtection="1">
      <protection hidden="1"/>
    </xf>
    <xf numFmtId="0" fontId="70" fillId="18" borderId="0" xfId="4" applyFont="1" applyFill="1" applyAlignment="1" applyProtection="1">
      <protection hidden="1"/>
    </xf>
    <xf numFmtId="0" fontId="66" fillId="18" borderId="0" xfId="4" applyFont="1" applyFill="1" applyAlignment="1" applyProtection="1">
      <protection hidden="1"/>
    </xf>
    <xf numFmtId="3" fontId="14" fillId="18" borderId="12" xfId="4" applyNumberFormat="1" applyFont="1" applyFill="1" applyBorder="1" applyAlignment="1" applyProtection="1">
      <protection hidden="1"/>
    </xf>
    <xf numFmtId="2" fontId="14" fillId="20" borderId="0" xfId="6" applyNumberFormat="1" applyFont="1" applyFill="1" applyBorder="1" applyAlignment="1" applyProtection="1">
      <protection hidden="1"/>
    </xf>
    <xf numFmtId="0" fontId="72" fillId="18" borderId="14" xfId="4" applyFont="1" applyFill="1" applyBorder="1" applyAlignment="1" applyProtection="1">
      <protection hidden="1"/>
    </xf>
    <xf numFmtId="0" fontId="73" fillId="18" borderId="14" xfId="4" applyFont="1" applyFill="1" applyBorder="1" applyAlignment="1" applyProtection="1">
      <protection hidden="1"/>
    </xf>
    <xf numFmtId="0" fontId="74" fillId="0" borderId="0" xfId="44" applyFont="1"/>
    <xf numFmtId="0" fontId="33" fillId="18" borderId="0" xfId="0" applyFont="1" applyFill="1" applyProtection="1">
      <protection hidden="1"/>
    </xf>
    <xf numFmtId="0" fontId="14" fillId="18" borderId="0" xfId="4" applyFont="1" applyFill="1" applyAlignment="1" applyProtection="1">
      <alignment horizontal="left" vertical="top"/>
      <protection hidden="1"/>
    </xf>
    <xf numFmtId="0" fontId="74" fillId="0" borderId="0" xfId="44" applyFont="1" applyBorder="1"/>
    <xf numFmtId="3" fontId="14" fillId="18" borderId="0" xfId="4" applyNumberFormat="1" applyFont="1" applyFill="1" applyBorder="1" applyAlignment="1" applyProtection="1">
      <alignment horizontal="left" vertical="top" wrapText="1"/>
      <protection hidden="1"/>
    </xf>
    <xf numFmtId="3" fontId="14" fillId="18" borderId="0" xfId="4" applyNumberFormat="1" applyFont="1" applyFill="1" applyBorder="1" applyAlignment="1" applyProtection="1">
      <alignment vertical="top" wrapText="1"/>
      <protection hidden="1"/>
    </xf>
    <xf numFmtId="0" fontId="68" fillId="20" borderId="0" xfId="4" applyFont="1" applyFill="1" applyBorder="1" applyAlignment="1" applyProtection="1">
      <protection hidden="1"/>
    </xf>
    <xf numFmtId="0" fontId="69" fillId="20" borderId="0" xfId="4" applyFont="1" applyFill="1" applyAlignment="1" applyProtection="1">
      <protection hidden="1"/>
    </xf>
    <xf numFmtId="0" fontId="68" fillId="20" borderId="0" xfId="4" applyFont="1" applyFill="1" applyAlignment="1" applyProtection="1">
      <protection hidden="1"/>
    </xf>
    <xf numFmtId="0" fontId="68" fillId="20" borderId="11" xfId="4" applyFont="1" applyFill="1" applyBorder="1" applyAlignment="1" applyProtection="1">
      <alignment horizontal="right"/>
      <protection hidden="1"/>
    </xf>
    <xf numFmtId="0" fontId="68" fillId="20" borderId="3" xfId="4" applyFont="1" applyFill="1" applyBorder="1" applyAlignment="1" applyProtection="1">
      <alignment horizontal="right"/>
      <protection hidden="1"/>
    </xf>
    <xf numFmtId="0" fontId="68" fillId="20" borderId="3" xfId="4" applyFont="1" applyFill="1" applyBorder="1" applyAlignment="1" applyProtection="1">
      <protection hidden="1"/>
    </xf>
    <xf numFmtId="0" fontId="68" fillId="20" borderId="10" xfId="4" applyFont="1" applyFill="1" applyBorder="1" applyAlignment="1" applyProtection="1">
      <protection hidden="1"/>
    </xf>
    <xf numFmtId="1" fontId="68" fillId="20" borderId="0" xfId="4" applyNumberFormat="1" applyFont="1" applyFill="1" applyBorder="1" applyAlignment="1" applyProtection="1">
      <protection hidden="1"/>
    </xf>
    <xf numFmtId="1" fontId="68" fillId="20" borderId="9" xfId="4" applyNumberFormat="1" applyFont="1" applyFill="1" applyBorder="1" applyAlignment="1" applyProtection="1">
      <protection hidden="1"/>
    </xf>
    <xf numFmtId="0" fontId="69" fillId="20" borderId="10" xfId="4" applyFont="1" applyFill="1" applyBorder="1" applyAlignment="1" applyProtection="1">
      <protection hidden="1"/>
    </xf>
    <xf numFmtId="0" fontId="69" fillId="20" borderId="8" xfId="4" applyFont="1" applyFill="1" applyBorder="1" applyAlignment="1" applyProtection="1">
      <protection hidden="1"/>
    </xf>
    <xf numFmtId="3" fontId="68" fillId="20" borderId="10" xfId="4" applyNumberFormat="1" applyFont="1" applyFill="1" applyBorder="1" applyAlignment="1" applyProtection="1">
      <protection hidden="1"/>
    </xf>
    <xf numFmtId="3" fontId="68" fillId="20" borderId="0" xfId="4" applyNumberFormat="1" applyFont="1" applyFill="1" applyBorder="1" applyAlignment="1" applyProtection="1">
      <protection hidden="1"/>
    </xf>
    <xf numFmtId="0" fontId="68" fillId="20" borderId="8" xfId="4" applyFont="1" applyFill="1" applyBorder="1" applyAlignment="1" applyProtection="1">
      <protection hidden="1"/>
    </xf>
    <xf numFmtId="3" fontId="68" fillId="20" borderId="8" xfId="4" applyNumberFormat="1" applyFont="1" applyFill="1" applyBorder="1" applyAlignment="1" applyProtection="1">
      <protection hidden="1"/>
    </xf>
    <xf numFmtId="3" fontId="68" fillId="20" borderId="5" xfId="4" applyNumberFormat="1" applyFont="1" applyFill="1" applyBorder="1" applyAlignment="1" applyProtection="1">
      <protection hidden="1"/>
    </xf>
    <xf numFmtId="1" fontId="68" fillId="20" borderId="10" xfId="4" applyNumberFormat="1" applyFont="1" applyFill="1" applyBorder="1" applyAlignment="1" applyProtection="1">
      <protection hidden="1"/>
    </xf>
    <xf numFmtId="3" fontId="68" fillId="20" borderId="9" xfId="4" applyNumberFormat="1" applyFont="1" applyFill="1" applyBorder="1" applyAlignment="1" applyProtection="1">
      <protection hidden="1"/>
    </xf>
    <xf numFmtId="3" fontId="68" fillId="20" borderId="7" xfId="4" applyNumberFormat="1" applyFont="1" applyFill="1" applyBorder="1" applyAlignment="1" applyProtection="1">
      <protection hidden="1"/>
    </xf>
    <xf numFmtId="0" fontId="68" fillId="20" borderId="12" xfId="4" applyFont="1" applyFill="1" applyBorder="1" applyAlignment="1" applyProtection="1">
      <protection hidden="1"/>
    </xf>
    <xf numFmtId="0" fontId="68" fillId="20" borderId="0" xfId="4" applyFont="1" applyFill="1" applyBorder="1" applyAlignment="1" applyProtection="1">
      <alignment horizontal="right"/>
      <protection hidden="1"/>
    </xf>
    <xf numFmtId="0" fontId="68" fillId="20" borderId="11" xfId="4" applyFont="1" applyFill="1" applyBorder="1" applyAlignment="1" applyProtection="1">
      <protection hidden="1"/>
    </xf>
    <xf numFmtId="0" fontId="68" fillId="20" borderId="10" xfId="4" applyFont="1" applyFill="1" applyBorder="1" applyAlignment="1" applyProtection="1">
      <alignment horizontal="right"/>
      <protection hidden="1"/>
    </xf>
    <xf numFmtId="0" fontId="69" fillId="20" borderId="10" xfId="4" applyFont="1" applyFill="1" applyBorder="1" applyAlignment="1" applyProtection="1">
      <alignment horizontal="right"/>
      <protection hidden="1"/>
    </xf>
    <xf numFmtId="0" fontId="69" fillId="20" borderId="0" xfId="4" applyFont="1" applyFill="1" applyBorder="1" applyAlignment="1" applyProtection="1">
      <alignment horizontal="right"/>
      <protection hidden="1"/>
    </xf>
    <xf numFmtId="0" fontId="69" fillId="20" borderId="0" xfId="4" applyFont="1" applyFill="1" applyBorder="1" applyAlignment="1" applyProtection="1">
      <protection hidden="1"/>
    </xf>
    <xf numFmtId="3" fontId="69" fillId="20" borderId="0" xfId="4" applyNumberFormat="1" applyFont="1" applyFill="1" applyBorder="1" applyAlignment="1" applyProtection="1">
      <protection hidden="1"/>
    </xf>
    <xf numFmtId="3" fontId="69" fillId="20" borderId="9" xfId="4" applyNumberFormat="1" applyFont="1" applyFill="1" applyBorder="1" applyAlignment="1" applyProtection="1">
      <protection hidden="1"/>
    </xf>
    <xf numFmtId="3" fontId="69" fillId="20" borderId="5" xfId="4" applyNumberFormat="1" applyFont="1" applyFill="1" applyBorder="1" applyAlignment="1" applyProtection="1">
      <protection hidden="1"/>
    </xf>
    <xf numFmtId="169" fontId="68" fillId="20" borderId="10" xfId="4" applyNumberFormat="1" applyFont="1" applyFill="1" applyBorder="1" applyAlignment="1" applyProtection="1">
      <protection hidden="1"/>
    </xf>
    <xf numFmtId="169" fontId="68" fillId="20" borderId="0" xfId="4" applyNumberFormat="1" applyFont="1" applyFill="1" applyBorder="1" applyAlignment="1" applyProtection="1">
      <protection hidden="1"/>
    </xf>
    <xf numFmtId="169" fontId="68" fillId="20" borderId="9" xfId="4" applyNumberFormat="1" applyFont="1" applyFill="1" applyBorder="1" applyAlignment="1" applyProtection="1">
      <protection hidden="1"/>
    </xf>
    <xf numFmtId="0" fontId="68" fillId="20" borderId="16" xfId="4" applyFont="1" applyFill="1" applyBorder="1" applyAlignment="1" applyProtection="1">
      <alignment horizontal="right"/>
      <protection hidden="1"/>
    </xf>
    <xf numFmtId="0" fontId="68" fillId="20" borderId="9" xfId="4" applyFont="1" applyFill="1" applyBorder="1" applyAlignment="1" applyProtection="1">
      <protection hidden="1"/>
    </xf>
    <xf numFmtId="169" fontId="69" fillId="20" borderId="10" xfId="4" applyNumberFormat="1" applyFont="1" applyFill="1" applyBorder="1" applyAlignment="1" applyProtection="1">
      <protection hidden="1"/>
    </xf>
    <xf numFmtId="169" fontId="69" fillId="20" borderId="0" xfId="4" applyNumberFormat="1" applyFont="1" applyFill="1" applyBorder="1" applyAlignment="1" applyProtection="1">
      <protection hidden="1"/>
    </xf>
    <xf numFmtId="169" fontId="69" fillId="20" borderId="9" xfId="4" applyNumberFormat="1" applyFont="1" applyFill="1" applyBorder="1" applyAlignment="1" applyProtection="1">
      <protection hidden="1"/>
    </xf>
    <xf numFmtId="169" fontId="69" fillId="20" borderId="8" xfId="4" applyNumberFormat="1" applyFont="1" applyFill="1" applyBorder="1" applyAlignment="1" applyProtection="1">
      <protection hidden="1"/>
    </xf>
    <xf numFmtId="169" fontId="69" fillId="20" borderId="5" xfId="4" applyNumberFormat="1" applyFont="1" applyFill="1" applyBorder="1" applyAlignment="1" applyProtection="1">
      <protection hidden="1"/>
    </xf>
    <xf numFmtId="169" fontId="69" fillId="20" borderId="7" xfId="4" applyNumberFormat="1" applyFont="1" applyFill="1" applyBorder="1" applyAlignment="1" applyProtection="1">
      <protection hidden="1"/>
    </xf>
    <xf numFmtId="0" fontId="69" fillId="20" borderId="5" xfId="4" applyFont="1" applyFill="1" applyBorder="1" applyAlignment="1" applyProtection="1">
      <protection hidden="1"/>
    </xf>
    <xf numFmtId="1" fontId="68" fillId="20" borderId="0" xfId="4" applyNumberFormat="1" applyFont="1" applyFill="1" applyAlignment="1" applyProtection="1">
      <protection hidden="1"/>
    </xf>
    <xf numFmtId="3" fontId="68" fillId="20" borderId="0" xfId="4" applyNumberFormat="1" applyFont="1" applyFill="1" applyBorder="1" applyAlignment="1" applyProtection="1">
      <alignment horizontal="right"/>
      <protection hidden="1"/>
    </xf>
    <xf numFmtId="9" fontId="68" fillId="20" borderId="0" xfId="6" applyFont="1" applyFill="1" applyAlignment="1" applyProtection="1">
      <protection hidden="1"/>
    </xf>
    <xf numFmtId="3" fontId="69" fillId="20" borderId="10" xfId="4" applyNumberFormat="1" applyFont="1" applyFill="1" applyBorder="1" applyAlignment="1" applyProtection="1">
      <protection hidden="1"/>
    </xf>
    <xf numFmtId="0" fontId="69" fillId="20" borderId="8" xfId="4" applyFont="1" applyFill="1" applyBorder="1" applyAlignment="1" applyProtection="1">
      <alignment horizontal="right"/>
      <protection hidden="1"/>
    </xf>
    <xf numFmtId="0" fontId="69" fillId="20" borderId="5" xfId="4" applyFont="1" applyFill="1" applyBorder="1" applyAlignment="1" applyProtection="1">
      <alignment horizontal="right"/>
      <protection hidden="1"/>
    </xf>
    <xf numFmtId="0" fontId="69" fillId="20" borderId="9" xfId="4" applyFont="1" applyFill="1" applyBorder="1" applyAlignment="1" applyProtection="1">
      <protection hidden="1"/>
    </xf>
    <xf numFmtId="0" fontId="69" fillId="20" borderId="7" xfId="4" applyFont="1" applyFill="1" applyBorder="1" applyAlignment="1" applyProtection="1">
      <protection hidden="1"/>
    </xf>
    <xf numFmtId="3" fontId="69" fillId="20" borderId="7" xfId="4" applyNumberFormat="1" applyFont="1" applyFill="1" applyBorder="1" applyAlignment="1" applyProtection="1">
      <protection hidden="1"/>
    </xf>
    <xf numFmtId="3" fontId="68" fillId="20" borderId="0" xfId="4" applyNumberFormat="1" applyFont="1" applyFill="1" applyAlignment="1" applyProtection="1">
      <protection hidden="1"/>
    </xf>
    <xf numFmtId="0" fontId="72" fillId="20" borderId="0" xfId="4" applyFont="1" applyFill="1" applyProtection="1">
      <protection hidden="1"/>
    </xf>
    <xf numFmtId="0" fontId="68" fillId="20" borderId="0" xfId="36" applyFont="1" applyFill="1" applyBorder="1" applyAlignment="1">
      <alignment wrapText="1"/>
    </xf>
    <xf numFmtId="3" fontId="68" fillId="20" borderId="0" xfId="36" applyNumberFormat="1" applyFont="1" applyFill="1" applyBorder="1" applyAlignment="1" applyProtection="1">
      <protection hidden="1"/>
    </xf>
    <xf numFmtId="0" fontId="68" fillId="20" borderId="0" xfId="36" applyFont="1" applyFill="1" applyAlignment="1" applyProtection="1">
      <protection hidden="1"/>
    </xf>
    <xf numFmtId="0" fontId="68" fillId="20" borderId="5" xfId="4" applyFont="1" applyFill="1" applyBorder="1" applyAlignment="1" applyProtection="1">
      <protection hidden="1"/>
    </xf>
    <xf numFmtId="169" fontId="66" fillId="20" borderId="10" xfId="4" applyNumberFormat="1" applyFont="1" applyFill="1" applyBorder="1" applyAlignment="1" applyProtection="1">
      <protection hidden="1"/>
    </xf>
    <xf numFmtId="169" fontId="66" fillId="18" borderId="0" xfId="4" applyNumberFormat="1" applyFont="1" applyFill="1" applyBorder="1" applyAlignment="1" applyProtection="1">
      <protection hidden="1"/>
    </xf>
    <xf numFmtId="169" fontId="67" fillId="20" borderId="10" xfId="4" applyNumberFormat="1" applyFont="1" applyFill="1" applyBorder="1" applyAlignment="1" applyProtection="1">
      <protection hidden="1"/>
    </xf>
    <xf numFmtId="169" fontId="67" fillId="18" borderId="0" xfId="4" applyNumberFormat="1" applyFont="1" applyFill="1" applyBorder="1" applyAlignment="1" applyProtection="1">
      <protection hidden="1"/>
    </xf>
    <xf numFmtId="169" fontId="67" fillId="20" borderId="8" xfId="4" applyNumberFormat="1" applyFont="1" applyFill="1" applyBorder="1" applyAlignment="1" applyProtection="1">
      <protection hidden="1"/>
    </xf>
    <xf numFmtId="169" fontId="67" fillId="18" borderId="5" xfId="4" applyNumberFormat="1" applyFont="1" applyFill="1" applyBorder="1" applyAlignment="1" applyProtection="1">
      <protection hidden="1"/>
    </xf>
    <xf numFmtId="0" fontId="13" fillId="18" borderId="0" xfId="4" applyFont="1" applyFill="1" applyAlignment="1" applyProtection="1">
      <protection hidden="1"/>
    </xf>
    <xf numFmtId="0" fontId="14" fillId="18" borderId="4" xfId="36" applyFont="1" applyFill="1" applyBorder="1" applyAlignment="1" applyProtection="1">
      <alignment wrapText="1"/>
      <protection hidden="1"/>
    </xf>
    <xf numFmtId="0" fontId="14" fillId="0" borderId="4" xfId="36" applyFont="1" applyBorder="1" applyAlignment="1">
      <alignment wrapText="1"/>
    </xf>
    <xf numFmtId="9" fontId="14" fillId="20" borderId="10" xfId="6" applyNumberFormat="1" applyFont="1" applyFill="1" applyBorder="1" applyAlignment="1" applyProtection="1">
      <protection hidden="1"/>
    </xf>
    <xf numFmtId="9" fontId="14" fillId="20" borderId="6" xfId="6" applyNumberFormat="1" applyFont="1" applyFill="1" applyBorder="1" applyAlignment="1" applyProtection="1">
      <protection hidden="1"/>
    </xf>
    <xf numFmtId="9" fontId="13" fillId="20" borderId="10" xfId="6" applyFont="1" applyFill="1" applyBorder="1" applyAlignment="1" applyProtection="1">
      <protection hidden="1"/>
    </xf>
    <xf numFmtId="9" fontId="13" fillId="20" borderId="9" xfId="6" applyFont="1" applyFill="1" applyBorder="1" applyAlignment="1" applyProtection="1">
      <protection hidden="1"/>
    </xf>
    <xf numFmtId="9" fontId="13" fillId="20" borderId="8" xfId="6" applyFont="1" applyFill="1" applyBorder="1" applyAlignment="1" applyProtection="1">
      <protection hidden="1"/>
    </xf>
    <xf numFmtId="9" fontId="14" fillId="20" borderId="8" xfId="6" applyFont="1" applyFill="1" applyBorder="1" applyAlignment="1" applyProtection="1">
      <protection hidden="1"/>
    </xf>
    <xf numFmtId="9" fontId="14" fillId="20" borderId="7" xfId="6" applyFont="1" applyFill="1" applyBorder="1" applyAlignment="1" applyProtection="1">
      <protection hidden="1"/>
    </xf>
    <xf numFmtId="3" fontId="70" fillId="18" borderId="0" xfId="4" applyNumberFormat="1" applyFont="1" applyFill="1" applyBorder="1" applyAlignment="1" applyProtection="1">
      <alignment horizontal="left" vertical="top" wrapText="1"/>
      <protection hidden="1"/>
    </xf>
    <xf numFmtId="0" fontId="14" fillId="18" borderId="0" xfId="4" applyFont="1" applyFill="1" applyAlignment="1" applyProtection="1">
      <alignment vertical="top"/>
      <protection hidden="1"/>
    </xf>
    <xf numFmtId="9" fontId="14" fillId="20" borderId="0" xfId="6" applyNumberFormat="1" applyFont="1" applyFill="1" applyBorder="1" applyProtection="1">
      <protection hidden="1"/>
    </xf>
    <xf numFmtId="9" fontId="14" fillId="20" borderId="0" xfId="6" applyFont="1" applyFill="1" applyBorder="1" applyProtection="1">
      <protection hidden="1"/>
    </xf>
    <xf numFmtId="9" fontId="13" fillId="20" borderId="0" xfId="6" applyFont="1" applyFill="1" applyBorder="1" applyProtection="1">
      <protection hidden="1"/>
    </xf>
    <xf numFmtId="0" fontId="70" fillId="18" borderId="0" xfId="4" applyFont="1" applyFill="1" applyBorder="1" applyAlignment="1" applyProtection="1">
      <protection hidden="1"/>
    </xf>
    <xf numFmtId="0" fontId="14" fillId="18" borderId="0" xfId="4" applyFont="1" applyFill="1" applyBorder="1" applyAlignment="1" applyProtection="1">
      <alignment horizontal="right"/>
      <protection hidden="1"/>
    </xf>
    <xf numFmtId="0" fontId="14" fillId="18" borderId="0" xfId="4" applyFont="1" applyFill="1" applyBorder="1" applyAlignment="1" applyProtection="1">
      <alignment horizontal="right" vertical="top" wrapText="1"/>
      <protection hidden="1"/>
    </xf>
    <xf numFmtId="9" fontId="13" fillId="20" borderId="0" xfId="6" applyFont="1" applyFill="1" applyBorder="1" applyAlignment="1" applyProtection="1">
      <alignment horizontal="right"/>
      <protection hidden="1"/>
    </xf>
    <xf numFmtId="0" fontId="76" fillId="18" borderId="10" xfId="4" applyFont="1" applyFill="1" applyBorder="1" applyProtection="1"/>
    <xf numFmtId="0" fontId="77" fillId="18" borderId="5" xfId="4" applyFont="1" applyFill="1" applyBorder="1" applyAlignment="1" applyProtection="1">
      <protection hidden="1"/>
    </xf>
    <xf numFmtId="0" fontId="76" fillId="20" borderId="5" xfId="4" applyFont="1" applyFill="1" applyBorder="1" applyAlignment="1" applyProtection="1">
      <protection hidden="1"/>
    </xf>
    <xf numFmtId="0" fontId="76" fillId="18" borderId="5" xfId="4" applyFont="1" applyFill="1" applyBorder="1" applyAlignment="1" applyProtection="1">
      <protection hidden="1"/>
    </xf>
    <xf numFmtId="0" fontId="77" fillId="18" borderId="0" xfId="4" applyFont="1" applyFill="1" applyAlignment="1" applyProtection="1">
      <protection hidden="1"/>
    </xf>
    <xf numFmtId="0" fontId="76" fillId="18" borderId="0" xfId="4" applyFont="1" applyFill="1" applyAlignment="1" applyProtection="1">
      <protection hidden="1"/>
    </xf>
    <xf numFmtId="0" fontId="76" fillId="20" borderId="11" xfId="4" applyFont="1" applyFill="1" applyBorder="1" applyAlignment="1" applyProtection="1">
      <alignment horizontal="right" vertical="top" wrapText="1"/>
      <protection hidden="1"/>
    </xf>
    <xf numFmtId="0" fontId="76" fillId="20" borderId="3" xfId="4" applyFont="1" applyFill="1" applyBorder="1" applyAlignment="1" applyProtection="1">
      <alignment horizontal="right" vertical="top" wrapText="1"/>
      <protection hidden="1"/>
    </xf>
    <xf numFmtId="0" fontId="76" fillId="18" borderId="11" xfId="4" applyFont="1" applyFill="1" applyBorder="1" applyAlignment="1" applyProtection="1">
      <alignment horizontal="right" vertical="top" wrapText="1"/>
      <protection hidden="1"/>
    </xf>
    <xf numFmtId="0" fontId="76" fillId="18" borderId="10" xfId="4" applyFont="1" applyFill="1" applyBorder="1" applyAlignment="1" applyProtection="1">
      <protection hidden="1"/>
    </xf>
    <xf numFmtId="3" fontId="76" fillId="18" borderId="0" xfId="4" applyNumberFormat="1" applyFont="1" applyFill="1" applyBorder="1" applyAlignment="1" applyProtection="1">
      <alignment horizontal="right"/>
      <protection hidden="1"/>
    </xf>
    <xf numFmtId="3" fontId="76" fillId="18" borderId="0" xfId="4" applyNumberFormat="1" applyFont="1" applyFill="1" applyBorder="1" applyAlignment="1" applyProtection="1">
      <protection hidden="1"/>
    </xf>
    <xf numFmtId="1" fontId="76" fillId="18" borderId="0" xfId="4" applyNumberFormat="1" applyFont="1" applyFill="1" applyBorder="1" applyAlignment="1" applyProtection="1">
      <protection hidden="1"/>
    </xf>
    <xf numFmtId="9" fontId="76" fillId="18" borderId="10" xfId="6" applyFont="1" applyFill="1" applyBorder="1" applyAlignment="1" applyProtection="1">
      <protection hidden="1"/>
    </xf>
    <xf numFmtId="9" fontId="76" fillId="18" borderId="14" xfId="6" applyFont="1" applyFill="1" applyBorder="1" applyAlignment="1" applyProtection="1">
      <protection hidden="1"/>
    </xf>
    <xf numFmtId="9" fontId="76" fillId="18" borderId="9" xfId="6" applyFont="1" applyFill="1" applyBorder="1" applyAlignment="1" applyProtection="1">
      <protection hidden="1"/>
    </xf>
    <xf numFmtId="0" fontId="76" fillId="20" borderId="10" xfId="4" applyFont="1" applyFill="1" applyBorder="1" applyAlignment="1" applyProtection="1">
      <alignment horizontal="right"/>
      <protection hidden="1"/>
    </xf>
    <xf numFmtId="0" fontId="76" fillId="18" borderId="0" xfId="4" applyFont="1" applyFill="1" applyBorder="1" applyAlignment="1" applyProtection="1">
      <alignment horizontal="right"/>
      <protection hidden="1"/>
    </xf>
    <xf numFmtId="0" fontId="76" fillId="18" borderId="0" xfId="4" applyFont="1" applyFill="1" applyBorder="1" applyAlignment="1" applyProtection="1">
      <protection hidden="1"/>
    </xf>
    <xf numFmtId="9" fontId="76" fillId="20" borderId="10" xfId="6" applyFont="1" applyFill="1" applyBorder="1" applyProtection="1">
      <protection hidden="1"/>
    </xf>
    <xf numFmtId="9" fontId="76" fillId="20" borderId="9" xfId="6" applyFont="1" applyFill="1" applyBorder="1" applyProtection="1">
      <protection hidden="1"/>
    </xf>
    <xf numFmtId="3" fontId="77" fillId="18" borderId="0" xfId="4" applyNumberFormat="1" applyFont="1" applyFill="1" applyBorder="1" applyAlignment="1" applyProtection="1">
      <protection hidden="1"/>
    </xf>
    <xf numFmtId="9" fontId="77" fillId="20" borderId="10" xfId="6" applyFont="1" applyFill="1" applyBorder="1" applyProtection="1">
      <protection hidden="1"/>
    </xf>
    <xf numFmtId="9" fontId="77" fillId="20" borderId="9" xfId="6" applyFont="1" applyFill="1" applyBorder="1" applyProtection="1">
      <protection hidden="1"/>
    </xf>
    <xf numFmtId="9" fontId="77" fillId="18" borderId="10" xfId="6" applyFont="1" applyFill="1" applyBorder="1" applyAlignment="1" applyProtection="1">
      <protection hidden="1"/>
    </xf>
    <xf numFmtId="9" fontId="77" fillId="18" borderId="9" xfId="6" applyFont="1" applyFill="1" applyBorder="1" applyAlignment="1" applyProtection="1">
      <protection hidden="1"/>
    </xf>
    <xf numFmtId="9" fontId="77" fillId="18" borderId="14" xfId="6" applyFont="1" applyFill="1" applyBorder="1" applyAlignment="1" applyProtection="1">
      <protection hidden="1"/>
    </xf>
    <xf numFmtId="0" fontId="77" fillId="20" borderId="10" xfId="4" applyFont="1" applyFill="1" applyBorder="1" applyAlignment="1" applyProtection="1">
      <alignment horizontal="right"/>
      <protection hidden="1"/>
    </xf>
    <xf numFmtId="0" fontId="77" fillId="18" borderId="0" xfId="4" applyFont="1" applyFill="1" applyBorder="1" applyAlignment="1" applyProtection="1">
      <alignment horizontal="right"/>
      <protection hidden="1"/>
    </xf>
    <xf numFmtId="0" fontId="77" fillId="18" borderId="0" xfId="4" applyFont="1" applyFill="1" applyBorder="1" applyAlignment="1" applyProtection="1">
      <protection hidden="1"/>
    </xf>
    <xf numFmtId="9" fontId="76" fillId="18" borderId="10" xfId="6" applyFont="1" applyFill="1" applyBorder="1" applyAlignment="1" applyProtection="1">
      <alignment horizontal="right"/>
      <protection hidden="1"/>
    </xf>
    <xf numFmtId="0" fontId="77" fillId="20" borderId="8" xfId="4" applyFont="1" applyFill="1" applyBorder="1" applyAlignment="1" applyProtection="1">
      <alignment horizontal="right"/>
      <protection hidden="1"/>
    </xf>
    <xf numFmtId="0" fontId="77" fillId="18" borderId="5" xfId="4" applyFont="1" applyFill="1" applyBorder="1" applyAlignment="1" applyProtection="1">
      <alignment horizontal="right"/>
      <protection hidden="1"/>
    </xf>
    <xf numFmtId="3" fontId="77" fillId="18" borderId="5" xfId="4" applyNumberFormat="1" applyFont="1" applyFill="1" applyBorder="1" applyAlignment="1" applyProtection="1">
      <protection hidden="1"/>
    </xf>
    <xf numFmtId="9" fontId="77" fillId="20" borderId="8" xfId="6" applyFont="1" applyFill="1" applyBorder="1" applyProtection="1">
      <protection hidden="1"/>
    </xf>
    <xf numFmtId="9" fontId="77" fillId="18" borderId="8" xfId="6" applyFont="1" applyFill="1" applyBorder="1" applyAlignment="1" applyProtection="1">
      <protection hidden="1"/>
    </xf>
    <xf numFmtId="9" fontId="77" fillId="18" borderId="7" xfId="6" applyFont="1" applyFill="1" applyBorder="1" applyAlignment="1" applyProtection="1">
      <alignment horizontal="right"/>
      <protection hidden="1"/>
    </xf>
    <xf numFmtId="9" fontId="77" fillId="18" borderId="13" xfId="6" applyFont="1" applyFill="1" applyBorder="1" applyAlignment="1" applyProtection="1">
      <protection hidden="1"/>
    </xf>
    <xf numFmtId="1" fontId="76" fillId="20" borderId="10" xfId="4" applyNumberFormat="1" applyFont="1" applyFill="1" applyBorder="1" applyAlignment="1" applyProtection="1">
      <protection hidden="1"/>
    </xf>
    <xf numFmtId="0" fontId="76" fillId="18" borderId="14" xfId="4" applyFont="1" applyFill="1" applyBorder="1" applyAlignment="1" applyProtection="1">
      <protection hidden="1"/>
    </xf>
    <xf numFmtId="3" fontId="76" fillId="20" borderId="10" xfId="4" applyNumberFormat="1" applyFont="1" applyFill="1" applyBorder="1" applyAlignment="1" applyProtection="1">
      <protection hidden="1"/>
    </xf>
    <xf numFmtId="0" fontId="76" fillId="18" borderId="9" xfId="4" applyFont="1" applyFill="1" applyBorder="1" applyAlignment="1" applyProtection="1">
      <protection hidden="1"/>
    </xf>
    <xf numFmtId="3" fontId="76" fillId="20" borderId="8" xfId="4" applyNumberFormat="1" applyFont="1" applyFill="1" applyBorder="1" applyAlignment="1" applyProtection="1">
      <protection hidden="1"/>
    </xf>
    <xf numFmtId="3" fontId="76" fillId="18" borderId="5" xfId="4" applyNumberFormat="1" applyFont="1" applyFill="1" applyBorder="1" applyAlignment="1" applyProtection="1">
      <protection hidden="1"/>
    </xf>
    <xf numFmtId="9" fontId="76" fillId="18" borderId="8" xfId="6" applyFont="1" applyFill="1" applyBorder="1" applyAlignment="1" applyProtection="1">
      <protection hidden="1"/>
    </xf>
    <xf numFmtId="9" fontId="76" fillId="18" borderId="7" xfId="6" applyFont="1" applyFill="1" applyBorder="1" applyAlignment="1" applyProtection="1">
      <protection hidden="1"/>
    </xf>
    <xf numFmtId="0" fontId="76" fillId="20" borderId="12" xfId="4" applyFont="1" applyFill="1" applyBorder="1" applyAlignment="1" applyProtection="1">
      <protection hidden="1"/>
    </xf>
    <xf numFmtId="169" fontId="76" fillId="20" borderId="10" xfId="4" applyNumberFormat="1" applyFont="1" applyFill="1" applyBorder="1" applyAlignment="1" applyProtection="1">
      <protection hidden="1"/>
    </xf>
    <xf numFmtId="169" fontId="76" fillId="18" borderId="0" xfId="4" applyNumberFormat="1" applyFont="1" applyFill="1" applyBorder="1" applyAlignment="1" applyProtection="1">
      <protection hidden="1"/>
    </xf>
    <xf numFmtId="169" fontId="77" fillId="20" borderId="10" xfId="4" applyNumberFormat="1" applyFont="1" applyFill="1" applyBorder="1" applyAlignment="1" applyProtection="1">
      <protection hidden="1"/>
    </xf>
    <xf numFmtId="169" fontId="77" fillId="18" borderId="0" xfId="4" applyNumberFormat="1" applyFont="1" applyFill="1" applyBorder="1" applyAlignment="1" applyProtection="1">
      <protection hidden="1"/>
    </xf>
    <xf numFmtId="169" fontId="77" fillId="20" borderId="8" xfId="4" applyNumberFormat="1" applyFont="1" applyFill="1" applyBorder="1" applyAlignment="1" applyProtection="1">
      <protection hidden="1"/>
    </xf>
    <xf numFmtId="169" fontId="77" fillId="18" borderId="5" xfId="4" applyNumberFormat="1" applyFont="1" applyFill="1" applyBorder="1" applyAlignment="1" applyProtection="1">
      <protection hidden="1"/>
    </xf>
    <xf numFmtId="9" fontId="77" fillId="18" borderId="7" xfId="6" applyFont="1" applyFill="1" applyBorder="1" applyAlignment="1" applyProtection="1">
      <protection hidden="1"/>
    </xf>
    <xf numFmtId="0" fontId="76" fillId="18" borderId="0" xfId="4" applyFont="1" applyFill="1" applyAlignment="1" applyProtection="1">
      <alignment vertical="top"/>
      <protection hidden="1"/>
    </xf>
    <xf numFmtId="9" fontId="76" fillId="18" borderId="9" xfId="4" applyNumberFormat="1" applyFont="1" applyFill="1" applyBorder="1" applyAlignment="1" applyProtection="1">
      <protection hidden="1"/>
    </xf>
    <xf numFmtId="3" fontId="79" fillId="18" borderId="0" xfId="0" applyNumberFormat="1" applyFont="1" applyFill="1" applyBorder="1" applyAlignment="1" applyProtection="1">
      <protection hidden="1"/>
    </xf>
    <xf numFmtId="0" fontId="76" fillId="18" borderId="0" xfId="0" applyFont="1" applyFill="1" applyAlignment="1" applyProtection="1">
      <protection hidden="1"/>
    </xf>
    <xf numFmtId="0" fontId="76" fillId="18" borderId="0" xfId="4" applyFont="1" applyFill="1" applyBorder="1" applyAlignment="1" applyProtection="1">
      <alignment vertical="top"/>
      <protection hidden="1"/>
    </xf>
    <xf numFmtId="0" fontId="76" fillId="18" borderId="0" xfId="4" applyFont="1" applyFill="1" applyProtection="1">
      <protection hidden="1"/>
    </xf>
    <xf numFmtId="2" fontId="14" fillId="18" borderId="10" xfId="6" applyNumberFormat="1" applyFont="1" applyFill="1" applyBorder="1" applyAlignment="1" applyProtection="1">
      <protection hidden="1"/>
    </xf>
    <xf numFmtId="1" fontId="76" fillId="20" borderId="0" xfId="4" applyNumberFormat="1" applyFont="1" applyFill="1" applyBorder="1" applyAlignment="1" applyProtection="1">
      <alignment horizontal="right"/>
      <protection hidden="1"/>
    </xf>
    <xf numFmtId="1" fontId="76" fillId="20" borderId="10" xfId="4" applyNumberFormat="1" applyFont="1" applyFill="1" applyBorder="1" applyAlignment="1" applyProtection="1">
      <alignment horizontal="right"/>
      <protection hidden="1"/>
    </xf>
    <xf numFmtId="3" fontId="76" fillId="20" borderId="0" xfId="4" applyNumberFormat="1" applyFont="1" applyFill="1" applyBorder="1" applyAlignment="1" applyProtection="1">
      <protection hidden="1"/>
    </xf>
    <xf numFmtId="3" fontId="76" fillId="20" borderId="5" xfId="4" applyNumberFormat="1" applyFont="1" applyFill="1" applyBorder="1" applyAlignment="1" applyProtection="1">
      <protection hidden="1"/>
    </xf>
    <xf numFmtId="169" fontId="76" fillId="20" borderId="0" xfId="4" applyNumberFormat="1" applyFont="1" applyFill="1" applyBorder="1" applyAlignment="1" applyProtection="1">
      <protection hidden="1"/>
    </xf>
    <xf numFmtId="169" fontId="77" fillId="20" borderId="0" xfId="4" applyNumberFormat="1" applyFont="1" applyFill="1" applyBorder="1" applyAlignment="1" applyProtection="1">
      <protection hidden="1"/>
    </xf>
    <xf numFmtId="169" fontId="77" fillId="20" borderId="5" xfId="4" applyNumberFormat="1" applyFont="1" applyFill="1" applyBorder="1" applyAlignment="1" applyProtection="1">
      <protection hidden="1"/>
    </xf>
    <xf numFmtId="0" fontId="76" fillId="20" borderId="0" xfId="4" applyFont="1" applyFill="1" applyBorder="1" applyAlignment="1" applyProtection="1">
      <alignment horizontal="right"/>
      <protection hidden="1"/>
    </xf>
    <xf numFmtId="0" fontId="76" fillId="20" borderId="10" xfId="4" applyFont="1" applyFill="1" applyBorder="1" applyAlignment="1" applyProtection="1">
      <protection hidden="1"/>
    </xf>
    <xf numFmtId="0" fontId="76" fillId="20" borderId="0" xfId="4" applyFont="1" applyFill="1" applyBorder="1" applyAlignment="1" applyProtection="1">
      <protection hidden="1"/>
    </xf>
    <xf numFmtId="0" fontId="77" fillId="20" borderId="10" xfId="4" applyFont="1" applyFill="1" applyBorder="1" applyAlignment="1" applyProtection="1">
      <protection hidden="1"/>
    </xf>
    <xf numFmtId="0" fontId="77" fillId="20" borderId="8" xfId="4" applyFont="1" applyFill="1" applyBorder="1" applyAlignment="1" applyProtection="1">
      <protection hidden="1"/>
    </xf>
    <xf numFmtId="9" fontId="76" fillId="20" borderId="10" xfId="6" applyFont="1" applyFill="1" applyBorder="1" applyAlignment="1" applyProtection="1">
      <protection hidden="1"/>
    </xf>
    <xf numFmtId="9" fontId="76" fillId="20" borderId="9" xfId="6" applyFont="1" applyFill="1" applyBorder="1" applyAlignment="1" applyProtection="1">
      <protection hidden="1"/>
    </xf>
    <xf numFmtId="0" fontId="77" fillId="18" borderId="5" xfId="4" applyFont="1" applyFill="1" applyBorder="1" applyProtection="1">
      <protection hidden="1"/>
    </xf>
    <xf numFmtId="0" fontId="76" fillId="20" borderId="5" xfId="4" applyFont="1" applyFill="1" applyBorder="1" applyProtection="1">
      <protection hidden="1"/>
    </xf>
    <xf numFmtId="0" fontId="76" fillId="18" borderId="5" xfId="4" applyFont="1" applyFill="1" applyBorder="1" applyProtection="1">
      <protection hidden="1"/>
    </xf>
    <xf numFmtId="0" fontId="76" fillId="18" borderId="0" xfId="4" applyFont="1" applyFill="1" applyBorder="1" applyProtection="1">
      <protection hidden="1"/>
    </xf>
    <xf numFmtId="3" fontId="76" fillId="20" borderId="0" xfId="4" applyNumberFormat="1" applyFont="1" applyFill="1" applyBorder="1" applyProtection="1">
      <protection hidden="1"/>
    </xf>
    <xf numFmtId="0" fontId="76" fillId="20" borderId="0" xfId="4" applyFont="1" applyFill="1" applyProtection="1">
      <protection hidden="1"/>
    </xf>
    <xf numFmtId="1" fontId="76" fillId="20" borderId="0" xfId="4" applyNumberFormat="1" applyFont="1" applyFill="1" applyBorder="1" applyProtection="1">
      <protection hidden="1"/>
    </xf>
    <xf numFmtId="0" fontId="76" fillId="20" borderId="16" xfId="4" applyFont="1" applyFill="1" applyBorder="1" applyAlignment="1" applyProtection="1">
      <alignment horizontal="right" vertical="top" wrapText="1"/>
      <protection hidden="1"/>
    </xf>
    <xf numFmtId="0" fontId="76" fillId="20" borderId="9" xfId="4" applyFont="1" applyFill="1" applyBorder="1" applyAlignment="1" applyProtection="1">
      <protection hidden="1"/>
    </xf>
    <xf numFmtId="0" fontId="76" fillId="18" borderId="0" xfId="0" applyFont="1" applyFill="1" applyProtection="1">
      <protection hidden="1"/>
    </xf>
    <xf numFmtId="0" fontId="77" fillId="18" borderId="0" xfId="4" applyFont="1" applyFill="1" applyBorder="1" applyProtection="1">
      <protection hidden="1"/>
    </xf>
    <xf numFmtId="0" fontId="76" fillId="20" borderId="0" xfId="4" applyFont="1" applyFill="1" applyBorder="1" applyProtection="1">
      <protection hidden="1"/>
    </xf>
    <xf numFmtId="0" fontId="76" fillId="20" borderId="0" xfId="0" applyFont="1" applyFill="1" applyProtection="1">
      <protection hidden="1"/>
    </xf>
    <xf numFmtId="175" fontId="76" fillId="18" borderId="0" xfId="0" applyNumberFormat="1" applyFont="1" applyFill="1" applyBorder="1" applyAlignment="1" applyProtection="1">
      <protection hidden="1"/>
    </xf>
    <xf numFmtId="0" fontId="76" fillId="18" borderId="11" xfId="4" applyFont="1" applyFill="1" applyBorder="1" applyAlignment="1" applyProtection="1">
      <alignment wrapText="1"/>
      <protection hidden="1"/>
    </xf>
    <xf numFmtId="0" fontId="78" fillId="20" borderId="0" xfId="4" applyFont="1" applyFill="1" applyAlignment="1" applyProtection="1">
      <protection hidden="1"/>
    </xf>
    <xf numFmtId="0" fontId="78" fillId="18" borderId="0" xfId="4" applyFont="1" applyFill="1" applyAlignment="1" applyProtection="1">
      <protection hidden="1"/>
    </xf>
    <xf numFmtId="9" fontId="78" fillId="18" borderId="0" xfId="6" applyFont="1" applyFill="1" applyBorder="1" applyAlignment="1" applyProtection="1">
      <protection hidden="1"/>
    </xf>
    <xf numFmtId="0" fontId="76" fillId="18" borderId="5" xfId="4" applyFont="1" applyFill="1" applyBorder="1" applyAlignment="1" applyProtection="1">
      <alignment horizontal="right"/>
      <protection hidden="1"/>
    </xf>
    <xf numFmtId="2" fontId="76" fillId="18" borderId="0" xfId="4" applyNumberFormat="1" applyFont="1" applyFill="1" applyBorder="1" applyProtection="1">
      <protection hidden="1"/>
    </xf>
    <xf numFmtId="0" fontId="76" fillId="18" borderId="0" xfId="0" applyFont="1" applyFill="1" applyBorder="1" applyAlignment="1" applyProtection="1">
      <alignment wrapText="1"/>
      <protection hidden="1"/>
    </xf>
    <xf numFmtId="2" fontId="76" fillId="18" borderId="0" xfId="6" applyNumberFormat="1" applyFont="1" applyFill="1" applyBorder="1" applyProtection="1">
      <protection hidden="1"/>
    </xf>
    <xf numFmtId="0" fontId="76" fillId="18" borderId="0" xfId="4" applyFont="1" applyFill="1" applyBorder="1" applyAlignment="1" applyProtection="1">
      <alignment horizontal="left" vertical="top" wrapText="1"/>
      <protection hidden="1"/>
    </xf>
    <xf numFmtId="3" fontId="76" fillId="20" borderId="10" xfId="4" applyNumberFormat="1" applyFont="1" applyFill="1" applyBorder="1" applyAlignment="1" applyProtection="1">
      <alignment horizontal="right"/>
      <protection hidden="1"/>
    </xf>
    <xf numFmtId="3" fontId="77" fillId="20" borderId="10" xfId="4" applyNumberFormat="1" applyFont="1" applyFill="1" applyBorder="1" applyAlignment="1" applyProtection="1">
      <protection hidden="1"/>
    </xf>
    <xf numFmtId="3" fontId="80" fillId="18" borderId="0" xfId="4" applyNumberFormat="1" applyFont="1" applyFill="1" applyBorder="1" applyAlignment="1" applyProtection="1">
      <alignment horizontal="left" vertical="top" wrapText="1"/>
      <protection hidden="1"/>
    </xf>
    <xf numFmtId="0" fontId="80" fillId="18" borderId="0" xfId="4" applyFont="1" applyFill="1" applyBorder="1" applyAlignment="1" applyProtection="1">
      <alignment vertical="top" wrapText="1"/>
      <protection hidden="1"/>
    </xf>
    <xf numFmtId="9" fontId="77" fillId="20" borderId="10" xfId="6" applyFont="1" applyFill="1" applyBorder="1" applyAlignment="1" applyProtection="1">
      <protection hidden="1"/>
    </xf>
    <xf numFmtId="9" fontId="77" fillId="20" borderId="9" xfId="6" applyFont="1" applyFill="1" applyBorder="1" applyAlignment="1" applyProtection="1">
      <protection hidden="1"/>
    </xf>
    <xf numFmtId="9" fontId="77" fillId="20" borderId="8" xfId="6" applyFont="1" applyFill="1" applyBorder="1" applyAlignment="1" applyProtection="1">
      <protection hidden="1"/>
    </xf>
    <xf numFmtId="9" fontId="77" fillId="20" borderId="7" xfId="6" applyFont="1" applyFill="1" applyBorder="1" applyAlignment="1" applyProtection="1">
      <protection hidden="1"/>
    </xf>
    <xf numFmtId="3" fontId="79" fillId="20" borderId="0" xfId="0" applyNumberFormat="1" applyFont="1" applyFill="1" applyBorder="1" applyAlignment="1" applyProtection="1">
      <protection hidden="1"/>
    </xf>
    <xf numFmtId="0" fontId="76" fillId="18" borderId="28" xfId="4" applyFont="1" applyFill="1" applyBorder="1" applyAlignment="1" applyProtection="1">
      <alignment vertical="top"/>
      <protection hidden="1"/>
    </xf>
    <xf numFmtId="0" fontId="76" fillId="18" borderId="8" xfId="4" applyFont="1" applyFill="1" applyBorder="1" applyAlignment="1" applyProtection="1">
      <alignment horizontal="right" wrapText="1"/>
      <protection hidden="1"/>
    </xf>
    <xf numFmtId="0" fontId="76" fillId="18" borderId="7" xfId="4" applyFont="1" applyFill="1" applyBorder="1" applyAlignment="1" applyProtection="1">
      <alignment horizontal="right" wrapText="1"/>
      <protection hidden="1"/>
    </xf>
    <xf numFmtId="0" fontId="76" fillId="18" borderId="28" xfId="4" applyFont="1" applyFill="1" applyBorder="1" applyAlignment="1" applyProtection="1">
      <protection hidden="1"/>
    </xf>
    <xf numFmtId="0" fontId="76" fillId="20" borderId="27" xfId="4" applyFont="1" applyFill="1" applyBorder="1" applyAlignment="1" applyProtection="1">
      <protection hidden="1"/>
    </xf>
    <xf numFmtId="0" fontId="76" fillId="18" borderId="29" xfId="4" applyFont="1" applyFill="1" applyBorder="1" applyAlignment="1" applyProtection="1">
      <protection hidden="1"/>
    </xf>
    <xf numFmtId="0" fontId="77" fillId="18" borderId="27" xfId="4" applyFont="1" applyFill="1" applyBorder="1" applyAlignment="1" applyProtection="1">
      <protection hidden="1"/>
    </xf>
    <xf numFmtId="0" fontId="76" fillId="18" borderId="27" xfId="4" applyFont="1" applyFill="1" applyBorder="1" applyAlignment="1" applyProtection="1">
      <protection hidden="1"/>
    </xf>
    <xf numFmtId="0" fontId="76" fillId="20" borderId="8" xfId="4" applyFont="1" applyFill="1" applyBorder="1" applyAlignment="1" applyProtection="1">
      <alignment horizontal="right" wrapText="1"/>
      <protection hidden="1"/>
    </xf>
    <xf numFmtId="0" fontId="76" fillId="20" borderId="5" xfId="4" applyFont="1" applyFill="1" applyBorder="1" applyAlignment="1" applyProtection="1">
      <alignment horizontal="right" wrapText="1"/>
      <protection hidden="1"/>
    </xf>
    <xf numFmtId="0" fontId="76" fillId="20" borderId="7" xfId="4" applyFont="1" applyFill="1" applyBorder="1" applyAlignment="1" applyProtection="1">
      <alignment horizontal="right" wrapText="1"/>
      <protection hidden="1"/>
    </xf>
    <xf numFmtId="0" fontId="76" fillId="18" borderId="17" xfId="4" applyFont="1" applyFill="1" applyBorder="1" applyAlignment="1" applyProtection="1">
      <alignment wrapText="1"/>
      <protection hidden="1"/>
    </xf>
    <xf numFmtId="0" fontId="76" fillId="18" borderId="8" xfId="4" applyFont="1" applyFill="1" applyBorder="1" applyAlignment="1" applyProtection="1">
      <alignment wrapText="1"/>
      <protection hidden="1"/>
    </xf>
    <xf numFmtId="0" fontId="33" fillId="18" borderId="0" xfId="4" applyFont="1" applyFill="1" applyAlignment="1" applyProtection="1">
      <protection hidden="1"/>
    </xf>
    <xf numFmtId="9" fontId="76" fillId="18" borderId="13" xfId="6" applyFont="1" applyFill="1" applyBorder="1" applyAlignment="1" applyProtection="1">
      <protection hidden="1"/>
    </xf>
    <xf numFmtId="0" fontId="76" fillId="20" borderId="11" xfId="4" applyFont="1" applyFill="1" applyBorder="1" applyAlignment="1" applyProtection="1">
      <alignment horizontal="right" wrapText="1"/>
      <protection hidden="1"/>
    </xf>
    <xf numFmtId="0" fontId="76" fillId="20" borderId="3" xfId="4" applyFont="1" applyFill="1" applyBorder="1" applyAlignment="1" applyProtection="1">
      <alignment horizontal="right" wrapText="1"/>
      <protection hidden="1"/>
    </xf>
    <xf numFmtId="0" fontId="76" fillId="18" borderId="11" xfId="4" applyFont="1" applyFill="1" applyBorder="1" applyAlignment="1" applyProtection="1">
      <alignment horizontal="right" wrapText="1"/>
      <protection hidden="1"/>
    </xf>
    <xf numFmtId="0" fontId="76" fillId="18" borderId="16" xfId="4" applyFont="1" applyFill="1" applyBorder="1" applyAlignment="1" applyProtection="1">
      <alignment horizontal="right" wrapText="1"/>
      <protection hidden="1"/>
    </xf>
    <xf numFmtId="0" fontId="76" fillId="20" borderId="16" xfId="4" applyFont="1" applyFill="1" applyBorder="1" applyAlignment="1" applyProtection="1">
      <alignment horizontal="right" wrapText="1"/>
      <protection hidden="1"/>
    </xf>
    <xf numFmtId="0" fontId="80" fillId="18" borderId="0" xfId="4" applyFont="1" applyFill="1" applyBorder="1" applyAlignment="1" applyProtection="1">
      <alignment horizontal="right"/>
      <protection hidden="1"/>
    </xf>
    <xf numFmtId="0" fontId="80" fillId="18" borderId="28" xfId="4" applyFont="1" applyFill="1" applyBorder="1" applyAlignment="1" applyProtection="1">
      <alignment horizontal="right"/>
      <protection hidden="1"/>
    </xf>
    <xf numFmtId="0" fontId="76" fillId="18" borderId="5" xfId="4" applyFont="1" applyFill="1" applyBorder="1" applyAlignment="1" applyProtection="1">
      <alignment horizontal="right" wrapText="1"/>
      <protection hidden="1"/>
    </xf>
    <xf numFmtId="0" fontId="76" fillId="18" borderId="29" xfId="4" applyFont="1" applyFill="1" applyBorder="1" applyAlignment="1" applyProtection="1">
      <alignment horizontal="right"/>
      <protection hidden="1"/>
    </xf>
    <xf numFmtId="169" fontId="76" fillId="18" borderId="5" xfId="4" applyNumberFormat="1" applyFont="1" applyFill="1" applyBorder="1" applyAlignment="1" applyProtection="1">
      <alignment horizontal="right" wrapText="1"/>
      <protection hidden="1"/>
    </xf>
    <xf numFmtId="0" fontId="33" fillId="18" borderId="0" xfId="0" applyFont="1" applyFill="1" applyAlignment="1" applyProtection="1"/>
    <xf numFmtId="0" fontId="33" fillId="18" borderId="0" xfId="0" applyFont="1" applyFill="1" applyAlignment="1" applyProtection="1">
      <alignment horizontal="right"/>
      <protection hidden="1"/>
    </xf>
    <xf numFmtId="0" fontId="14" fillId="20" borderId="28" xfId="4" applyFont="1" applyFill="1" applyBorder="1" applyAlignment="1" applyProtection="1">
      <protection hidden="1"/>
    </xf>
    <xf numFmtId="0" fontId="14" fillId="18" borderId="28" xfId="4" applyFont="1" applyFill="1" applyBorder="1" applyAlignment="1" applyProtection="1">
      <protection hidden="1"/>
    </xf>
    <xf numFmtId="0" fontId="14" fillId="18" borderId="29" xfId="4" applyFont="1" applyFill="1" applyBorder="1" applyAlignment="1" applyProtection="1">
      <protection hidden="1"/>
    </xf>
    <xf numFmtId="9" fontId="76" fillId="18" borderId="6" xfId="6" applyFont="1" applyFill="1" applyBorder="1" applyAlignment="1" applyProtection="1">
      <alignment vertical="center"/>
      <protection hidden="1"/>
    </xf>
    <xf numFmtId="9" fontId="76" fillId="20" borderId="10" xfId="6" applyFont="1" applyFill="1" applyBorder="1" applyAlignment="1" applyProtection="1">
      <alignment vertical="center"/>
      <protection hidden="1"/>
    </xf>
    <xf numFmtId="9" fontId="76" fillId="20" borderId="9" xfId="6" applyFont="1" applyFill="1" applyBorder="1" applyAlignment="1" applyProtection="1">
      <alignment vertical="center"/>
      <protection hidden="1"/>
    </xf>
    <xf numFmtId="3" fontId="76" fillId="20" borderId="10" xfId="4" applyNumberFormat="1" applyFont="1" applyFill="1" applyBorder="1" applyAlignment="1" applyProtection="1">
      <alignment horizontal="right" vertical="center"/>
      <protection hidden="1"/>
    </xf>
    <xf numFmtId="3" fontId="76" fillId="20" borderId="10" xfId="4" applyNumberFormat="1" applyFont="1" applyFill="1" applyBorder="1" applyAlignment="1" applyProtection="1">
      <alignment vertical="center"/>
      <protection hidden="1"/>
    </xf>
    <xf numFmtId="3" fontId="77" fillId="20" borderId="10" xfId="4" applyNumberFormat="1" applyFont="1" applyFill="1" applyBorder="1" applyAlignment="1" applyProtection="1">
      <alignment vertical="center"/>
      <protection hidden="1"/>
    </xf>
    <xf numFmtId="3" fontId="77" fillId="20" borderId="10" xfId="4" applyNumberFormat="1" applyFont="1" applyFill="1" applyBorder="1" applyAlignment="1" applyProtection="1">
      <alignment horizontal="right" vertical="center"/>
      <protection hidden="1"/>
    </xf>
    <xf numFmtId="3" fontId="77" fillId="18" borderId="0" xfId="4" applyNumberFormat="1" applyFont="1" applyFill="1" applyBorder="1" applyAlignment="1" applyProtection="1">
      <alignment horizontal="right" vertical="center"/>
      <protection hidden="1"/>
    </xf>
    <xf numFmtId="3" fontId="76" fillId="20" borderId="8" xfId="4" applyNumberFormat="1" applyFont="1" applyFill="1" applyBorder="1" applyAlignment="1" applyProtection="1">
      <alignment horizontal="right" vertical="center"/>
      <protection hidden="1"/>
    </xf>
    <xf numFmtId="0" fontId="76" fillId="18" borderId="10" xfId="4" applyFont="1" applyFill="1" applyBorder="1" applyAlignment="1" applyProtection="1">
      <alignment vertical="center"/>
    </xf>
    <xf numFmtId="3" fontId="77" fillId="18" borderId="0" xfId="4" applyNumberFormat="1" applyFont="1" applyFill="1" applyBorder="1" applyAlignment="1" applyProtection="1">
      <alignment vertical="center"/>
      <protection hidden="1"/>
    </xf>
    <xf numFmtId="0" fontId="76" fillId="18" borderId="10" xfId="4" applyFont="1" applyFill="1" applyBorder="1" applyAlignment="1" applyProtection="1">
      <alignment vertical="center"/>
      <protection hidden="1"/>
    </xf>
    <xf numFmtId="3" fontId="76" fillId="18" borderId="0" xfId="4" applyNumberFormat="1" applyFont="1" applyFill="1" applyBorder="1" applyAlignment="1" applyProtection="1">
      <alignment horizontal="right" vertical="center"/>
      <protection hidden="1"/>
    </xf>
    <xf numFmtId="3" fontId="76" fillId="18" borderId="0" xfId="4" applyNumberFormat="1" applyFont="1" applyFill="1" applyBorder="1" applyAlignment="1" applyProtection="1">
      <alignment vertical="center"/>
      <protection hidden="1"/>
    </xf>
    <xf numFmtId="1" fontId="76" fillId="18" borderId="0" xfId="4" applyNumberFormat="1" applyFont="1" applyFill="1" applyBorder="1" applyAlignment="1" applyProtection="1">
      <alignment vertical="center"/>
      <protection hidden="1"/>
    </xf>
    <xf numFmtId="9" fontId="76" fillId="20" borderId="29" xfId="6" applyFont="1" applyFill="1" applyBorder="1" applyAlignment="1" applyProtection="1">
      <alignment vertical="center"/>
      <protection hidden="1"/>
    </xf>
    <xf numFmtId="9" fontId="76" fillId="18" borderId="10" xfId="6" applyFont="1" applyFill="1" applyBorder="1" applyAlignment="1" applyProtection="1">
      <alignment vertical="center"/>
      <protection hidden="1"/>
    </xf>
    <xf numFmtId="9" fontId="76" fillId="18" borderId="29" xfId="6" applyFont="1" applyFill="1" applyBorder="1" applyAlignment="1" applyProtection="1">
      <alignment vertical="center"/>
      <protection hidden="1"/>
    </xf>
    <xf numFmtId="0" fontId="76" fillId="18" borderId="0" xfId="4" applyFont="1" applyFill="1" applyBorder="1" applyAlignment="1" applyProtection="1">
      <alignment horizontal="right" vertical="center"/>
      <protection hidden="1"/>
    </xf>
    <xf numFmtId="0" fontId="76" fillId="18" borderId="0" xfId="4" applyFont="1" applyFill="1" applyBorder="1" applyAlignment="1" applyProtection="1">
      <alignment vertical="center"/>
      <protection hidden="1"/>
    </xf>
    <xf numFmtId="9" fontId="76" fillId="18" borderId="9" xfId="6" applyFont="1" applyFill="1" applyBorder="1" applyAlignment="1" applyProtection="1">
      <alignment vertical="center"/>
      <protection hidden="1"/>
    </xf>
    <xf numFmtId="0" fontId="77" fillId="18" borderId="10" xfId="4" applyFont="1" applyFill="1" applyBorder="1" applyAlignment="1" applyProtection="1">
      <alignment vertical="center"/>
      <protection hidden="1"/>
    </xf>
    <xf numFmtId="9" fontId="77" fillId="20" borderId="9" xfId="6" applyFont="1" applyFill="1" applyBorder="1" applyAlignment="1" applyProtection="1">
      <alignment vertical="center"/>
      <protection hidden="1"/>
    </xf>
    <xf numFmtId="9" fontId="77" fillId="18" borderId="10" xfId="6" applyFont="1" applyFill="1" applyBorder="1" applyAlignment="1" applyProtection="1">
      <alignment vertical="center"/>
      <protection hidden="1"/>
    </xf>
    <xf numFmtId="9" fontId="77" fillId="18" borderId="9" xfId="6" applyFont="1" applyFill="1" applyBorder="1" applyAlignment="1" applyProtection="1">
      <alignment vertical="center"/>
      <protection hidden="1"/>
    </xf>
    <xf numFmtId="0" fontId="77" fillId="18" borderId="0" xfId="4" applyFont="1" applyFill="1" applyBorder="1" applyAlignment="1" applyProtection="1">
      <alignment horizontal="right" vertical="center"/>
      <protection hidden="1"/>
    </xf>
    <xf numFmtId="0" fontId="77" fillId="18" borderId="0" xfId="4" applyFont="1" applyFill="1" applyBorder="1" applyAlignment="1" applyProtection="1">
      <alignment vertical="center"/>
      <protection hidden="1"/>
    </xf>
    <xf numFmtId="9" fontId="76" fillId="18" borderId="10" xfId="6" applyFont="1" applyFill="1" applyBorder="1" applyAlignment="1" applyProtection="1">
      <alignment horizontal="right" vertical="center"/>
      <protection hidden="1"/>
    </xf>
    <xf numFmtId="0" fontId="77" fillId="18" borderId="8" xfId="4" applyFont="1" applyFill="1" applyBorder="1" applyAlignment="1" applyProtection="1">
      <alignment vertical="center"/>
      <protection hidden="1"/>
    </xf>
    <xf numFmtId="3" fontId="77" fillId="20" borderId="8" xfId="4" applyNumberFormat="1" applyFont="1" applyFill="1" applyBorder="1" applyAlignment="1" applyProtection="1">
      <alignment horizontal="right" vertical="center"/>
      <protection hidden="1"/>
    </xf>
    <xf numFmtId="0" fontId="77" fillId="18" borderId="5" xfId="4" applyFont="1" applyFill="1" applyBorder="1" applyAlignment="1" applyProtection="1">
      <alignment horizontal="right" vertical="center"/>
      <protection hidden="1"/>
    </xf>
    <xf numFmtId="0" fontId="77" fillId="18" borderId="5" xfId="4" applyFont="1" applyFill="1" applyBorder="1" applyAlignment="1" applyProtection="1">
      <alignment vertical="center"/>
      <protection hidden="1"/>
    </xf>
    <xf numFmtId="3" fontId="77" fillId="18" borderId="5" xfId="4" applyNumberFormat="1" applyFont="1" applyFill="1" applyBorder="1" applyAlignment="1" applyProtection="1">
      <alignment vertical="center"/>
      <protection hidden="1"/>
    </xf>
    <xf numFmtId="9" fontId="77" fillId="20" borderId="7" xfId="6" applyFont="1" applyFill="1" applyBorder="1" applyAlignment="1" applyProtection="1">
      <alignment vertical="center"/>
      <protection hidden="1"/>
    </xf>
    <xf numFmtId="9" fontId="77" fillId="18" borderId="8" xfId="6" applyFont="1" applyFill="1" applyBorder="1" applyAlignment="1" applyProtection="1">
      <alignment vertical="center"/>
      <protection hidden="1"/>
    </xf>
    <xf numFmtId="9" fontId="77" fillId="18" borderId="7" xfId="6" applyFont="1" applyFill="1" applyBorder="1" applyAlignment="1" applyProtection="1">
      <alignment horizontal="right" vertical="center"/>
      <protection hidden="1"/>
    </xf>
    <xf numFmtId="9" fontId="77" fillId="18" borderId="7" xfId="6" applyFont="1" applyFill="1" applyBorder="1" applyAlignment="1" applyProtection="1">
      <alignment vertical="center"/>
      <protection hidden="1"/>
    </xf>
    <xf numFmtId="1" fontId="76" fillId="20" borderId="10" xfId="4" applyNumberFormat="1" applyFont="1" applyFill="1" applyBorder="1" applyAlignment="1" applyProtection="1">
      <alignment vertical="center"/>
      <protection hidden="1"/>
    </xf>
    <xf numFmtId="0" fontId="76" fillId="18" borderId="9" xfId="4" applyFont="1" applyFill="1" applyBorder="1" applyAlignment="1" applyProtection="1">
      <alignment vertical="center"/>
      <protection hidden="1"/>
    </xf>
    <xf numFmtId="169" fontId="76" fillId="20" borderId="10" xfId="4" applyNumberFormat="1" applyFont="1" applyFill="1" applyBorder="1" applyAlignment="1" applyProtection="1">
      <alignment vertical="center"/>
      <protection hidden="1"/>
    </xf>
    <xf numFmtId="169" fontId="76" fillId="18" borderId="0" xfId="4" applyNumberFormat="1" applyFont="1" applyFill="1" applyBorder="1" applyAlignment="1" applyProtection="1">
      <alignment vertical="center"/>
      <protection hidden="1"/>
    </xf>
    <xf numFmtId="0" fontId="76" fillId="18" borderId="8" xfId="4" applyFont="1" applyFill="1" applyBorder="1" applyAlignment="1" applyProtection="1">
      <alignment vertical="center"/>
      <protection hidden="1"/>
    </xf>
    <xf numFmtId="3" fontId="76" fillId="20" borderId="8" xfId="4" applyNumberFormat="1" applyFont="1" applyFill="1" applyBorder="1" applyAlignment="1" applyProtection="1">
      <alignment vertical="center"/>
      <protection hidden="1"/>
    </xf>
    <xf numFmtId="3" fontId="76" fillId="18" borderId="5" xfId="4" applyNumberFormat="1" applyFont="1" applyFill="1" applyBorder="1" applyAlignment="1" applyProtection="1">
      <alignment vertical="center"/>
      <protection hidden="1"/>
    </xf>
    <xf numFmtId="9" fontId="76" fillId="18" borderId="7" xfId="6" applyFont="1" applyFill="1" applyBorder="1" applyAlignment="1" applyProtection="1">
      <alignment vertical="center"/>
      <protection hidden="1"/>
    </xf>
    <xf numFmtId="0" fontId="76" fillId="20" borderId="12" xfId="4" applyFont="1" applyFill="1" applyBorder="1" applyAlignment="1" applyProtection="1">
      <alignment vertical="center"/>
      <protection hidden="1"/>
    </xf>
    <xf numFmtId="169" fontId="77" fillId="20" borderId="10" xfId="4" applyNumberFormat="1" applyFont="1" applyFill="1" applyBorder="1" applyAlignment="1" applyProtection="1">
      <alignment vertical="center"/>
      <protection hidden="1"/>
    </xf>
    <xf numFmtId="169" fontId="77" fillId="18" borderId="0" xfId="4" applyNumberFormat="1" applyFont="1" applyFill="1" applyBorder="1" applyAlignment="1" applyProtection="1">
      <alignment vertical="center"/>
      <protection hidden="1"/>
    </xf>
    <xf numFmtId="169" fontId="77" fillId="20" borderId="8" xfId="4" applyNumberFormat="1" applyFont="1" applyFill="1" applyBorder="1" applyAlignment="1" applyProtection="1">
      <alignment vertical="center"/>
      <protection hidden="1"/>
    </xf>
    <xf numFmtId="169" fontId="77" fillId="18" borderId="5" xfId="4" applyNumberFormat="1" applyFont="1" applyFill="1" applyBorder="1" applyAlignment="1" applyProtection="1">
      <alignment vertical="center"/>
      <protection hidden="1"/>
    </xf>
    <xf numFmtId="3" fontId="76" fillId="20" borderId="12" xfId="4" applyNumberFormat="1" applyFont="1" applyFill="1" applyBorder="1" applyAlignment="1" applyProtection="1">
      <alignment horizontal="right" vertical="center"/>
      <protection hidden="1"/>
    </xf>
    <xf numFmtId="0" fontId="76" fillId="18" borderId="14" xfId="4" applyFont="1" applyFill="1" applyBorder="1" applyAlignment="1" applyProtection="1">
      <alignment vertical="center"/>
      <protection hidden="1"/>
    </xf>
    <xf numFmtId="0" fontId="77" fillId="18" borderId="14" xfId="4" applyFont="1" applyFill="1" applyBorder="1" applyAlignment="1" applyProtection="1">
      <alignment vertical="center"/>
      <protection hidden="1"/>
    </xf>
    <xf numFmtId="0" fontId="77" fillId="18" borderId="13" xfId="4" applyFont="1" applyFill="1" applyBorder="1" applyAlignment="1" applyProtection="1">
      <alignment vertical="center"/>
      <protection hidden="1"/>
    </xf>
    <xf numFmtId="0" fontId="76" fillId="18" borderId="13" xfId="4" applyFont="1" applyFill="1" applyBorder="1" applyAlignment="1" applyProtection="1">
      <alignment vertical="center"/>
      <protection hidden="1"/>
    </xf>
    <xf numFmtId="170" fontId="77" fillId="20" borderId="10" xfId="4" applyNumberFormat="1" applyFont="1" applyFill="1" applyBorder="1" applyAlignment="1" applyProtection="1">
      <alignment vertical="center"/>
      <protection hidden="1"/>
    </xf>
    <xf numFmtId="170" fontId="77" fillId="20" borderId="8" xfId="4" applyNumberFormat="1" applyFont="1" applyFill="1" applyBorder="1" applyAlignment="1" applyProtection="1">
      <alignment vertical="center"/>
      <protection hidden="1"/>
    </xf>
    <xf numFmtId="1" fontId="76" fillId="20" borderId="0" xfId="4" applyNumberFormat="1" applyFont="1" applyFill="1" applyBorder="1" applyAlignment="1" applyProtection="1">
      <alignment horizontal="right" vertical="center"/>
      <protection hidden="1"/>
    </xf>
    <xf numFmtId="1" fontId="76" fillId="20" borderId="10" xfId="4" applyNumberFormat="1" applyFont="1" applyFill="1" applyBorder="1" applyAlignment="1" applyProtection="1">
      <alignment horizontal="right" vertical="center"/>
      <protection hidden="1"/>
    </xf>
    <xf numFmtId="9" fontId="76" fillId="18" borderId="9" xfId="6" quotePrefix="1" applyFont="1" applyFill="1" applyBorder="1" applyAlignment="1" applyProtection="1">
      <alignment vertical="center"/>
      <protection hidden="1"/>
    </xf>
    <xf numFmtId="1" fontId="77" fillId="20" borderId="10" xfId="4" applyNumberFormat="1" applyFont="1" applyFill="1" applyBorder="1" applyAlignment="1" applyProtection="1">
      <alignment horizontal="right" vertical="center"/>
      <protection hidden="1"/>
    </xf>
    <xf numFmtId="1" fontId="77" fillId="20" borderId="0" xfId="4" applyNumberFormat="1" applyFont="1" applyFill="1" applyBorder="1" applyAlignment="1" applyProtection="1">
      <alignment horizontal="right" vertical="center"/>
      <protection hidden="1"/>
    </xf>
    <xf numFmtId="1" fontId="77" fillId="20" borderId="8" xfId="4" applyNumberFormat="1" applyFont="1" applyFill="1" applyBorder="1" applyAlignment="1" applyProtection="1">
      <alignment horizontal="right" vertical="center"/>
      <protection hidden="1"/>
    </xf>
    <xf numFmtId="1" fontId="77" fillId="20" borderId="5" xfId="4" applyNumberFormat="1" applyFont="1" applyFill="1" applyBorder="1" applyAlignment="1" applyProtection="1">
      <alignment horizontal="right" vertical="center"/>
      <protection hidden="1"/>
    </xf>
    <xf numFmtId="1" fontId="76" fillId="20" borderId="0" xfId="4" applyNumberFormat="1" applyFont="1" applyFill="1" applyBorder="1" applyAlignment="1" applyProtection="1">
      <alignment vertical="center"/>
      <protection hidden="1"/>
    </xf>
    <xf numFmtId="3" fontId="76" fillId="20" borderId="0" xfId="4" applyNumberFormat="1" applyFont="1" applyFill="1" applyBorder="1" applyAlignment="1" applyProtection="1">
      <alignment vertical="center"/>
      <protection hidden="1"/>
    </xf>
    <xf numFmtId="3" fontId="76" fillId="20" borderId="5" xfId="4" applyNumberFormat="1" applyFont="1" applyFill="1" applyBorder="1" applyAlignment="1" applyProtection="1">
      <alignment vertical="center"/>
      <protection hidden="1"/>
    </xf>
    <xf numFmtId="9" fontId="76" fillId="18" borderId="8" xfId="6" quotePrefix="1" applyFont="1" applyFill="1" applyBorder="1" applyAlignment="1" applyProtection="1">
      <alignment vertical="center"/>
      <protection hidden="1"/>
    </xf>
    <xf numFmtId="9" fontId="76" fillId="18" borderId="7" xfId="6" quotePrefix="1" applyFont="1" applyFill="1" applyBorder="1" applyAlignment="1" applyProtection="1">
      <alignment vertical="center"/>
      <protection hidden="1"/>
    </xf>
    <xf numFmtId="169" fontId="76" fillId="20" borderId="12" xfId="4" applyNumberFormat="1" applyFont="1" applyFill="1" applyBorder="1" applyAlignment="1" applyProtection="1">
      <alignment vertical="center"/>
      <protection hidden="1"/>
    </xf>
    <xf numFmtId="0" fontId="76" fillId="20" borderId="4" xfId="4" applyFont="1" applyFill="1" applyBorder="1" applyAlignment="1" applyProtection="1">
      <alignment vertical="center"/>
      <protection hidden="1"/>
    </xf>
    <xf numFmtId="169" fontId="76" fillId="18" borderId="10" xfId="4" applyNumberFormat="1" applyFont="1" applyFill="1" applyBorder="1" applyAlignment="1" applyProtection="1">
      <alignment vertical="center"/>
      <protection hidden="1"/>
    </xf>
    <xf numFmtId="169" fontId="76" fillId="20" borderId="0" xfId="4" applyNumberFormat="1" applyFont="1" applyFill="1" applyBorder="1" applyAlignment="1" applyProtection="1">
      <alignment vertical="center"/>
      <protection hidden="1"/>
    </xf>
    <xf numFmtId="169" fontId="76" fillId="20" borderId="10" xfId="4" applyNumberFormat="1" applyFont="1" applyFill="1" applyBorder="1" applyAlignment="1" applyProtection="1">
      <alignment vertical="center"/>
      <protection locked="0"/>
    </xf>
    <xf numFmtId="169" fontId="77" fillId="20" borderId="10" xfId="4" applyNumberFormat="1" applyFont="1" applyFill="1" applyBorder="1" applyAlignment="1" applyProtection="1">
      <alignment vertical="center"/>
      <protection locked="0"/>
    </xf>
    <xf numFmtId="169" fontId="77" fillId="20" borderId="0" xfId="4" applyNumberFormat="1" applyFont="1" applyFill="1" applyBorder="1" applyAlignment="1" applyProtection="1">
      <alignment vertical="center"/>
      <protection hidden="1"/>
    </xf>
    <xf numFmtId="169" fontId="77" fillId="20" borderId="8" xfId="4" applyNumberFormat="1" applyFont="1" applyFill="1" applyBorder="1" applyAlignment="1" applyProtection="1">
      <alignment vertical="center"/>
      <protection locked="0"/>
    </xf>
    <xf numFmtId="169" fontId="77" fillId="20" borderId="5" xfId="4" applyNumberFormat="1" applyFont="1" applyFill="1" applyBorder="1" applyAlignment="1" applyProtection="1">
      <alignment vertical="center"/>
      <protection hidden="1"/>
    </xf>
    <xf numFmtId="0" fontId="76" fillId="20" borderId="10" xfId="4" applyFont="1" applyFill="1" applyBorder="1" applyAlignment="1" applyProtection="1">
      <alignment vertical="center"/>
      <protection hidden="1"/>
    </xf>
    <xf numFmtId="3" fontId="76" fillId="20" borderId="0" xfId="4" applyNumberFormat="1" applyFont="1" applyFill="1" applyBorder="1" applyAlignment="1" applyProtection="1">
      <alignment horizontal="right" vertical="center"/>
      <protection hidden="1"/>
    </xf>
    <xf numFmtId="0" fontId="76" fillId="20" borderId="0" xfId="4" applyFont="1" applyFill="1" applyBorder="1" applyAlignment="1" applyProtection="1">
      <alignment horizontal="right" vertical="center"/>
      <protection hidden="1"/>
    </xf>
    <xf numFmtId="0" fontId="76" fillId="20" borderId="0" xfId="4" applyFont="1" applyFill="1" applyBorder="1" applyAlignment="1" applyProtection="1">
      <alignment vertical="center"/>
      <protection hidden="1"/>
    </xf>
    <xf numFmtId="0" fontId="77" fillId="20" borderId="10" xfId="4" applyFont="1" applyFill="1" applyBorder="1" applyAlignment="1" applyProtection="1">
      <alignment vertical="center"/>
      <protection hidden="1"/>
    </xf>
    <xf numFmtId="0" fontId="77" fillId="20" borderId="0" xfId="4" applyFont="1" applyFill="1" applyBorder="1" applyAlignment="1" applyProtection="1">
      <alignment horizontal="right" vertical="center"/>
      <protection hidden="1"/>
    </xf>
    <xf numFmtId="0" fontId="77" fillId="20" borderId="0" xfId="4" applyFont="1" applyFill="1" applyBorder="1" applyAlignment="1" applyProtection="1">
      <alignment vertical="center"/>
      <protection hidden="1"/>
    </xf>
    <xf numFmtId="3" fontId="77" fillId="20" borderId="0" xfId="4" applyNumberFormat="1" applyFont="1" applyFill="1" applyBorder="1" applyAlignment="1" applyProtection="1">
      <alignment vertical="center"/>
      <protection hidden="1"/>
    </xf>
    <xf numFmtId="0" fontId="77" fillId="20" borderId="8" xfId="4" applyFont="1" applyFill="1" applyBorder="1" applyAlignment="1" applyProtection="1">
      <alignment vertical="center"/>
      <protection hidden="1"/>
    </xf>
    <xf numFmtId="0" fontId="77" fillId="20" borderId="5" xfId="4" applyFont="1" applyFill="1" applyBorder="1" applyAlignment="1" applyProtection="1">
      <alignment horizontal="right" vertical="center"/>
      <protection hidden="1"/>
    </xf>
    <xf numFmtId="0" fontId="77" fillId="20" borderId="5" xfId="4" applyFont="1" applyFill="1" applyBorder="1" applyAlignment="1" applyProtection="1">
      <alignment vertical="center"/>
      <protection hidden="1"/>
    </xf>
    <xf numFmtId="3" fontId="77" fillId="20" borderId="5" xfId="4" applyNumberFormat="1" applyFont="1" applyFill="1" applyBorder="1" applyAlignment="1" applyProtection="1">
      <alignment vertical="center"/>
      <protection hidden="1"/>
    </xf>
    <xf numFmtId="0" fontId="76" fillId="20" borderId="8" xfId="4" applyFont="1" applyFill="1" applyBorder="1" applyAlignment="1" applyProtection="1">
      <alignment vertical="center"/>
      <protection hidden="1"/>
    </xf>
    <xf numFmtId="1" fontId="76" fillId="18" borderId="0" xfId="4" applyNumberFormat="1" applyFont="1" applyFill="1" applyBorder="1" applyAlignment="1" applyProtection="1">
      <alignment horizontal="right" vertical="center"/>
      <protection hidden="1"/>
    </xf>
    <xf numFmtId="1" fontId="77" fillId="18" borderId="0" xfId="4" applyNumberFormat="1" applyFont="1" applyFill="1" applyBorder="1" applyAlignment="1" applyProtection="1">
      <alignment horizontal="right" vertical="center"/>
      <protection hidden="1"/>
    </xf>
    <xf numFmtId="1" fontId="77" fillId="18" borderId="0" xfId="4" applyNumberFormat="1" applyFont="1" applyFill="1" applyBorder="1" applyAlignment="1" applyProtection="1">
      <alignment vertical="center"/>
      <protection hidden="1"/>
    </xf>
    <xf numFmtId="1" fontId="77" fillId="20" borderId="0" xfId="4" applyNumberFormat="1" applyFont="1" applyFill="1" applyBorder="1" applyAlignment="1" applyProtection="1">
      <alignment vertical="center"/>
      <protection hidden="1"/>
    </xf>
    <xf numFmtId="1" fontId="77" fillId="20" borderId="5" xfId="4" applyNumberFormat="1" applyFont="1" applyFill="1" applyBorder="1" applyAlignment="1" applyProtection="1">
      <alignment vertical="center"/>
      <protection hidden="1"/>
    </xf>
    <xf numFmtId="1" fontId="77" fillId="18" borderId="5" xfId="4" applyNumberFormat="1" applyFont="1" applyFill="1" applyBorder="1" applyAlignment="1" applyProtection="1">
      <alignment vertical="center"/>
      <protection hidden="1"/>
    </xf>
    <xf numFmtId="169" fontId="76" fillId="18" borderId="9" xfId="4" applyNumberFormat="1" applyFont="1" applyFill="1" applyBorder="1" applyAlignment="1" applyProtection="1">
      <alignment vertical="center"/>
      <protection hidden="1"/>
    </xf>
    <xf numFmtId="0" fontId="76" fillId="20" borderId="27" xfId="4" applyFont="1" applyFill="1" applyBorder="1" applyAlignment="1" applyProtection="1">
      <alignment vertical="center"/>
      <protection hidden="1"/>
    </xf>
    <xf numFmtId="0" fontId="76" fillId="20" borderId="28" xfId="4" applyFont="1" applyFill="1" applyBorder="1" applyAlignment="1" applyProtection="1">
      <alignment vertical="center"/>
      <protection hidden="1"/>
    </xf>
    <xf numFmtId="1" fontId="76" fillId="20" borderId="27" xfId="4" applyNumberFormat="1" applyFont="1" applyFill="1" applyBorder="1" applyAlignment="1" applyProtection="1">
      <alignment horizontal="right" vertical="center"/>
      <protection hidden="1"/>
    </xf>
    <xf numFmtId="3" fontId="76" fillId="20" borderId="7" xfId="4" applyNumberFormat="1" applyFont="1" applyFill="1" applyBorder="1" applyAlignment="1" applyProtection="1">
      <alignment vertical="center"/>
      <protection hidden="1"/>
    </xf>
    <xf numFmtId="170" fontId="76" fillId="20" borderId="0" xfId="4" applyNumberFormat="1" applyFont="1" applyFill="1" applyBorder="1" applyAlignment="1" applyProtection="1">
      <alignment vertical="center"/>
      <protection hidden="1"/>
    </xf>
    <xf numFmtId="169" fontId="76" fillId="20" borderId="8" xfId="4" applyNumberFormat="1" applyFont="1" applyFill="1" applyBorder="1" applyAlignment="1" applyProtection="1">
      <alignment vertical="center"/>
      <protection hidden="1"/>
    </xf>
    <xf numFmtId="169" fontId="76" fillId="20" borderId="5" xfId="4" applyNumberFormat="1" applyFont="1" applyFill="1" applyBorder="1" applyAlignment="1" applyProtection="1">
      <alignment vertical="center"/>
      <protection hidden="1"/>
    </xf>
    <xf numFmtId="170" fontId="76" fillId="20" borderId="8" xfId="4" applyNumberFormat="1" applyFont="1" applyFill="1" applyBorder="1" applyAlignment="1" applyProtection="1">
      <alignment vertical="center"/>
      <protection hidden="1"/>
    </xf>
    <xf numFmtId="9" fontId="76" fillId="20" borderId="6" xfId="6" applyFont="1" applyFill="1" applyBorder="1" applyAlignment="1" applyProtection="1">
      <alignment vertical="center"/>
      <protection hidden="1"/>
    </xf>
    <xf numFmtId="9" fontId="77" fillId="20" borderId="7" xfId="6" applyFont="1" applyFill="1" applyBorder="1" applyAlignment="1" applyProtection="1">
      <alignment horizontal="right" vertical="center"/>
      <protection hidden="1"/>
    </xf>
    <xf numFmtId="9" fontId="76" fillId="18" borderId="9" xfId="6" applyFont="1" applyFill="1" applyBorder="1" applyAlignment="1" applyProtection="1">
      <alignment horizontal="right" vertical="center"/>
      <protection hidden="1"/>
    </xf>
    <xf numFmtId="0" fontId="76" fillId="20" borderId="9" xfId="4" applyFont="1" applyFill="1" applyBorder="1" applyAlignment="1" applyProtection="1">
      <alignment vertical="center"/>
      <protection hidden="1"/>
    </xf>
    <xf numFmtId="169" fontId="76" fillId="20" borderId="9" xfId="4" applyNumberFormat="1" applyFont="1" applyFill="1" applyBorder="1" applyAlignment="1" applyProtection="1">
      <alignment vertical="center"/>
      <protection hidden="1"/>
    </xf>
    <xf numFmtId="169" fontId="77" fillId="20" borderId="9" xfId="4" applyNumberFormat="1" applyFont="1" applyFill="1" applyBorder="1" applyAlignment="1" applyProtection="1">
      <alignment vertical="center"/>
      <protection hidden="1"/>
    </xf>
    <xf numFmtId="169" fontId="77" fillId="20" borderId="7" xfId="4" applyNumberFormat="1" applyFont="1" applyFill="1" applyBorder="1" applyAlignment="1" applyProtection="1">
      <alignment vertical="center"/>
      <protection hidden="1"/>
    </xf>
    <xf numFmtId="1" fontId="76" fillId="20" borderId="28" xfId="4" applyNumberFormat="1" applyFont="1" applyFill="1" applyBorder="1" applyAlignment="1" applyProtection="1">
      <alignment vertical="center"/>
      <protection hidden="1"/>
    </xf>
    <xf numFmtId="0" fontId="76" fillId="20" borderId="10" xfId="4" applyFont="1" applyFill="1" applyBorder="1" applyAlignment="1" applyProtection="1">
      <alignment horizontal="right" vertical="center"/>
      <protection hidden="1"/>
    </xf>
    <xf numFmtId="0" fontId="77" fillId="20" borderId="10" xfId="4" applyFont="1" applyFill="1" applyBorder="1" applyAlignment="1" applyProtection="1">
      <alignment horizontal="right" vertical="center"/>
      <protection hidden="1"/>
    </xf>
    <xf numFmtId="1" fontId="76" fillId="18" borderId="10" xfId="4" applyNumberFormat="1" applyFont="1" applyFill="1" applyBorder="1" applyAlignment="1" applyProtection="1">
      <alignment vertical="center"/>
      <protection hidden="1"/>
    </xf>
    <xf numFmtId="3" fontId="76" fillId="18" borderId="10" xfId="4" applyNumberFormat="1" applyFont="1" applyFill="1" applyBorder="1" applyAlignment="1" applyProtection="1">
      <alignment vertical="center"/>
      <protection hidden="1"/>
    </xf>
    <xf numFmtId="3" fontId="76" fillId="18" borderId="8" xfId="4" applyNumberFormat="1" applyFont="1" applyFill="1" applyBorder="1" applyAlignment="1" applyProtection="1">
      <alignment vertical="center"/>
      <protection hidden="1"/>
    </xf>
    <xf numFmtId="3" fontId="81" fillId="20" borderId="10" xfId="4" applyNumberFormat="1" applyFont="1" applyFill="1" applyBorder="1" applyAlignment="1" applyProtection="1">
      <alignment horizontal="right" vertical="center"/>
      <protection hidden="1"/>
    </xf>
    <xf numFmtId="9" fontId="76" fillId="18" borderId="10" xfId="6" applyNumberFormat="1" applyFont="1" applyFill="1" applyBorder="1" applyAlignment="1" applyProtection="1">
      <alignment horizontal="right" vertical="center"/>
      <protection hidden="1"/>
    </xf>
    <xf numFmtId="3" fontId="76" fillId="18" borderId="12" xfId="4" applyNumberFormat="1" applyFont="1" applyFill="1" applyBorder="1" applyAlignment="1" applyProtection="1">
      <alignment vertical="center"/>
      <protection hidden="1"/>
    </xf>
    <xf numFmtId="3" fontId="76" fillId="18" borderId="6" xfId="4" applyNumberFormat="1" applyFont="1" applyFill="1" applyBorder="1" applyAlignment="1" applyProtection="1">
      <alignment vertical="center"/>
      <protection hidden="1"/>
    </xf>
    <xf numFmtId="3" fontId="76" fillId="18" borderId="9" xfId="4" applyNumberFormat="1" applyFont="1" applyFill="1" applyBorder="1" applyAlignment="1" applyProtection="1">
      <alignment vertical="center"/>
      <protection hidden="1"/>
    </xf>
    <xf numFmtId="9" fontId="77" fillId="18" borderId="10" xfId="6" applyFont="1" applyFill="1" applyBorder="1" applyAlignment="1" applyProtection="1">
      <alignment horizontal="right" vertical="center"/>
      <protection hidden="1"/>
    </xf>
    <xf numFmtId="9" fontId="77" fillId="18" borderId="9" xfId="6" applyFont="1" applyFill="1" applyBorder="1" applyAlignment="1" applyProtection="1">
      <alignment horizontal="right" vertical="center"/>
      <protection hidden="1"/>
    </xf>
    <xf numFmtId="3" fontId="77" fillId="18" borderId="10" xfId="4" applyNumberFormat="1" applyFont="1" applyFill="1" applyBorder="1" applyAlignment="1" applyProtection="1">
      <alignment vertical="center"/>
      <protection hidden="1"/>
    </xf>
    <xf numFmtId="3" fontId="77" fillId="18" borderId="9" xfId="4" applyNumberFormat="1" applyFont="1" applyFill="1" applyBorder="1" applyAlignment="1" applyProtection="1">
      <alignment vertical="center"/>
      <protection hidden="1"/>
    </xf>
    <xf numFmtId="0" fontId="76" fillId="18" borderId="10" xfId="151" applyFont="1" applyFill="1" applyBorder="1" applyAlignment="1" applyProtection="1">
      <alignment vertical="center"/>
      <protection hidden="1"/>
    </xf>
    <xf numFmtId="0" fontId="76" fillId="18" borderId="10" xfId="4" applyFont="1" applyFill="1" applyBorder="1" applyAlignment="1" applyProtection="1">
      <alignment horizontal="right" vertical="center"/>
      <protection hidden="1"/>
    </xf>
    <xf numFmtId="0" fontId="77" fillId="20" borderId="8" xfId="4" applyFont="1" applyFill="1" applyBorder="1" applyAlignment="1" applyProtection="1">
      <alignment horizontal="right" vertical="center"/>
      <protection hidden="1"/>
    </xf>
    <xf numFmtId="9" fontId="77" fillId="18" borderId="8" xfId="6" applyFont="1" applyFill="1" applyBorder="1" applyAlignment="1" applyProtection="1">
      <alignment horizontal="right" vertical="center"/>
      <protection hidden="1"/>
    </xf>
    <xf numFmtId="3" fontId="77" fillId="18" borderId="8" xfId="4" applyNumberFormat="1" applyFont="1" applyFill="1" applyBorder="1" applyAlignment="1" applyProtection="1">
      <alignment vertical="center"/>
      <protection hidden="1"/>
    </xf>
    <xf numFmtId="3" fontId="77" fillId="18" borderId="7" xfId="4" applyNumberFormat="1" applyFont="1" applyFill="1" applyBorder="1" applyAlignment="1" applyProtection="1">
      <alignment vertical="center"/>
      <protection hidden="1"/>
    </xf>
    <xf numFmtId="9" fontId="76" fillId="18" borderId="8" xfId="6" applyNumberFormat="1" applyFont="1" applyFill="1" applyBorder="1" applyAlignment="1" applyProtection="1">
      <alignment horizontal="right" vertical="center"/>
      <protection hidden="1"/>
    </xf>
    <xf numFmtId="9" fontId="76" fillId="18" borderId="7" xfId="6" applyNumberFormat="1" applyFont="1" applyFill="1" applyBorder="1" applyAlignment="1" applyProtection="1">
      <alignment horizontal="right" vertical="center"/>
      <protection hidden="1"/>
    </xf>
    <xf numFmtId="3" fontId="76" fillId="18" borderId="7" xfId="4" applyNumberFormat="1" applyFont="1" applyFill="1" applyBorder="1" applyAlignment="1" applyProtection="1">
      <alignment vertical="center"/>
      <protection hidden="1"/>
    </xf>
    <xf numFmtId="9" fontId="76" fillId="18" borderId="27" xfId="6" applyFont="1" applyFill="1" applyBorder="1" applyAlignment="1" applyProtection="1">
      <alignment horizontal="right" vertical="center"/>
      <protection hidden="1"/>
    </xf>
    <xf numFmtId="9" fontId="76" fillId="18" borderId="29" xfId="6" applyFont="1" applyFill="1" applyBorder="1" applyAlignment="1" applyProtection="1">
      <alignment horizontal="right" vertical="center"/>
      <protection hidden="1"/>
    </xf>
    <xf numFmtId="0" fontId="76" fillId="18" borderId="12" xfId="4" applyFont="1" applyFill="1" applyBorder="1" applyAlignment="1" applyProtection="1">
      <alignment vertical="center"/>
      <protection hidden="1"/>
    </xf>
    <xf numFmtId="0" fontId="76" fillId="18" borderId="6" xfId="4" applyFont="1" applyFill="1" applyBorder="1" applyAlignment="1" applyProtection="1">
      <alignment vertical="center"/>
      <protection hidden="1"/>
    </xf>
    <xf numFmtId="170" fontId="77" fillId="18" borderId="8" xfId="4" applyNumberFormat="1" applyFont="1" applyFill="1" applyBorder="1" applyAlignment="1" applyProtection="1">
      <alignment vertical="center"/>
      <protection hidden="1"/>
    </xf>
    <xf numFmtId="170" fontId="77" fillId="18" borderId="7" xfId="4" applyNumberFormat="1" applyFont="1" applyFill="1" applyBorder="1" applyAlignment="1" applyProtection="1">
      <alignment vertical="center"/>
      <protection hidden="1"/>
    </xf>
    <xf numFmtId="9" fontId="76" fillId="18" borderId="15" xfId="4" applyNumberFormat="1" applyFont="1" applyFill="1" applyBorder="1" applyAlignment="1" applyProtection="1">
      <alignment vertical="center"/>
      <protection hidden="1"/>
    </xf>
    <xf numFmtId="9" fontId="76" fillId="18" borderId="14" xfId="4" applyNumberFormat="1" applyFont="1" applyFill="1" applyBorder="1" applyAlignment="1" applyProtection="1">
      <alignment vertical="center"/>
      <protection hidden="1"/>
    </xf>
    <xf numFmtId="9" fontId="76" fillId="18" borderId="14" xfId="4" quotePrefix="1" applyNumberFormat="1" applyFont="1" applyFill="1" applyBorder="1" applyAlignment="1" applyProtection="1">
      <alignment vertical="center"/>
      <protection hidden="1"/>
    </xf>
    <xf numFmtId="9" fontId="77" fillId="18" borderId="14" xfId="4" applyNumberFormat="1" applyFont="1" applyFill="1" applyBorder="1" applyAlignment="1" applyProtection="1">
      <alignment vertical="center"/>
      <protection hidden="1"/>
    </xf>
    <xf numFmtId="9" fontId="77" fillId="18" borderId="13" xfId="4" applyNumberFormat="1" applyFont="1" applyFill="1" applyBorder="1" applyAlignment="1" applyProtection="1">
      <alignment vertical="center"/>
      <protection hidden="1"/>
    </xf>
    <xf numFmtId="1" fontId="76" fillId="18" borderId="9" xfId="4" applyNumberFormat="1" applyFont="1" applyFill="1" applyBorder="1" applyAlignment="1" applyProtection="1">
      <alignment vertical="center"/>
      <protection hidden="1"/>
    </xf>
    <xf numFmtId="9" fontId="76" fillId="18" borderId="7" xfId="6" applyFont="1" applyFill="1" applyBorder="1" applyAlignment="1" applyProtection="1">
      <alignment horizontal="right" vertical="center"/>
      <protection hidden="1"/>
    </xf>
    <xf numFmtId="9" fontId="76" fillId="18" borderId="10" xfId="6" quotePrefix="1" applyFont="1" applyFill="1" applyBorder="1" applyAlignment="1" applyProtection="1">
      <alignment horizontal="right" vertical="center"/>
      <protection hidden="1"/>
    </xf>
    <xf numFmtId="9" fontId="76" fillId="18" borderId="9" xfId="6" quotePrefix="1" applyFont="1" applyFill="1" applyBorder="1" applyAlignment="1" applyProtection="1">
      <alignment horizontal="right" vertical="center"/>
      <protection hidden="1"/>
    </xf>
    <xf numFmtId="1" fontId="76" fillId="18" borderId="6" xfId="4" applyNumberFormat="1" applyFont="1" applyFill="1" applyBorder="1" applyAlignment="1" applyProtection="1">
      <alignment vertical="center"/>
      <protection hidden="1"/>
    </xf>
    <xf numFmtId="9" fontId="76" fillId="0" borderId="10" xfId="6" quotePrefix="1" applyFont="1" applyFill="1" applyBorder="1" applyAlignment="1" applyProtection="1">
      <alignment horizontal="right" vertical="center"/>
      <protection hidden="1"/>
    </xf>
    <xf numFmtId="0" fontId="77" fillId="18" borderId="10" xfId="4" applyFont="1" applyFill="1" applyBorder="1" applyAlignment="1" applyProtection="1">
      <alignment horizontal="right" vertical="center"/>
      <protection hidden="1"/>
    </xf>
    <xf numFmtId="9" fontId="77" fillId="18" borderId="10" xfId="6" quotePrefix="1" applyFont="1" applyFill="1" applyBorder="1" applyAlignment="1" applyProtection="1">
      <alignment horizontal="right" vertical="center"/>
      <protection hidden="1"/>
    </xf>
    <xf numFmtId="9" fontId="77" fillId="18" borderId="9" xfId="6" quotePrefix="1" applyFont="1" applyFill="1" applyBorder="1" applyAlignment="1" applyProtection="1">
      <alignment horizontal="right" vertical="center"/>
      <protection hidden="1"/>
    </xf>
    <xf numFmtId="0" fontId="77" fillId="18" borderId="9" xfId="4" applyFont="1" applyFill="1" applyBorder="1" applyAlignment="1" applyProtection="1">
      <alignment vertical="center"/>
      <protection hidden="1"/>
    </xf>
    <xf numFmtId="0" fontId="77" fillId="18" borderId="8" xfId="4" applyFont="1" applyFill="1" applyBorder="1" applyAlignment="1" applyProtection="1">
      <alignment horizontal="right" vertical="center"/>
      <protection hidden="1"/>
    </xf>
    <xf numFmtId="9" fontId="77" fillId="18" borderId="8" xfId="6" quotePrefix="1" applyFont="1" applyFill="1" applyBorder="1" applyAlignment="1" applyProtection="1">
      <alignment horizontal="right" vertical="center"/>
      <protection hidden="1"/>
    </xf>
    <xf numFmtId="0" fontId="77" fillId="18" borderId="7" xfId="4" applyFont="1" applyFill="1" applyBorder="1" applyAlignment="1" applyProtection="1">
      <alignment vertical="center"/>
      <protection hidden="1"/>
    </xf>
    <xf numFmtId="9" fontId="76" fillId="18" borderId="8" xfId="6" quotePrefix="1" applyNumberFormat="1" applyFont="1" applyFill="1" applyBorder="1" applyAlignment="1" applyProtection="1">
      <alignment horizontal="right" vertical="center"/>
      <protection hidden="1"/>
    </xf>
    <xf numFmtId="9" fontId="76" fillId="18" borderId="7" xfId="6" quotePrefix="1" applyFont="1" applyFill="1" applyBorder="1" applyAlignment="1" applyProtection="1">
      <alignment horizontal="right" vertical="center"/>
      <protection hidden="1"/>
    </xf>
    <xf numFmtId="1" fontId="76" fillId="18" borderId="27" xfId="4" applyNumberFormat="1" applyFont="1" applyFill="1" applyBorder="1" applyAlignment="1" applyProtection="1">
      <alignment vertical="center"/>
      <protection hidden="1"/>
    </xf>
    <xf numFmtId="1" fontId="76" fillId="18" borderId="29" xfId="4" applyNumberFormat="1" applyFont="1" applyFill="1" applyBorder="1" applyAlignment="1" applyProtection="1">
      <alignment vertical="center"/>
      <protection hidden="1"/>
    </xf>
    <xf numFmtId="9" fontId="76" fillId="18" borderId="30" xfId="4" applyNumberFormat="1" applyFont="1" applyFill="1" applyBorder="1" applyAlignment="1" applyProtection="1">
      <alignment vertical="center"/>
      <protection hidden="1"/>
    </xf>
    <xf numFmtId="169" fontId="77" fillId="18" borderId="10" xfId="4" applyNumberFormat="1" applyFont="1" applyFill="1" applyBorder="1" applyAlignment="1" applyProtection="1">
      <alignment vertical="center"/>
      <protection hidden="1"/>
    </xf>
    <xf numFmtId="169" fontId="77" fillId="18" borderId="8" xfId="4" applyNumberFormat="1" applyFont="1" applyFill="1" applyBorder="1" applyAlignment="1" applyProtection="1">
      <alignment vertical="center"/>
      <protection hidden="1"/>
    </xf>
    <xf numFmtId="9" fontId="77" fillId="18" borderId="7" xfId="6" quotePrefix="1" applyFont="1" applyFill="1" applyBorder="1" applyAlignment="1" applyProtection="1">
      <alignment horizontal="right" vertical="center"/>
      <protection hidden="1"/>
    </xf>
    <xf numFmtId="1" fontId="76" fillId="18" borderId="4" xfId="4" applyNumberFormat="1" applyFont="1" applyFill="1" applyBorder="1" applyAlignment="1" applyProtection="1">
      <alignment vertical="center"/>
      <protection hidden="1"/>
    </xf>
    <xf numFmtId="9" fontId="76" fillId="18" borderId="8" xfId="6" applyFont="1" applyFill="1" applyBorder="1" applyAlignment="1" applyProtection="1">
      <alignment horizontal="right" vertical="center"/>
      <protection hidden="1"/>
    </xf>
    <xf numFmtId="0" fontId="76" fillId="18" borderId="4" xfId="4" applyFont="1" applyFill="1" applyBorder="1" applyAlignment="1" applyProtection="1">
      <alignment vertical="center"/>
      <protection hidden="1"/>
    </xf>
    <xf numFmtId="1" fontId="77" fillId="18" borderId="5" xfId="4" applyNumberFormat="1" applyFont="1" applyFill="1" applyBorder="1" applyAlignment="1" applyProtection="1">
      <alignment horizontal="right" vertical="center"/>
      <protection hidden="1"/>
    </xf>
    <xf numFmtId="169" fontId="77" fillId="18" borderId="9" xfId="4" applyNumberFormat="1" applyFont="1" applyFill="1" applyBorder="1" applyAlignment="1" applyProtection="1">
      <alignment vertical="center"/>
      <protection hidden="1"/>
    </xf>
    <xf numFmtId="169" fontId="77" fillId="18" borderId="7" xfId="4" applyNumberFormat="1" applyFont="1" applyFill="1" applyBorder="1" applyAlignment="1" applyProtection="1">
      <alignment vertical="center"/>
      <protection hidden="1"/>
    </xf>
    <xf numFmtId="9" fontId="76" fillId="20" borderId="10" xfId="6" applyFont="1" applyFill="1" applyBorder="1" applyAlignment="1" applyProtection="1">
      <alignment horizontal="right" vertical="center"/>
      <protection hidden="1"/>
    </xf>
    <xf numFmtId="0" fontId="76" fillId="18" borderId="0" xfId="4" applyFont="1" applyFill="1" applyBorder="1" applyAlignment="1" applyProtection="1">
      <alignment vertical="top" wrapText="1"/>
      <protection hidden="1"/>
    </xf>
    <xf numFmtId="1" fontId="76" fillId="18" borderId="0" xfId="4" applyNumberFormat="1" applyFont="1" applyFill="1" applyBorder="1" applyAlignment="1" applyProtection="1">
      <alignment horizontal="right"/>
      <protection hidden="1"/>
    </xf>
    <xf numFmtId="1" fontId="76" fillId="18" borderId="0" xfId="4" applyNumberFormat="1" applyFont="1" applyFill="1" applyBorder="1" applyProtection="1">
      <protection hidden="1"/>
    </xf>
    <xf numFmtId="9" fontId="76" fillId="20" borderId="27" xfId="6" applyFont="1" applyFill="1" applyBorder="1" applyProtection="1">
      <protection hidden="1"/>
    </xf>
    <xf numFmtId="9" fontId="76" fillId="18" borderId="29" xfId="6" applyFont="1" applyFill="1" applyBorder="1" applyAlignment="1" applyProtection="1">
      <protection hidden="1"/>
    </xf>
    <xf numFmtId="9" fontId="76" fillId="20" borderId="0" xfId="6" applyFont="1" applyFill="1" applyBorder="1" applyProtection="1">
      <protection hidden="1"/>
    </xf>
    <xf numFmtId="1" fontId="77" fillId="20" borderId="10" xfId="4" applyNumberFormat="1" applyFont="1" applyFill="1" applyBorder="1" applyAlignment="1" applyProtection="1">
      <alignment horizontal="right"/>
      <protection hidden="1"/>
    </xf>
    <xf numFmtId="1" fontId="77" fillId="18" borderId="0" xfId="4" applyNumberFormat="1" applyFont="1" applyFill="1" applyBorder="1" applyAlignment="1" applyProtection="1">
      <alignment horizontal="right"/>
      <protection hidden="1"/>
    </xf>
    <xf numFmtId="1" fontId="77" fillId="18" borderId="0" xfId="4" applyNumberFormat="1" applyFont="1" applyFill="1" applyBorder="1" applyAlignment="1" applyProtection="1">
      <protection hidden="1"/>
    </xf>
    <xf numFmtId="9" fontId="77" fillId="20" borderId="0" xfId="6" applyFont="1" applyFill="1" applyBorder="1" applyProtection="1">
      <protection hidden="1"/>
    </xf>
    <xf numFmtId="1" fontId="77" fillId="20" borderId="0" xfId="4" applyNumberFormat="1" applyFont="1" applyFill="1" applyBorder="1" applyAlignment="1" applyProtection="1">
      <alignment horizontal="right"/>
      <protection hidden="1"/>
    </xf>
    <xf numFmtId="1" fontId="77" fillId="20" borderId="0" xfId="4" applyNumberFormat="1" applyFont="1" applyFill="1" applyBorder="1" applyAlignment="1" applyProtection="1">
      <protection hidden="1"/>
    </xf>
    <xf numFmtId="1" fontId="76" fillId="20" borderId="0" xfId="4" applyNumberFormat="1" applyFont="1" applyFill="1" applyBorder="1" applyAlignment="1" applyProtection="1">
      <protection hidden="1"/>
    </xf>
    <xf numFmtId="1" fontId="77" fillId="20" borderId="8" xfId="4" applyNumberFormat="1" applyFont="1" applyFill="1" applyBorder="1" applyAlignment="1" applyProtection="1">
      <alignment horizontal="right"/>
      <protection hidden="1"/>
    </xf>
    <xf numFmtId="1" fontId="77" fillId="20" borderId="5" xfId="4" applyNumberFormat="1" applyFont="1" applyFill="1" applyBorder="1" applyAlignment="1" applyProtection="1">
      <alignment horizontal="right"/>
      <protection hidden="1"/>
    </xf>
    <xf numFmtId="1" fontId="77" fillId="20" borderId="5" xfId="4" applyNumberFormat="1" applyFont="1" applyFill="1" applyBorder="1" applyAlignment="1" applyProtection="1">
      <protection hidden="1"/>
    </xf>
    <xf numFmtId="1" fontId="76" fillId="20" borderId="10" xfId="6" applyNumberFormat="1" applyFont="1" applyFill="1" applyBorder="1" applyAlignment="1" applyProtection="1">
      <protection hidden="1"/>
    </xf>
    <xf numFmtId="1" fontId="76" fillId="20" borderId="0" xfId="6" applyNumberFormat="1" applyFont="1" applyFill="1" applyBorder="1" applyAlignment="1" applyProtection="1">
      <protection hidden="1"/>
    </xf>
    <xf numFmtId="9" fontId="76" fillId="20" borderId="29" xfId="6" applyFont="1" applyFill="1" applyBorder="1" applyProtection="1">
      <protection hidden="1"/>
    </xf>
    <xf numFmtId="9" fontId="76" fillId="20" borderId="30" xfId="6" applyFont="1" applyFill="1" applyBorder="1" applyProtection="1">
      <protection hidden="1"/>
    </xf>
    <xf numFmtId="9" fontId="76" fillId="20" borderId="14" xfId="6" applyFont="1" applyFill="1" applyBorder="1" applyProtection="1">
      <protection hidden="1"/>
    </xf>
    <xf numFmtId="9" fontId="77" fillId="20" borderId="14" xfId="6" applyFont="1" applyFill="1" applyBorder="1" applyProtection="1">
      <protection hidden="1"/>
    </xf>
    <xf numFmtId="169" fontId="76" fillId="20" borderId="8" xfId="4" applyNumberFormat="1" applyFont="1" applyFill="1" applyBorder="1" applyAlignment="1" applyProtection="1">
      <protection hidden="1"/>
    </xf>
    <xf numFmtId="169" fontId="76" fillId="20" borderId="5" xfId="4" applyNumberFormat="1" applyFont="1" applyFill="1" applyBorder="1" applyAlignment="1" applyProtection="1">
      <protection hidden="1"/>
    </xf>
    <xf numFmtId="9" fontId="76" fillId="20" borderId="13" xfId="6" applyFont="1" applyFill="1" applyBorder="1" applyProtection="1">
      <protection hidden="1"/>
    </xf>
    <xf numFmtId="9" fontId="76" fillId="20" borderId="8" xfId="6" applyFont="1" applyFill="1" applyBorder="1" applyProtection="1">
      <protection hidden="1"/>
    </xf>
    <xf numFmtId="9" fontId="76" fillId="20" borderId="7" xfId="6" applyFont="1" applyFill="1" applyBorder="1" applyProtection="1">
      <protection hidden="1"/>
    </xf>
    <xf numFmtId="3" fontId="76" fillId="20" borderId="10" xfId="4" applyNumberFormat="1" applyFont="1" applyFill="1" applyBorder="1" applyProtection="1">
      <protection hidden="1"/>
    </xf>
    <xf numFmtId="169" fontId="76" fillId="20" borderId="27" xfId="4" applyNumberFormat="1" applyFont="1" applyFill="1" applyBorder="1" applyAlignment="1" applyProtection="1">
      <protection hidden="1"/>
    </xf>
    <xf numFmtId="9" fontId="77" fillId="20" borderId="7" xfId="6" applyFont="1" applyFill="1" applyBorder="1" applyProtection="1">
      <protection hidden="1"/>
    </xf>
    <xf numFmtId="0" fontId="77" fillId="20" borderId="0" xfId="4" applyFont="1" applyFill="1" applyBorder="1" applyAlignment="1" applyProtection="1">
      <protection hidden="1"/>
    </xf>
    <xf numFmtId="9" fontId="76" fillId="18" borderId="27" xfId="6" applyFont="1" applyFill="1" applyBorder="1" applyAlignment="1" applyProtection="1">
      <protection hidden="1"/>
    </xf>
    <xf numFmtId="3" fontId="77" fillId="20" borderId="10" xfId="4" applyNumberFormat="1" applyFont="1" applyFill="1" applyBorder="1" applyAlignment="1" applyProtection="1">
      <alignment horizontal="right"/>
      <protection hidden="1"/>
    </xf>
    <xf numFmtId="3" fontId="77" fillId="18" borderId="0" xfId="4" applyNumberFormat="1" applyFont="1" applyFill="1" applyBorder="1" applyAlignment="1" applyProtection="1">
      <alignment horizontal="right"/>
      <protection hidden="1"/>
    </xf>
    <xf numFmtId="3" fontId="77" fillId="20" borderId="8" xfId="4" applyNumberFormat="1" applyFont="1" applyFill="1" applyBorder="1" applyAlignment="1" applyProtection="1">
      <alignment horizontal="right"/>
      <protection hidden="1"/>
    </xf>
    <xf numFmtId="3" fontId="77" fillId="18" borderId="5" xfId="4" applyNumberFormat="1" applyFont="1" applyFill="1" applyBorder="1" applyAlignment="1" applyProtection="1">
      <alignment horizontal="right"/>
      <protection hidden="1"/>
    </xf>
    <xf numFmtId="0" fontId="76" fillId="18" borderId="7" xfId="4" applyFont="1" applyFill="1" applyBorder="1" applyAlignment="1" applyProtection="1">
      <protection hidden="1"/>
    </xf>
    <xf numFmtId="3" fontId="76" fillId="20" borderId="27" xfId="4" applyNumberFormat="1" applyFont="1" applyFill="1" applyBorder="1" applyAlignment="1" applyProtection="1">
      <alignment horizontal="right"/>
      <protection hidden="1"/>
    </xf>
    <xf numFmtId="3" fontId="76" fillId="18" borderId="30" xfId="6" applyNumberFormat="1" applyFont="1" applyFill="1" applyBorder="1" applyAlignment="1" applyProtection="1">
      <protection hidden="1"/>
    </xf>
    <xf numFmtId="3" fontId="76" fillId="18" borderId="14" xfId="6" applyNumberFormat="1" applyFont="1" applyFill="1" applyBorder="1" applyAlignment="1" applyProtection="1">
      <protection hidden="1"/>
    </xf>
    <xf numFmtId="3" fontId="77" fillId="18" borderId="14" xfId="6" applyNumberFormat="1" applyFont="1" applyFill="1" applyBorder="1" applyAlignment="1" applyProtection="1">
      <protection hidden="1"/>
    </xf>
    <xf numFmtId="3" fontId="77" fillId="18" borderId="13" xfId="6" applyNumberFormat="1" applyFont="1" applyFill="1" applyBorder="1" applyAlignment="1" applyProtection="1">
      <protection hidden="1"/>
    </xf>
    <xf numFmtId="1" fontId="76" fillId="20" borderId="27" xfId="4" applyNumberFormat="1" applyFont="1" applyFill="1" applyBorder="1" applyAlignment="1" applyProtection="1">
      <alignment horizontal="right"/>
      <protection hidden="1"/>
    </xf>
    <xf numFmtId="171" fontId="76" fillId="20" borderId="27" xfId="6" applyNumberFormat="1" applyFont="1" applyFill="1" applyBorder="1" applyProtection="1">
      <protection hidden="1"/>
    </xf>
    <xf numFmtId="3" fontId="76" fillId="20" borderId="0" xfId="4" applyNumberFormat="1" applyFont="1" applyFill="1" applyBorder="1" applyAlignment="1" applyProtection="1">
      <alignment horizontal="right"/>
      <protection hidden="1"/>
    </xf>
    <xf numFmtId="9" fontId="76" fillId="18" borderId="9" xfId="6" quotePrefix="1" applyFont="1" applyFill="1" applyBorder="1" applyAlignment="1" applyProtection="1">
      <protection hidden="1"/>
    </xf>
    <xf numFmtId="3" fontId="77" fillId="20" borderId="0" xfId="4" applyNumberFormat="1" applyFont="1" applyFill="1" applyBorder="1" applyAlignment="1" applyProtection="1">
      <alignment horizontal="right"/>
      <protection hidden="1"/>
    </xf>
    <xf numFmtId="3" fontId="77" fillId="20" borderId="5" xfId="4" applyNumberFormat="1" applyFont="1" applyFill="1" applyBorder="1" applyAlignment="1" applyProtection="1">
      <alignment horizontal="right"/>
      <protection hidden="1"/>
    </xf>
    <xf numFmtId="9" fontId="76" fillId="18" borderId="8" xfId="6" quotePrefix="1" applyFont="1" applyFill="1" applyBorder="1" applyAlignment="1" applyProtection="1">
      <protection hidden="1"/>
    </xf>
    <xf numFmtId="9" fontId="76" fillId="18" borderId="7" xfId="6" quotePrefix="1" applyFont="1" applyFill="1" applyBorder="1" applyAlignment="1" applyProtection="1">
      <protection hidden="1"/>
    </xf>
    <xf numFmtId="0" fontId="76" fillId="20" borderId="28" xfId="4" applyFont="1" applyFill="1" applyBorder="1" applyAlignment="1" applyProtection="1">
      <protection hidden="1"/>
    </xf>
    <xf numFmtId="169" fontId="76" fillId="18" borderId="10" xfId="4" applyNumberFormat="1" applyFont="1" applyFill="1" applyBorder="1" applyAlignment="1" applyProtection="1">
      <protection hidden="1"/>
    </xf>
    <xf numFmtId="169" fontId="76" fillId="20" borderId="10" xfId="4" applyNumberFormat="1" applyFont="1" applyFill="1" applyBorder="1" applyAlignment="1" applyProtection="1">
      <protection locked="0"/>
    </xf>
    <xf numFmtId="169" fontId="77" fillId="20" borderId="10" xfId="4" applyNumberFormat="1" applyFont="1" applyFill="1" applyBorder="1" applyAlignment="1" applyProtection="1">
      <protection locked="0"/>
    </xf>
    <xf numFmtId="169" fontId="77" fillId="20" borderId="8" xfId="4" applyNumberFormat="1" applyFont="1" applyFill="1" applyBorder="1" applyAlignment="1" applyProtection="1">
      <protection locked="0"/>
    </xf>
    <xf numFmtId="1" fontId="14" fillId="18" borderId="0" xfId="4" applyNumberFormat="1" applyFont="1" applyFill="1" applyAlignment="1" applyProtection="1">
      <protection hidden="1"/>
    </xf>
    <xf numFmtId="9" fontId="76" fillId="18" borderId="30" xfId="6" applyFont="1" applyFill="1" applyBorder="1" applyAlignment="1" applyProtection="1">
      <protection hidden="1"/>
    </xf>
    <xf numFmtId="3" fontId="76" fillId="18" borderId="0" xfId="4" applyNumberFormat="1" applyFont="1" applyFill="1" applyAlignment="1" applyProtection="1">
      <protection hidden="1"/>
    </xf>
    <xf numFmtId="0" fontId="77" fillId="20" borderId="0" xfId="4" applyFont="1" applyFill="1" applyBorder="1" applyAlignment="1" applyProtection="1">
      <alignment horizontal="right"/>
      <protection hidden="1"/>
    </xf>
    <xf numFmtId="3" fontId="77" fillId="20" borderId="0" xfId="4" applyNumberFormat="1" applyFont="1" applyFill="1" applyBorder="1" applyAlignment="1" applyProtection="1">
      <protection hidden="1"/>
    </xf>
    <xf numFmtId="0" fontId="77" fillId="20" borderId="5" xfId="4" applyFont="1" applyFill="1" applyBorder="1" applyAlignment="1" applyProtection="1">
      <alignment horizontal="right"/>
      <protection hidden="1"/>
    </xf>
    <xf numFmtId="0" fontId="77" fillId="20" borderId="5" xfId="4" applyFont="1" applyFill="1" applyBorder="1" applyAlignment="1" applyProtection="1">
      <protection hidden="1"/>
    </xf>
    <xf numFmtId="3" fontId="77" fillId="20" borderId="5" xfId="4" applyNumberFormat="1" applyFont="1" applyFill="1" applyBorder="1" applyAlignment="1" applyProtection="1">
      <protection hidden="1"/>
    </xf>
    <xf numFmtId="3" fontId="76" fillId="20" borderId="8" xfId="4" applyNumberFormat="1" applyFont="1" applyFill="1" applyBorder="1" applyAlignment="1" applyProtection="1">
      <alignment horizontal="right"/>
      <protection hidden="1"/>
    </xf>
    <xf numFmtId="3" fontId="76" fillId="20" borderId="7" xfId="4" applyNumberFormat="1" applyFont="1" applyFill="1" applyBorder="1" applyAlignment="1" applyProtection="1">
      <alignment horizontal="right"/>
      <protection hidden="1"/>
    </xf>
    <xf numFmtId="1" fontId="76" fillId="20" borderId="28" xfId="4" applyNumberFormat="1" applyFont="1" applyFill="1" applyBorder="1" applyProtection="1">
      <protection hidden="1"/>
    </xf>
    <xf numFmtId="0" fontId="76" fillId="20" borderId="27" xfId="4" applyFont="1" applyFill="1" applyBorder="1" applyProtection="1">
      <protection hidden="1"/>
    </xf>
    <xf numFmtId="0" fontId="76" fillId="18" borderId="17" xfId="4" applyFont="1" applyFill="1" applyBorder="1" applyAlignment="1" applyProtection="1">
      <alignment horizontal="right" wrapText="1"/>
      <protection hidden="1"/>
    </xf>
    <xf numFmtId="3" fontId="76" fillId="18" borderId="15" xfId="6" applyNumberFormat="1" applyFont="1" applyFill="1" applyBorder="1" applyAlignment="1" applyProtection="1">
      <protection hidden="1"/>
    </xf>
    <xf numFmtId="9" fontId="76" fillId="18" borderId="15" xfId="6" applyFont="1" applyFill="1" applyBorder="1" applyAlignment="1" applyProtection="1">
      <protection hidden="1"/>
    </xf>
    <xf numFmtId="9" fontId="76" fillId="20" borderId="15" xfId="6" applyFont="1" applyFill="1" applyBorder="1" applyProtection="1">
      <protection hidden="1"/>
    </xf>
    <xf numFmtId="0" fontId="13" fillId="18" borderId="0" xfId="4" applyFont="1" applyFill="1" applyAlignment="1" applyProtection="1">
      <alignment horizontal="right"/>
      <protection hidden="1"/>
    </xf>
    <xf numFmtId="0" fontId="14" fillId="20" borderId="29" xfId="4" applyFont="1" applyFill="1" applyBorder="1" applyProtection="1">
      <protection hidden="1"/>
    </xf>
    <xf numFmtId="1" fontId="14" fillId="18" borderId="29" xfId="4" applyNumberFormat="1" applyFont="1" applyFill="1" applyBorder="1" applyAlignment="1" applyProtection="1">
      <protection hidden="1"/>
    </xf>
    <xf numFmtId="0" fontId="71" fillId="20" borderId="0" xfId="4" applyFont="1" applyFill="1" applyProtection="1">
      <protection hidden="1"/>
    </xf>
    <xf numFmtId="170" fontId="76" fillId="20" borderId="10" xfId="4" applyNumberFormat="1" applyFont="1" applyFill="1" applyBorder="1" applyAlignment="1" applyProtection="1">
      <alignment vertical="center"/>
      <protection hidden="1"/>
    </xf>
    <xf numFmtId="9" fontId="76" fillId="20" borderId="14" xfId="6" applyFont="1" applyFill="1" applyBorder="1" applyProtection="1">
      <protection hidden="1"/>
    </xf>
    <xf numFmtId="0" fontId="70" fillId="18" borderId="0" xfId="4" applyFont="1" applyFill="1" applyAlignment="1" applyProtection="1">
      <alignment vertical="top" wrapText="1"/>
      <protection hidden="1"/>
    </xf>
    <xf numFmtId="3" fontId="70" fillId="18" borderId="0" xfId="4" applyNumberFormat="1" applyFont="1" applyFill="1" applyAlignment="1" applyProtection="1">
      <alignment vertical="top" wrapText="1"/>
      <protection hidden="1"/>
    </xf>
    <xf numFmtId="0" fontId="70" fillId="18" borderId="0" xfId="4" applyFont="1" applyFill="1" applyProtection="1">
      <protection hidden="1"/>
    </xf>
    <xf numFmtId="169" fontId="70" fillId="20" borderId="0" xfId="4" applyNumberFormat="1" applyFont="1" applyFill="1" applyProtection="1">
      <protection hidden="1"/>
    </xf>
    <xf numFmtId="1" fontId="76" fillId="18" borderId="10" xfId="6" applyNumberFormat="1" applyFont="1" applyFill="1" applyBorder="1" applyAlignment="1" applyProtection="1">
      <alignment vertical="center"/>
      <protection hidden="1"/>
    </xf>
    <xf numFmtId="1" fontId="76" fillId="18" borderId="9" xfId="6" applyNumberFormat="1" applyFont="1" applyFill="1" applyBorder="1" applyAlignment="1" applyProtection="1">
      <alignment vertical="center"/>
      <protection hidden="1"/>
    </xf>
    <xf numFmtId="3" fontId="70" fillId="18" borderId="0" xfId="4" applyNumberFormat="1" applyFont="1" applyFill="1" applyAlignment="1" applyProtection="1">
      <protection hidden="1"/>
    </xf>
    <xf numFmtId="170" fontId="76" fillId="20" borderId="5" xfId="4" applyNumberFormat="1" applyFont="1" applyFill="1" applyBorder="1" applyAlignment="1" applyProtection="1">
      <alignment vertical="center"/>
      <protection hidden="1"/>
    </xf>
    <xf numFmtId="3" fontId="76" fillId="18" borderId="0" xfId="4" applyNumberFormat="1" applyFont="1" applyFill="1" applyBorder="1" applyAlignment="1" applyProtection="1">
      <alignment horizontal="left" vertical="top" wrapText="1"/>
      <protection hidden="1"/>
    </xf>
    <xf numFmtId="0" fontId="76" fillId="18" borderId="28" xfId="0" applyFont="1" applyFill="1" applyBorder="1" applyAlignment="1" applyProtection="1">
      <protection hidden="1"/>
    </xf>
    <xf numFmtId="0" fontId="14" fillId="0" borderId="0" xfId="36" applyFont="1" applyBorder="1" applyAlignment="1">
      <alignment wrapText="1"/>
    </xf>
    <xf numFmtId="0" fontId="76" fillId="18" borderId="28" xfId="4" applyFont="1" applyFill="1" applyBorder="1" applyProtection="1">
      <protection hidden="1"/>
    </xf>
    <xf numFmtId="0" fontId="76" fillId="18" borderId="29" xfId="4" applyFont="1" applyFill="1" applyBorder="1" applyProtection="1">
      <protection hidden="1"/>
    </xf>
    <xf numFmtId="0" fontId="77" fillId="18" borderId="27" xfId="4" applyFont="1" applyFill="1" applyBorder="1" applyProtection="1">
      <protection hidden="1"/>
    </xf>
    <xf numFmtId="0" fontId="76" fillId="18" borderId="27" xfId="4" applyFont="1" applyFill="1" applyBorder="1" applyProtection="1">
      <protection hidden="1"/>
    </xf>
    <xf numFmtId="169" fontId="14" fillId="20" borderId="28" xfId="4" applyNumberFormat="1" applyFont="1" applyFill="1" applyBorder="1" applyAlignment="1" applyProtection="1">
      <protection hidden="1"/>
    </xf>
    <xf numFmtId="0" fontId="14" fillId="18" borderId="3" xfId="4" applyFont="1" applyFill="1" applyBorder="1" applyAlignment="1" applyProtection="1">
      <alignment vertical="top" wrapText="1"/>
      <protection hidden="1"/>
    </xf>
    <xf numFmtId="0" fontId="13" fillId="18" borderId="5" xfId="4" applyFont="1" applyFill="1" applyBorder="1" applyProtection="1">
      <protection hidden="1"/>
    </xf>
    <xf numFmtId="0" fontId="76" fillId="18" borderId="0" xfId="4" applyFont="1" applyFill="1" applyBorder="1" applyProtection="1"/>
    <xf numFmtId="0" fontId="14" fillId="18" borderId="5" xfId="4" applyFont="1" applyFill="1" applyBorder="1" applyProtection="1">
      <protection hidden="1"/>
    </xf>
    <xf numFmtId="0" fontId="76" fillId="18" borderId="8" xfId="4" applyFont="1" applyFill="1" applyBorder="1" applyAlignment="1" applyProtection="1">
      <alignment horizontal="right" wrapText="1"/>
      <protection hidden="1"/>
    </xf>
    <xf numFmtId="0" fontId="76" fillId="18" borderId="7" xfId="4" applyFont="1" applyFill="1" applyBorder="1" applyAlignment="1" applyProtection="1">
      <alignment horizontal="right" wrapText="1"/>
      <protection hidden="1"/>
    </xf>
    <xf numFmtId="2" fontId="70" fillId="18" borderId="0" xfId="4" applyNumberFormat="1" applyFont="1" applyFill="1" applyAlignment="1" applyProtection="1">
      <protection hidden="1"/>
    </xf>
    <xf numFmtId="0" fontId="70" fillId="18" borderId="0" xfId="4" applyNumberFormat="1" applyFont="1" applyFill="1" applyAlignment="1" applyProtection="1">
      <protection hidden="1"/>
    </xf>
    <xf numFmtId="3" fontId="76" fillId="20" borderId="27" xfId="4" applyNumberFormat="1" applyFont="1" applyFill="1" applyBorder="1" applyAlignment="1" applyProtection="1">
      <alignment horizontal="right" vertical="center"/>
      <protection hidden="1"/>
    </xf>
    <xf numFmtId="0" fontId="76" fillId="18" borderId="31" xfId="4" applyFont="1" applyFill="1" applyBorder="1" applyAlignment="1" applyProtection="1">
      <alignment horizontal="right" wrapText="1"/>
      <protection hidden="1"/>
    </xf>
    <xf numFmtId="0" fontId="76" fillId="18" borderId="0" xfId="4" applyFont="1" applyFill="1" applyBorder="1" applyAlignment="1" applyProtection="1">
      <alignment horizontal="right" wrapText="1"/>
      <protection hidden="1"/>
    </xf>
    <xf numFmtId="3" fontId="76" fillId="20" borderId="27" xfId="4" applyNumberFormat="1" applyFont="1" applyFill="1" applyBorder="1" applyAlignment="1" applyProtection="1">
      <alignment vertical="center"/>
      <protection hidden="1"/>
    </xf>
    <xf numFmtId="169" fontId="76" fillId="20" borderId="27" xfId="4" applyNumberFormat="1" applyFont="1" applyFill="1" applyBorder="1" applyAlignment="1" applyProtection="1">
      <alignment vertical="center"/>
      <protection hidden="1"/>
    </xf>
    <xf numFmtId="0" fontId="14" fillId="20" borderId="32" xfId="4" applyFont="1" applyFill="1" applyBorder="1" applyAlignment="1" applyProtection="1">
      <alignment horizontal="right" vertical="top" wrapText="1"/>
      <protection hidden="1"/>
    </xf>
    <xf numFmtId="0" fontId="14" fillId="18" borderId="32" xfId="4" applyFont="1" applyFill="1" applyBorder="1" applyAlignment="1" applyProtection="1">
      <alignment vertical="top" wrapText="1"/>
      <protection hidden="1"/>
    </xf>
    <xf numFmtId="0" fontId="68" fillId="20" borderId="32" xfId="4" applyFont="1" applyFill="1" applyBorder="1" applyAlignment="1" applyProtection="1">
      <alignment horizontal="right"/>
      <protection hidden="1"/>
    </xf>
    <xf numFmtId="170" fontId="76" fillId="18" borderId="0" xfId="4" applyNumberFormat="1" applyFont="1" applyFill="1" applyBorder="1" applyAlignment="1" applyProtection="1">
      <alignment vertical="center"/>
      <protection hidden="1"/>
    </xf>
    <xf numFmtId="170" fontId="77" fillId="18" borderId="0" xfId="4" applyNumberFormat="1" applyFont="1" applyFill="1" applyBorder="1" applyAlignment="1" applyProtection="1">
      <alignment vertical="center"/>
      <protection hidden="1"/>
    </xf>
    <xf numFmtId="170" fontId="76" fillId="20" borderId="10" xfId="4" applyNumberFormat="1" applyFont="1" applyFill="1" applyBorder="1" applyAlignment="1" applyProtection="1">
      <alignment horizontal="right" vertical="center"/>
      <protection hidden="1"/>
    </xf>
    <xf numFmtId="3" fontId="14" fillId="18" borderId="0" xfId="4" applyNumberFormat="1" applyFont="1" applyFill="1" applyAlignment="1" applyProtection="1">
      <alignment vertical="top"/>
      <protection hidden="1"/>
    </xf>
    <xf numFmtId="0" fontId="76" fillId="20" borderId="31" xfId="4" applyFont="1" applyFill="1" applyBorder="1" applyAlignment="1" applyProtection="1">
      <alignment horizontal="right" wrapText="1"/>
      <protection hidden="1"/>
    </xf>
    <xf numFmtId="170" fontId="77" fillId="18" borderId="5" xfId="4" applyNumberFormat="1" applyFont="1" applyFill="1" applyBorder="1" applyAlignment="1" applyProtection="1">
      <alignment vertical="center"/>
      <protection hidden="1"/>
    </xf>
    <xf numFmtId="170" fontId="77" fillId="20" borderId="10" xfId="4" applyNumberFormat="1" applyFont="1" applyFill="1" applyBorder="1" applyAlignment="1" applyProtection="1">
      <alignment horizontal="right" vertical="center"/>
      <protection hidden="1"/>
    </xf>
    <xf numFmtId="170" fontId="77" fillId="20" borderId="8" xfId="4" applyNumberFormat="1" applyFont="1" applyFill="1" applyBorder="1" applyAlignment="1" applyProtection="1">
      <alignment horizontal="right" vertical="center"/>
      <protection hidden="1"/>
    </xf>
    <xf numFmtId="49" fontId="76" fillId="18" borderId="29" xfId="4" applyNumberFormat="1" applyFont="1" applyFill="1" applyBorder="1" applyAlignment="1" applyProtection="1">
      <alignment vertical="top"/>
      <protection hidden="1"/>
    </xf>
    <xf numFmtId="9" fontId="76" fillId="20" borderId="14" xfId="6" applyFont="1" applyFill="1" applyBorder="1" applyAlignment="1" applyProtection="1">
      <alignment vertical="center"/>
    </xf>
    <xf numFmtId="2" fontId="75" fillId="18" borderId="0" xfId="4" applyNumberFormat="1" applyFont="1" applyFill="1" applyAlignment="1" applyProtection="1">
      <protection hidden="1"/>
    </xf>
    <xf numFmtId="1" fontId="14" fillId="18" borderId="9" xfId="4" applyNumberFormat="1" applyFont="1" applyFill="1" applyBorder="1" applyAlignment="1" applyProtection="1">
      <protection hidden="1"/>
    </xf>
    <xf numFmtId="3" fontId="76" fillId="20" borderId="5" xfId="4" applyNumberFormat="1" applyFont="1" applyFill="1" applyBorder="1" applyAlignment="1" applyProtection="1">
      <alignment horizontal="right" vertical="center"/>
      <protection hidden="1"/>
    </xf>
    <xf numFmtId="170" fontId="70" fillId="18" borderId="0" xfId="4" applyNumberFormat="1" applyFont="1" applyFill="1" applyAlignment="1" applyProtection="1">
      <alignment vertical="top" wrapText="1"/>
      <protection hidden="1"/>
    </xf>
    <xf numFmtId="9" fontId="70" fillId="18" borderId="0" xfId="4" applyNumberFormat="1" applyFont="1" applyFill="1" applyAlignment="1" applyProtection="1">
      <protection hidden="1"/>
    </xf>
    <xf numFmtId="0" fontId="76" fillId="18" borderId="7" xfId="4" applyFont="1" applyFill="1" applyBorder="1" applyAlignment="1" applyProtection="1">
      <alignment horizontal="right" wrapText="1"/>
      <protection hidden="1"/>
    </xf>
    <xf numFmtId="176" fontId="70" fillId="18" borderId="0" xfId="4" applyNumberFormat="1" applyFont="1" applyFill="1" applyAlignment="1" applyProtection="1">
      <protection hidden="1"/>
    </xf>
    <xf numFmtId="0" fontId="76" fillId="20" borderId="32" xfId="4" applyFont="1" applyFill="1" applyBorder="1" applyAlignment="1" applyProtection="1">
      <alignment horizontal="right" wrapText="1"/>
      <protection hidden="1"/>
    </xf>
    <xf numFmtId="3" fontId="70" fillId="18" borderId="0" xfId="4" applyNumberFormat="1" applyFont="1" applyFill="1" applyProtection="1">
      <protection hidden="1"/>
    </xf>
    <xf numFmtId="1" fontId="70" fillId="18" borderId="0" xfId="4" applyNumberFormat="1" applyFont="1" applyFill="1" applyAlignment="1" applyProtection="1">
      <protection hidden="1"/>
    </xf>
    <xf numFmtId="0" fontId="75" fillId="18" borderId="0" xfId="4" applyFont="1" applyFill="1" applyAlignment="1" applyProtection="1">
      <protection hidden="1"/>
    </xf>
    <xf numFmtId="0" fontId="76" fillId="18" borderId="8" xfId="4" applyFont="1" applyFill="1" applyBorder="1" applyAlignment="1" applyProtection="1">
      <alignment horizontal="right" wrapText="1"/>
      <protection hidden="1"/>
    </xf>
    <xf numFmtId="0" fontId="76" fillId="18" borderId="7" xfId="4" applyFont="1" applyFill="1" applyBorder="1" applyAlignment="1" applyProtection="1">
      <alignment horizontal="right" wrapText="1"/>
      <protection hidden="1"/>
    </xf>
    <xf numFmtId="1" fontId="76" fillId="20" borderId="28" xfId="6" applyNumberFormat="1" applyFont="1" applyFill="1" applyBorder="1" applyAlignment="1" applyProtection="1">
      <protection hidden="1"/>
    </xf>
    <xf numFmtId="0" fontId="80" fillId="18" borderId="0" xfId="0" applyFont="1" applyFill="1" applyBorder="1" applyAlignment="1" applyProtection="1">
      <alignment vertical="top" wrapText="1"/>
      <protection hidden="1"/>
    </xf>
    <xf numFmtId="0" fontId="76" fillId="18" borderId="28" xfId="0" applyFont="1" applyFill="1" applyBorder="1" applyAlignment="1" applyProtection="1">
      <alignment vertical="top"/>
      <protection hidden="1"/>
    </xf>
    <xf numFmtId="3" fontId="76" fillId="20" borderId="12" xfId="4" applyNumberFormat="1" applyFont="1" applyFill="1" applyBorder="1" applyAlignment="1" applyProtection="1">
      <alignment vertical="center"/>
      <protection hidden="1"/>
    </xf>
    <xf numFmtId="3" fontId="76" fillId="18" borderId="0" xfId="4" applyNumberFormat="1" applyFont="1" applyFill="1" applyAlignment="1" applyProtection="1">
      <alignment vertical="top"/>
      <protection hidden="1"/>
    </xf>
    <xf numFmtId="0" fontId="76" fillId="18" borderId="8" xfId="4" applyFont="1" applyFill="1" applyBorder="1" applyAlignment="1" applyProtection="1">
      <alignment horizontal="right" wrapText="1"/>
      <protection hidden="1"/>
    </xf>
    <xf numFmtId="0" fontId="76" fillId="18" borderId="7" xfId="4" applyFont="1" applyFill="1" applyBorder="1" applyAlignment="1" applyProtection="1">
      <alignment horizontal="right" wrapText="1"/>
      <protection hidden="1"/>
    </xf>
    <xf numFmtId="49" fontId="76" fillId="18" borderId="27" xfId="4" applyNumberFormat="1" applyFont="1" applyFill="1" applyBorder="1" applyAlignment="1" applyProtection="1">
      <alignment vertical="top"/>
      <protection hidden="1"/>
    </xf>
    <xf numFmtId="0" fontId="80" fillId="18" borderId="0" xfId="0" applyFont="1" applyFill="1" applyBorder="1" applyAlignment="1" applyProtection="1">
      <alignment wrapText="1"/>
      <protection hidden="1"/>
    </xf>
    <xf numFmtId="0" fontId="80" fillId="18" borderId="28" xfId="0" applyFont="1" applyFill="1" applyBorder="1" applyAlignment="1" applyProtection="1">
      <alignment horizontal="left"/>
      <protection hidden="1"/>
    </xf>
    <xf numFmtId="0" fontId="68" fillId="20" borderId="31" xfId="4" applyFont="1" applyFill="1" applyBorder="1" applyAlignment="1" applyProtection="1">
      <alignment horizontal="right"/>
      <protection hidden="1"/>
    </xf>
    <xf numFmtId="0" fontId="76" fillId="20" borderId="17" xfId="4" applyFont="1" applyFill="1" applyBorder="1" applyAlignment="1" applyProtection="1">
      <alignment horizontal="right" wrapText="1"/>
      <protection hidden="1"/>
    </xf>
    <xf numFmtId="0" fontId="76" fillId="18" borderId="15" xfId="4" applyFont="1" applyFill="1" applyBorder="1" applyAlignment="1" applyProtection="1">
      <protection hidden="1"/>
    </xf>
    <xf numFmtId="3" fontId="76" fillId="18" borderId="28" xfId="4" applyNumberFormat="1" applyFont="1" applyFill="1" applyBorder="1" applyAlignment="1" applyProtection="1">
      <alignment horizontal="right"/>
      <protection hidden="1"/>
    </xf>
    <xf numFmtId="3" fontId="76" fillId="18" borderId="28" xfId="4" applyNumberFormat="1" applyFont="1" applyFill="1" applyBorder="1" applyAlignment="1" applyProtection="1">
      <protection hidden="1"/>
    </xf>
    <xf numFmtId="1" fontId="76" fillId="18" borderId="28" xfId="4" applyNumberFormat="1" applyFont="1" applyFill="1" applyBorder="1" applyAlignment="1" applyProtection="1">
      <protection hidden="1"/>
    </xf>
    <xf numFmtId="1" fontId="76" fillId="18" borderId="28" xfId="4" applyNumberFormat="1" applyFont="1" applyFill="1" applyBorder="1" applyAlignment="1" applyProtection="1">
      <alignment horizontal="right" vertical="center"/>
      <protection hidden="1"/>
    </xf>
    <xf numFmtId="1" fontId="76" fillId="18" borderId="28" xfId="4" applyNumberFormat="1" applyFont="1" applyFill="1" applyBorder="1" applyAlignment="1" applyProtection="1">
      <alignment vertical="center"/>
      <protection hidden="1"/>
    </xf>
    <xf numFmtId="1" fontId="76" fillId="20" borderId="28" xfId="4" applyNumberFormat="1" applyFont="1" applyFill="1" applyBorder="1" applyAlignment="1" applyProtection="1">
      <alignment horizontal="right" vertical="center"/>
      <protection hidden="1"/>
    </xf>
    <xf numFmtId="0" fontId="76" fillId="18" borderId="32" xfId="4" applyFont="1" applyFill="1" applyBorder="1" applyAlignment="1" applyProtection="1">
      <alignment horizontal="right" vertical="top" wrapText="1"/>
      <protection hidden="1"/>
    </xf>
    <xf numFmtId="0" fontId="76" fillId="18" borderId="8" xfId="4" applyFont="1" applyFill="1" applyBorder="1" applyAlignment="1" applyProtection="1">
      <alignment horizontal="right" vertical="top" wrapText="1"/>
      <protection hidden="1"/>
    </xf>
    <xf numFmtId="0" fontId="76" fillId="18" borderId="27" xfId="4" applyFont="1" applyFill="1" applyBorder="1" applyAlignment="1" applyProtection="1">
      <alignment horizontal="right" vertical="top" wrapText="1"/>
      <protection hidden="1"/>
    </xf>
    <xf numFmtId="0" fontId="76" fillId="18" borderId="5" xfId="4" applyFont="1" applyFill="1" applyBorder="1" applyAlignment="1" applyProtection="1">
      <alignment horizontal="right" vertical="top" wrapText="1"/>
      <protection hidden="1"/>
    </xf>
    <xf numFmtId="0" fontId="76" fillId="18" borderId="28" xfId="4" applyFont="1" applyFill="1" applyBorder="1" applyAlignment="1" applyProtection="1">
      <alignment horizontal="right" vertical="top" wrapText="1"/>
      <protection hidden="1"/>
    </xf>
    <xf numFmtId="0" fontId="76" fillId="18" borderId="15" xfId="4" applyFont="1" applyFill="1" applyBorder="1" applyAlignment="1" applyProtection="1">
      <alignment horizontal="right" vertical="top" wrapText="1"/>
      <protection hidden="1"/>
    </xf>
    <xf numFmtId="0" fontId="76" fillId="18" borderId="13" xfId="4" applyFont="1" applyFill="1" applyBorder="1" applyAlignment="1" applyProtection="1">
      <alignment horizontal="right" vertical="top" wrapText="1"/>
      <protection hidden="1"/>
    </xf>
    <xf numFmtId="9" fontId="76" fillId="20" borderId="10" xfId="4" applyNumberFormat="1" applyFont="1" applyFill="1" applyBorder="1" applyAlignment="1" applyProtection="1">
      <alignment horizontal="right"/>
      <protection hidden="1"/>
    </xf>
    <xf numFmtId="9" fontId="76" fillId="18" borderId="0" xfId="4" applyNumberFormat="1" applyFont="1" applyFill="1" applyBorder="1" applyAlignment="1" applyProtection="1">
      <alignment horizontal="right"/>
      <protection hidden="1"/>
    </xf>
    <xf numFmtId="9" fontId="77" fillId="20" borderId="10" xfId="4" applyNumberFormat="1" applyFont="1" applyFill="1" applyBorder="1" applyAlignment="1" applyProtection="1">
      <alignment horizontal="right"/>
      <protection hidden="1"/>
    </xf>
    <xf numFmtId="9" fontId="77" fillId="18" borderId="0" xfId="4" applyNumberFormat="1" applyFont="1" applyFill="1" applyBorder="1" applyAlignment="1" applyProtection="1">
      <alignment horizontal="right"/>
      <protection hidden="1"/>
    </xf>
    <xf numFmtId="9" fontId="77" fillId="20" borderId="0" xfId="4" applyNumberFormat="1" applyFont="1" applyFill="1" applyBorder="1" applyAlignment="1" applyProtection="1">
      <alignment horizontal="right"/>
      <protection hidden="1"/>
    </xf>
    <xf numFmtId="9" fontId="76" fillId="20" borderId="0" xfId="4" applyNumberFormat="1" applyFont="1" applyFill="1" applyBorder="1" applyAlignment="1" applyProtection="1">
      <alignment horizontal="right"/>
      <protection hidden="1"/>
    </xf>
    <xf numFmtId="9" fontId="77" fillId="20" borderId="8" xfId="4" applyNumberFormat="1" applyFont="1" applyFill="1" applyBorder="1" applyAlignment="1" applyProtection="1">
      <alignment horizontal="right"/>
      <protection hidden="1"/>
    </xf>
    <xf numFmtId="9" fontId="77" fillId="20" borderId="5" xfId="4" applyNumberFormat="1" applyFont="1" applyFill="1" applyBorder="1" applyAlignment="1" applyProtection="1">
      <alignment horizontal="right"/>
      <protection hidden="1"/>
    </xf>
    <xf numFmtId="9" fontId="76" fillId="20" borderId="10" xfId="4" applyNumberFormat="1" applyFont="1" applyFill="1" applyBorder="1" applyAlignment="1" applyProtection="1">
      <protection hidden="1"/>
    </xf>
    <xf numFmtId="9" fontId="76" fillId="20" borderId="0" xfId="4" applyNumberFormat="1" applyFont="1" applyFill="1" applyBorder="1" applyAlignment="1" applyProtection="1">
      <protection hidden="1"/>
    </xf>
    <xf numFmtId="9" fontId="76" fillId="20" borderId="10" xfId="4" applyNumberFormat="1" applyFont="1" applyFill="1" applyBorder="1" applyProtection="1">
      <protection hidden="1"/>
    </xf>
    <xf numFmtId="9" fontId="76" fillId="20" borderId="0" xfId="4" applyNumberFormat="1" applyFont="1" applyFill="1" applyBorder="1" applyProtection="1">
      <protection hidden="1"/>
    </xf>
    <xf numFmtId="9" fontId="76" fillId="20" borderId="8" xfId="4" applyNumberFormat="1" applyFont="1" applyFill="1" applyBorder="1" applyAlignment="1" applyProtection="1">
      <protection hidden="1"/>
    </xf>
    <xf numFmtId="9" fontId="76" fillId="20" borderId="5" xfId="4" applyNumberFormat="1" applyFont="1" applyFill="1" applyBorder="1" applyAlignment="1" applyProtection="1">
      <protection hidden="1"/>
    </xf>
    <xf numFmtId="9" fontId="76" fillId="20" borderId="27" xfId="4" applyNumberFormat="1" applyFont="1" applyFill="1" applyBorder="1" applyAlignment="1" applyProtection="1">
      <protection hidden="1"/>
    </xf>
    <xf numFmtId="9" fontId="77" fillId="20" borderId="10" xfId="4" applyNumberFormat="1" applyFont="1" applyFill="1" applyBorder="1" applyAlignment="1" applyProtection="1">
      <protection hidden="1"/>
    </xf>
    <xf numFmtId="9" fontId="77" fillId="20" borderId="0" xfId="4" applyNumberFormat="1" applyFont="1" applyFill="1" applyBorder="1" applyAlignment="1" applyProtection="1">
      <protection hidden="1"/>
    </xf>
    <xf numFmtId="9" fontId="77" fillId="20" borderId="8" xfId="4" applyNumberFormat="1" applyFont="1" applyFill="1" applyBorder="1" applyAlignment="1" applyProtection="1">
      <protection hidden="1"/>
    </xf>
    <xf numFmtId="9" fontId="77" fillId="20" borderId="5" xfId="4" applyNumberFormat="1" applyFont="1" applyFill="1" applyBorder="1" applyAlignment="1" applyProtection="1">
      <protection hidden="1"/>
    </xf>
    <xf numFmtId="9" fontId="14" fillId="18" borderId="15" xfId="6" applyFont="1" applyFill="1" applyBorder="1" applyProtection="1">
      <protection hidden="1"/>
    </xf>
    <xf numFmtId="9" fontId="14" fillId="18" borderId="14" xfId="6" applyFont="1" applyFill="1" applyBorder="1" applyProtection="1">
      <protection hidden="1"/>
    </xf>
    <xf numFmtId="9" fontId="14" fillId="18" borderId="13" xfId="6" applyFont="1" applyFill="1" applyBorder="1" applyProtection="1">
      <protection hidden="1"/>
    </xf>
    <xf numFmtId="1" fontId="76" fillId="18" borderId="28" xfId="4" applyNumberFormat="1" applyFont="1" applyFill="1" applyBorder="1" applyAlignment="1" applyProtection="1">
      <alignment horizontal="right"/>
      <protection hidden="1"/>
    </xf>
    <xf numFmtId="1" fontId="76" fillId="18" borderId="28" xfId="4" applyNumberFormat="1" applyFont="1" applyFill="1" applyBorder="1" applyProtection="1">
      <protection hidden="1"/>
    </xf>
    <xf numFmtId="1" fontId="76" fillId="20" borderId="28" xfId="4" applyNumberFormat="1" applyFont="1" applyFill="1" applyBorder="1" applyAlignment="1" applyProtection="1">
      <alignment horizontal="right"/>
      <protection hidden="1"/>
    </xf>
    <xf numFmtId="3" fontId="76" fillId="20" borderId="28" xfId="4" applyNumberFormat="1" applyFont="1" applyFill="1" applyBorder="1" applyAlignment="1" applyProtection="1">
      <alignment horizontal="right"/>
      <protection hidden="1"/>
    </xf>
    <xf numFmtId="3" fontId="76" fillId="20" borderId="28" xfId="4" applyNumberFormat="1" applyFont="1" applyFill="1" applyBorder="1" applyAlignment="1" applyProtection="1">
      <protection hidden="1"/>
    </xf>
    <xf numFmtId="1" fontId="76" fillId="20" borderId="28" xfId="4" applyNumberFormat="1" applyFont="1" applyFill="1" applyBorder="1" applyAlignment="1" applyProtection="1">
      <protection hidden="1"/>
    </xf>
    <xf numFmtId="0" fontId="76" fillId="18" borderId="8" xfId="4" applyFont="1" applyFill="1" applyBorder="1" applyAlignment="1" applyProtection="1">
      <alignment horizontal="right" wrapText="1"/>
      <protection hidden="1"/>
    </xf>
    <xf numFmtId="0" fontId="76" fillId="18" borderId="7" xfId="4" applyFont="1" applyFill="1" applyBorder="1" applyAlignment="1" applyProtection="1">
      <alignment horizontal="right" wrapText="1"/>
      <protection hidden="1"/>
    </xf>
    <xf numFmtId="49" fontId="76" fillId="18" borderId="27" xfId="4" applyNumberFormat="1" applyFont="1" applyFill="1" applyBorder="1" applyAlignment="1" applyProtection="1">
      <alignment horizontal="right" wrapText="1"/>
      <protection hidden="1"/>
    </xf>
    <xf numFmtId="0" fontId="76" fillId="18" borderId="8" xfId="4" applyFont="1" applyFill="1" applyBorder="1" applyAlignment="1" applyProtection="1">
      <alignment horizontal="right" wrapText="1"/>
      <protection hidden="1"/>
    </xf>
    <xf numFmtId="0" fontId="76" fillId="18" borderId="7" xfId="4" applyFont="1" applyFill="1" applyBorder="1" applyAlignment="1" applyProtection="1">
      <alignment horizontal="right" wrapText="1"/>
      <protection hidden="1"/>
    </xf>
    <xf numFmtId="0" fontId="76" fillId="20" borderId="8" xfId="4" applyFont="1" applyFill="1" applyBorder="1" applyAlignment="1" applyProtection="1">
      <alignment horizontal="right" wrapText="1"/>
      <protection hidden="1"/>
    </xf>
    <xf numFmtId="0" fontId="76" fillId="20" borderId="5" xfId="4" applyFont="1" applyFill="1" applyBorder="1" applyAlignment="1" applyProtection="1">
      <alignment horizontal="right" wrapText="1"/>
      <protection hidden="1"/>
    </xf>
    <xf numFmtId="0" fontId="76" fillId="20" borderId="7" xfId="4" applyFont="1" applyFill="1" applyBorder="1" applyAlignment="1" applyProtection="1">
      <alignment horizontal="right" wrapText="1"/>
      <protection hidden="1"/>
    </xf>
    <xf numFmtId="0" fontId="14" fillId="20" borderId="31" xfId="4" applyFont="1" applyFill="1" applyBorder="1" applyProtection="1">
      <protection hidden="1"/>
    </xf>
    <xf numFmtId="3" fontId="14" fillId="20" borderId="27" xfId="4" applyNumberFormat="1" applyFont="1" applyFill="1" applyBorder="1" applyAlignment="1" applyProtection="1">
      <alignment horizontal="right"/>
      <protection hidden="1"/>
    </xf>
    <xf numFmtId="3" fontId="14" fillId="20" borderId="28" xfId="4" applyNumberFormat="1" applyFont="1" applyFill="1" applyBorder="1" applyAlignment="1" applyProtection="1">
      <alignment horizontal="right"/>
      <protection hidden="1"/>
    </xf>
    <xf numFmtId="3" fontId="14" fillId="20" borderId="28" xfId="4" applyNumberFormat="1" applyFont="1" applyFill="1" applyBorder="1" applyAlignment="1" applyProtection="1">
      <protection hidden="1"/>
    </xf>
    <xf numFmtId="0" fontId="68" fillId="20" borderId="28" xfId="4" applyFont="1" applyFill="1" applyBorder="1" applyAlignment="1" applyProtection="1">
      <protection hidden="1"/>
    </xf>
    <xf numFmtId="0" fontId="14" fillId="18" borderId="7" xfId="4" applyFont="1" applyFill="1" applyBorder="1" applyAlignment="1" applyProtection="1">
      <protection hidden="1"/>
    </xf>
    <xf numFmtId="3" fontId="14" fillId="20" borderId="27" xfId="4" applyNumberFormat="1" applyFont="1" applyFill="1" applyBorder="1" applyAlignment="1" applyProtection="1">
      <protection hidden="1"/>
    </xf>
    <xf numFmtId="3" fontId="14" fillId="18" borderId="28" xfId="4" applyNumberFormat="1" applyFont="1" applyFill="1" applyBorder="1" applyAlignment="1" applyProtection="1">
      <alignment horizontal="right"/>
      <protection hidden="1"/>
    </xf>
    <xf numFmtId="3" fontId="14" fillId="18" borderId="28" xfId="4" applyNumberFormat="1" applyFont="1" applyFill="1" applyBorder="1" applyAlignment="1" applyProtection="1">
      <protection hidden="1"/>
    </xf>
    <xf numFmtId="1" fontId="14" fillId="18" borderId="28" xfId="4" applyNumberFormat="1" applyFont="1" applyFill="1" applyBorder="1" applyAlignment="1" applyProtection="1">
      <protection hidden="1"/>
    </xf>
    <xf numFmtId="0" fontId="13" fillId="18" borderId="9" xfId="4" applyFont="1" applyFill="1" applyBorder="1" applyAlignment="1" applyProtection="1">
      <protection hidden="1"/>
    </xf>
    <xf numFmtId="1" fontId="14" fillId="20" borderId="27" xfId="4" applyNumberFormat="1" applyFont="1" applyFill="1" applyBorder="1" applyAlignment="1" applyProtection="1">
      <protection hidden="1"/>
    </xf>
    <xf numFmtId="0" fontId="14" fillId="20" borderId="27" xfId="4" applyFont="1" applyFill="1" applyBorder="1" applyAlignment="1" applyProtection="1">
      <protection hidden="1"/>
    </xf>
    <xf numFmtId="1" fontId="14" fillId="20" borderId="27" xfId="4" applyNumberFormat="1" applyFont="1" applyFill="1" applyBorder="1" applyAlignment="1" applyProtection="1">
      <alignment horizontal="right"/>
      <protection hidden="1"/>
    </xf>
    <xf numFmtId="1" fontId="14" fillId="20" borderId="28" xfId="4" applyNumberFormat="1" applyFont="1" applyFill="1" applyBorder="1" applyAlignment="1" applyProtection="1">
      <alignment horizontal="right"/>
      <protection hidden="1"/>
    </xf>
    <xf numFmtId="0" fontId="13" fillId="18" borderId="7" xfId="4" applyFont="1" applyFill="1" applyBorder="1" applyAlignment="1" applyProtection="1">
      <protection hidden="1"/>
    </xf>
    <xf numFmtId="169" fontId="14" fillId="20" borderId="27" xfId="4" applyNumberFormat="1" applyFont="1" applyFill="1" applyBorder="1" applyAlignment="1" applyProtection="1">
      <protection hidden="1"/>
    </xf>
    <xf numFmtId="0" fontId="13" fillId="18" borderId="28" xfId="4" applyFont="1" applyFill="1" applyBorder="1" applyAlignment="1" applyProtection="1">
      <protection hidden="1"/>
    </xf>
    <xf numFmtId="0" fontId="13" fillId="18" borderId="29" xfId="4" applyFont="1" applyFill="1" applyBorder="1" applyAlignment="1" applyProtection="1">
      <protection hidden="1"/>
    </xf>
    <xf numFmtId="1" fontId="14" fillId="20" borderId="28" xfId="4" applyNumberFormat="1" applyFont="1" applyFill="1" applyBorder="1" applyAlignment="1" applyProtection="1">
      <protection hidden="1"/>
    </xf>
    <xf numFmtId="0" fontId="76" fillId="18" borderId="8" xfId="4" applyFont="1" applyFill="1" applyBorder="1" applyAlignment="1" applyProtection="1">
      <alignment horizontal="right" wrapText="1"/>
      <protection hidden="1"/>
    </xf>
    <xf numFmtId="0" fontId="76" fillId="18" borderId="7" xfId="4" applyFont="1" applyFill="1" applyBorder="1" applyAlignment="1" applyProtection="1">
      <alignment horizontal="right" wrapText="1"/>
      <protection hidden="1"/>
    </xf>
    <xf numFmtId="0" fontId="76" fillId="20" borderId="8" xfId="4" applyFont="1" applyFill="1" applyBorder="1" applyAlignment="1" applyProtection="1">
      <alignment horizontal="right" wrapText="1"/>
      <protection hidden="1"/>
    </xf>
    <xf numFmtId="0" fontId="76" fillId="20" borderId="5" xfId="4" applyFont="1" applyFill="1" applyBorder="1" applyAlignment="1" applyProtection="1">
      <alignment horizontal="right" wrapText="1"/>
      <protection hidden="1"/>
    </xf>
    <xf numFmtId="0" fontId="76" fillId="20" borderId="7" xfId="4" applyFont="1" applyFill="1" applyBorder="1" applyAlignment="1" applyProtection="1">
      <alignment horizontal="right" wrapText="1"/>
      <protection hidden="1"/>
    </xf>
    <xf numFmtId="9" fontId="76" fillId="20" borderId="30" xfId="6" applyFont="1" applyFill="1" applyBorder="1" applyAlignment="1" applyProtection="1">
      <protection hidden="1"/>
    </xf>
    <xf numFmtId="9" fontId="76" fillId="20" borderId="14" xfId="6" applyFont="1" applyFill="1" applyBorder="1" applyAlignment="1" applyProtection="1">
      <protection hidden="1"/>
    </xf>
    <xf numFmtId="9" fontId="77" fillId="20" borderId="14" xfId="6" applyFont="1" applyFill="1" applyBorder="1" applyAlignment="1" applyProtection="1">
      <protection hidden="1"/>
    </xf>
    <xf numFmtId="9" fontId="77" fillId="20" borderId="13" xfId="6" applyFont="1" applyFill="1" applyBorder="1" applyAlignment="1" applyProtection="1">
      <protection hidden="1"/>
    </xf>
    <xf numFmtId="9" fontId="76" fillId="20" borderId="13" xfId="6" applyFont="1" applyFill="1" applyBorder="1" applyAlignment="1" applyProtection="1">
      <protection hidden="1"/>
    </xf>
    <xf numFmtId="170" fontId="77" fillId="20" borderId="0" xfId="4" applyNumberFormat="1" applyFont="1" applyFill="1" applyBorder="1" applyAlignment="1" applyProtection="1">
      <alignment vertical="center"/>
      <protection hidden="1"/>
    </xf>
    <xf numFmtId="170" fontId="77" fillId="20" borderId="5" xfId="4" applyNumberFormat="1" applyFont="1" applyFill="1" applyBorder="1" applyAlignment="1" applyProtection="1">
      <alignment vertical="center"/>
      <protection hidden="1"/>
    </xf>
    <xf numFmtId="3" fontId="76" fillId="20" borderId="0" xfId="4" applyNumberFormat="1" applyFont="1" applyFill="1" applyAlignment="1" applyProtection="1">
      <alignment vertical="center"/>
      <protection hidden="1"/>
    </xf>
    <xf numFmtId="171" fontId="70" fillId="18" borderId="0" xfId="4" applyNumberFormat="1" applyFont="1" applyFill="1" applyAlignment="1" applyProtection="1">
      <protection hidden="1"/>
    </xf>
    <xf numFmtId="0" fontId="76" fillId="20" borderId="28" xfId="0" applyFont="1" applyFill="1" applyBorder="1" applyAlignment="1" applyProtection="1">
      <protection hidden="1"/>
    </xf>
    <xf numFmtId="49" fontId="76" fillId="18" borderId="27" xfId="4" applyNumberFormat="1" applyFont="1" applyFill="1" applyBorder="1" applyAlignment="1" applyProtection="1">
      <alignment horizontal="right" vertical="top"/>
      <protection hidden="1"/>
    </xf>
    <xf numFmtId="49" fontId="76" fillId="18" borderId="27" xfId="4" applyNumberFormat="1" applyFont="1" applyFill="1" applyBorder="1" applyAlignment="1" applyProtection="1">
      <alignment horizontal="left" wrapText="1"/>
      <protection hidden="1"/>
    </xf>
    <xf numFmtId="0" fontId="76" fillId="18" borderId="7" xfId="4" applyFont="1" applyFill="1" applyBorder="1" applyAlignment="1" applyProtection="1">
      <alignment horizontal="right"/>
      <protection hidden="1"/>
    </xf>
    <xf numFmtId="3" fontId="72" fillId="18" borderId="0" xfId="4" applyNumberFormat="1" applyFont="1" applyFill="1" applyProtection="1">
      <protection hidden="1"/>
    </xf>
    <xf numFmtId="3" fontId="68" fillId="20" borderId="0" xfId="36" applyNumberFormat="1" applyFont="1" applyFill="1" applyAlignment="1" applyProtection="1">
      <protection hidden="1"/>
    </xf>
    <xf numFmtId="177" fontId="70" fillId="18" borderId="0" xfId="4" applyNumberFormat="1" applyFont="1" applyFill="1" applyAlignment="1" applyProtection="1">
      <protection hidden="1"/>
    </xf>
    <xf numFmtId="0" fontId="76" fillId="18" borderId="8" xfId="4" applyFont="1" applyFill="1" applyBorder="1" applyAlignment="1" applyProtection="1">
      <alignment horizontal="right"/>
      <protection hidden="1"/>
    </xf>
    <xf numFmtId="9" fontId="76" fillId="18" borderId="8" xfId="6" applyFont="1" applyFill="1" applyBorder="1" applyAlignment="1" applyProtection="1">
      <alignment horizontal="right"/>
      <protection hidden="1"/>
    </xf>
    <xf numFmtId="9" fontId="76" fillId="18" borderId="7" xfId="6" applyFont="1" applyFill="1" applyBorder="1" applyAlignment="1" applyProtection="1">
      <alignment horizontal="right"/>
      <protection hidden="1"/>
    </xf>
    <xf numFmtId="0" fontId="14" fillId="20" borderId="28" xfId="4" applyFont="1" applyFill="1" applyBorder="1" applyProtection="1">
      <protection hidden="1"/>
    </xf>
    <xf numFmtId="0" fontId="76" fillId="20" borderId="28" xfId="0" applyFont="1" applyFill="1" applyBorder="1" applyAlignment="1">
      <alignment wrapText="1"/>
    </xf>
    <xf numFmtId="3" fontId="79" fillId="20" borderId="28" xfId="0" applyNumberFormat="1" applyFont="1" applyFill="1" applyBorder="1" applyAlignment="1" applyProtection="1">
      <protection hidden="1"/>
    </xf>
    <xf numFmtId="0" fontId="66" fillId="20" borderId="28" xfId="4" applyFont="1" applyFill="1" applyBorder="1" applyAlignment="1" applyProtection="1">
      <protection hidden="1"/>
    </xf>
    <xf numFmtId="0" fontId="76" fillId="18" borderId="8" xfId="4" applyFont="1" applyFill="1" applyBorder="1" applyAlignment="1" applyProtection="1">
      <alignment horizontal="right" wrapText="1"/>
      <protection hidden="1"/>
    </xf>
    <xf numFmtId="0" fontId="76" fillId="18" borderId="7" xfId="4" applyFont="1" applyFill="1" applyBorder="1" applyAlignment="1" applyProtection="1">
      <alignment horizontal="right" wrapText="1"/>
      <protection hidden="1"/>
    </xf>
    <xf numFmtId="9" fontId="76" fillId="20" borderId="27" xfId="6" applyFont="1" applyFill="1" applyBorder="1" applyAlignment="1" applyProtection="1">
      <protection hidden="1"/>
    </xf>
    <xf numFmtId="9" fontId="77" fillId="20" borderId="10" xfId="6" applyFont="1" applyFill="1" applyBorder="1" applyAlignment="1" applyProtection="1">
      <alignment vertical="center"/>
      <protection hidden="1"/>
    </xf>
    <xf numFmtId="3" fontId="77" fillId="20" borderId="0" xfId="4" applyNumberFormat="1" applyFont="1" applyFill="1" applyBorder="1" applyAlignment="1" applyProtection="1">
      <alignment horizontal="right" vertical="center"/>
      <protection hidden="1"/>
    </xf>
    <xf numFmtId="9" fontId="77" fillId="20" borderId="8" xfId="6" applyFont="1" applyFill="1" applyBorder="1" applyAlignment="1" applyProtection="1">
      <alignment vertical="center"/>
      <protection hidden="1"/>
    </xf>
    <xf numFmtId="3" fontId="77" fillId="20" borderId="5" xfId="4" applyNumberFormat="1" applyFont="1" applyFill="1" applyBorder="1" applyAlignment="1" applyProtection="1">
      <alignment horizontal="right" vertical="center"/>
      <protection hidden="1"/>
    </xf>
    <xf numFmtId="9" fontId="76" fillId="20" borderId="0" xfId="6" applyFont="1" applyFill="1" applyBorder="1" applyAlignment="1" applyProtection="1">
      <protection hidden="1"/>
    </xf>
    <xf numFmtId="1" fontId="76" fillId="20" borderId="10" xfId="6" applyNumberFormat="1" applyFont="1" applyFill="1" applyBorder="1" applyAlignment="1" applyProtection="1">
      <alignment vertical="center"/>
      <protection hidden="1"/>
    </xf>
    <xf numFmtId="1" fontId="76" fillId="20" borderId="9" xfId="6" applyNumberFormat="1" applyFont="1" applyFill="1" applyBorder="1" applyAlignment="1" applyProtection="1">
      <alignment vertical="center"/>
      <protection hidden="1"/>
    </xf>
    <xf numFmtId="9" fontId="76" fillId="20" borderId="8" xfId="6" applyFont="1" applyFill="1" applyBorder="1" applyAlignment="1" applyProtection="1">
      <alignment vertical="center"/>
      <protection hidden="1"/>
    </xf>
    <xf numFmtId="9" fontId="76" fillId="20" borderId="7" xfId="6" applyFont="1" applyFill="1" applyBorder="1" applyAlignment="1" applyProtection="1">
      <alignment vertical="center"/>
      <protection hidden="1"/>
    </xf>
    <xf numFmtId="9" fontId="76" fillId="20" borderId="8" xfId="6" applyFont="1" applyFill="1" applyBorder="1" applyAlignment="1" applyProtection="1">
      <protection hidden="1"/>
    </xf>
    <xf numFmtId="170" fontId="77" fillId="20" borderId="7" xfId="4" applyNumberFormat="1" applyFont="1" applyFill="1" applyBorder="1" applyAlignment="1" applyProtection="1">
      <alignment vertical="center"/>
      <protection hidden="1"/>
    </xf>
    <xf numFmtId="3" fontId="76" fillId="20" borderId="28" xfId="4" applyNumberFormat="1" applyFont="1" applyFill="1" applyBorder="1" applyAlignment="1" applyProtection="1">
      <alignment horizontal="right" vertical="center"/>
      <protection hidden="1"/>
    </xf>
    <xf numFmtId="3" fontId="76" fillId="20" borderId="7" xfId="4" applyNumberFormat="1" applyFont="1" applyFill="1" applyBorder="1" applyAlignment="1" applyProtection="1">
      <alignment horizontal="right" vertical="center"/>
      <protection hidden="1"/>
    </xf>
    <xf numFmtId="0" fontId="76" fillId="20" borderId="8" xfId="4" applyFont="1" applyFill="1" applyBorder="1" applyAlignment="1" applyProtection="1">
      <alignment horizontal="right" wrapText="1"/>
      <protection hidden="1"/>
    </xf>
    <xf numFmtId="0" fontId="76" fillId="20" borderId="5" xfId="4" applyFont="1" applyFill="1" applyBorder="1" applyAlignment="1" applyProtection="1">
      <alignment horizontal="right" wrapText="1"/>
      <protection hidden="1"/>
    </xf>
    <xf numFmtId="0" fontId="76" fillId="20" borderId="7" xfId="4" applyFont="1" applyFill="1" applyBorder="1" applyAlignment="1" applyProtection="1">
      <alignment horizontal="right" wrapText="1"/>
      <protection hidden="1"/>
    </xf>
    <xf numFmtId="0" fontId="77" fillId="20" borderId="27" xfId="4" applyFont="1" applyFill="1" applyBorder="1" applyAlignment="1" applyProtection="1">
      <protection hidden="1"/>
    </xf>
    <xf numFmtId="0" fontId="76" fillId="20" borderId="29" xfId="4" applyFont="1" applyFill="1" applyBorder="1" applyAlignment="1" applyProtection="1">
      <protection hidden="1"/>
    </xf>
    <xf numFmtId="9" fontId="77" fillId="20" borderId="0" xfId="6" applyFont="1" applyFill="1" applyBorder="1" applyAlignment="1" applyProtection="1">
      <protection hidden="1"/>
    </xf>
    <xf numFmtId="169" fontId="76" fillId="20" borderId="0" xfId="36" applyNumberFormat="1" applyFont="1" applyFill="1" applyBorder="1" applyAlignment="1" applyProtection="1">
      <alignment horizontal="right"/>
      <protection hidden="1"/>
    </xf>
    <xf numFmtId="2" fontId="70" fillId="20" borderId="0" xfId="4" applyNumberFormat="1" applyFont="1" applyFill="1" applyAlignment="1" applyProtection="1">
      <protection hidden="1"/>
    </xf>
    <xf numFmtId="1" fontId="76" fillId="20" borderId="27" xfId="36" applyNumberFormat="1" applyFont="1" applyFill="1" applyBorder="1" applyAlignment="1" applyProtection="1">
      <alignment horizontal="right"/>
      <protection hidden="1"/>
    </xf>
    <xf numFmtId="1" fontId="76" fillId="20" borderId="28" xfId="36" applyNumberFormat="1" applyFont="1" applyFill="1" applyBorder="1" applyAlignment="1" applyProtection="1">
      <alignment horizontal="right"/>
      <protection hidden="1"/>
    </xf>
    <xf numFmtId="1" fontId="76" fillId="20" borderId="29" xfId="36" applyNumberFormat="1" applyFont="1" applyFill="1" applyBorder="1" applyAlignment="1" applyProtection="1">
      <alignment horizontal="right"/>
      <protection hidden="1"/>
    </xf>
    <xf numFmtId="1" fontId="76" fillId="20" borderId="10" xfId="36" applyNumberFormat="1" applyFont="1" applyFill="1" applyBorder="1" applyAlignment="1" applyProtection="1">
      <alignment horizontal="right"/>
      <protection hidden="1"/>
    </xf>
    <xf numFmtId="1" fontId="76" fillId="20" borderId="0" xfId="36" applyNumberFormat="1" applyFont="1" applyFill="1" applyBorder="1" applyAlignment="1" applyProtection="1">
      <alignment horizontal="right"/>
      <protection hidden="1"/>
    </xf>
    <xf numFmtId="1" fontId="76" fillId="20" borderId="9" xfId="36" applyNumberFormat="1" applyFont="1" applyFill="1" applyBorder="1" applyAlignment="1" applyProtection="1">
      <alignment horizontal="right"/>
      <protection hidden="1"/>
    </xf>
    <xf numFmtId="0" fontId="77" fillId="20" borderId="0" xfId="36" applyFont="1" applyFill="1" applyBorder="1" applyAlignment="1" applyProtection="1">
      <alignment horizontal="left"/>
      <protection hidden="1"/>
    </xf>
    <xf numFmtId="0" fontId="76" fillId="20" borderId="0" xfId="36" applyFont="1" applyFill="1" applyBorder="1" applyAlignment="1" applyProtection="1">
      <alignment horizontal="left"/>
      <protection hidden="1"/>
    </xf>
    <xf numFmtId="0" fontId="76" fillId="20" borderId="8" xfId="4" applyFont="1" applyFill="1" applyBorder="1" applyAlignment="1" applyProtection="1">
      <alignment wrapText="1"/>
      <protection hidden="1"/>
    </xf>
    <xf numFmtId="169" fontId="76" fillId="20" borderId="0" xfId="4" applyNumberFormat="1" applyFont="1" applyFill="1" applyBorder="1" applyAlignment="1" applyProtection="1">
      <alignment horizontal="right"/>
      <protection hidden="1"/>
    </xf>
    <xf numFmtId="0" fontId="76" fillId="18" borderId="27" xfId="4" applyFont="1" applyFill="1" applyBorder="1" applyAlignment="1" applyProtection="1">
      <alignment horizontal="right" wrapText="1"/>
      <protection hidden="1"/>
    </xf>
    <xf numFmtId="0" fontId="76" fillId="18" borderId="29" xfId="4" applyFont="1" applyFill="1" applyBorder="1" applyAlignment="1" applyProtection="1">
      <alignment horizontal="right" wrapText="1"/>
      <protection hidden="1"/>
    </xf>
    <xf numFmtId="169" fontId="76" fillId="20" borderId="28" xfId="4" applyNumberFormat="1" applyFont="1" applyFill="1" applyBorder="1" applyAlignment="1" applyProtection="1">
      <alignment vertical="center"/>
      <protection hidden="1"/>
    </xf>
    <xf numFmtId="0" fontId="76" fillId="20" borderId="10" xfId="36" applyFont="1" applyFill="1" applyBorder="1" applyAlignment="1" applyProtection="1">
      <alignment horizontal="left" indent="1"/>
      <protection hidden="1"/>
    </xf>
    <xf numFmtId="0" fontId="76" fillId="20" borderId="14" xfId="36" quotePrefix="1" applyFont="1" applyFill="1" applyBorder="1" applyAlignment="1" applyProtection="1">
      <alignment horizontal="left" indent="1"/>
      <protection hidden="1"/>
    </xf>
    <xf numFmtId="49" fontId="76" fillId="20" borderId="0" xfId="4" applyNumberFormat="1" applyFont="1" applyFill="1" applyBorder="1" applyAlignment="1" applyProtection="1">
      <alignment horizontal="right" vertical="top"/>
      <protection hidden="1"/>
    </xf>
    <xf numFmtId="49" fontId="76" fillId="20" borderId="0" xfId="4" applyNumberFormat="1" applyFont="1" applyFill="1" applyBorder="1" applyAlignment="1" applyProtection="1">
      <alignment horizontal="right" wrapText="1"/>
      <protection hidden="1"/>
    </xf>
    <xf numFmtId="0" fontId="76" fillId="20" borderId="10" xfId="36" applyFont="1" applyFill="1" applyBorder="1" applyAlignment="1" applyProtection="1">
      <alignment horizontal="left"/>
      <protection hidden="1"/>
    </xf>
    <xf numFmtId="0" fontId="76" fillId="20" borderId="8" xfId="36" applyFont="1" applyFill="1" applyBorder="1" applyAlignment="1" applyProtection="1">
      <alignment horizontal="left"/>
      <protection hidden="1"/>
    </xf>
    <xf numFmtId="1" fontId="76" fillId="20" borderId="8" xfId="36" applyNumberFormat="1" applyFont="1" applyFill="1" applyBorder="1" applyAlignment="1" applyProtection="1">
      <alignment horizontal="right"/>
      <protection hidden="1"/>
    </xf>
    <xf numFmtId="1" fontId="76" fillId="20" borderId="5" xfId="36" applyNumberFormat="1" applyFont="1" applyFill="1" applyBorder="1" applyAlignment="1" applyProtection="1">
      <alignment horizontal="right"/>
      <protection hidden="1"/>
    </xf>
    <xf numFmtId="1" fontId="76" fillId="20" borderId="7" xfId="36" applyNumberFormat="1" applyFont="1" applyFill="1" applyBorder="1" applyAlignment="1" applyProtection="1">
      <alignment horizontal="right"/>
      <protection hidden="1"/>
    </xf>
    <xf numFmtId="0" fontId="12" fillId="20" borderId="0" xfId="0" applyFont="1" applyFill="1"/>
    <xf numFmtId="9" fontId="76" fillId="20" borderId="29" xfId="6" applyFont="1" applyFill="1" applyBorder="1" applyAlignment="1" applyProtection="1">
      <protection hidden="1"/>
    </xf>
    <xf numFmtId="169" fontId="76" fillId="18" borderId="28" xfId="4" applyNumberFormat="1" applyFont="1" applyFill="1" applyBorder="1" applyAlignment="1" applyProtection="1">
      <alignment vertical="center"/>
      <protection hidden="1"/>
    </xf>
    <xf numFmtId="0" fontId="85" fillId="18" borderId="10" xfId="4" applyFont="1" applyFill="1" applyBorder="1" applyAlignment="1" applyProtection="1">
      <alignment vertical="center"/>
      <protection hidden="1"/>
    </xf>
    <xf numFmtId="0" fontId="85" fillId="20" borderId="0" xfId="4" applyFont="1" applyFill="1" applyBorder="1" applyAlignment="1" applyProtection="1">
      <alignment vertical="center"/>
      <protection hidden="1"/>
    </xf>
    <xf numFmtId="9" fontId="85" fillId="20" borderId="10" xfId="6" applyFont="1" applyFill="1" applyBorder="1" applyProtection="1">
      <protection hidden="1"/>
    </xf>
    <xf numFmtId="9" fontId="85" fillId="20" borderId="9" xfId="6" applyFont="1" applyFill="1" applyBorder="1" applyProtection="1">
      <protection hidden="1"/>
    </xf>
    <xf numFmtId="3" fontId="85" fillId="20" borderId="10" xfId="4" applyNumberFormat="1" applyFont="1" applyFill="1" applyBorder="1" applyAlignment="1" applyProtection="1">
      <alignment horizontal="right" vertical="center"/>
      <protection hidden="1"/>
    </xf>
    <xf numFmtId="3" fontId="85" fillId="20" borderId="0" xfId="4" applyNumberFormat="1" applyFont="1" applyFill="1" applyBorder="1" applyAlignment="1" applyProtection="1">
      <alignment horizontal="right" vertical="center"/>
      <protection hidden="1"/>
    </xf>
    <xf numFmtId="0" fontId="84" fillId="18" borderId="0" xfId="4" applyFont="1" applyFill="1" applyAlignment="1" applyProtection="1">
      <protection hidden="1"/>
    </xf>
    <xf numFmtId="2" fontId="84" fillId="18" borderId="0" xfId="4" applyNumberFormat="1" applyFont="1" applyFill="1" applyAlignment="1" applyProtection="1">
      <protection hidden="1"/>
    </xf>
    <xf numFmtId="0" fontId="85" fillId="18" borderId="0" xfId="4" applyFont="1" applyFill="1" applyBorder="1" applyAlignment="1" applyProtection="1">
      <alignment vertical="center"/>
      <protection hidden="1"/>
    </xf>
    <xf numFmtId="9" fontId="85" fillId="18" borderId="10" xfId="6" applyFont="1" applyFill="1" applyBorder="1" applyAlignment="1" applyProtection="1">
      <alignment vertical="center"/>
      <protection hidden="1"/>
    </xf>
    <xf numFmtId="9" fontId="85" fillId="18" borderId="9" xfId="6" applyFont="1" applyFill="1" applyBorder="1" applyAlignment="1" applyProtection="1">
      <alignment vertical="center"/>
      <protection hidden="1"/>
    </xf>
    <xf numFmtId="9" fontId="85" fillId="18" borderId="10" xfId="6" applyFont="1" applyFill="1" applyBorder="1" applyAlignment="1" applyProtection="1">
      <protection hidden="1"/>
    </xf>
    <xf numFmtId="0" fontId="85" fillId="18" borderId="14" xfId="4" applyFont="1" applyFill="1" applyBorder="1" applyAlignment="1" applyProtection="1">
      <alignment vertical="center"/>
      <protection hidden="1"/>
    </xf>
    <xf numFmtId="0" fontId="85" fillId="20" borderId="0" xfId="4" applyFont="1" applyFill="1" applyBorder="1" applyAlignment="1" applyProtection="1">
      <alignment horizontal="right" vertical="center"/>
      <protection hidden="1"/>
    </xf>
    <xf numFmtId="1" fontId="85" fillId="20" borderId="0" xfId="4" applyNumberFormat="1" applyFont="1" applyFill="1" applyBorder="1" applyAlignment="1" applyProtection="1">
      <alignment vertical="center"/>
      <protection hidden="1"/>
    </xf>
    <xf numFmtId="9" fontId="85" fillId="20" borderId="14" xfId="6" applyFont="1" applyFill="1" applyBorder="1" applyAlignment="1" applyProtection="1">
      <protection hidden="1"/>
    </xf>
    <xf numFmtId="2" fontId="84" fillId="18" borderId="0" xfId="6" applyNumberFormat="1" applyFont="1" applyFill="1" applyBorder="1" applyAlignment="1" applyProtection="1">
      <protection hidden="1"/>
    </xf>
    <xf numFmtId="9" fontId="85" fillId="20" borderId="14" xfId="6" applyFont="1" applyFill="1" applyBorder="1" applyAlignment="1" applyProtection="1">
      <alignment vertical="center"/>
    </xf>
    <xf numFmtId="0" fontId="84" fillId="18" borderId="0" xfId="4" applyFont="1" applyFill="1" applyBorder="1" applyAlignment="1" applyProtection="1">
      <protection hidden="1"/>
    </xf>
    <xf numFmtId="1" fontId="85" fillId="20" borderId="10" xfId="4" applyNumberFormat="1" applyFont="1" applyFill="1" applyBorder="1" applyAlignment="1" applyProtection="1">
      <alignment horizontal="right" vertical="center"/>
      <protection hidden="1"/>
    </xf>
    <xf numFmtId="1" fontId="85" fillId="20" borderId="0" xfId="4" applyNumberFormat="1" applyFont="1" applyFill="1" applyBorder="1" applyAlignment="1" applyProtection="1">
      <alignment horizontal="right" vertical="center"/>
      <protection hidden="1"/>
    </xf>
    <xf numFmtId="0" fontId="85" fillId="18" borderId="0" xfId="4" applyFont="1" applyFill="1" applyBorder="1" applyAlignment="1" applyProtection="1">
      <alignment horizontal="right" vertical="center"/>
      <protection hidden="1"/>
    </xf>
    <xf numFmtId="1" fontId="85" fillId="18" borderId="0" xfId="4" applyNumberFormat="1" applyFont="1" applyFill="1" applyBorder="1" applyAlignment="1" applyProtection="1">
      <alignment vertical="center"/>
      <protection hidden="1"/>
    </xf>
    <xf numFmtId="2" fontId="86" fillId="18" borderId="0" xfId="4" applyNumberFormat="1" applyFont="1" applyFill="1" applyAlignment="1" applyProtection="1">
      <protection hidden="1"/>
    </xf>
    <xf numFmtId="0" fontId="85" fillId="20" borderId="10" xfId="4" applyFont="1" applyFill="1" applyBorder="1" applyAlignment="1" applyProtection="1">
      <alignment vertical="center"/>
      <protection hidden="1"/>
    </xf>
    <xf numFmtId="0" fontId="76" fillId="20" borderId="8" xfId="4" applyFont="1" applyFill="1" applyBorder="1" applyAlignment="1" applyProtection="1">
      <alignment horizontal="right" wrapText="1"/>
      <protection hidden="1"/>
    </xf>
    <xf numFmtId="0" fontId="76" fillId="20" borderId="5" xfId="4" applyFont="1" applyFill="1" applyBorder="1" applyAlignment="1" applyProtection="1">
      <alignment horizontal="right" wrapText="1"/>
      <protection hidden="1"/>
    </xf>
    <xf numFmtId="0" fontId="76" fillId="20" borderId="33" xfId="36" applyFont="1" applyFill="1" applyBorder="1" applyAlignment="1" applyProtection="1">
      <alignment horizontal="left"/>
      <protection hidden="1"/>
    </xf>
    <xf numFmtId="1" fontId="76" fillId="20" borderId="33" xfId="36" applyNumberFormat="1" applyFont="1" applyFill="1" applyBorder="1" applyAlignment="1" applyProtection="1">
      <alignment horizontal="right"/>
      <protection hidden="1"/>
    </xf>
    <xf numFmtId="0" fontId="76" fillId="20" borderId="10" xfId="4" applyFont="1" applyFill="1" applyBorder="1" applyAlignment="1" applyProtection="1">
      <alignment horizontal="right" wrapText="1"/>
      <protection hidden="1"/>
    </xf>
    <xf numFmtId="0" fontId="12" fillId="20" borderId="0" xfId="0" applyFont="1" applyFill="1" applyBorder="1"/>
    <xf numFmtId="0" fontId="76" fillId="20" borderId="0" xfId="36" applyFont="1" applyFill="1" applyBorder="1" applyAlignment="1" applyProtection="1">
      <alignment horizontal="left" indent="1"/>
      <protection hidden="1"/>
    </xf>
    <xf numFmtId="0" fontId="31" fillId="20" borderId="0" xfId="0" applyFont="1" applyFill="1" applyBorder="1"/>
    <xf numFmtId="0" fontId="76" fillId="18" borderId="30" xfId="4" applyFont="1" applyFill="1" applyBorder="1" applyAlignment="1" applyProtection="1">
      <alignment vertical="center"/>
      <protection hidden="1"/>
    </xf>
    <xf numFmtId="169" fontId="76" fillId="20" borderId="29" xfId="4" applyNumberFormat="1" applyFont="1" applyFill="1" applyBorder="1" applyAlignment="1" applyProtection="1">
      <alignment vertical="center"/>
      <protection hidden="1"/>
    </xf>
    <xf numFmtId="169" fontId="76" fillId="18" borderId="29" xfId="4" applyNumberFormat="1" applyFont="1" applyFill="1" applyBorder="1" applyAlignment="1" applyProtection="1">
      <alignment vertical="center"/>
      <protection hidden="1"/>
    </xf>
    <xf numFmtId="0" fontId="76" fillId="20" borderId="7" xfId="4" applyFont="1" applyFill="1" applyBorder="1" applyAlignment="1" applyProtection="1">
      <alignment horizontal="right" wrapText="1"/>
      <protection hidden="1"/>
    </xf>
    <xf numFmtId="0" fontId="76" fillId="20" borderId="9" xfId="4" applyFont="1" applyFill="1" applyBorder="1" applyAlignment="1" applyProtection="1">
      <alignment horizontal="right" wrapText="1"/>
      <protection hidden="1"/>
    </xf>
    <xf numFmtId="0" fontId="77" fillId="20" borderId="10" xfId="36" applyFont="1" applyFill="1" applyBorder="1" applyAlignment="1" applyProtection="1">
      <alignment horizontal="left"/>
      <protection hidden="1"/>
    </xf>
    <xf numFmtId="0" fontId="77" fillId="20" borderId="10" xfId="36" applyFont="1" applyFill="1" applyBorder="1" applyAlignment="1" applyProtection="1">
      <alignment horizontal="right"/>
      <protection hidden="1"/>
    </xf>
    <xf numFmtId="0" fontId="77" fillId="20" borderId="0" xfId="36" applyFont="1" applyFill="1" applyBorder="1" applyAlignment="1" applyProtection="1">
      <alignment horizontal="right"/>
      <protection hidden="1"/>
    </xf>
    <xf numFmtId="0" fontId="77" fillId="20" borderId="9" xfId="36" applyFont="1" applyFill="1" applyBorder="1" applyAlignment="1" applyProtection="1">
      <alignment horizontal="right"/>
      <protection hidden="1"/>
    </xf>
    <xf numFmtId="0" fontId="76" fillId="20" borderId="10" xfId="36" applyFont="1" applyFill="1" applyBorder="1" applyAlignment="1" applyProtection="1">
      <alignment horizontal="right"/>
      <protection hidden="1"/>
    </xf>
    <xf numFmtId="0" fontId="76" fillId="20" borderId="0" xfId="36" applyFont="1" applyFill="1" applyBorder="1" applyAlignment="1" applyProtection="1">
      <alignment horizontal="right"/>
      <protection hidden="1"/>
    </xf>
    <xf numFmtId="0" fontId="76" fillId="20" borderId="9" xfId="36" applyFont="1" applyFill="1" applyBorder="1" applyAlignment="1" applyProtection="1">
      <alignment horizontal="right"/>
      <protection hidden="1"/>
    </xf>
    <xf numFmtId="0" fontId="76" fillId="18" borderId="15" xfId="4" applyFont="1" applyFill="1" applyBorder="1" applyAlignment="1" applyProtection="1">
      <alignment vertical="center"/>
      <protection hidden="1"/>
    </xf>
    <xf numFmtId="0" fontId="12" fillId="20" borderId="0" xfId="36" applyFont="1" applyFill="1"/>
    <xf numFmtId="0" fontId="12" fillId="20" borderId="0" xfId="36" applyFont="1" applyFill="1" applyBorder="1"/>
    <xf numFmtId="0" fontId="76" fillId="20" borderId="0" xfId="4" applyFont="1" applyFill="1" applyBorder="1" applyAlignment="1" applyProtection="1">
      <alignment horizontal="right" wrapText="1"/>
      <protection hidden="1"/>
    </xf>
    <xf numFmtId="0" fontId="76" fillId="20" borderId="0" xfId="4" applyFont="1" applyFill="1" applyBorder="1" applyAlignment="1" applyProtection="1">
      <alignment horizontal="right" wrapText="1"/>
      <protection hidden="1"/>
    </xf>
    <xf numFmtId="0" fontId="76" fillId="18" borderId="28" xfId="0" applyFont="1" applyFill="1" applyBorder="1" applyAlignment="1" applyProtection="1">
      <alignment horizontal="left"/>
      <protection hidden="1"/>
    </xf>
    <xf numFmtId="0" fontId="14" fillId="18" borderId="0" xfId="4" applyFont="1" applyFill="1" applyBorder="1" applyAlignment="1" applyProtection="1">
      <alignment horizontal="left" vertical="top" wrapText="1"/>
      <protection hidden="1"/>
    </xf>
    <xf numFmtId="3" fontId="76" fillId="18" borderId="0" xfId="4" applyNumberFormat="1" applyFont="1" applyFill="1" applyBorder="1" applyAlignment="1" applyProtection="1">
      <alignment horizontal="left" vertical="top" wrapText="1"/>
      <protection hidden="1"/>
    </xf>
    <xf numFmtId="0" fontId="76" fillId="18" borderId="27" xfId="4" applyFont="1" applyFill="1" applyBorder="1" applyAlignment="1" applyProtection="1">
      <alignment horizontal="center" vertical="center" wrapText="1"/>
      <protection hidden="1"/>
    </xf>
    <xf numFmtId="0" fontId="76" fillId="18" borderId="29" xfId="4" applyFont="1" applyFill="1" applyBorder="1" applyAlignment="1" applyProtection="1">
      <alignment horizontal="center" vertical="center" wrapText="1"/>
      <protection hidden="1"/>
    </xf>
    <xf numFmtId="49" fontId="76" fillId="18" borderId="27" xfId="4" applyNumberFormat="1" applyFont="1" applyFill="1" applyBorder="1" applyAlignment="1" applyProtection="1">
      <alignment horizontal="right" wrapText="1"/>
      <protection hidden="1"/>
    </xf>
    <xf numFmtId="49" fontId="76" fillId="18" borderId="8" xfId="4" applyNumberFormat="1" applyFont="1" applyFill="1" applyBorder="1" applyAlignment="1" applyProtection="1">
      <alignment horizontal="right" wrapText="1"/>
      <protection hidden="1"/>
    </xf>
    <xf numFmtId="1" fontId="76" fillId="18" borderId="28" xfId="4" applyNumberFormat="1" applyFont="1" applyFill="1" applyBorder="1" applyAlignment="1" applyProtection="1">
      <alignment horizontal="right" wrapText="1"/>
      <protection hidden="1"/>
    </xf>
    <xf numFmtId="1" fontId="76" fillId="18" borderId="5" xfId="4" applyNumberFormat="1" applyFont="1" applyFill="1" applyBorder="1" applyAlignment="1" applyProtection="1">
      <alignment horizontal="right" wrapText="1"/>
      <protection hidden="1"/>
    </xf>
    <xf numFmtId="0" fontId="76" fillId="18" borderId="0" xfId="0" applyFont="1" applyFill="1" applyBorder="1" applyAlignment="1" applyProtection="1">
      <alignment horizontal="left"/>
      <protection hidden="1"/>
    </xf>
    <xf numFmtId="0" fontId="76" fillId="18" borderId="27" xfId="4" applyFont="1" applyFill="1" applyBorder="1" applyAlignment="1" applyProtection="1">
      <alignment horizontal="right" wrapText="1"/>
      <protection hidden="1"/>
    </xf>
    <xf numFmtId="0" fontId="76" fillId="18" borderId="8" xfId="4" applyFont="1" applyFill="1" applyBorder="1" applyAlignment="1" applyProtection="1">
      <alignment horizontal="right" wrapText="1"/>
      <protection hidden="1"/>
    </xf>
    <xf numFmtId="0" fontId="76" fillId="18" borderId="29" xfId="4" applyFont="1" applyFill="1" applyBorder="1" applyAlignment="1" applyProtection="1">
      <alignment horizontal="right" wrapText="1"/>
      <protection hidden="1"/>
    </xf>
    <xf numFmtId="0" fontId="76" fillId="18" borderId="7" xfId="4" applyFont="1" applyFill="1" applyBorder="1" applyAlignment="1" applyProtection="1">
      <alignment horizontal="right" wrapText="1"/>
      <protection hidden="1"/>
    </xf>
    <xf numFmtId="0" fontId="76" fillId="18" borderId="0" xfId="4" applyFont="1" applyFill="1" applyBorder="1" applyAlignment="1" applyProtection="1">
      <alignment horizontal="left" wrapText="1"/>
      <protection hidden="1"/>
    </xf>
    <xf numFmtId="0" fontId="76" fillId="18" borderId="7" xfId="4" applyFont="1" applyFill="1" applyBorder="1" applyAlignment="1" applyProtection="1">
      <alignment horizontal="left" wrapText="1"/>
      <protection hidden="1"/>
    </xf>
    <xf numFmtId="0" fontId="76" fillId="18" borderId="10" xfId="4" applyFont="1" applyFill="1" applyBorder="1" applyAlignment="1" applyProtection="1">
      <alignment horizontal="left" wrapText="1"/>
      <protection hidden="1"/>
    </xf>
    <xf numFmtId="0" fontId="76" fillId="18" borderId="8" xfId="4" applyFont="1" applyFill="1" applyBorder="1" applyAlignment="1" applyProtection="1">
      <alignment horizontal="left" wrapText="1"/>
      <protection hidden="1"/>
    </xf>
    <xf numFmtId="3" fontId="80" fillId="18" borderId="0" xfId="4" applyNumberFormat="1" applyFont="1" applyFill="1" applyBorder="1" applyAlignment="1" applyProtection="1">
      <alignment horizontal="left" vertical="top" wrapText="1"/>
      <protection hidden="1"/>
    </xf>
    <xf numFmtId="0" fontId="14" fillId="18" borderId="4" xfId="36" applyFont="1" applyFill="1" applyBorder="1" applyAlignment="1" applyProtection="1">
      <alignment wrapText="1"/>
      <protection hidden="1"/>
    </xf>
    <xf numFmtId="0" fontId="14" fillId="0" borderId="4" xfId="36" applyFont="1" applyBorder="1" applyAlignment="1">
      <alignment wrapText="1"/>
    </xf>
    <xf numFmtId="0" fontId="76" fillId="18" borderId="27" xfId="4" applyFont="1" applyFill="1" applyBorder="1" applyAlignment="1" applyProtection="1">
      <alignment horizontal="center" vertical="top"/>
      <protection hidden="1"/>
    </xf>
    <xf numFmtId="0" fontId="76" fillId="18" borderId="28" xfId="4" applyFont="1" applyFill="1" applyBorder="1" applyAlignment="1" applyProtection="1">
      <alignment horizontal="center" vertical="top"/>
      <protection hidden="1"/>
    </xf>
    <xf numFmtId="0" fontId="14" fillId="18" borderId="0" xfId="4" applyFont="1" applyFill="1" applyAlignment="1" applyProtection="1">
      <alignment horizontal="center"/>
      <protection hidden="1"/>
    </xf>
    <xf numFmtId="0" fontId="76" fillId="18" borderId="15" xfId="4" applyFont="1" applyFill="1" applyBorder="1" applyAlignment="1" applyProtection="1">
      <alignment horizontal="right" wrapText="1"/>
      <protection hidden="1"/>
    </xf>
    <xf numFmtId="0" fontId="76" fillId="18" borderId="13" xfId="4" applyFont="1" applyFill="1" applyBorder="1" applyAlignment="1" applyProtection="1">
      <alignment horizontal="right" wrapText="1"/>
      <protection hidden="1"/>
    </xf>
    <xf numFmtId="0" fontId="76" fillId="20" borderId="28" xfId="0" applyFont="1" applyFill="1" applyBorder="1" applyAlignment="1" applyProtection="1">
      <alignment horizontal="left" wrapText="1"/>
      <protection hidden="1"/>
    </xf>
    <xf numFmtId="0" fontId="14" fillId="18" borderId="4" xfId="0" applyFont="1" applyFill="1" applyBorder="1" applyAlignment="1" applyProtection="1">
      <alignment wrapText="1" shrinkToFit="1"/>
      <protection hidden="1"/>
    </xf>
    <xf numFmtId="0" fontId="14" fillId="0" borderId="4" xfId="0" applyFont="1" applyBorder="1" applyAlignment="1">
      <alignment wrapText="1" shrinkToFit="1"/>
    </xf>
    <xf numFmtId="49" fontId="76" fillId="18" borderId="27" xfId="4" applyNumberFormat="1" applyFont="1" applyFill="1" applyBorder="1" applyAlignment="1" applyProtection="1">
      <alignment horizontal="center" vertical="top"/>
      <protection hidden="1"/>
    </xf>
    <xf numFmtId="49" fontId="76" fillId="18" borderId="29" xfId="4" applyNumberFormat="1" applyFont="1" applyFill="1" applyBorder="1" applyAlignment="1" applyProtection="1">
      <alignment horizontal="center" vertical="top"/>
      <protection hidden="1"/>
    </xf>
    <xf numFmtId="0" fontId="76" fillId="18" borderId="0" xfId="4" applyFont="1" applyFill="1" applyBorder="1" applyAlignment="1" applyProtection="1">
      <alignment horizontal="left" vertical="top" wrapText="1"/>
      <protection hidden="1"/>
    </xf>
    <xf numFmtId="0" fontId="76" fillId="18" borderId="27" xfId="4" applyFont="1" applyFill="1" applyBorder="1" applyAlignment="1" applyProtection="1">
      <alignment horizontal="center" wrapText="1"/>
      <protection hidden="1"/>
    </xf>
    <xf numFmtId="0" fontId="76" fillId="18" borderId="29" xfId="4" applyFont="1" applyFill="1" applyBorder="1" applyAlignment="1" applyProtection="1">
      <alignment horizontal="center" wrapText="1"/>
      <protection hidden="1"/>
    </xf>
    <xf numFmtId="9" fontId="12" fillId="20" borderId="0" xfId="6" applyFont="1" applyFill="1" applyBorder="1"/>
  </cellXfs>
  <cellStyles count="181">
    <cellStyle name="_CommInc3" xfId="45" xr:uid="{00000000-0005-0000-0000-000000000000}"/>
    <cellStyle name="=C:\WINNT\SYSTEM32\COMMAND.COM" xfId="44" xr:uid="{00000000-0005-0000-0000-000001000000}"/>
    <cellStyle name="=C:\WINNT35\SYSTEM32\COMMAND.COM" xfId="1" xr:uid="{00000000-0005-0000-0000-000002000000}"/>
    <cellStyle name="=C:\WINNT35\SYSTEM32\COMMAND.COM 2" xfId="46" xr:uid="{00000000-0005-0000-0000-000003000000}"/>
    <cellStyle name="=C:\WINNT35\SYSTEM32\COMMAND.COM 2 2" xfId="161" xr:uid="{00000000-0005-0000-0000-000004000000}"/>
    <cellStyle name="=C:\WINNT35\SYSTEM32\COMMAND.COM 3" xfId="47" xr:uid="{00000000-0005-0000-0000-000005000000}"/>
    <cellStyle name="=C:\WINNT35\SYSTEM32\COMMAND.COM_8 Market conditions" xfId="48" xr:uid="{00000000-0005-0000-0000-000006000000}"/>
    <cellStyle name="20 % - Aksentti1" xfId="49" xr:uid="{00000000-0005-0000-0000-000007000000}"/>
    <cellStyle name="20 % - Aksentti2" xfId="50" xr:uid="{00000000-0005-0000-0000-000008000000}"/>
    <cellStyle name="20 % - Aksentti3" xfId="51" xr:uid="{00000000-0005-0000-0000-000009000000}"/>
    <cellStyle name="20 % - Aksentti4" xfId="52" xr:uid="{00000000-0005-0000-0000-00000A000000}"/>
    <cellStyle name="20 % - Aksentti5" xfId="53" xr:uid="{00000000-0005-0000-0000-00000B000000}"/>
    <cellStyle name="20 % - Aksentti6" xfId="54" xr:uid="{00000000-0005-0000-0000-00000C000000}"/>
    <cellStyle name="20% - Accent1 2" xfId="55" xr:uid="{00000000-0005-0000-0000-00000D000000}"/>
    <cellStyle name="20% - Accent2 2" xfId="56" xr:uid="{00000000-0005-0000-0000-00000E000000}"/>
    <cellStyle name="20% - Accent3 2" xfId="57" xr:uid="{00000000-0005-0000-0000-00000F000000}"/>
    <cellStyle name="20% - Accent4 2" xfId="58" xr:uid="{00000000-0005-0000-0000-000010000000}"/>
    <cellStyle name="20% - Accent5 2" xfId="59" xr:uid="{00000000-0005-0000-0000-000011000000}"/>
    <cellStyle name="20% - Accent6 2" xfId="60" xr:uid="{00000000-0005-0000-0000-000012000000}"/>
    <cellStyle name="40 % - Aksentti1" xfId="61" xr:uid="{00000000-0005-0000-0000-000013000000}"/>
    <cellStyle name="40 % - Aksentti2" xfId="62" xr:uid="{00000000-0005-0000-0000-000014000000}"/>
    <cellStyle name="40 % - Aksentti3" xfId="63" xr:uid="{00000000-0005-0000-0000-000015000000}"/>
    <cellStyle name="40 % - Aksentti4" xfId="64" xr:uid="{00000000-0005-0000-0000-000016000000}"/>
    <cellStyle name="40 % - Aksentti5" xfId="65" xr:uid="{00000000-0005-0000-0000-000017000000}"/>
    <cellStyle name="40 % - Aksentti6" xfId="66" xr:uid="{00000000-0005-0000-0000-000018000000}"/>
    <cellStyle name="40% - Accent1 2" xfId="67" xr:uid="{00000000-0005-0000-0000-000019000000}"/>
    <cellStyle name="40% - Accent2 2" xfId="68" xr:uid="{00000000-0005-0000-0000-00001A000000}"/>
    <cellStyle name="40% - Accent3 2" xfId="69" xr:uid="{00000000-0005-0000-0000-00001B000000}"/>
    <cellStyle name="40% - Accent4 2" xfId="70" xr:uid="{00000000-0005-0000-0000-00001C000000}"/>
    <cellStyle name="40% - Accent5 2" xfId="71" xr:uid="{00000000-0005-0000-0000-00001D000000}"/>
    <cellStyle name="40% - Accent6 2" xfId="72" xr:uid="{00000000-0005-0000-0000-00001E000000}"/>
    <cellStyle name="60 % - Aksentti1" xfId="73" xr:uid="{00000000-0005-0000-0000-00001F000000}"/>
    <cellStyle name="60 % - Aksentti2" xfId="74" xr:uid="{00000000-0005-0000-0000-000020000000}"/>
    <cellStyle name="60 % - Aksentti3" xfId="75" xr:uid="{00000000-0005-0000-0000-000021000000}"/>
    <cellStyle name="60 % - Aksentti4" xfId="76" xr:uid="{00000000-0005-0000-0000-000022000000}"/>
    <cellStyle name="60 % - Aksentti5" xfId="77" xr:uid="{00000000-0005-0000-0000-000023000000}"/>
    <cellStyle name="60 % - Aksentti6" xfId="78" xr:uid="{00000000-0005-0000-0000-000024000000}"/>
    <cellStyle name="60% - Accent1 2" xfId="79" xr:uid="{00000000-0005-0000-0000-000025000000}"/>
    <cellStyle name="60% - Accent2 2" xfId="80" xr:uid="{00000000-0005-0000-0000-000026000000}"/>
    <cellStyle name="60% - Accent3 2" xfId="81" xr:uid="{00000000-0005-0000-0000-000027000000}"/>
    <cellStyle name="60% - Accent4 2" xfId="82" xr:uid="{00000000-0005-0000-0000-000028000000}"/>
    <cellStyle name="60% - Accent5 2" xfId="83" xr:uid="{00000000-0005-0000-0000-000029000000}"/>
    <cellStyle name="60% - Accent6 2" xfId="84" xr:uid="{00000000-0005-0000-0000-00002A000000}"/>
    <cellStyle name="Accent1 2" xfId="85" xr:uid="{00000000-0005-0000-0000-00002B000000}"/>
    <cellStyle name="Accent2 2" xfId="86" xr:uid="{00000000-0005-0000-0000-00002C000000}"/>
    <cellStyle name="Accent3 2" xfId="87" xr:uid="{00000000-0005-0000-0000-00002D000000}"/>
    <cellStyle name="Accent4 2" xfId="88" xr:uid="{00000000-0005-0000-0000-00002E000000}"/>
    <cellStyle name="Accent5 2" xfId="89" xr:uid="{00000000-0005-0000-0000-00002F000000}"/>
    <cellStyle name="Accent6 2" xfId="90" xr:uid="{00000000-0005-0000-0000-000030000000}"/>
    <cellStyle name="Aksentti1" xfId="91" xr:uid="{00000000-0005-0000-0000-000031000000}"/>
    <cellStyle name="Aksentti2" xfId="92" xr:uid="{00000000-0005-0000-0000-000032000000}"/>
    <cellStyle name="Aksentti3" xfId="93" xr:uid="{00000000-0005-0000-0000-000033000000}"/>
    <cellStyle name="Aksentti4" xfId="94" xr:uid="{00000000-0005-0000-0000-000034000000}"/>
    <cellStyle name="Aksentti5" xfId="95" xr:uid="{00000000-0005-0000-0000-000035000000}"/>
    <cellStyle name="Aksentti6" xfId="96" xr:uid="{00000000-0005-0000-0000-000036000000}"/>
    <cellStyle name="Bad 2" xfId="97" xr:uid="{00000000-0005-0000-0000-000037000000}"/>
    <cellStyle name="Calculation 2" xfId="98" xr:uid="{00000000-0005-0000-0000-000038000000}"/>
    <cellStyle name="Check Cell 2" xfId="99" xr:uid="{00000000-0005-0000-0000-000039000000}"/>
    <cellStyle name="Comma 2" xfId="100" xr:uid="{00000000-0005-0000-0000-00003A000000}"/>
    <cellStyle name="Erotin_Budget 2002-NB" xfId="101" xr:uid="{00000000-0005-0000-0000-00003C000000}"/>
    <cellStyle name="Explanatory Text 2" xfId="102" xr:uid="{00000000-0005-0000-0000-00003D000000}"/>
    <cellStyle name="Format 1" xfId="2" xr:uid="{00000000-0005-0000-0000-00003E000000}"/>
    <cellStyle name="Good 2" xfId="103" xr:uid="{00000000-0005-0000-0000-00003F000000}"/>
    <cellStyle name="GPM_Allocation" xfId="3" xr:uid="{00000000-0005-0000-0000-000040000000}"/>
    <cellStyle name="Heading 1 2" xfId="104" xr:uid="{00000000-0005-0000-0000-000041000000}"/>
    <cellStyle name="Heading 2 2" xfId="105" xr:uid="{00000000-0005-0000-0000-000042000000}"/>
    <cellStyle name="Heading 3 2" xfId="106" xr:uid="{00000000-0005-0000-0000-000043000000}"/>
    <cellStyle name="Heading 4 2" xfId="107" xr:uid="{00000000-0005-0000-0000-000044000000}"/>
    <cellStyle name="Huomautus" xfId="108" xr:uid="{00000000-0005-0000-0000-000045000000}"/>
    <cellStyle name="Huono" xfId="109" xr:uid="{00000000-0005-0000-0000-000046000000}"/>
    <cellStyle name="Hyperkobling_Työkirja4" xfId="37" xr:uid="{00000000-0005-0000-0000-000047000000}"/>
    <cellStyle name="Hyvä" xfId="110" xr:uid="{00000000-0005-0000-0000-000048000000}"/>
    <cellStyle name="Input 2" xfId="111" xr:uid="{00000000-0005-0000-0000-000049000000}"/>
    <cellStyle name="Komma (0)" xfId="112" xr:uid="{00000000-0005-0000-0000-00004A000000}"/>
    <cellStyle name="Laskenta" xfId="113" xr:uid="{00000000-0005-0000-0000-00004B000000}"/>
    <cellStyle name="Linked Cell 2" xfId="114" xr:uid="{00000000-0005-0000-0000-00004C000000}"/>
    <cellStyle name="Linkitetty solu" xfId="115" xr:uid="{00000000-0005-0000-0000-00004D000000}"/>
    <cellStyle name="Neutraali" xfId="116" xr:uid="{00000000-0005-0000-0000-00004E000000}"/>
    <cellStyle name="Neutral 2" xfId="117" xr:uid="{00000000-0005-0000-0000-00004F000000}"/>
    <cellStyle name="Normaali_1996" xfId="118" xr:uid="{00000000-0005-0000-0000-000050000000}"/>
    <cellStyle name="Normal" xfId="0" builtinId="0"/>
    <cellStyle name="Normal 10" xfId="162" xr:uid="{00000000-0005-0000-0000-000052000000}"/>
    <cellStyle name="Normal 10 2" xfId="164" xr:uid="{00000000-0005-0000-0000-000053000000}"/>
    <cellStyle name="Normal 10 2 2" xfId="175" xr:uid="{00000000-0005-0000-0000-000054000000}"/>
    <cellStyle name="Normal 10 3" xfId="173" xr:uid="{00000000-0005-0000-0000-000055000000}"/>
    <cellStyle name="Normal 11" xfId="163" xr:uid="{00000000-0005-0000-0000-000056000000}"/>
    <cellStyle name="Normal 11 2" xfId="174" xr:uid="{00000000-0005-0000-0000-000057000000}"/>
    <cellStyle name="Normal 18 2" xfId="177" xr:uid="{A32EF61F-9057-4D95-9EBB-D709C331AA90}"/>
    <cellStyle name="Normal 2" xfId="36" xr:uid="{00000000-0005-0000-0000-000058000000}"/>
    <cellStyle name="Normal 2 10 3" xfId="176" xr:uid="{6D8499A2-5A0F-4C16-9AB1-2B6A607CD25C}"/>
    <cellStyle name="Normal 2 2" xfId="119" xr:uid="{00000000-0005-0000-0000-000059000000}"/>
    <cellStyle name="Normal 2 3" xfId="120" xr:uid="{00000000-0005-0000-0000-00005A000000}"/>
    <cellStyle name="Normal 3" xfId="38" xr:uid="{00000000-0005-0000-0000-00005B000000}"/>
    <cellStyle name="Normal 3 2" xfId="121" xr:uid="{00000000-0005-0000-0000-00005C000000}"/>
    <cellStyle name="Normal 3 2 2" xfId="168" xr:uid="{00000000-0005-0000-0000-00005D000000}"/>
    <cellStyle name="Normal 3 3" xfId="122" xr:uid="{00000000-0005-0000-0000-00005E000000}"/>
    <cellStyle name="Normal 3_8 Market conditions" xfId="123" xr:uid="{00000000-0005-0000-0000-00005F000000}"/>
    <cellStyle name="Normal 4" xfId="41" xr:uid="{00000000-0005-0000-0000-000060000000}"/>
    <cellStyle name="Normal 4 2" xfId="124" xr:uid="{00000000-0005-0000-0000-000061000000}"/>
    <cellStyle name="Normal 4 3" xfId="125" xr:uid="{00000000-0005-0000-0000-000062000000}"/>
    <cellStyle name="Normal 4 4" xfId="154" xr:uid="{00000000-0005-0000-0000-000063000000}"/>
    <cellStyle name="Normal 4 4 2" xfId="170" xr:uid="{00000000-0005-0000-0000-000064000000}"/>
    <cellStyle name="Normal 4 5" xfId="165" xr:uid="{00000000-0005-0000-0000-000065000000}"/>
    <cellStyle name="Normal 5" xfId="42" xr:uid="{00000000-0005-0000-0000-000066000000}"/>
    <cellStyle name="Normal 5 2" xfId="155" xr:uid="{00000000-0005-0000-0000-000067000000}"/>
    <cellStyle name="Normal 5 2 2" xfId="171" xr:uid="{00000000-0005-0000-0000-000068000000}"/>
    <cellStyle name="Normal 5 3" xfId="166" xr:uid="{00000000-0005-0000-0000-000069000000}"/>
    <cellStyle name="Normal 6" xfId="43" xr:uid="{00000000-0005-0000-0000-00006A000000}"/>
    <cellStyle name="Normal 6 2" xfId="156" xr:uid="{00000000-0005-0000-0000-00006B000000}"/>
    <cellStyle name="Normal 6 2 2" xfId="172" xr:uid="{00000000-0005-0000-0000-00006C000000}"/>
    <cellStyle name="Normal 6 3" xfId="167" xr:uid="{00000000-0005-0000-0000-00006D000000}"/>
    <cellStyle name="Normal 7" xfId="126" xr:uid="{00000000-0005-0000-0000-00006E000000}"/>
    <cellStyle name="Normal 7 2" xfId="169" xr:uid="{00000000-0005-0000-0000-00006F000000}"/>
    <cellStyle name="Normal 8" xfId="151" xr:uid="{00000000-0005-0000-0000-000070000000}"/>
    <cellStyle name="Normal 8 2" xfId="158" xr:uid="{00000000-0005-0000-0000-000071000000}"/>
    <cellStyle name="Normal 8 2 2" xfId="179" xr:uid="{0F26091F-A591-4EAF-98C8-E6DD65D4BF09}"/>
    <cellStyle name="Normal 8 3 2" xfId="180" xr:uid="{9D5C9523-0195-495A-A4C8-B7209E40C6D2}"/>
    <cellStyle name="Normal 9" xfId="157" xr:uid="{00000000-0005-0000-0000-000072000000}"/>
    <cellStyle name="Normal 9 2" xfId="159" xr:uid="{00000000-0005-0000-0000-000073000000}"/>
    <cellStyle name="Normal_Q1 Interim report" xfId="4" xr:uid="{00000000-0005-0000-0000-000077000000}"/>
    <cellStyle name="Normalny 3" xfId="5" xr:uid="{00000000-0005-0000-0000-00007B000000}"/>
    <cellStyle name="Note 2" xfId="127" xr:uid="{00000000-0005-0000-0000-00007C000000}"/>
    <cellStyle name="Otsikko" xfId="128" xr:uid="{00000000-0005-0000-0000-00007D000000}"/>
    <cellStyle name="Otsikko 1" xfId="129" xr:uid="{00000000-0005-0000-0000-00007E000000}"/>
    <cellStyle name="Otsikko 2" xfId="130" xr:uid="{00000000-0005-0000-0000-00007F000000}"/>
    <cellStyle name="Otsikko 3" xfId="131" xr:uid="{00000000-0005-0000-0000-000080000000}"/>
    <cellStyle name="Otsikko 4" xfId="132" xr:uid="{00000000-0005-0000-0000-000081000000}"/>
    <cellStyle name="Output 2" xfId="133" xr:uid="{00000000-0005-0000-0000-000082000000}"/>
    <cellStyle name="Percent" xfId="6" builtinId="5"/>
    <cellStyle name="Percent 10 2" xfId="178" xr:uid="{80C4E0DA-A5B8-4CB1-9441-8F781836261C}"/>
    <cellStyle name="Percent 2" xfId="39" xr:uid="{00000000-0005-0000-0000-000084000000}"/>
    <cellStyle name="Percent 2 2" xfId="160" xr:uid="{00000000-0005-0000-0000-000085000000}"/>
    <cellStyle name="Percent 3" xfId="134" xr:uid="{00000000-0005-0000-0000-000086000000}"/>
    <cellStyle name="Percent 4" xfId="152" xr:uid="{00000000-0005-0000-0000-000087000000}"/>
    <cellStyle name="Procent 2" xfId="135" xr:uid="{00000000-0005-0000-0000-000088000000}"/>
    <cellStyle name="Prosent 2" xfId="136" xr:uid="{00000000-0005-0000-0000-000089000000}"/>
    <cellStyle name="SAPBEXaggData" xfId="7" xr:uid="{00000000-0005-0000-0000-00008A000000}"/>
    <cellStyle name="SAPBEXaggItemX" xfId="8" xr:uid="{00000000-0005-0000-0000-00008B000000}"/>
    <cellStyle name="SAPBEXbackground" xfId="9" xr:uid="{00000000-0005-0000-0000-00008C000000}"/>
    <cellStyle name="SAPBEXchaText" xfId="10" xr:uid="{00000000-0005-0000-0000-00008D000000}"/>
    <cellStyle name="SAPBEXfilterDrill" xfId="11" xr:uid="{00000000-0005-0000-0000-00008E000000}"/>
    <cellStyle name="SAPBEXfilterItem" xfId="12" xr:uid="{00000000-0005-0000-0000-00008F000000}"/>
    <cellStyle name="SAPBEXformats" xfId="13" xr:uid="{00000000-0005-0000-0000-000090000000}"/>
    <cellStyle name="SAPBEXheaderItem" xfId="14" xr:uid="{00000000-0005-0000-0000-000091000000}"/>
    <cellStyle name="SAPBEXheaderItem 2" xfId="153" xr:uid="{00000000-0005-0000-0000-000092000000}"/>
    <cellStyle name="SAPBEXheaderText" xfId="15" xr:uid="{00000000-0005-0000-0000-000093000000}"/>
    <cellStyle name="SAPBEXHLevel0" xfId="16" xr:uid="{00000000-0005-0000-0000-000094000000}"/>
    <cellStyle name="SAPBEXHLevel0X" xfId="17" xr:uid="{00000000-0005-0000-0000-000095000000}"/>
    <cellStyle name="SAPBEXHLevel1" xfId="18" xr:uid="{00000000-0005-0000-0000-000096000000}"/>
    <cellStyle name="SAPBEXHLevel1X" xfId="19" xr:uid="{00000000-0005-0000-0000-000097000000}"/>
    <cellStyle name="SAPBEXHLevel2" xfId="20" xr:uid="{00000000-0005-0000-0000-000098000000}"/>
    <cellStyle name="SAPBEXHLevel2X" xfId="21" xr:uid="{00000000-0005-0000-0000-000099000000}"/>
    <cellStyle name="SAPBEXHLevel3" xfId="22" xr:uid="{00000000-0005-0000-0000-00009A000000}"/>
    <cellStyle name="SAPBEXresItem" xfId="23" xr:uid="{00000000-0005-0000-0000-00009B000000}"/>
    <cellStyle name="SAPBEXstdData" xfId="24" xr:uid="{00000000-0005-0000-0000-00009C000000}"/>
    <cellStyle name="SAPBEXstdItemX" xfId="25" xr:uid="{00000000-0005-0000-0000-00009D000000}"/>
    <cellStyle name="SAPBEXtitle" xfId="26" xr:uid="{00000000-0005-0000-0000-00009E000000}"/>
    <cellStyle name="SDEntry" xfId="27" xr:uid="{00000000-0005-0000-0000-00009F000000}"/>
    <cellStyle name="SDHeader" xfId="28" xr:uid="{00000000-0005-0000-0000-0000A0000000}"/>
    <cellStyle name="Selittävä teksti" xfId="137" xr:uid="{00000000-0005-0000-0000-0000A1000000}"/>
    <cellStyle name="SPEntry" xfId="29" xr:uid="{00000000-0005-0000-0000-0000A2000000}"/>
    <cellStyle name="SPFormula" xfId="30" xr:uid="{00000000-0005-0000-0000-0000A3000000}"/>
    <cellStyle name="SPHeader" xfId="31" xr:uid="{00000000-0005-0000-0000-0000A4000000}"/>
    <cellStyle name="Standard_Expectancy Template_Q404" xfId="138" xr:uid="{00000000-0005-0000-0000-0000A5000000}"/>
    <cellStyle name="Styl 1" xfId="139" xr:uid="{00000000-0005-0000-0000-0000A6000000}"/>
    <cellStyle name="Style 1" xfId="40" xr:uid="{00000000-0005-0000-0000-0000A7000000}"/>
    <cellStyle name="Summa" xfId="140" xr:uid="{00000000-0005-0000-0000-0000A8000000}"/>
    <cellStyle name="Syöttö" xfId="32" xr:uid="{00000000-0005-0000-0000-0000A9000000}"/>
    <cellStyle name="Tarkistussolu" xfId="141" xr:uid="{00000000-0005-0000-0000-0000AA000000}"/>
    <cellStyle name="Title 2" xfId="142" xr:uid="{00000000-0005-0000-0000-0000AB000000}"/>
    <cellStyle name="Total 2" xfId="143" xr:uid="{00000000-0005-0000-0000-0000AC000000}"/>
    <cellStyle name="toteuma" xfId="33" xr:uid="{00000000-0005-0000-0000-0000AD000000}"/>
    <cellStyle name="Tulostus" xfId="144" xr:uid="{00000000-0005-0000-0000-0000AE000000}"/>
    <cellStyle name="Tusenskille [0]_~0014018" xfId="145" xr:uid="{00000000-0005-0000-0000-0000AF000000}"/>
    <cellStyle name="Tusenskille_~0014018" xfId="146" xr:uid="{00000000-0005-0000-0000-0000B0000000}"/>
    <cellStyle name="Tusental (0)_~0038516" xfId="34" xr:uid="{00000000-0005-0000-0000-0000B1000000}"/>
    <cellStyle name="Tusental 2" xfId="147" xr:uid="{00000000-0005-0000-0000-0000B2000000}"/>
    <cellStyle name="Tyyli 1" xfId="148" xr:uid="{00000000-0005-0000-0000-0000B3000000}"/>
    <cellStyle name="Valuta (0)_~0038516" xfId="35" xr:uid="{00000000-0005-0000-0000-0000B4000000}"/>
    <cellStyle name="Warning Text 2" xfId="149" xr:uid="{00000000-0005-0000-0000-0000B5000000}"/>
    <cellStyle name="Varoitusteksti" xfId="150" xr:uid="{00000000-0005-0000-0000-0000B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5284"/>
      <rgbColor rgb="00FFFFFF"/>
      <rgbColor rgb="00A9AF00"/>
      <rgbColor rgb="00AA0000"/>
      <rgbColor rgb="00FFFFFF"/>
      <rgbColor rgb="00CC3300"/>
      <rgbColor rgb="00003366"/>
      <rgbColor rgb="00FFFFFF"/>
      <rgbColor rgb="00968F69"/>
      <rgbColor rgb="00FFFFFF"/>
      <rgbColor rgb="00FFFFFF"/>
      <rgbColor rgb="00D9D5BE"/>
      <rgbColor rgb="00FFFFFF"/>
      <rgbColor rgb="00FFFFFF"/>
      <rgbColor rgb="00FFFFFF"/>
      <rgbColor rgb="00808080"/>
      <rgbColor rgb="00005284"/>
      <rgbColor rgb="00779ABC"/>
      <rgbColor rgb="00CCD8DE"/>
      <rgbColor rgb="00E5EAEF"/>
      <rgbColor rgb="00999999"/>
      <rgbColor rgb="00CCCCCC"/>
      <rgbColor rgb="00E4E3E3"/>
      <rgbColor rgb="00FFFFFF"/>
      <rgbColor rgb="00003366"/>
      <rgbColor rgb="00CC6600"/>
      <rgbColor rgb="00CC3300"/>
      <rgbColor rgb="00AA0000"/>
      <rgbColor rgb="00E8BD00"/>
      <rgbColor rgb="00C1004F"/>
      <rgbColor rgb="00660033"/>
      <rgbColor rgb="00999933"/>
      <rgbColor rgb="00FFFFFF"/>
      <rgbColor rgb="00F3EFC3"/>
      <rgbColor rgb="00999933"/>
      <rgbColor rgb="00660033"/>
      <rgbColor rgb="00FFFFFF"/>
      <rgbColor rgb="00E8BD00"/>
      <rgbColor rgb="00FFFFFF"/>
      <rgbColor rgb="00C1004F"/>
      <rgbColor rgb="00FFFFFF"/>
      <rgbColor rgb="00FFFFFF"/>
      <rgbColor rgb="00EFF1CC"/>
      <rgbColor rgb="00CC6600"/>
      <rgbColor rgb="00D8DB7F"/>
      <rgbColor rgb="00C5BC89"/>
      <rgbColor rgb="00FFFFFF"/>
      <rgbColor rgb="00969696"/>
      <rgbColor rgb="00FFFFFF"/>
      <rgbColor rgb="00FFFFFF"/>
      <rgbColor rgb="00E5EAEF"/>
      <rgbColor rgb="00CCD8DE"/>
      <rgbColor rgb="00779ABC"/>
      <rgbColor rgb="00FFFFFF"/>
      <rgbColor rgb="00FFFFFF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lly\alla\Documents%20and%20Settings\avovst\My%20Documents\RDE%20Division\Reports\Internal%20Profit%20calculation%20-%20STOCK%20&amp;%20HFL\0203\IP0203%20-%20per%20FAM%20-%20TMG%20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RESPGAC"/>
      <sheetName val="IPGAC"/>
      <sheetName val="Work Sheet"/>
      <sheetName val="TMG FIGURES"/>
      <sheetName val="PC 8MCO"/>
      <sheetName val="Enclosure A"/>
      <sheetName val="Enclosure B"/>
      <sheetName val="Summary1"/>
      <sheetName val="Summary2"/>
      <sheetName val="HFL"/>
      <sheetName val="HFL adj"/>
      <sheetName val="Man 6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Nordea">
  <a:themeElements>
    <a:clrScheme name="Nordea">
      <a:dk1>
        <a:srgbClr val="191919"/>
      </a:dk1>
      <a:lt1>
        <a:srgbClr val="FFFFFF"/>
      </a:lt1>
      <a:dk2>
        <a:srgbClr val="779ABC"/>
      </a:dk2>
      <a:lt2>
        <a:srgbClr val="005284"/>
      </a:lt2>
      <a:accent1>
        <a:srgbClr val="A9AF00"/>
      </a:accent1>
      <a:accent2>
        <a:srgbClr val="D1D175"/>
      </a:accent2>
      <a:accent3>
        <a:srgbClr val="CCD8DE"/>
      </a:accent3>
      <a:accent4>
        <a:srgbClr val="AA0000"/>
      </a:accent4>
      <a:accent5>
        <a:srgbClr val="CC6600"/>
      </a:accent5>
      <a:accent6>
        <a:srgbClr val="E8BD00"/>
      </a:accent6>
      <a:hlink>
        <a:srgbClr val="660033"/>
      </a:hlink>
      <a:folHlink>
        <a:srgbClr val="E5EAEF"/>
      </a:folHlink>
    </a:clrScheme>
    <a:fontScheme name="Nordea">
      <a:majorFont>
        <a:latin typeface="Arial"/>
        <a:ea typeface="Arial"/>
        <a:cs typeface="Arial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Arial"/>
        <a:cs typeface="Arial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Norde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9999" dist="19999" dir="5400000" rotWithShape="0">
              <a:srgbClr val="000000">
                <a:alpha val="37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>
            <a:tint val="99000"/>
          </a:schemeClr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custClrLst>
    <a:custClr name="Brand blue">
      <a:srgbClr val="005284"/>
    </a:custClr>
    <a:custClr name="Brand blue 01">
      <a:srgbClr val="779ABC"/>
    </a:custClr>
    <a:custClr name="Brand blue 02">
      <a:srgbClr val="CCD8DE"/>
    </a:custClr>
    <a:custClr name="Brand blue 03">
      <a:srgbClr val="E5EAEF"/>
    </a:custClr>
    <a:custClr name="Dust Green 01">
      <a:srgbClr val="968F69"/>
    </a:custClr>
    <a:custClr name="Dust Green 02">
      <a:srgbClr val="C5BC89"/>
    </a:custClr>
    <a:custClr name="Dust Green 03">
      <a:srgbClr val="D9D5BE"/>
    </a:custClr>
    <a:custClr name="Cool Grey 01">
      <a:srgbClr val="999999"/>
    </a:custClr>
    <a:custClr name="Cool Grey 02">
      <a:srgbClr val="CCCCCC"/>
    </a:custClr>
    <a:custClr name="Cool Grey 03">
      <a:srgbClr val="E4E3E3"/>
    </a:custClr>
    <a:custClr name="Green 01">
      <a:srgbClr val="A9AF00"/>
    </a:custClr>
    <a:custClr name="Green 02">
      <a:srgbClr val="D8DB7F"/>
    </a:custClr>
    <a:custClr name="Green 03">
      <a:srgbClr val="EFF1CC"/>
    </a:custClr>
    <a:custClr name="Dark Blue">
      <a:srgbClr val="003366"/>
    </a:custClr>
    <a:custClr name="Orange">
      <a:srgbClr val="CC6600"/>
    </a:custClr>
    <a:custClr name="Dark Orange">
      <a:srgbClr val="CC3300"/>
    </a:custClr>
    <a:custClr name="Brown">
      <a:srgbClr val="AA0000"/>
    </a:custClr>
    <a:custClr name="Yellow">
      <a:srgbClr val="E8BD00"/>
    </a:custClr>
    <a:custClr name="Red">
      <a:srgbClr val="C1004F"/>
    </a:custClr>
    <a:custClr name="Petrol">
      <a:srgbClr val="660033"/>
    </a:custClr>
    <a:custClr name="Olive">
      <a:srgbClr val="999933"/>
    </a:custClr>
    <a:custClr name="Light Olive">
      <a:srgbClr val="F3EFC3"/>
    </a:custClr>
  </a:custClr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31D8D-9B55-4285-B79C-3C65466C8A18}">
  <sheetPr>
    <tabColor rgb="FF92D050"/>
  </sheetPr>
  <dimension ref="A2:S113"/>
  <sheetViews>
    <sheetView tabSelected="1" zoomScale="90" zoomScaleNormal="90" workbookViewId="0"/>
  </sheetViews>
  <sheetFormatPr defaultColWidth="9.33203125" defaultRowHeight="13.2"/>
  <cols>
    <col min="1" max="1" width="9.33203125" style="866"/>
    <col min="2" max="2" width="43.109375" style="866" customWidth="1"/>
    <col min="3" max="16" width="9.33203125" style="866"/>
    <col min="17" max="17" width="9.77734375" style="866" customWidth="1"/>
    <col min="18" max="18" width="9.33203125" style="866"/>
    <col min="19" max="19" width="31.6640625" style="866" customWidth="1"/>
    <col min="20" max="16384" width="9.33203125" style="866"/>
  </cols>
  <sheetData>
    <row r="2" spans="1:19">
      <c r="B2" s="850" t="s">
        <v>85</v>
      </c>
      <c r="C2" s="851"/>
      <c r="D2" s="851"/>
      <c r="E2" s="851"/>
      <c r="F2" s="851"/>
      <c r="G2" s="851"/>
      <c r="H2" s="851"/>
      <c r="I2" s="851"/>
      <c r="J2" s="851"/>
      <c r="K2" s="851"/>
      <c r="L2" s="851"/>
      <c r="M2" s="851"/>
      <c r="N2" s="851"/>
      <c r="O2" s="851"/>
      <c r="P2" s="851"/>
      <c r="Q2" s="851"/>
    </row>
    <row r="3" spans="1:19">
      <c r="B3" s="839"/>
      <c r="C3" s="376"/>
      <c r="D3" s="628"/>
      <c r="E3" s="628"/>
      <c r="F3" s="628"/>
      <c r="G3" s="628"/>
      <c r="H3" s="628"/>
      <c r="I3" s="628"/>
      <c r="J3" s="840"/>
      <c r="K3" s="335"/>
      <c r="L3" s="335"/>
      <c r="M3" s="335"/>
      <c r="N3" s="335"/>
      <c r="O3" s="918"/>
      <c r="P3" s="918"/>
      <c r="Q3" s="860"/>
      <c r="R3" s="860"/>
      <c r="S3" s="899"/>
    </row>
    <row r="4" spans="1:19">
      <c r="B4" s="852" t="s">
        <v>66</v>
      </c>
      <c r="C4" s="894" t="s">
        <v>121</v>
      </c>
      <c r="D4" s="895" t="s">
        <v>129</v>
      </c>
      <c r="E4" s="895" t="s">
        <v>130</v>
      </c>
      <c r="F4" s="895" t="s">
        <v>131</v>
      </c>
      <c r="G4" s="895" t="s">
        <v>132</v>
      </c>
      <c r="H4" s="895" t="s">
        <v>133</v>
      </c>
      <c r="I4" s="895" t="s">
        <v>134</v>
      </c>
      <c r="J4" s="905" t="s">
        <v>113</v>
      </c>
      <c r="K4" s="917"/>
      <c r="L4" s="917"/>
      <c r="M4" s="917"/>
      <c r="N4" s="917"/>
      <c r="O4" s="918"/>
      <c r="P4" s="918"/>
      <c r="Q4" s="860"/>
      <c r="R4" s="860"/>
      <c r="S4" s="899"/>
    </row>
    <row r="5" spans="1:19">
      <c r="B5" s="857" t="s">
        <v>122</v>
      </c>
      <c r="C5" s="847"/>
      <c r="D5" s="848">
        <v>140</v>
      </c>
      <c r="E5" s="848">
        <v>145</v>
      </c>
      <c r="F5" s="848">
        <v>140</v>
      </c>
      <c r="G5" s="848">
        <v>144</v>
      </c>
      <c r="H5" s="848">
        <v>145</v>
      </c>
      <c r="I5" s="848">
        <v>143</v>
      </c>
      <c r="J5" s="849">
        <v>143</v>
      </c>
      <c r="K5" s="827"/>
      <c r="L5" s="827"/>
      <c r="M5" s="827"/>
      <c r="N5" s="827"/>
      <c r="O5" s="848"/>
      <c r="P5" s="326"/>
      <c r="Q5" s="583"/>
      <c r="R5" s="583"/>
      <c r="S5" s="899"/>
    </row>
    <row r="6" spans="1:19">
      <c r="B6" s="857" t="s">
        <v>123</v>
      </c>
      <c r="C6" s="847"/>
      <c r="D6" s="848">
        <v>103</v>
      </c>
      <c r="E6" s="848">
        <v>102</v>
      </c>
      <c r="F6" s="848">
        <v>102</v>
      </c>
      <c r="G6" s="848">
        <v>103</v>
      </c>
      <c r="H6" s="848">
        <v>104</v>
      </c>
      <c r="I6" s="848">
        <v>107</v>
      </c>
      <c r="J6" s="849">
        <v>105</v>
      </c>
      <c r="K6" s="827"/>
      <c r="L6" s="827"/>
      <c r="M6" s="827"/>
      <c r="N6" s="827"/>
      <c r="O6" s="848"/>
      <c r="P6" s="326"/>
      <c r="Q6" s="583"/>
      <c r="R6" s="583"/>
      <c r="S6" s="899"/>
    </row>
    <row r="7" spans="1:19">
      <c r="B7" s="857" t="s">
        <v>124</v>
      </c>
      <c r="C7" s="847"/>
      <c r="D7" s="848">
        <v>129</v>
      </c>
      <c r="E7" s="848">
        <v>122</v>
      </c>
      <c r="F7" s="848">
        <v>104</v>
      </c>
      <c r="G7" s="848">
        <v>101</v>
      </c>
      <c r="H7" s="848">
        <v>97</v>
      </c>
      <c r="I7" s="848">
        <v>97</v>
      </c>
      <c r="J7" s="849">
        <v>97</v>
      </c>
      <c r="K7" s="827"/>
      <c r="L7" s="827"/>
      <c r="M7" s="827"/>
      <c r="N7" s="827"/>
      <c r="O7" s="848"/>
      <c r="P7" s="326"/>
      <c r="Q7" s="583"/>
      <c r="R7" s="583"/>
      <c r="S7" s="899"/>
    </row>
    <row r="8" spans="1:19">
      <c r="B8" s="857" t="s">
        <v>125</v>
      </c>
      <c r="C8" s="847"/>
      <c r="D8" s="848">
        <v>173</v>
      </c>
      <c r="E8" s="848">
        <v>172</v>
      </c>
      <c r="F8" s="848">
        <v>175</v>
      </c>
      <c r="G8" s="848">
        <v>180</v>
      </c>
      <c r="H8" s="848">
        <v>174</v>
      </c>
      <c r="I8" s="848">
        <v>180</v>
      </c>
      <c r="J8" s="849">
        <v>207</v>
      </c>
      <c r="K8" s="827"/>
      <c r="L8" s="827"/>
      <c r="M8" s="827"/>
      <c r="N8" s="827"/>
      <c r="O8" s="848"/>
      <c r="P8" s="326"/>
      <c r="Q8" s="583"/>
      <c r="R8" s="583"/>
      <c r="S8" s="899"/>
    </row>
    <row r="9" spans="1:19">
      <c r="B9" s="858" t="s">
        <v>126</v>
      </c>
      <c r="C9" s="847"/>
      <c r="D9" s="848">
        <v>-2</v>
      </c>
      <c r="E9" s="848">
        <v>-5</v>
      </c>
      <c r="F9" s="848">
        <v>0</v>
      </c>
      <c r="G9" s="848">
        <v>-3</v>
      </c>
      <c r="H9" s="848">
        <v>-5</v>
      </c>
      <c r="I9" s="848">
        <v>-3</v>
      </c>
      <c r="J9" s="849">
        <v>1</v>
      </c>
      <c r="K9" s="827"/>
      <c r="L9" s="827"/>
      <c r="M9" s="827"/>
      <c r="N9" s="827"/>
      <c r="O9" s="848"/>
      <c r="P9" s="326"/>
      <c r="Q9" s="583"/>
      <c r="R9" s="583"/>
      <c r="S9" s="899"/>
    </row>
    <row r="10" spans="1:19" ht="12.75" customHeight="1">
      <c r="B10" s="861"/>
      <c r="C10" s="847"/>
      <c r="D10" s="848"/>
      <c r="E10" s="848"/>
      <c r="F10" s="848"/>
      <c r="G10" s="848"/>
      <c r="H10" s="848"/>
      <c r="I10" s="848"/>
      <c r="J10" s="865"/>
      <c r="K10" s="827"/>
      <c r="L10" s="827"/>
      <c r="M10" s="827"/>
      <c r="N10" s="827"/>
      <c r="O10" s="848"/>
      <c r="P10" s="326"/>
      <c r="Q10" s="583"/>
      <c r="R10" s="583"/>
      <c r="S10" s="899"/>
    </row>
    <row r="11" spans="1:19" ht="12.75" customHeight="1">
      <c r="A11" s="899"/>
      <c r="B11" s="896"/>
      <c r="C11" s="897"/>
      <c r="D11" s="897"/>
      <c r="E11" s="897"/>
      <c r="F11" s="897"/>
      <c r="G11" s="897"/>
      <c r="H11" s="897"/>
      <c r="I11" s="897"/>
      <c r="J11" s="897"/>
      <c r="K11" s="827"/>
      <c r="L11" s="827"/>
      <c r="M11" s="827"/>
      <c r="N11" s="827"/>
      <c r="O11" s="848"/>
      <c r="P11" s="326"/>
      <c r="Q11" s="583"/>
      <c r="R11" s="583"/>
      <c r="S11" s="899"/>
    </row>
    <row r="12" spans="1:19">
      <c r="B12" s="334"/>
      <c r="C12" s="334"/>
      <c r="D12" s="335"/>
      <c r="E12" s="335"/>
      <c r="F12" s="335"/>
      <c r="G12" s="335"/>
      <c r="H12" s="335"/>
      <c r="I12" s="335"/>
      <c r="J12" s="840"/>
      <c r="K12" s="335"/>
      <c r="L12" s="335"/>
      <c r="M12" s="335"/>
      <c r="N12" s="335"/>
      <c r="O12" s="918"/>
      <c r="P12" s="918"/>
      <c r="Q12" s="859"/>
      <c r="R12" s="859"/>
      <c r="S12" s="899"/>
    </row>
    <row r="13" spans="1:19">
      <c r="B13" s="852" t="s">
        <v>127</v>
      </c>
      <c r="C13" s="898" t="str">
        <f>+C4</f>
        <v>Q419</v>
      </c>
      <c r="D13" s="917" t="str">
        <f t="shared" ref="D13:J13" si="0">+D4</f>
        <v>Q319</v>
      </c>
      <c r="E13" s="917" t="str">
        <f t="shared" si="0"/>
        <v>Q219</v>
      </c>
      <c r="F13" s="917" t="str">
        <f t="shared" si="0"/>
        <v>Q119</v>
      </c>
      <c r="G13" s="917" t="str">
        <f t="shared" si="0"/>
        <v>Q418</v>
      </c>
      <c r="H13" s="917" t="str">
        <f t="shared" si="0"/>
        <v>Q318</v>
      </c>
      <c r="I13" s="917" t="str">
        <f t="shared" si="0"/>
        <v>Q218</v>
      </c>
      <c r="J13" s="906" t="str">
        <f t="shared" si="0"/>
        <v>Q118</v>
      </c>
      <c r="K13" s="333"/>
      <c r="L13" s="333"/>
      <c r="M13" s="333"/>
      <c r="N13" s="333"/>
      <c r="O13" s="918"/>
      <c r="P13" s="918"/>
      <c r="Q13" s="917"/>
      <c r="R13" s="860"/>
      <c r="S13" s="899"/>
    </row>
    <row r="14" spans="1:19">
      <c r="B14" s="857" t="s">
        <v>122</v>
      </c>
      <c r="C14" s="844"/>
      <c r="D14" s="845">
        <v>65</v>
      </c>
      <c r="E14" s="845">
        <v>49</v>
      </c>
      <c r="F14" s="845">
        <v>51</v>
      </c>
      <c r="G14" s="845">
        <v>47</v>
      </c>
      <c r="H14" s="845">
        <v>50</v>
      </c>
      <c r="I14" s="845">
        <v>51</v>
      </c>
      <c r="J14" s="846">
        <v>56</v>
      </c>
      <c r="K14" s="827"/>
      <c r="L14" s="827"/>
      <c r="M14" s="827"/>
      <c r="N14" s="827"/>
      <c r="O14" s="848"/>
      <c r="P14" s="326"/>
      <c r="Q14" s="583"/>
      <c r="R14" s="583"/>
      <c r="S14" s="899"/>
    </row>
    <row r="15" spans="1:19">
      <c r="B15" s="857" t="s">
        <v>123</v>
      </c>
      <c r="C15" s="847"/>
      <c r="D15" s="848">
        <v>42</v>
      </c>
      <c r="E15" s="848">
        <v>45</v>
      </c>
      <c r="F15" s="848">
        <v>40</v>
      </c>
      <c r="G15" s="848">
        <v>42</v>
      </c>
      <c r="H15" s="848">
        <v>44</v>
      </c>
      <c r="I15" s="848">
        <v>47</v>
      </c>
      <c r="J15" s="849">
        <v>46</v>
      </c>
      <c r="K15" s="827"/>
      <c r="L15" s="827"/>
      <c r="M15" s="827"/>
      <c r="N15" s="827"/>
      <c r="O15" s="848"/>
      <c r="P15" s="326"/>
      <c r="Q15" s="583"/>
      <c r="R15" s="583"/>
      <c r="S15" s="899"/>
    </row>
    <row r="16" spans="1:19">
      <c r="B16" s="857" t="s">
        <v>124</v>
      </c>
      <c r="C16" s="847"/>
      <c r="D16" s="848">
        <v>14</v>
      </c>
      <c r="E16" s="848">
        <v>18</v>
      </c>
      <c r="F16" s="848">
        <v>16</v>
      </c>
      <c r="G16" s="848">
        <v>23</v>
      </c>
      <c r="H16" s="848">
        <v>22</v>
      </c>
      <c r="I16" s="848">
        <v>21</v>
      </c>
      <c r="J16" s="849">
        <v>18</v>
      </c>
      <c r="K16" s="827"/>
      <c r="L16" s="827"/>
      <c r="M16" s="827"/>
      <c r="N16" s="827"/>
      <c r="O16" s="848"/>
      <c r="P16" s="326"/>
      <c r="Q16" s="583"/>
      <c r="R16" s="583"/>
      <c r="S16" s="899"/>
    </row>
    <row r="17" spans="2:19">
      <c r="B17" s="857" t="s">
        <v>125</v>
      </c>
      <c r="C17" s="847"/>
      <c r="D17" s="848">
        <v>55</v>
      </c>
      <c r="E17" s="848">
        <v>53</v>
      </c>
      <c r="F17" s="848">
        <v>54</v>
      </c>
      <c r="G17" s="848">
        <v>55</v>
      </c>
      <c r="H17" s="848">
        <v>57</v>
      </c>
      <c r="I17" s="848">
        <v>57</v>
      </c>
      <c r="J17" s="849">
        <v>58</v>
      </c>
      <c r="K17" s="827"/>
      <c r="L17" s="827"/>
      <c r="M17" s="827"/>
      <c r="N17" s="827"/>
      <c r="O17" s="848"/>
      <c r="P17" s="326"/>
      <c r="Q17" s="583"/>
      <c r="R17" s="583"/>
      <c r="S17" s="899"/>
    </row>
    <row r="18" spans="2:19" ht="12.75" customHeight="1">
      <c r="B18" s="858" t="s">
        <v>126</v>
      </c>
      <c r="C18" s="847"/>
      <c r="D18" s="848">
        <v>2</v>
      </c>
      <c r="E18" s="848">
        <v>-1</v>
      </c>
      <c r="F18" s="848">
        <v>-3</v>
      </c>
      <c r="G18" s="848">
        <v>-5</v>
      </c>
      <c r="H18" s="848">
        <v>2</v>
      </c>
      <c r="I18" s="848">
        <v>-1</v>
      </c>
      <c r="J18" s="849">
        <v>-4</v>
      </c>
      <c r="K18" s="827"/>
      <c r="L18" s="827"/>
      <c r="M18" s="827"/>
      <c r="N18" s="827"/>
      <c r="O18" s="848"/>
      <c r="P18" s="326"/>
      <c r="Q18" s="583"/>
      <c r="R18" s="583"/>
      <c r="S18" s="899"/>
    </row>
    <row r="19" spans="2:19">
      <c r="B19" s="862"/>
      <c r="C19" s="863"/>
      <c r="D19" s="864"/>
      <c r="E19" s="864"/>
      <c r="F19" s="864"/>
      <c r="G19" s="864"/>
      <c r="H19" s="864"/>
      <c r="I19" s="864"/>
      <c r="J19" s="865"/>
      <c r="K19" s="827"/>
      <c r="L19" s="827"/>
      <c r="M19" s="827"/>
      <c r="N19" s="827"/>
      <c r="O19" s="848"/>
      <c r="P19" s="326"/>
      <c r="Q19" s="583"/>
      <c r="R19" s="583"/>
      <c r="S19" s="899"/>
    </row>
    <row r="20" spans="2:19">
      <c r="B20" s="851"/>
      <c r="C20" s="851"/>
      <c r="D20" s="851"/>
      <c r="E20" s="851"/>
      <c r="F20" s="851"/>
      <c r="G20" s="851"/>
      <c r="H20" s="851"/>
      <c r="I20" s="851"/>
      <c r="J20" s="851"/>
      <c r="K20" s="851"/>
      <c r="L20" s="851"/>
      <c r="M20" s="851"/>
      <c r="N20" s="851"/>
      <c r="O20" s="851"/>
      <c r="P20" s="851"/>
      <c r="Q20" s="851"/>
      <c r="R20" s="851"/>
      <c r="S20" s="899"/>
    </row>
    <row r="21" spans="2:19">
      <c r="B21" s="376"/>
      <c r="C21" s="376"/>
      <c r="D21" s="628"/>
      <c r="E21" s="628"/>
      <c r="F21" s="628"/>
      <c r="G21" s="628"/>
      <c r="H21" s="628"/>
      <c r="I21" s="628"/>
      <c r="J21" s="840"/>
      <c r="K21" s="335"/>
      <c r="L21" s="335"/>
      <c r="M21" s="335"/>
      <c r="N21" s="335"/>
      <c r="O21" s="918"/>
      <c r="P21" s="918"/>
      <c r="Q21" s="859"/>
      <c r="R21" s="859"/>
      <c r="S21" s="899"/>
    </row>
    <row r="22" spans="2:19">
      <c r="B22" s="852" t="s">
        <v>112</v>
      </c>
      <c r="C22" s="898" t="str">
        <f t="shared" ref="C22:J22" si="1">+C4</f>
        <v>Q419</v>
      </c>
      <c r="D22" s="917" t="str">
        <f t="shared" si="1"/>
        <v>Q319</v>
      </c>
      <c r="E22" s="917" t="str">
        <f t="shared" si="1"/>
        <v>Q219</v>
      </c>
      <c r="F22" s="917" t="str">
        <f t="shared" si="1"/>
        <v>Q119</v>
      </c>
      <c r="G22" s="917" t="str">
        <f t="shared" si="1"/>
        <v>Q418</v>
      </c>
      <c r="H22" s="917" t="str">
        <f t="shared" si="1"/>
        <v>Q318</v>
      </c>
      <c r="I22" s="917" t="str">
        <f t="shared" si="1"/>
        <v>Q218</v>
      </c>
      <c r="J22" s="906" t="str">
        <f t="shared" si="1"/>
        <v>Q118</v>
      </c>
      <c r="K22" s="333"/>
      <c r="L22" s="333"/>
      <c r="M22" s="333"/>
      <c r="N22" s="333"/>
      <c r="O22" s="918"/>
      <c r="P22" s="918"/>
      <c r="Q22" s="917"/>
      <c r="R22" s="860"/>
      <c r="S22" s="899"/>
    </row>
    <row r="23" spans="2:19">
      <c r="B23" s="857" t="s">
        <v>122</v>
      </c>
      <c r="C23" s="844"/>
      <c r="D23" s="845">
        <v>-40</v>
      </c>
      <c r="E23" s="845">
        <v>-5</v>
      </c>
      <c r="F23" s="845">
        <v>3</v>
      </c>
      <c r="G23" s="845">
        <v>-6</v>
      </c>
      <c r="H23" s="845">
        <v>-3</v>
      </c>
      <c r="I23" s="845">
        <v>-7</v>
      </c>
      <c r="J23" s="846">
        <v>-8</v>
      </c>
      <c r="K23" s="827"/>
      <c r="L23" s="827"/>
      <c r="M23" s="827"/>
      <c r="N23" s="827"/>
      <c r="O23" s="848"/>
      <c r="P23" s="326"/>
      <c r="Q23" s="583"/>
      <c r="R23" s="583"/>
      <c r="S23" s="899"/>
    </row>
    <row r="24" spans="2:19">
      <c r="B24" s="857" t="s">
        <v>123</v>
      </c>
      <c r="C24" s="847"/>
      <c r="D24" s="848">
        <v>46</v>
      </c>
      <c r="E24" s="848">
        <v>-9</v>
      </c>
      <c r="F24" s="848">
        <v>-31</v>
      </c>
      <c r="G24" s="848">
        <v>-7</v>
      </c>
      <c r="H24" s="848">
        <v>2</v>
      </c>
      <c r="I24" s="848">
        <v>-18</v>
      </c>
      <c r="J24" s="849">
        <v>-11</v>
      </c>
      <c r="K24" s="827"/>
      <c r="L24" s="827"/>
      <c r="M24" s="827"/>
      <c r="N24" s="827"/>
      <c r="O24" s="848"/>
      <c r="P24" s="326"/>
      <c r="Q24" s="583"/>
      <c r="R24" s="583"/>
      <c r="S24" s="899"/>
    </row>
    <row r="25" spans="2:19">
      <c r="B25" s="857" t="s">
        <v>124</v>
      </c>
      <c r="C25" s="847"/>
      <c r="D25" s="848">
        <v>-19</v>
      </c>
      <c r="E25" s="848">
        <v>-6</v>
      </c>
      <c r="F25" s="848">
        <v>-10</v>
      </c>
      <c r="G25" s="848">
        <v>0</v>
      </c>
      <c r="H25" s="848">
        <v>0</v>
      </c>
      <c r="I25" s="848">
        <v>-2</v>
      </c>
      <c r="J25" s="849">
        <v>0</v>
      </c>
      <c r="K25" s="827"/>
      <c r="L25" s="827"/>
      <c r="M25" s="827"/>
      <c r="N25" s="827"/>
      <c r="O25" s="848"/>
      <c r="P25" s="326"/>
      <c r="Q25" s="583"/>
      <c r="R25" s="583"/>
      <c r="S25" s="899"/>
    </row>
    <row r="26" spans="2:19">
      <c r="B26" s="857" t="s">
        <v>125</v>
      </c>
      <c r="C26" s="847"/>
      <c r="D26" s="848">
        <v>-16</v>
      </c>
      <c r="E26" s="848">
        <v>-6</v>
      </c>
      <c r="F26" s="848">
        <v>-12</v>
      </c>
      <c r="G26" s="848">
        <v>-6</v>
      </c>
      <c r="H26" s="848">
        <v>-6</v>
      </c>
      <c r="I26" s="848">
        <v>-2</v>
      </c>
      <c r="J26" s="849">
        <v>-4</v>
      </c>
      <c r="K26" s="827"/>
      <c r="L26" s="827"/>
      <c r="M26" s="827"/>
      <c r="N26" s="827"/>
      <c r="O26" s="848"/>
      <c r="P26" s="326"/>
      <c r="Q26" s="583"/>
      <c r="R26" s="583"/>
      <c r="S26" s="899"/>
    </row>
    <row r="27" spans="2:19" ht="12.75" customHeight="1">
      <c r="B27" s="858" t="s">
        <v>126</v>
      </c>
      <c r="C27" s="847"/>
      <c r="D27" s="848">
        <v>1</v>
      </c>
      <c r="E27" s="848">
        <v>1</v>
      </c>
      <c r="F27" s="848">
        <v>-1</v>
      </c>
      <c r="G27" s="848">
        <v>-1</v>
      </c>
      <c r="H27" s="848">
        <v>0</v>
      </c>
      <c r="I27" s="848">
        <v>-1</v>
      </c>
      <c r="J27" s="849">
        <v>1</v>
      </c>
      <c r="K27" s="827"/>
      <c r="L27" s="827"/>
      <c r="M27" s="827"/>
      <c r="N27" s="827"/>
      <c r="O27" s="848"/>
      <c r="P27" s="326"/>
      <c r="Q27" s="583"/>
      <c r="R27" s="583"/>
      <c r="S27" s="899"/>
    </row>
    <row r="28" spans="2:19">
      <c r="B28" s="862"/>
      <c r="C28" s="863"/>
      <c r="D28" s="864"/>
      <c r="E28" s="864"/>
      <c r="F28" s="864"/>
      <c r="G28" s="864"/>
      <c r="H28" s="864"/>
      <c r="I28" s="864"/>
      <c r="J28" s="865"/>
      <c r="K28" s="827"/>
      <c r="L28" s="827"/>
      <c r="M28" s="827"/>
      <c r="N28" s="827"/>
      <c r="O28" s="848"/>
      <c r="P28" s="326"/>
      <c r="Q28" s="583"/>
      <c r="R28" s="583"/>
      <c r="S28" s="899"/>
    </row>
    <row r="29" spans="2:19">
      <c r="B29" s="851"/>
      <c r="C29" s="851"/>
      <c r="D29" s="851"/>
      <c r="E29" s="851"/>
      <c r="F29" s="851"/>
      <c r="G29" s="851"/>
      <c r="H29" s="851"/>
      <c r="I29" s="851"/>
      <c r="J29" s="851"/>
      <c r="K29" s="851"/>
      <c r="L29" s="851"/>
      <c r="M29" s="851"/>
      <c r="N29" s="851"/>
      <c r="O29" s="851"/>
      <c r="P29" s="851"/>
      <c r="Q29" s="851"/>
      <c r="R29" s="851"/>
      <c r="S29" s="899"/>
    </row>
    <row r="30" spans="2:19" s="899" customFormat="1">
      <c r="B30" s="335"/>
      <c r="C30" s="335"/>
      <c r="D30" s="335"/>
      <c r="E30" s="335"/>
      <c r="F30" s="335"/>
      <c r="G30" s="335"/>
      <c r="H30" s="335"/>
      <c r="I30" s="335"/>
      <c r="J30" s="335"/>
      <c r="K30" s="335"/>
      <c r="L30" s="335"/>
      <c r="M30" s="335"/>
      <c r="N30" s="335"/>
      <c r="O30" s="918"/>
      <c r="P30" s="918"/>
      <c r="Q30" s="859"/>
      <c r="R30" s="859"/>
    </row>
    <row r="31" spans="2:19" s="899" customFormat="1">
      <c r="B31" s="850" t="s">
        <v>128</v>
      </c>
      <c r="C31" s="917"/>
      <c r="D31" s="917"/>
      <c r="E31" s="917"/>
      <c r="F31" s="917"/>
      <c r="G31" s="917"/>
      <c r="H31" s="917"/>
      <c r="I31" s="917"/>
      <c r="J31" s="917"/>
      <c r="K31" s="333"/>
      <c r="L31" s="333"/>
      <c r="M31" s="333"/>
      <c r="N31" s="333"/>
      <c r="O31" s="918"/>
      <c r="P31" s="918"/>
      <c r="Q31" s="917"/>
      <c r="R31" s="860"/>
    </row>
    <row r="32" spans="2:19" s="899" customFormat="1">
      <c r="B32" s="294" t="s">
        <v>93</v>
      </c>
      <c r="C32" s="842"/>
      <c r="D32" s="842"/>
      <c r="E32" s="842"/>
      <c r="F32" s="842"/>
      <c r="G32" s="842"/>
      <c r="H32" s="842"/>
      <c r="I32" s="842"/>
      <c r="J32" s="842"/>
      <c r="K32" s="827"/>
      <c r="L32" s="827"/>
      <c r="M32" s="827"/>
      <c r="N32" s="827"/>
      <c r="O32" s="842"/>
      <c r="P32" s="853"/>
      <c r="Q32" s="583"/>
      <c r="R32" s="583"/>
    </row>
    <row r="33" spans="2:18" s="899" customFormat="1">
      <c r="B33" s="902" t="s">
        <v>15</v>
      </c>
      <c r="C33" s="683"/>
      <c r="D33" s="856">
        <v>0.2</v>
      </c>
      <c r="E33" s="856">
        <v>0.2</v>
      </c>
      <c r="F33" s="856">
        <v>0.2</v>
      </c>
      <c r="G33" s="856">
        <v>0.2</v>
      </c>
      <c r="H33" s="856">
        <v>0.2</v>
      </c>
      <c r="I33" s="856">
        <v>0.2</v>
      </c>
      <c r="J33" s="903">
        <v>0.2</v>
      </c>
      <c r="K33" s="583"/>
      <c r="L33" s="583"/>
      <c r="M33" s="953"/>
      <c r="N33" s="953"/>
      <c r="O33" s="504"/>
      <c r="P33" s="504"/>
      <c r="Q33" s="827"/>
      <c r="R33" s="583"/>
    </row>
    <row r="34" spans="2:18" s="899" customFormat="1">
      <c r="B34" s="453" t="s">
        <v>16</v>
      </c>
      <c r="C34" s="441"/>
      <c r="D34" s="474">
        <v>30.9</v>
      </c>
      <c r="E34" s="474">
        <v>30.7</v>
      </c>
      <c r="F34" s="474">
        <v>30.599999999999998</v>
      </c>
      <c r="G34" s="474">
        <v>30.5</v>
      </c>
      <c r="H34" s="474">
        <v>30.400000000000002</v>
      </c>
      <c r="I34" s="474">
        <v>30.300000000000004</v>
      </c>
      <c r="J34" s="512">
        <v>29.900000000000002</v>
      </c>
      <c r="K34" s="583"/>
      <c r="L34" s="583"/>
      <c r="M34" s="953"/>
      <c r="N34" s="953"/>
      <c r="O34" s="504"/>
      <c r="P34" s="504"/>
      <c r="Q34" s="827"/>
      <c r="R34" s="583"/>
    </row>
    <row r="35" spans="2:18" s="899" customFormat="1">
      <c r="B35" s="453" t="s">
        <v>17</v>
      </c>
      <c r="C35" s="441"/>
      <c r="D35" s="474">
        <v>8.9</v>
      </c>
      <c r="E35" s="474">
        <v>9</v>
      </c>
      <c r="F35" s="474">
        <v>9.1</v>
      </c>
      <c r="G35" s="474">
        <v>9.1999999999999993</v>
      </c>
      <c r="H35" s="474">
        <v>9.4</v>
      </c>
      <c r="I35" s="474">
        <v>9.6999999999999993</v>
      </c>
      <c r="J35" s="512">
        <v>9.9</v>
      </c>
      <c r="K35" s="583"/>
      <c r="L35" s="583"/>
      <c r="M35" s="953"/>
      <c r="N35" s="953"/>
      <c r="O35" s="504"/>
      <c r="P35" s="504"/>
      <c r="Q35" s="827"/>
      <c r="R35" s="583"/>
    </row>
    <row r="36" spans="2:18" s="899" customFormat="1">
      <c r="B36" s="454" t="s">
        <v>21</v>
      </c>
      <c r="C36" s="448"/>
      <c r="D36" s="477">
        <v>40.1</v>
      </c>
      <c r="E36" s="477">
        <v>39.9</v>
      </c>
      <c r="F36" s="477">
        <v>39.9</v>
      </c>
      <c r="G36" s="477">
        <v>39.9</v>
      </c>
      <c r="H36" s="477">
        <v>40</v>
      </c>
      <c r="I36" s="477">
        <v>40.200000000000003</v>
      </c>
      <c r="J36" s="513">
        <v>40</v>
      </c>
      <c r="K36" s="587"/>
      <c r="L36" s="587"/>
      <c r="M36" s="953"/>
      <c r="N36" s="953"/>
      <c r="O36" s="802"/>
      <c r="P36" s="802"/>
      <c r="Q36" s="841"/>
      <c r="R36" s="587"/>
    </row>
    <row r="37" spans="2:18" s="899" customFormat="1">
      <c r="B37" s="453" t="s">
        <v>13</v>
      </c>
      <c r="C37" s="441"/>
      <c r="D37" s="474">
        <v>1.7</v>
      </c>
      <c r="E37" s="474">
        <v>1.7</v>
      </c>
      <c r="F37" s="474">
        <v>1.7</v>
      </c>
      <c r="G37" s="474">
        <v>1.6</v>
      </c>
      <c r="H37" s="474">
        <v>1.7</v>
      </c>
      <c r="I37" s="474">
        <v>2.2000000000000002</v>
      </c>
      <c r="J37" s="512">
        <v>2.2999999999999998</v>
      </c>
      <c r="K37" s="583"/>
      <c r="L37" s="583"/>
      <c r="M37" s="953"/>
      <c r="N37" s="953"/>
      <c r="O37" s="504"/>
      <c r="P37" s="504"/>
      <c r="Q37" s="827"/>
      <c r="R37" s="583"/>
    </row>
    <row r="38" spans="2:18" s="899" customFormat="1">
      <c r="B38" s="453" t="s">
        <v>12</v>
      </c>
      <c r="C38" s="441"/>
      <c r="D38" s="474">
        <v>23.1</v>
      </c>
      <c r="E38" s="474">
        <v>23.3</v>
      </c>
      <c r="F38" s="474">
        <v>22.8</v>
      </c>
      <c r="G38" s="474">
        <v>22.9</v>
      </c>
      <c r="H38" s="474">
        <v>23.3</v>
      </c>
      <c r="I38" s="474">
        <v>23.6</v>
      </c>
      <c r="J38" s="512">
        <v>23.099999999999998</v>
      </c>
      <c r="K38" s="583"/>
      <c r="L38" s="583"/>
      <c r="M38" s="953"/>
      <c r="N38" s="953"/>
      <c r="O38" s="504"/>
      <c r="P38" s="504"/>
      <c r="Q38" s="827"/>
      <c r="R38" s="583"/>
    </row>
    <row r="39" spans="2:18" s="899" customFormat="1">
      <c r="B39" s="455" t="s">
        <v>11</v>
      </c>
      <c r="C39" s="450"/>
      <c r="D39" s="479">
        <v>24.8</v>
      </c>
      <c r="E39" s="479">
        <v>25</v>
      </c>
      <c r="F39" s="479">
        <v>24.5</v>
      </c>
      <c r="G39" s="479">
        <v>24.5</v>
      </c>
      <c r="H39" s="479">
        <v>25</v>
      </c>
      <c r="I39" s="479">
        <v>25.8</v>
      </c>
      <c r="J39" s="514">
        <v>25.4</v>
      </c>
      <c r="K39" s="587"/>
      <c r="L39" s="587"/>
      <c r="M39" s="953"/>
      <c r="N39" s="953"/>
      <c r="O39" s="802"/>
      <c r="P39" s="802"/>
      <c r="Q39" s="841"/>
      <c r="R39" s="583"/>
    </row>
    <row r="40" spans="2:18" s="899" customFormat="1">
      <c r="B40" s="900"/>
      <c r="C40" s="842"/>
      <c r="D40" s="842"/>
      <c r="E40" s="842"/>
      <c r="F40" s="842"/>
      <c r="G40" s="842"/>
      <c r="H40" s="842"/>
      <c r="I40" s="842"/>
      <c r="J40" s="842"/>
      <c r="K40" s="827"/>
      <c r="L40" s="827"/>
      <c r="M40" s="827"/>
      <c r="N40" s="827"/>
      <c r="O40" s="842"/>
      <c r="P40" s="853"/>
      <c r="Q40" s="583"/>
      <c r="R40" s="583"/>
    </row>
    <row r="41" spans="2:18" s="899" customFormat="1">
      <c r="B41" s="294" t="s">
        <v>94</v>
      </c>
      <c r="C41" s="842"/>
      <c r="D41" s="842"/>
      <c r="E41" s="842"/>
      <c r="F41" s="842"/>
      <c r="G41" s="842"/>
      <c r="H41" s="842"/>
      <c r="I41" s="842"/>
      <c r="J41" s="842"/>
      <c r="K41" s="827"/>
      <c r="L41" s="827"/>
      <c r="M41" s="827"/>
      <c r="N41" s="827"/>
      <c r="O41" s="842"/>
      <c r="P41" s="853"/>
      <c r="Q41" s="583"/>
      <c r="R41" s="583"/>
    </row>
    <row r="42" spans="2:18" s="899" customFormat="1">
      <c r="B42" s="902" t="s">
        <v>15</v>
      </c>
      <c r="C42" s="683"/>
      <c r="D42" s="856">
        <v>0</v>
      </c>
      <c r="E42" s="856">
        <v>0</v>
      </c>
      <c r="F42" s="856">
        <v>0</v>
      </c>
      <c r="G42" s="856">
        <v>0</v>
      </c>
      <c r="H42" s="856">
        <v>0</v>
      </c>
      <c r="I42" s="856">
        <v>0</v>
      </c>
      <c r="J42" s="903">
        <v>0</v>
      </c>
      <c r="K42" s="583"/>
      <c r="L42" s="583"/>
      <c r="M42" s="583"/>
      <c r="N42" s="583"/>
      <c r="O42" s="504"/>
      <c r="P42" s="504"/>
      <c r="Q42" s="827"/>
      <c r="R42" s="583"/>
    </row>
    <row r="43" spans="2:18" s="899" customFormat="1">
      <c r="B43" s="453" t="s">
        <v>16</v>
      </c>
      <c r="C43" s="441"/>
      <c r="D43" s="474">
        <v>26.8</v>
      </c>
      <c r="E43" s="474">
        <v>26.599999999999998</v>
      </c>
      <c r="F43" s="474">
        <v>26.400000000000002</v>
      </c>
      <c r="G43" s="474">
        <v>26.3</v>
      </c>
      <c r="H43" s="474">
        <v>26.400000000000002</v>
      </c>
      <c r="I43" s="474">
        <v>26.599999999999998</v>
      </c>
      <c r="J43" s="512">
        <v>26.599999999999998</v>
      </c>
      <c r="K43" s="583"/>
      <c r="L43" s="583"/>
      <c r="M43" s="583"/>
      <c r="N43" s="583"/>
      <c r="O43" s="504"/>
      <c r="P43" s="504"/>
      <c r="Q43" s="827"/>
      <c r="R43" s="583"/>
    </row>
    <row r="44" spans="2:18" s="899" customFormat="1">
      <c r="B44" s="453" t="s">
        <v>17</v>
      </c>
      <c r="C44" s="441"/>
      <c r="D44" s="474">
        <v>6.2</v>
      </c>
      <c r="E44" s="474">
        <v>6.2</v>
      </c>
      <c r="F44" s="474">
        <v>6.2</v>
      </c>
      <c r="G44" s="474">
        <v>6.3</v>
      </c>
      <c r="H44" s="474">
        <v>6.3</v>
      </c>
      <c r="I44" s="474">
        <v>6.3</v>
      </c>
      <c r="J44" s="512">
        <v>6.3</v>
      </c>
      <c r="K44" s="583"/>
      <c r="L44" s="583"/>
      <c r="M44" s="583"/>
      <c r="N44" s="583"/>
      <c r="O44" s="504"/>
      <c r="P44" s="504"/>
      <c r="Q44" s="827"/>
      <c r="R44" s="583"/>
    </row>
    <row r="45" spans="2:18" s="899" customFormat="1">
      <c r="B45" s="454" t="s">
        <v>21</v>
      </c>
      <c r="C45" s="448"/>
      <c r="D45" s="477">
        <v>33</v>
      </c>
      <c r="E45" s="477">
        <v>32.799999999999997</v>
      </c>
      <c r="F45" s="477">
        <v>32.6</v>
      </c>
      <c r="G45" s="477">
        <v>32.6</v>
      </c>
      <c r="H45" s="477">
        <v>32.700000000000003</v>
      </c>
      <c r="I45" s="477">
        <v>32.9</v>
      </c>
      <c r="J45" s="513">
        <v>32.9</v>
      </c>
      <c r="K45" s="587"/>
      <c r="L45" s="587"/>
      <c r="M45" s="587"/>
      <c r="N45" s="587"/>
      <c r="O45" s="802"/>
      <c r="P45" s="802"/>
      <c r="Q45" s="841"/>
      <c r="R45" s="583"/>
    </row>
    <row r="46" spans="2:18" s="899" customFormat="1">
      <c r="B46" s="453" t="s">
        <v>13</v>
      </c>
      <c r="C46" s="441"/>
      <c r="D46" s="474">
        <v>0</v>
      </c>
      <c r="E46" s="474">
        <v>0</v>
      </c>
      <c r="F46" s="474">
        <v>0</v>
      </c>
      <c r="G46" s="474">
        <v>0.1</v>
      </c>
      <c r="H46" s="474">
        <v>0.1</v>
      </c>
      <c r="I46" s="474">
        <v>0.1</v>
      </c>
      <c r="J46" s="512">
        <v>0.1</v>
      </c>
      <c r="K46" s="583"/>
      <c r="L46" s="583"/>
      <c r="M46" s="583"/>
      <c r="N46" s="583"/>
      <c r="O46" s="504"/>
      <c r="P46" s="504"/>
      <c r="Q46" s="827"/>
      <c r="R46" s="583"/>
    </row>
    <row r="47" spans="2:18" s="899" customFormat="1">
      <c r="B47" s="453" t="s">
        <v>12</v>
      </c>
      <c r="C47" s="441"/>
      <c r="D47" s="474">
        <v>22.3</v>
      </c>
      <c r="E47" s="474">
        <v>22.2</v>
      </c>
      <c r="F47" s="474">
        <v>21.6</v>
      </c>
      <c r="G47" s="474">
        <v>21.099999999999998</v>
      </c>
      <c r="H47" s="474">
        <v>21</v>
      </c>
      <c r="I47" s="474">
        <v>21.099999999999998</v>
      </c>
      <c r="J47" s="512">
        <v>20.799999999999997</v>
      </c>
      <c r="K47" s="583"/>
      <c r="L47" s="583"/>
      <c r="M47" s="583"/>
      <c r="N47" s="583"/>
      <c r="O47" s="504"/>
      <c r="P47" s="504"/>
      <c r="Q47" s="827"/>
      <c r="R47" s="583"/>
    </row>
    <row r="48" spans="2:18" s="899" customFormat="1">
      <c r="B48" s="455" t="s">
        <v>11</v>
      </c>
      <c r="C48" s="450"/>
      <c r="D48" s="479">
        <v>22.3</v>
      </c>
      <c r="E48" s="479">
        <v>22.2</v>
      </c>
      <c r="F48" s="479">
        <v>21.6</v>
      </c>
      <c r="G48" s="479">
        <v>21.2</v>
      </c>
      <c r="H48" s="479">
        <v>21.1</v>
      </c>
      <c r="I48" s="479">
        <v>21.2</v>
      </c>
      <c r="J48" s="514">
        <v>20.9</v>
      </c>
      <c r="K48" s="587"/>
      <c r="L48" s="587"/>
      <c r="M48" s="587"/>
      <c r="N48" s="587"/>
      <c r="O48" s="802"/>
      <c r="P48" s="802"/>
      <c r="Q48" s="841"/>
      <c r="R48" s="583"/>
    </row>
    <row r="49" spans="2:19" s="899" customFormat="1">
      <c r="B49" s="900"/>
      <c r="C49" s="842"/>
      <c r="D49" s="842"/>
      <c r="E49" s="842"/>
      <c r="F49" s="842"/>
      <c r="G49" s="842"/>
      <c r="H49" s="842"/>
      <c r="I49" s="842"/>
      <c r="J49" s="842"/>
      <c r="K49" s="827"/>
      <c r="L49" s="827"/>
      <c r="M49" s="827"/>
      <c r="N49" s="827"/>
      <c r="O49" s="842"/>
      <c r="P49" s="853"/>
      <c r="Q49" s="583"/>
      <c r="R49" s="583"/>
    </row>
    <row r="50" spans="2:19" s="899" customFormat="1" ht="12.75" customHeight="1">
      <c r="B50" s="294" t="s">
        <v>95</v>
      </c>
      <c r="C50" s="842"/>
      <c r="D50" s="842"/>
      <c r="E50" s="842"/>
      <c r="F50" s="842"/>
      <c r="G50" s="842"/>
      <c r="H50" s="842"/>
      <c r="I50" s="842"/>
      <c r="J50" s="842"/>
      <c r="K50" s="827"/>
      <c r="L50" s="827"/>
      <c r="M50" s="827"/>
      <c r="N50" s="827"/>
      <c r="O50" s="842"/>
      <c r="P50" s="853"/>
      <c r="Q50" s="583"/>
      <c r="R50" s="583"/>
    </row>
    <row r="51" spans="2:19" s="899" customFormat="1">
      <c r="B51" s="902" t="s">
        <v>15</v>
      </c>
      <c r="C51" s="683"/>
      <c r="D51" s="856">
        <v>0</v>
      </c>
      <c r="E51" s="868">
        <v>0</v>
      </c>
      <c r="F51" s="868">
        <v>0</v>
      </c>
      <c r="G51" s="868">
        <v>0</v>
      </c>
      <c r="H51" s="868">
        <v>0</v>
      </c>
      <c r="I51" s="868">
        <v>0</v>
      </c>
      <c r="J51" s="904">
        <v>0</v>
      </c>
      <c r="K51" s="583"/>
      <c r="L51" s="583"/>
      <c r="M51" s="953"/>
      <c r="N51" s="953"/>
      <c r="O51" s="504"/>
      <c r="P51" s="504"/>
      <c r="Q51" s="827"/>
      <c r="R51" s="583"/>
    </row>
    <row r="52" spans="2:19" s="899" customFormat="1">
      <c r="B52" s="453" t="s">
        <v>16</v>
      </c>
      <c r="C52" s="441"/>
      <c r="D52" s="474">
        <v>32.1</v>
      </c>
      <c r="E52" s="442">
        <v>32.4</v>
      </c>
      <c r="F52" s="442">
        <v>31.9</v>
      </c>
      <c r="G52" s="442">
        <v>26.9</v>
      </c>
      <c r="H52" s="442">
        <v>27.9</v>
      </c>
      <c r="I52" s="442">
        <v>27.3</v>
      </c>
      <c r="J52" s="499">
        <v>26.400000000000002</v>
      </c>
      <c r="K52" s="583"/>
      <c r="L52" s="583"/>
      <c r="M52" s="953"/>
      <c r="N52" s="953"/>
      <c r="O52" s="504"/>
      <c r="P52" s="504"/>
      <c r="Q52" s="827"/>
      <c r="R52" s="583"/>
    </row>
    <row r="53" spans="2:19" s="899" customFormat="1">
      <c r="B53" s="453" t="s">
        <v>17</v>
      </c>
      <c r="C53" s="441"/>
      <c r="D53" s="474">
        <v>2.9</v>
      </c>
      <c r="E53" s="442">
        <v>2.9</v>
      </c>
      <c r="F53" s="442">
        <v>2.9</v>
      </c>
      <c r="G53" s="442">
        <v>1.5</v>
      </c>
      <c r="H53" s="442">
        <v>1.5</v>
      </c>
      <c r="I53" s="442">
        <v>1.5</v>
      </c>
      <c r="J53" s="499">
        <v>1.4</v>
      </c>
      <c r="K53" s="583"/>
      <c r="L53" s="583"/>
      <c r="M53" s="953"/>
      <c r="N53" s="953"/>
      <c r="O53" s="504"/>
      <c r="P53" s="504"/>
      <c r="Q53" s="827"/>
      <c r="R53" s="583"/>
    </row>
    <row r="54" spans="2:19" s="899" customFormat="1">
      <c r="B54" s="454" t="s">
        <v>21</v>
      </c>
      <c r="C54" s="448"/>
      <c r="D54" s="477">
        <v>35</v>
      </c>
      <c r="E54" s="449">
        <v>35.299999999999997</v>
      </c>
      <c r="F54" s="449">
        <v>34.799999999999997</v>
      </c>
      <c r="G54" s="449">
        <v>28.4</v>
      </c>
      <c r="H54" s="449">
        <v>29.4</v>
      </c>
      <c r="I54" s="449">
        <v>28.8</v>
      </c>
      <c r="J54" s="575">
        <v>27.8</v>
      </c>
      <c r="K54" s="587"/>
      <c r="L54" s="587"/>
      <c r="M54" s="953"/>
      <c r="N54" s="953"/>
      <c r="O54" s="802"/>
      <c r="P54" s="802"/>
      <c r="Q54" s="841"/>
      <c r="R54" s="587"/>
    </row>
    <row r="55" spans="2:19" s="899" customFormat="1">
      <c r="B55" s="453" t="s">
        <v>13</v>
      </c>
      <c r="C55" s="441"/>
      <c r="D55" s="474">
        <v>0.1</v>
      </c>
      <c r="E55" s="442">
        <v>0.2</v>
      </c>
      <c r="F55" s="442">
        <v>0.1</v>
      </c>
      <c r="G55" s="442">
        <v>0.1</v>
      </c>
      <c r="H55" s="442">
        <v>0.1</v>
      </c>
      <c r="I55" s="442">
        <v>0.2</v>
      </c>
      <c r="J55" s="499">
        <v>0.1</v>
      </c>
      <c r="K55" s="583"/>
      <c r="L55" s="583"/>
      <c r="M55" s="953"/>
      <c r="N55" s="953"/>
      <c r="O55" s="504"/>
      <c r="P55" s="504"/>
      <c r="Q55" s="827"/>
      <c r="R55" s="583"/>
    </row>
    <row r="56" spans="2:19" s="899" customFormat="1">
      <c r="B56" s="453" t="s">
        <v>12</v>
      </c>
      <c r="C56" s="441"/>
      <c r="D56" s="474">
        <v>10.200000000000001</v>
      </c>
      <c r="E56" s="442">
        <v>10.8</v>
      </c>
      <c r="F56" s="442">
        <v>10.5</v>
      </c>
      <c r="G56" s="442">
        <v>8</v>
      </c>
      <c r="H56" s="442">
        <v>8.6</v>
      </c>
      <c r="I56" s="442">
        <v>8.8000000000000007</v>
      </c>
      <c r="J56" s="499">
        <v>8.1</v>
      </c>
      <c r="K56" s="583"/>
      <c r="L56" s="583"/>
      <c r="M56" s="953"/>
      <c r="N56" s="953"/>
      <c r="O56" s="504"/>
      <c r="P56" s="504"/>
      <c r="Q56" s="827"/>
      <c r="R56" s="583"/>
    </row>
    <row r="57" spans="2:19" s="899" customFormat="1">
      <c r="B57" s="455" t="s">
        <v>11</v>
      </c>
      <c r="C57" s="450"/>
      <c r="D57" s="479">
        <v>10.3</v>
      </c>
      <c r="E57" s="451">
        <v>11</v>
      </c>
      <c r="F57" s="451">
        <v>10.6</v>
      </c>
      <c r="G57" s="451">
        <v>8.1</v>
      </c>
      <c r="H57" s="451">
        <v>8.6999999999999993</v>
      </c>
      <c r="I57" s="451">
        <v>9</v>
      </c>
      <c r="J57" s="576">
        <v>8.1999999999999993</v>
      </c>
      <c r="K57" s="587"/>
      <c r="L57" s="587"/>
      <c r="M57" s="953"/>
      <c r="N57" s="953"/>
      <c r="O57" s="802"/>
      <c r="P57" s="802"/>
      <c r="Q57" s="841"/>
      <c r="R57" s="583"/>
    </row>
    <row r="58" spans="2:19" s="899" customFormat="1" ht="12.75" customHeight="1">
      <c r="B58" s="900"/>
      <c r="C58" s="842"/>
      <c r="D58" s="842"/>
      <c r="E58" s="842"/>
      <c r="F58" s="842"/>
      <c r="G58" s="842"/>
      <c r="H58" s="842"/>
      <c r="I58" s="842"/>
      <c r="J58" s="842"/>
      <c r="K58" s="827"/>
      <c r="L58" s="827"/>
      <c r="M58" s="827"/>
      <c r="N58" s="827"/>
      <c r="O58" s="842"/>
      <c r="P58" s="853"/>
      <c r="Q58" s="583"/>
      <c r="R58" s="583"/>
    </row>
    <row r="59" spans="2:19" s="899" customFormat="1">
      <c r="B59" s="294" t="s">
        <v>96</v>
      </c>
      <c r="C59" s="842"/>
      <c r="D59" s="842"/>
      <c r="E59" s="842"/>
      <c r="F59" s="842"/>
      <c r="G59" s="842"/>
      <c r="H59" s="842"/>
      <c r="I59" s="842"/>
      <c r="J59" s="842"/>
      <c r="K59" s="827"/>
      <c r="L59" s="827"/>
      <c r="M59" s="827"/>
      <c r="N59" s="827"/>
      <c r="O59" s="842"/>
      <c r="P59" s="853"/>
      <c r="Q59" s="583"/>
      <c r="R59" s="583"/>
    </row>
    <row r="60" spans="2:19" s="899" customFormat="1">
      <c r="B60" s="902" t="s">
        <v>15</v>
      </c>
      <c r="C60" s="683"/>
      <c r="D60" s="856">
        <v>0.8</v>
      </c>
      <c r="E60" s="868">
        <v>0.8</v>
      </c>
      <c r="F60" s="868">
        <v>0.8</v>
      </c>
      <c r="G60" s="868">
        <v>0.8</v>
      </c>
      <c r="H60" s="868">
        <v>0.7</v>
      </c>
      <c r="I60" s="868">
        <v>0.7</v>
      </c>
      <c r="J60" s="904">
        <v>0.7</v>
      </c>
      <c r="K60" s="583"/>
      <c r="L60" s="583"/>
      <c r="M60" s="953"/>
      <c r="N60" s="953"/>
      <c r="O60" s="504"/>
      <c r="P60" s="504"/>
      <c r="Q60" s="827"/>
      <c r="R60" s="583"/>
    </row>
    <row r="61" spans="2:19" s="899" customFormat="1">
      <c r="B61" s="453" t="s">
        <v>16</v>
      </c>
      <c r="C61" s="441"/>
      <c r="D61" s="474">
        <v>40.700000000000003</v>
      </c>
      <c r="E61" s="442">
        <v>40.6</v>
      </c>
      <c r="F61" s="442">
        <v>40.700000000000003</v>
      </c>
      <c r="G61" s="442">
        <v>41.1</v>
      </c>
      <c r="H61" s="442">
        <v>40.799999999999997</v>
      </c>
      <c r="I61" s="442">
        <v>39.999999999999993</v>
      </c>
      <c r="J61" s="499">
        <v>40.599999999999994</v>
      </c>
      <c r="K61" s="583"/>
      <c r="L61" s="583"/>
      <c r="M61" s="953"/>
      <c r="N61" s="953"/>
      <c r="O61" s="504"/>
      <c r="P61" s="504"/>
      <c r="Q61" s="827"/>
      <c r="R61" s="583"/>
    </row>
    <row r="62" spans="2:19" s="901" customFormat="1">
      <c r="B62" s="453" t="s">
        <v>17</v>
      </c>
      <c r="C62" s="441"/>
      <c r="D62" s="474">
        <v>3.3</v>
      </c>
      <c r="E62" s="442">
        <v>3.4</v>
      </c>
      <c r="F62" s="442">
        <v>3.4</v>
      </c>
      <c r="G62" s="442">
        <v>3.6</v>
      </c>
      <c r="H62" s="442">
        <v>3.6</v>
      </c>
      <c r="I62" s="442">
        <v>3.6</v>
      </c>
      <c r="J62" s="499">
        <v>3.6</v>
      </c>
      <c r="K62" s="583"/>
      <c r="L62" s="583"/>
      <c r="M62" s="953"/>
      <c r="N62" s="953"/>
      <c r="O62" s="504"/>
      <c r="P62" s="504"/>
      <c r="Q62" s="827"/>
      <c r="R62" s="583"/>
    </row>
    <row r="63" spans="2:19" s="899" customFormat="1">
      <c r="B63" s="454" t="s">
        <v>21</v>
      </c>
      <c r="C63" s="448"/>
      <c r="D63" s="477">
        <v>44.8</v>
      </c>
      <c r="E63" s="449">
        <v>44.8</v>
      </c>
      <c r="F63" s="449">
        <v>44.9</v>
      </c>
      <c r="G63" s="449">
        <v>45.5</v>
      </c>
      <c r="H63" s="449">
        <v>45.1</v>
      </c>
      <c r="I63" s="449">
        <v>44.3</v>
      </c>
      <c r="J63" s="575">
        <v>44.9</v>
      </c>
      <c r="K63" s="587"/>
      <c r="L63" s="587"/>
      <c r="M63" s="953"/>
      <c r="N63" s="953"/>
      <c r="O63" s="802"/>
      <c r="P63" s="802"/>
      <c r="Q63" s="841"/>
      <c r="R63" s="583"/>
    </row>
    <row r="64" spans="2:19">
      <c r="B64" s="453" t="s">
        <v>13</v>
      </c>
      <c r="C64" s="441"/>
      <c r="D64" s="474">
        <v>0.1</v>
      </c>
      <c r="E64" s="442">
        <v>0.1</v>
      </c>
      <c r="F64" s="442">
        <v>0.1</v>
      </c>
      <c r="G64" s="442">
        <v>0.1</v>
      </c>
      <c r="H64" s="442">
        <v>0.1</v>
      </c>
      <c r="I64" s="442">
        <v>0.1</v>
      </c>
      <c r="J64" s="499">
        <v>0.1</v>
      </c>
      <c r="K64" s="583"/>
      <c r="L64" s="583"/>
      <c r="M64" s="953"/>
      <c r="N64" s="953"/>
      <c r="O64" s="504"/>
      <c r="P64" s="504"/>
      <c r="Q64" s="827"/>
      <c r="R64" s="583"/>
      <c r="S64" s="899"/>
    </row>
    <row r="65" spans="2:19">
      <c r="B65" s="453" t="s">
        <v>12</v>
      </c>
      <c r="C65" s="441"/>
      <c r="D65" s="474">
        <v>22</v>
      </c>
      <c r="E65" s="442">
        <v>22.299999999999997</v>
      </c>
      <c r="F65" s="442">
        <v>21.9</v>
      </c>
      <c r="G65" s="442">
        <v>22.2</v>
      </c>
      <c r="H65" s="442">
        <v>22</v>
      </c>
      <c r="I65" s="442">
        <v>21.4</v>
      </c>
      <c r="J65" s="499">
        <v>21.299999999999997</v>
      </c>
      <c r="K65" s="583"/>
      <c r="L65" s="583"/>
      <c r="M65" s="953"/>
      <c r="N65" s="953"/>
      <c r="O65" s="504"/>
      <c r="P65" s="504"/>
      <c r="Q65" s="827"/>
      <c r="R65" s="583"/>
      <c r="S65" s="899"/>
    </row>
    <row r="66" spans="2:19">
      <c r="B66" s="455" t="s">
        <v>11</v>
      </c>
      <c r="C66" s="450"/>
      <c r="D66" s="479">
        <v>22.1</v>
      </c>
      <c r="E66" s="451">
        <v>22.4</v>
      </c>
      <c r="F66" s="451">
        <v>22</v>
      </c>
      <c r="G66" s="451">
        <v>22.3</v>
      </c>
      <c r="H66" s="451">
        <v>22.1</v>
      </c>
      <c r="I66" s="451">
        <v>21.5</v>
      </c>
      <c r="J66" s="576">
        <v>21.4</v>
      </c>
      <c r="K66" s="587"/>
      <c r="L66" s="587"/>
      <c r="M66" s="953"/>
      <c r="N66" s="953"/>
      <c r="O66" s="802"/>
      <c r="P66" s="802"/>
      <c r="Q66" s="841"/>
      <c r="R66" s="583"/>
      <c r="S66" s="899"/>
    </row>
    <row r="67" spans="2:19">
      <c r="B67" s="915"/>
      <c r="C67" s="915"/>
      <c r="D67" s="915"/>
      <c r="E67" s="915"/>
      <c r="F67" s="915"/>
      <c r="G67" s="915"/>
      <c r="H67" s="915"/>
      <c r="I67" s="915"/>
      <c r="J67" s="915"/>
      <c r="K67" s="916"/>
      <c r="L67" s="916"/>
      <c r="M67" s="916"/>
      <c r="N67" s="916"/>
      <c r="O67" s="916"/>
      <c r="P67" s="916"/>
      <c r="Q67" s="916"/>
      <c r="R67" s="899"/>
      <c r="S67" s="899"/>
    </row>
    <row r="68" spans="2:19">
      <c r="B68" s="915"/>
      <c r="C68" s="915"/>
      <c r="D68" s="915"/>
      <c r="E68" s="915"/>
      <c r="F68" s="915"/>
      <c r="G68" s="915"/>
      <c r="H68" s="915"/>
      <c r="I68" s="915"/>
      <c r="J68" s="915"/>
      <c r="K68" s="915"/>
      <c r="L68" s="915"/>
      <c r="M68" s="915"/>
      <c r="N68" s="915"/>
      <c r="O68" s="915"/>
      <c r="P68" s="915"/>
      <c r="Q68" s="915"/>
    </row>
    <row r="69" spans="2:19">
      <c r="B69" s="915"/>
      <c r="C69" s="915"/>
      <c r="D69" s="915"/>
      <c r="E69" s="915"/>
      <c r="F69" s="915"/>
      <c r="G69" s="915"/>
      <c r="H69" s="915"/>
      <c r="I69" s="915"/>
      <c r="J69" s="915"/>
      <c r="K69" s="915"/>
      <c r="L69" s="915"/>
      <c r="M69" s="915"/>
      <c r="N69" s="915"/>
      <c r="O69" s="915"/>
      <c r="P69" s="915"/>
      <c r="Q69" s="915"/>
    </row>
    <row r="70" spans="2:19">
      <c r="J70" s="899"/>
      <c r="K70" s="899"/>
      <c r="L70" s="899"/>
      <c r="M70" s="899"/>
      <c r="N70" s="899"/>
      <c r="O70" s="899"/>
      <c r="P70" s="899"/>
      <c r="Q70" s="899"/>
      <c r="R70" s="899"/>
      <c r="S70" s="899"/>
    </row>
    <row r="71" spans="2:19">
      <c r="J71" s="899"/>
      <c r="K71" s="899"/>
      <c r="L71" s="899"/>
      <c r="M71" s="899"/>
      <c r="N71" s="899"/>
      <c r="O71" s="899"/>
      <c r="P71" s="899"/>
      <c r="Q71" s="899"/>
      <c r="R71" s="899"/>
      <c r="S71" s="899"/>
    </row>
    <row r="72" spans="2:19">
      <c r="J72" s="899"/>
      <c r="K72" s="899"/>
      <c r="L72" s="899"/>
      <c r="M72" s="899"/>
      <c r="N72" s="899"/>
      <c r="O72" s="899"/>
      <c r="P72" s="899"/>
      <c r="Q72" s="899"/>
      <c r="R72" s="899"/>
      <c r="S72" s="899"/>
    </row>
    <row r="73" spans="2:19">
      <c r="J73" s="899"/>
      <c r="K73" s="899"/>
      <c r="L73" s="899"/>
      <c r="M73" s="899"/>
      <c r="N73" s="899"/>
      <c r="O73" s="899"/>
      <c r="P73" s="899"/>
      <c r="Q73" s="899"/>
      <c r="R73" s="899"/>
      <c r="S73" s="899"/>
    </row>
    <row r="74" spans="2:19">
      <c r="J74" s="899"/>
      <c r="K74" s="899"/>
      <c r="L74" s="899"/>
      <c r="M74" s="899"/>
      <c r="N74" s="899"/>
      <c r="O74" s="899"/>
      <c r="P74" s="899"/>
      <c r="Q74" s="899"/>
      <c r="R74" s="899"/>
      <c r="S74" s="899"/>
    </row>
    <row r="75" spans="2:19">
      <c r="J75" s="899"/>
      <c r="K75" s="899"/>
      <c r="L75" s="899"/>
      <c r="M75" s="899"/>
      <c r="N75" s="899"/>
      <c r="O75" s="899"/>
      <c r="P75" s="899"/>
      <c r="Q75" s="899"/>
      <c r="R75" s="899"/>
      <c r="S75" s="899"/>
    </row>
    <row r="76" spans="2:19">
      <c r="J76" s="899"/>
      <c r="K76" s="899"/>
      <c r="L76" s="899"/>
      <c r="M76" s="899"/>
      <c r="N76" s="899"/>
      <c r="O76" s="899"/>
      <c r="P76" s="899"/>
      <c r="Q76" s="899"/>
      <c r="R76" s="899"/>
      <c r="S76" s="899"/>
    </row>
    <row r="77" spans="2:19">
      <c r="J77" s="899"/>
      <c r="K77" s="899"/>
      <c r="L77" s="899"/>
      <c r="M77" s="899"/>
      <c r="N77" s="899"/>
      <c r="O77" s="899"/>
      <c r="P77" s="899"/>
      <c r="Q77" s="899"/>
      <c r="R77" s="899"/>
      <c r="S77" s="899"/>
    </row>
    <row r="78" spans="2:19">
      <c r="J78" s="899"/>
      <c r="K78" s="899"/>
      <c r="L78" s="899"/>
      <c r="M78" s="899"/>
      <c r="N78" s="899"/>
      <c r="O78" s="899"/>
      <c r="P78" s="899"/>
      <c r="Q78" s="899"/>
      <c r="R78" s="899"/>
      <c r="S78" s="899"/>
    </row>
    <row r="79" spans="2:19">
      <c r="J79" s="899"/>
      <c r="K79" s="899"/>
      <c r="L79" s="899"/>
      <c r="M79" s="899"/>
      <c r="N79" s="899"/>
      <c r="O79" s="899"/>
      <c r="P79" s="899"/>
      <c r="Q79" s="899"/>
      <c r="R79" s="899"/>
      <c r="S79" s="899"/>
    </row>
    <row r="80" spans="2:19">
      <c r="J80" s="899"/>
      <c r="K80" s="899"/>
      <c r="L80" s="899"/>
      <c r="M80" s="899"/>
      <c r="N80" s="899"/>
      <c r="O80" s="899"/>
      <c r="P80" s="899"/>
      <c r="Q80" s="899"/>
      <c r="R80" s="899"/>
      <c r="S80" s="899"/>
    </row>
    <row r="81" spans="10:19">
      <c r="J81" s="899"/>
      <c r="K81" s="899"/>
      <c r="L81" s="899"/>
      <c r="M81" s="899"/>
      <c r="N81" s="899"/>
      <c r="O81" s="899"/>
      <c r="P81" s="899"/>
      <c r="Q81" s="899"/>
      <c r="R81" s="899"/>
      <c r="S81" s="899"/>
    </row>
    <row r="82" spans="10:19">
      <c r="J82" s="899"/>
      <c r="K82" s="899"/>
      <c r="L82" s="899"/>
      <c r="M82" s="899"/>
      <c r="N82" s="899"/>
      <c r="O82" s="899"/>
      <c r="P82" s="899"/>
      <c r="Q82" s="899"/>
      <c r="R82" s="899"/>
      <c r="S82" s="899"/>
    </row>
    <row r="83" spans="10:19">
      <c r="J83" s="899"/>
      <c r="K83" s="899"/>
      <c r="L83" s="899"/>
      <c r="M83" s="899"/>
      <c r="N83" s="899"/>
      <c r="O83" s="899"/>
      <c r="P83" s="899"/>
      <c r="Q83" s="899"/>
    </row>
    <row r="84" spans="10:19">
      <c r="J84" s="899"/>
      <c r="K84" s="899"/>
      <c r="L84" s="899"/>
      <c r="M84" s="899"/>
      <c r="N84" s="899"/>
      <c r="O84" s="899"/>
      <c r="P84" s="899"/>
      <c r="Q84" s="899"/>
    </row>
    <row r="85" spans="10:19">
      <c r="J85" s="899"/>
      <c r="K85" s="899"/>
      <c r="L85" s="899"/>
      <c r="M85" s="899"/>
      <c r="N85" s="899"/>
      <c r="O85" s="899"/>
      <c r="P85" s="899"/>
      <c r="Q85" s="899"/>
    </row>
    <row r="86" spans="10:19">
      <c r="J86" s="899"/>
      <c r="K86" s="899"/>
      <c r="L86" s="899"/>
      <c r="M86" s="899"/>
      <c r="N86" s="899"/>
      <c r="O86" s="899"/>
      <c r="P86" s="899"/>
      <c r="Q86" s="899"/>
    </row>
    <row r="87" spans="10:19">
      <c r="J87" s="899"/>
      <c r="K87" s="899"/>
      <c r="L87" s="899"/>
      <c r="M87" s="899"/>
      <c r="N87" s="899"/>
      <c r="O87" s="899"/>
      <c r="P87" s="899"/>
      <c r="Q87" s="899"/>
    </row>
    <row r="88" spans="10:19">
      <c r="J88" s="899"/>
      <c r="K88" s="899"/>
      <c r="L88" s="899"/>
      <c r="M88" s="899"/>
      <c r="N88" s="899"/>
      <c r="O88" s="899"/>
      <c r="P88" s="899"/>
      <c r="Q88" s="899"/>
    </row>
    <row r="89" spans="10:19">
      <c r="J89" s="899"/>
      <c r="K89" s="899"/>
      <c r="L89" s="899"/>
      <c r="M89" s="899"/>
      <c r="N89" s="899"/>
      <c r="O89" s="899"/>
      <c r="P89" s="899"/>
      <c r="Q89" s="899"/>
    </row>
    <row r="90" spans="10:19">
      <c r="J90" s="899"/>
      <c r="K90" s="899"/>
      <c r="L90" s="899"/>
      <c r="M90" s="899"/>
      <c r="N90" s="899"/>
      <c r="O90" s="899"/>
      <c r="P90" s="899"/>
      <c r="Q90" s="899"/>
    </row>
    <row r="91" spans="10:19">
      <c r="J91" s="899"/>
      <c r="K91" s="899"/>
      <c r="L91" s="899"/>
      <c r="M91" s="899"/>
      <c r="N91" s="899"/>
      <c r="O91" s="899"/>
      <c r="P91" s="899"/>
      <c r="Q91" s="899"/>
    </row>
    <row r="92" spans="10:19">
      <c r="J92" s="899"/>
      <c r="K92" s="899"/>
      <c r="L92" s="899"/>
      <c r="M92" s="899"/>
      <c r="N92" s="899"/>
      <c r="O92" s="899"/>
      <c r="P92" s="899"/>
      <c r="Q92" s="899"/>
    </row>
    <row r="93" spans="10:19">
      <c r="J93" s="899"/>
      <c r="K93" s="899"/>
      <c r="L93" s="899"/>
      <c r="M93" s="899"/>
      <c r="N93" s="899"/>
      <c r="O93" s="899"/>
      <c r="P93" s="899"/>
      <c r="Q93" s="899"/>
    </row>
    <row r="94" spans="10:19">
      <c r="J94" s="899"/>
      <c r="K94" s="899"/>
      <c r="L94" s="899"/>
      <c r="M94" s="899"/>
      <c r="N94" s="899"/>
      <c r="O94" s="899"/>
      <c r="P94" s="899"/>
      <c r="Q94" s="899"/>
    </row>
    <row r="95" spans="10:19">
      <c r="J95" s="899"/>
      <c r="K95" s="899"/>
      <c r="L95" s="899"/>
      <c r="M95" s="899"/>
      <c r="N95" s="899"/>
      <c r="O95" s="899"/>
      <c r="P95" s="899"/>
      <c r="Q95" s="899"/>
    </row>
    <row r="96" spans="10:19">
      <c r="J96" s="899"/>
      <c r="K96" s="899"/>
      <c r="L96" s="899"/>
      <c r="M96" s="899"/>
      <c r="N96" s="899"/>
      <c r="O96" s="899"/>
      <c r="P96" s="899"/>
      <c r="Q96" s="899"/>
    </row>
    <row r="97" spans="10:17">
      <c r="J97" s="899"/>
      <c r="K97" s="899"/>
      <c r="L97" s="899"/>
      <c r="M97" s="899"/>
      <c r="N97" s="899"/>
      <c r="O97" s="899"/>
      <c r="P97" s="899"/>
      <c r="Q97" s="899"/>
    </row>
    <row r="98" spans="10:17">
      <c r="J98" s="899"/>
      <c r="K98" s="899"/>
      <c r="L98" s="899"/>
      <c r="M98" s="899"/>
      <c r="N98" s="899"/>
      <c r="O98" s="899"/>
      <c r="P98" s="899"/>
      <c r="Q98" s="899"/>
    </row>
    <row r="99" spans="10:17">
      <c r="J99" s="899"/>
      <c r="K99" s="899"/>
      <c r="L99" s="899"/>
      <c r="M99" s="899"/>
      <c r="N99" s="899"/>
      <c r="O99" s="899"/>
      <c r="P99" s="899"/>
      <c r="Q99" s="899"/>
    </row>
    <row r="100" spans="10:17">
      <c r="J100" s="899"/>
      <c r="K100" s="899"/>
      <c r="L100" s="899"/>
      <c r="M100" s="899"/>
      <c r="N100" s="899"/>
      <c r="O100" s="899"/>
      <c r="P100" s="899"/>
      <c r="Q100" s="899"/>
    </row>
    <row r="101" spans="10:17">
      <c r="J101" s="899"/>
      <c r="K101" s="899"/>
      <c r="L101" s="899"/>
      <c r="M101" s="899"/>
      <c r="N101" s="899"/>
      <c r="O101" s="899"/>
      <c r="P101" s="899"/>
      <c r="Q101" s="899"/>
    </row>
    <row r="102" spans="10:17">
      <c r="J102" s="899"/>
      <c r="K102" s="899"/>
      <c r="L102" s="899"/>
      <c r="M102" s="899"/>
      <c r="N102" s="899"/>
      <c r="O102" s="899"/>
      <c r="P102" s="899"/>
      <c r="Q102" s="899"/>
    </row>
    <row r="103" spans="10:17">
      <c r="J103" s="899"/>
      <c r="K103" s="899"/>
      <c r="L103" s="899"/>
      <c r="M103" s="899"/>
      <c r="N103" s="899"/>
      <c r="O103" s="899"/>
      <c r="P103" s="899"/>
      <c r="Q103" s="899"/>
    </row>
    <row r="104" spans="10:17">
      <c r="J104" s="899"/>
      <c r="K104" s="899"/>
      <c r="L104" s="899"/>
      <c r="M104" s="899"/>
      <c r="N104" s="899"/>
      <c r="O104" s="899"/>
      <c r="P104" s="899"/>
      <c r="Q104" s="899"/>
    </row>
    <row r="105" spans="10:17">
      <c r="J105" s="899"/>
      <c r="K105" s="899"/>
      <c r="L105" s="899"/>
      <c r="M105" s="899"/>
      <c r="N105" s="899"/>
      <c r="O105" s="899"/>
      <c r="P105" s="899"/>
      <c r="Q105" s="899"/>
    </row>
    <row r="106" spans="10:17">
      <c r="J106" s="899"/>
      <c r="K106" s="899"/>
      <c r="L106" s="899"/>
      <c r="M106" s="899"/>
      <c r="N106" s="899"/>
      <c r="O106" s="899"/>
      <c r="P106" s="899"/>
      <c r="Q106" s="899"/>
    </row>
    <row r="107" spans="10:17">
      <c r="J107" s="899"/>
      <c r="K107" s="899"/>
      <c r="L107" s="899"/>
      <c r="M107" s="899"/>
      <c r="N107" s="899"/>
      <c r="O107" s="899"/>
      <c r="P107" s="899"/>
      <c r="Q107" s="899"/>
    </row>
    <row r="108" spans="10:17">
      <c r="J108" s="899"/>
      <c r="K108" s="899"/>
      <c r="L108" s="899"/>
      <c r="M108" s="899"/>
      <c r="N108" s="899"/>
      <c r="O108" s="899"/>
      <c r="P108" s="899"/>
      <c r="Q108" s="899"/>
    </row>
    <row r="109" spans="10:17">
      <c r="J109" s="899"/>
      <c r="K109" s="899"/>
      <c r="L109" s="899"/>
      <c r="M109" s="899"/>
      <c r="N109" s="899"/>
      <c r="O109" s="899"/>
      <c r="P109" s="899"/>
      <c r="Q109" s="899"/>
    </row>
    <row r="110" spans="10:17">
      <c r="J110" s="899"/>
      <c r="K110" s="899"/>
      <c r="L110" s="899"/>
      <c r="M110" s="899"/>
      <c r="N110" s="899"/>
      <c r="O110" s="899"/>
      <c r="P110" s="899"/>
      <c r="Q110" s="899"/>
    </row>
    <row r="111" spans="10:17">
      <c r="J111" s="899"/>
      <c r="K111" s="899"/>
      <c r="L111" s="899"/>
      <c r="M111" s="899"/>
      <c r="N111" s="899"/>
      <c r="O111" s="899"/>
      <c r="P111" s="899"/>
      <c r="Q111" s="899"/>
    </row>
    <row r="112" spans="10:17">
      <c r="J112" s="899"/>
      <c r="K112" s="899"/>
      <c r="L112" s="899"/>
      <c r="M112" s="899"/>
      <c r="N112" s="899"/>
      <c r="O112" s="899"/>
      <c r="P112" s="899"/>
      <c r="Q112" s="899"/>
    </row>
    <row r="113" spans="10:17">
      <c r="J113" s="899"/>
      <c r="K113" s="899"/>
      <c r="L113" s="899"/>
      <c r="M113" s="899"/>
      <c r="N113" s="899"/>
      <c r="O113" s="899"/>
      <c r="P113" s="899"/>
      <c r="Q113" s="899"/>
    </row>
  </sheetData>
  <mergeCells count="8">
    <mergeCell ref="O3:O4"/>
    <mergeCell ref="P3:P4"/>
    <mergeCell ref="O21:O22"/>
    <mergeCell ref="P21:P22"/>
    <mergeCell ref="O30:O31"/>
    <mergeCell ref="P30:P31"/>
    <mergeCell ref="O12:O13"/>
    <mergeCell ref="P12:P13"/>
  </mergeCells>
  <pageMargins left="0.7" right="0.7" top="0.75" bottom="0.75" header="0.3" footer="0.3"/>
  <pageSetup paperSize="9" orientation="portrait" r:id="rId1"/>
  <headerFooter>
    <oddFooter>&amp;C&amp;1#&amp;"Calibri"&amp;10&amp;K000000Confidential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2" tint="0.79998168889431442"/>
    <pageSetUpPr fitToPage="1"/>
  </sheetPr>
  <dimension ref="A1:BD108"/>
  <sheetViews>
    <sheetView zoomScaleNormal="100" workbookViewId="0">
      <selection activeCell="R57" sqref="R57"/>
    </sheetView>
  </sheetViews>
  <sheetFormatPr defaultColWidth="9.33203125" defaultRowHeight="12" outlineLevelRow="1" outlineLevelCol="1"/>
  <cols>
    <col min="1" max="1" width="23.33203125" style="146" customWidth="1"/>
    <col min="2" max="2" width="29.109375" style="49" customWidth="1"/>
    <col min="3" max="3" width="7.33203125" style="10" customWidth="1"/>
    <col min="4" max="7" width="7.33203125" style="49" customWidth="1"/>
    <col min="8" max="8" width="7.109375" style="49" customWidth="1" outlineLevel="1"/>
    <col min="9" max="10" width="7.33203125" style="49" customWidth="1" outlineLevel="1"/>
    <col min="11" max="14" width="7" style="49" customWidth="1"/>
    <col min="15" max="15" width="7.44140625" style="49" customWidth="1" outlineLevel="1"/>
    <col min="16" max="17" width="7.77734375" style="49" customWidth="1" outlineLevel="1"/>
    <col min="18" max="18" width="7" style="49" customWidth="1" outlineLevel="1"/>
    <col min="19" max="20" width="9.33203125" style="49" customWidth="1"/>
    <col min="21" max="23" width="7.6640625" style="49" customWidth="1"/>
    <col min="24" max="24" width="7.109375" style="49" customWidth="1"/>
    <col min="25" max="25" width="7.33203125" style="49" customWidth="1"/>
    <col min="26" max="26" width="8.77734375" style="49" customWidth="1"/>
    <col min="27" max="31" width="9.33203125" style="49" customWidth="1"/>
    <col min="32" max="32" width="9" style="49" bestFit="1" customWidth="1"/>
    <col min="33" max="33" width="9.33203125" style="49" customWidth="1"/>
    <col min="34" max="16384" width="9.33203125" style="49"/>
  </cols>
  <sheetData>
    <row r="1" spans="1:56" s="86" customFormat="1" ht="10.5" customHeight="1">
      <c r="A1" s="162" t="s">
        <v>59</v>
      </c>
      <c r="B1" s="163">
        <v>2</v>
      </c>
      <c r="C1" s="163">
        <f>+B1+1</f>
        <v>3</v>
      </c>
      <c r="D1" s="163">
        <f t="shared" ref="D1:L1" si="0">+C1+1</f>
        <v>4</v>
      </c>
      <c r="E1" s="163">
        <f t="shared" si="0"/>
        <v>5</v>
      </c>
      <c r="F1" s="163">
        <f t="shared" si="0"/>
        <v>6</v>
      </c>
      <c r="G1" s="163">
        <f t="shared" si="0"/>
        <v>7</v>
      </c>
      <c r="H1" s="163">
        <f t="shared" si="0"/>
        <v>8</v>
      </c>
      <c r="I1" s="163">
        <f t="shared" si="0"/>
        <v>9</v>
      </c>
      <c r="J1" s="163">
        <f t="shared" si="0"/>
        <v>10</v>
      </c>
      <c r="K1" s="163">
        <f t="shared" si="0"/>
        <v>11</v>
      </c>
      <c r="L1" s="163">
        <f t="shared" si="0"/>
        <v>12</v>
      </c>
      <c r="M1" s="163">
        <f>+L1+1</f>
        <v>13</v>
      </c>
      <c r="N1" s="163">
        <f>+M1+1</f>
        <v>14</v>
      </c>
      <c r="O1" s="163">
        <f>+N1+1</f>
        <v>15</v>
      </c>
      <c r="P1" s="163">
        <f>+O1+1</f>
        <v>16</v>
      </c>
    </row>
    <row r="2" spans="1:56" s="86" customFormat="1" ht="10.5" customHeight="1">
      <c r="A2" s="162"/>
      <c r="B2" s="294" t="s">
        <v>88</v>
      </c>
      <c r="C2" s="335"/>
      <c r="D2" s="283"/>
      <c r="E2" s="283"/>
      <c r="F2" s="283"/>
      <c r="G2" s="283"/>
      <c r="H2" s="283"/>
      <c r="I2" s="283"/>
      <c r="J2" s="283"/>
      <c r="K2" s="283"/>
      <c r="L2" s="283"/>
      <c r="M2" s="269"/>
      <c r="N2" s="270"/>
      <c r="O2" s="270"/>
      <c r="P2" s="270"/>
      <c r="Q2" s="270"/>
      <c r="R2" s="270"/>
      <c r="Y2" s="86" t="s">
        <v>89</v>
      </c>
    </row>
    <row r="3" spans="1:56" s="86" customFormat="1" ht="10.5" customHeight="1">
      <c r="A3" s="162"/>
      <c r="B3" s="378"/>
      <c r="C3" s="376"/>
      <c r="D3" s="375"/>
      <c r="E3" s="375"/>
      <c r="F3" s="375"/>
      <c r="G3" s="375"/>
      <c r="H3" s="375"/>
      <c r="I3" s="375"/>
      <c r="J3" s="377"/>
      <c r="K3" s="375"/>
      <c r="L3" s="377"/>
      <c r="M3" s="922" t="s">
        <v>80</v>
      </c>
      <c r="N3" s="923"/>
      <c r="O3" s="929" t="e">
        <f>+VLOOKUP($A4,#REF!,M$1+1,FALSE)</f>
        <v>#REF!</v>
      </c>
      <c r="P3" s="931" t="e">
        <f>+VLOOKUP($A4,#REF!,N$1+1,FALSE)</f>
        <v>#REF!</v>
      </c>
      <c r="Q3" s="807" t="s">
        <v>108</v>
      </c>
      <c r="R3" s="695" t="s">
        <v>105</v>
      </c>
      <c r="AI3" s="86" t="s">
        <v>80</v>
      </c>
      <c r="AK3" s="935" t="e">
        <f>O3</f>
        <v>#REF!</v>
      </c>
      <c r="AL3" s="933" t="e">
        <f>P3</f>
        <v>#REF!</v>
      </c>
      <c r="AM3" s="681" t="str">
        <f>Q3</f>
        <v>Jan-Dec</v>
      </c>
      <c r="AN3" s="681" t="str">
        <f>R3</f>
        <v>17/16</v>
      </c>
    </row>
    <row r="4" spans="1:56" s="86" customFormat="1" ht="13.5" customHeight="1">
      <c r="A4" s="147" t="str">
        <f>+"headingqy"&amp;$A$1</f>
        <v>headingqyGroup</v>
      </c>
      <c r="B4" s="384" t="e">
        <f>+VLOOKUP($A4,#REF!,B$1+1,FALSE)</f>
        <v>#REF!</v>
      </c>
      <c r="C4" s="769" t="e">
        <f>+VLOOKUP($A4,#REF!,C$1+1,FALSE)</f>
        <v>#REF!</v>
      </c>
      <c r="D4" s="770" t="e">
        <f>+VLOOKUP($A4,#REF!,D$1+1,FALSE)</f>
        <v>#REF!</v>
      </c>
      <c r="E4" s="770" t="e">
        <f>+VLOOKUP($A4,#REF!,E$1+1,FALSE)</f>
        <v>#REF!</v>
      </c>
      <c r="F4" s="770" t="e">
        <f>+VLOOKUP($A4,#REF!,F$1+1,FALSE)</f>
        <v>#REF!</v>
      </c>
      <c r="G4" s="770" t="e">
        <f>+VLOOKUP($A4,#REF!,G$1+1,FALSE)</f>
        <v>#REF!</v>
      </c>
      <c r="H4" s="770" t="e">
        <f>+VLOOKUP($A4,#REF!,H$1+1,FALSE)</f>
        <v>#REF!</v>
      </c>
      <c r="I4" s="770" t="e">
        <f>+VLOOKUP($A4,#REF!,I$1+1,FALSE)</f>
        <v>#REF!</v>
      </c>
      <c r="J4" s="771" t="e">
        <f>+VLOOKUP($A4,#REF!,J$1+1,FALSE)</f>
        <v>#REF!</v>
      </c>
      <c r="K4" s="394" t="e">
        <f>+VLOOKUP($A4,#REF!,K$1+1,FALSE)</f>
        <v>#REF!</v>
      </c>
      <c r="L4" s="768" t="e">
        <f>+VLOOKUP($A4,#REF!,L$1+1,FALSE)</f>
        <v>#REF!</v>
      </c>
      <c r="M4" s="767" t="e">
        <f>+K4</f>
        <v>#REF!</v>
      </c>
      <c r="N4" s="768" t="e">
        <f>L4</f>
        <v>#REF!</v>
      </c>
      <c r="O4" s="930"/>
      <c r="P4" s="932"/>
      <c r="Q4" s="767" t="str">
        <f>"14 vs
"&amp;"EUR"</f>
        <v>14 vs
EUR</v>
      </c>
      <c r="R4" s="768" t="str">
        <f>"13
"&amp;"Local"</f>
        <v>13
Local</v>
      </c>
      <c r="Y4" s="770" t="e">
        <f>C4</f>
        <v>#REF!</v>
      </c>
      <c r="Z4" s="770" t="e">
        <f t="shared" ref="Z4:AF4" si="1">D4</f>
        <v>#REF!</v>
      </c>
      <c r="AA4" s="770" t="e">
        <f t="shared" si="1"/>
        <v>#REF!</v>
      </c>
      <c r="AB4" s="770" t="e">
        <f t="shared" si="1"/>
        <v>#REF!</v>
      </c>
      <c r="AC4" s="770" t="e">
        <f t="shared" si="1"/>
        <v>#REF!</v>
      </c>
      <c r="AD4" s="770" t="e">
        <f t="shared" si="1"/>
        <v>#REF!</v>
      </c>
      <c r="AE4" s="770" t="e">
        <f t="shared" si="1"/>
        <v>#REF!</v>
      </c>
      <c r="AF4" s="770" t="e">
        <f t="shared" si="1"/>
        <v>#REF!</v>
      </c>
      <c r="AG4" s="767" t="e">
        <f>K4</f>
        <v>#REF!</v>
      </c>
      <c r="AH4" s="767" t="e">
        <f>L4</f>
        <v>#REF!</v>
      </c>
      <c r="AI4" s="767" t="e">
        <f>M4</f>
        <v>#REF!</v>
      </c>
      <c r="AJ4" s="767" t="e">
        <f>N4</f>
        <v>#REF!</v>
      </c>
      <c r="AK4" s="936"/>
      <c r="AL4" s="934"/>
      <c r="AM4" s="767" t="s">
        <v>69</v>
      </c>
      <c r="AN4" s="768" t="s">
        <v>70</v>
      </c>
    </row>
    <row r="5" spans="1:56" s="86" customFormat="1" ht="10.5" customHeight="1">
      <c r="A5" s="176" t="s">
        <v>6</v>
      </c>
      <c r="B5" s="413" t="s">
        <v>6</v>
      </c>
      <c r="C5" s="305">
        <v>145</v>
      </c>
      <c r="D5" s="328">
        <v>149</v>
      </c>
      <c r="E5" s="328">
        <v>153</v>
      </c>
      <c r="F5" s="328">
        <v>155</v>
      </c>
      <c r="G5" s="328">
        <v>150</v>
      </c>
      <c r="H5" s="466"/>
      <c r="I5" s="466"/>
      <c r="J5" s="466"/>
      <c r="K5" s="581">
        <v>-2.5166821570654863E-2</v>
      </c>
      <c r="L5" s="596">
        <v>-3.442320699192214E-2</v>
      </c>
      <c r="M5" s="403">
        <v>-2.1618016358371572E-2</v>
      </c>
      <c r="N5" s="508">
        <v>-1.1211313252523891E-2</v>
      </c>
      <c r="O5" s="405">
        <v>145</v>
      </c>
      <c r="P5" s="481">
        <v>150</v>
      </c>
      <c r="Q5" s="822">
        <v>-3.442320699192214E-2</v>
      </c>
      <c r="R5" s="417">
        <v>-1.1211313252523891E-2</v>
      </c>
      <c r="T5" s="677">
        <f>((C5-D5)/D5)-K5</f>
        <v>-1.6788160132377543E-3</v>
      </c>
      <c r="U5" s="703">
        <f>((C5-G5)/G5)-L5</f>
        <v>1.0898736585888066E-3</v>
      </c>
      <c r="V5" s="677">
        <f t="shared" ref="V5:V16" si="2">((O5-P5)/P5)-Q5</f>
        <v>1.0898736585888066E-3</v>
      </c>
      <c r="W5" s="677">
        <f>C5-O5</f>
        <v>0</v>
      </c>
      <c r="X5" s="677">
        <f>H5+G5+I5+J5-P5</f>
        <v>0</v>
      </c>
      <c r="Y5" s="615">
        <v>145</v>
      </c>
      <c r="Z5" s="723">
        <v>149</v>
      </c>
      <c r="AA5" s="724">
        <v>153</v>
      </c>
      <c r="AB5" s="724">
        <v>155</v>
      </c>
      <c r="AC5" s="724">
        <v>150</v>
      </c>
      <c r="AD5" s="724"/>
      <c r="AE5" s="725"/>
      <c r="AF5" s="725"/>
      <c r="AG5" s="581">
        <v>-2.5166821570654863E-2</v>
      </c>
      <c r="AH5" s="596">
        <v>-3.442320699192214E-2</v>
      </c>
      <c r="AI5" s="609">
        <v>-2.1618016358371572E-2</v>
      </c>
      <c r="AJ5" s="582">
        <v>-1.1211313252523891E-2</v>
      </c>
      <c r="AK5" s="615">
        <v>145</v>
      </c>
      <c r="AL5" s="723">
        <v>150</v>
      </c>
      <c r="AM5" s="609">
        <v>-3.442320699192214E-2</v>
      </c>
      <c r="AN5" s="582">
        <v>-1.1211313252523891E-2</v>
      </c>
      <c r="AO5" s="661">
        <f t="shared" ref="AO5:BD5" si="3">C5-Y5</f>
        <v>0</v>
      </c>
      <c r="AP5" s="661">
        <f t="shared" si="3"/>
        <v>0</v>
      </c>
      <c r="AQ5" s="661">
        <f t="shared" si="3"/>
        <v>0</v>
      </c>
      <c r="AR5" s="661">
        <f t="shared" si="3"/>
        <v>0</v>
      </c>
      <c r="AS5" s="661">
        <f t="shared" si="3"/>
        <v>0</v>
      </c>
      <c r="AT5" s="661">
        <f t="shared" si="3"/>
        <v>0</v>
      </c>
      <c r="AU5" s="661">
        <f t="shared" si="3"/>
        <v>0</v>
      </c>
      <c r="AV5" s="661">
        <f t="shared" si="3"/>
        <v>0</v>
      </c>
      <c r="AW5" s="661">
        <f t="shared" si="3"/>
        <v>0</v>
      </c>
      <c r="AX5" s="661">
        <f t="shared" si="3"/>
        <v>0</v>
      </c>
      <c r="AY5" s="661">
        <f t="shared" si="3"/>
        <v>0</v>
      </c>
      <c r="AZ5" s="661">
        <f t="shared" si="3"/>
        <v>0</v>
      </c>
      <c r="BA5" s="661">
        <f t="shared" si="3"/>
        <v>0</v>
      </c>
      <c r="BB5" s="661">
        <f t="shared" si="3"/>
        <v>0</v>
      </c>
      <c r="BC5" s="661">
        <f t="shared" si="3"/>
        <v>0</v>
      </c>
      <c r="BD5" s="661">
        <f t="shared" si="3"/>
        <v>0</v>
      </c>
    </row>
    <row r="6" spans="1:56" s="86" customFormat="1" ht="10.5" customHeight="1">
      <c r="A6" s="176" t="s">
        <v>2</v>
      </c>
      <c r="B6" s="413" t="s">
        <v>2</v>
      </c>
      <c r="C6" s="334">
        <v>72</v>
      </c>
      <c r="D6" s="335">
        <v>79</v>
      </c>
      <c r="E6" s="335">
        <v>70</v>
      </c>
      <c r="F6" s="590">
        <v>73</v>
      </c>
      <c r="G6" s="590">
        <v>72</v>
      </c>
      <c r="H6" s="483"/>
      <c r="I6" s="483"/>
      <c r="J6" s="483"/>
      <c r="K6" s="284">
        <v>-7.9684983216721905E-2</v>
      </c>
      <c r="L6" s="285">
        <v>6.0266531339998597E-3</v>
      </c>
      <c r="M6" s="403">
        <v>-7.4230718593239042E-2</v>
      </c>
      <c r="N6" s="404">
        <v>3.0861586839154853E-2</v>
      </c>
      <c r="O6" s="405">
        <v>72</v>
      </c>
      <c r="P6" s="481">
        <v>72</v>
      </c>
      <c r="Q6" s="338">
        <v>6.0266531339998597E-3</v>
      </c>
      <c r="R6" s="404">
        <v>3.0861586839154853E-2</v>
      </c>
      <c r="T6" s="677">
        <f>((C6-D6)/D6)-K6</f>
        <v>-8.9226117199869559E-3</v>
      </c>
      <c r="U6" s="677">
        <f>((C6-G6)/G6)-L6</f>
        <v>-6.0266531339998597E-3</v>
      </c>
      <c r="V6" s="677">
        <f t="shared" si="2"/>
        <v>-6.0266531339998597E-3</v>
      </c>
      <c r="W6" s="677">
        <f t="shared" ref="W6:W16" si="4">C6-O6</f>
        <v>0</v>
      </c>
      <c r="X6" s="677">
        <f t="shared" ref="X6:X16" si="5">H6+G6+I6+J6-P6</f>
        <v>0</v>
      </c>
      <c r="Y6" s="281">
        <v>72</v>
      </c>
      <c r="Z6" s="282">
        <v>79</v>
      </c>
      <c r="AA6" s="283">
        <v>70</v>
      </c>
      <c r="AB6" s="277">
        <v>73</v>
      </c>
      <c r="AC6" s="277">
        <v>72</v>
      </c>
      <c r="AD6" s="277"/>
      <c r="AE6" s="283"/>
      <c r="AF6" s="283"/>
      <c r="AG6" s="284">
        <v>-7.9684983216721905E-2</v>
      </c>
      <c r="AH6" s="285">
        <v>6.0266531339998597E-3</v>
      </c>
      <c r="AI6" s="278">
        <v>-7.4230718593239042E-2</v>
      </c>
      <c r="AJ6" s="280">
        <v>3.0861586839154853E-2</v>
      </c>
      <c r="AK6" s="363">
        <v>72</v>
      </c>
      <c r="AL6" s="275">
        <v>72</v>
      </c>
      <c r="AM6" s="278">
        <v>6.0266531339998597E-3</v>
      </c>
      <c r="AN6" s="280">
        <v>3.0861586839154853E-2</v>
      </c>
      <c r="AO6" s="661">
        <f t="shared" ref="AO6:AO30" si="6">C6-Y6</f>
        <v>0</v>
      </c>
      <c r="AP6" s="661">
        <f t="shared" ref="AP6:AP30" si="7">D6-Z6</f>
        <v>0</v>
      </c>
      <c r="AQ6" s="661">
        <f t="shared" ref="AQ6:AQ30" si="8">E6-AA6</f>
        <v>0</v>
      </c>
      <c r="AR6" s="661">
        <f t="shared" ref="AR6:AR30" si="9">F6-AB6</f>
        <v>0</v>
      </c>
      <c r="AS6" s="661">
        <f t="shared" ref="AS6:AS30" si="10">G6-AC6</f>
        <v>0</v>
      </c>
      <c r="AT6" s="661">
        <f t="shared" ref="AT6:AT30" si="11">H6-AD6</f>
        <v>0</v>
      </c>
      <c r="AU6" s="661">
        <f t="shared" ref="AU6:AU30" si="12">I6-AE6</f>
        <v>0</v>
      </c>
      <c r="AV6" s="661">
        <f t="shared" ref="AV6:AV30" si="13">J6-AF6</f>
        <v>0</v>
      </c>
      <c r="AW6" s="661">
        <f t="shared" ref="AW6:AW30" si="14">K6-AG6</f>
        <v>0</v>
      </c>
      <c r="AX6" s="661">
        <f t="shared" ref="AX6:AX30" si="15">L6-AH6</f>
        <v>0</v>
      </c>
      <c r="AY6" s="661">
        <f t="shared" ref="AY6:AY30" si="16">M6-AI6</f>
        <v>0</v>
      </c>
      <c r="AZ6" s="661">
        <f t="shared" ref="AZ6:AZ30" si="17">N6-AJ6</f>
        <v>0</v>
      </c>
      <c r="BA6" s="661">
        <f t="shared" ref="BA6:BA30" si="18">O6-AK6</f>
        <v>0</v>
      </c>
      <c r="BB6" s="661">
        <f t="shared" ref="BB6:BB30" si="19">P6-AL6</f>
        <v>0</v>
      </c>
      <c r="BC6" s="661">
        <f t="shared" ref="BC6:BC30" si="20">Q6-AM6</f>
        <v>0</v>
      </c>
      <c r="BD6" s="661">
        <f t="shared" ref="BD6:BD30" si="21">R6-AN6</f>
        <v>0</v>
      </c>
    </row>
    <row r="7" spans="1:56" s="86" customFormat="1" ht="10.5" customHeight="1">
      <c r="A7" s="176" t="s">
        <v>0</v>
      </c>
      <c r="B7" s="413" t="s">
        <v>0</v>
      </c>
      <c r="C7" s="334">
        <v>49</v>
      </c>
      <c r="D7" s="335">
        <v>19</v>
      </c>
      <c r="E7" s="335">
        <v>21</v>
      </c>
      <c r="F7" s="590">
        <v>21</v>
      </c>
      <c r="G7" s="590">
        <v>16</v>
      </c>
      <c r="H7" s="483"/>
      <c r="I7" s="483"/>
      <c r="J7" s="483"/>
      <c r="K7" s="284"/>
      <c r="L7" s="285"/>
      <c r="M7" s="403"/>
      <c r="N7" s="404"/>
      <c r="O7" s="405">
        <v>49</v>
      </c>
      <c r="P7" s="481">
        <v>16</v>
      </c>
      <c r="Q7" s="338"/>
      <c r="R7" s="404"/>
      <c r="T7" s="677">
        <f t="shared" ref="T7:T16" si="22">((C7-D7)/D7)-K7</f>
        <v>1.5789473684210527</v>
      </c>
      <c r="U7" s="677">
        <f t="shared" ref="U7:U16" si="23">((C7-G7)/G7)-L7</f>
        <v>2.0625</v>
      </c>
      <c r="V7" s="677">
        <f t="shared" si="2"/>
        <v>2.0625</v>
      </c>
      <c r="W7" s="677">
        <f t="shared" si="4"/>
        <v>0</v>
      </c>
      <c r="X7" s="677">
        <f t="shared" si="5"/>
        <v>0</v>
      </c>
      <c r="Y7" s="281">
        <v>49</v>
      </c>
      <c r="Z7" s="282">
        <v>19</v>
      </c>
      <c r="AA7" s="283">
        <v>21</v>
      </c>
      <c r="AB7" s="277">
        <v>21</v>
      </c>
      <c r="AC7" s="277">
        <v>16</v>
      </c>
      <c r="AD7" s="277"/>
      <c r="AE7" s="283"/>
      <c r="AF7" s="283"/>
      <c r="AG7" s="284"/>
      <c r="AH7" s="285"/>
      <c r="AI7" s="278"/>
      <c r="AJ7" s="280"/>
      <c r="AK7" s="363">
        <v>49</v>
      </c>
      <c r="AL7" s="275">
        <v>16</v>
      </c>
      <c r="AM7" s="278"/>
      <c r="AN7" s="280"/>
      <c r="AO7" s="661">
        <f t="shared" si="6"/>
        <v>0</v>
      </c>
      <c r="AP7" s="661">
        <f t="shared" si="7"/>
        <v>0</v>
      </c>
      <c r="AQ7" s="661">
        <f t="shared" si="8"/>
        <v>0</v>
      </c>
      <c r="AR7" s="661">
        <f t="shared" si="9"/>
        <v>0</v>
      </c>
      <c r="AS7" s="661">
        <f t="shared" si="10"/>
        <v>0</v>
      </c>
      <c r="AT7" s="661">
        <f t="shared" si="11"/>
        <v>0</v>
      </c>
      <c r="AU7" s="661">
        <f t="shared" si="12"/>
        <v>0</v>
      </c>
      <c r="AV7" s="661">
        <f t="shared" si="13"/>
        <v>0</v>
      </c>
      <c r="AW7" s="661">
        <f t="shared" si="14"/>
        <v>0</v>
      </c>
      <c r="AX7" s="661">
        <f t="shared" si="15"/>
        <v>0</v>
      </c>
      <c r="AY7" s="661">
        <f t="shared" si="16"/>
        <v>0</v>
      </c>
      <c r="AZ7" s="661">
        <f t="shared" si="17"/>
        <v>0</v>
      </c>
      <c r="BA7" s="661">
        <f t="shared" si="18"/>
        <v>0</v>
      </c>
      <c r="BB7" s="661">
        <f t="shared" si="19"/>
        <v>0</v>
      </c>
      <c r="BC7" s="661">
        <f t="shared" si="20"/>
        <v>0</v>
      </c>
      <c r="BD7" s="661">
        <f t="shared" si="21"/>
        <v>0</v>
      </c>
    </row>
    <row r="8" spans="1:56" s="86" customFormat="1" ht="10.5" customHeight="1">
      <c r="A8" s="176" t="s">
        <v>14</v>
      </c>
      <c r="B8" s="413" t="s">
        <v>14</v>
      </c>
      <c r="C8" s="334">
        <v>0</v>
      </c>
      <c r="D8" s="335">
        <v>0</v>
      </c>
      <c r="E8" s="335">
        <v>0</v>
      </c>
      <c r="F8" s="590">
        <v>0</v>
      </c>
      <c r="G8" s="590">
        <v>0</v>
      </c>
      <c r="H8" s="483"/>
      <c r="I8" s="483"/>
      <c r="J8" s="483"/>
      <c r="K8" s="284">
        <v>-0.76943558659360956</v>
      </c>
      <c r="L8" s="285">
        <v>-0.84863153806534863</v>
      </c>
      <c r="M8" s="403">
        <v>-0.77395815021235115</v>
      </c>
      <c r="N8" s="404">
        <v>-0.84616785509163039</v>
      </c>
      <c r="O8" s="405">
        <v>0</v>
      </c>
      <c r="P8" s="481">
        <v>0</v>
      </c>
      <c r="Q8" s="338">
        <v>-0.84863153806534863</v>
      </c>
      <c r="R8" s="404">
        <v>-0.84616785509163039</v>
      </c>
      <c r="T8" s="677" t="e">
        <f t="shared" si="22"/>
        <v>#DIV/0!</v>
      </c>
      <c r="U8" s="677" t="e">
        <f t="shared" si="23"/>
        <v>#DIV/0!</v>
      </c>
      <c r="V8" s="677" t="e">
        <f t="shared" si="2"/>
        <v>#DIV/0!</v>
      </c>
      <c r="W8" s="677">
        <f t="shared" si="4"/>
        <v>0</v>
      </c>
      <c r="X8" s="677">
        <f t="shared" si="5"/>
        <v>0</v>
      </c>
      <c r="Y8" s="281">
        <v>0</v>
      </c>
      <c r="Z8" s="282">
        <v>0</v>
      </c>
      <c r="AA8" s="283">
        <v>0</v>
      </c>
      <c r="AB8" s="277">
        <v>0</v>
      </c>
      <c r="AC8" s="277">
        <v>0</v>
      </c>
      <c r="AD8" s="277"/>
      <c r="AE8" s="283"/>
      <c r="AF8" s="283"/>
      <c r="AG8" s="284">
        <v>-0.76943558659360956</v>
      </c>
      <c r="AH8" s="285">
        <v>-0.84863153806534863</v>
      </c>
      <c r="AI8" s="278">
        <v>-0.77395815021235115</v>
      </c>
      <c r="AJ8" s="280">
        <v>-0.84616785509163039</v>
      </c>
      <c r="AK8" s="363">
        <v>0</v>
      </c>
      <c r="AL8" s="275">
        <v>0</v>
      </c>
      <c r="AM8" s="278">
        <v>-0.84863153806534863</v>
      </c>
      <c r="AN8" s="280">
        <v>-0.84616785509163039</v>
      </c>
      <c r="AO8" s="661">
        <f t="shared" si="6"/>
        <v>0</v>
      </c>
      <c r="AP8" s="661">
        <f t="shared" si="7"/>
        <v>0</v>
      </c>
      <c r="AQ8" s="661">
        <f t="shared" si="8"/>
        <v>0</v>
      </c>
      <c r="AR8" s="661">
        <f t="shared" si="9"/>
        <v>0</v>
      </c>
      <c r="AS8" s="661">
        <f t="shared" si="10"/>
        <v>0</v>
      </c>
      <c r="AT8" s="661">
        <f t="shared" si="11"/>
        <v>0</v>
      </c>
      <c r="AU8" s="661">
        <f t="shared" si="12"/>
        <v>0</v>
      </c>
      <c r="AV8" s="661">
        <f t="shared" si="13"/>
        <v>0</v>
      </c>
      <c r="AW8" s="661">
        <f t="shared" si="14"/>
        <v>0</v>
      </c>
      <c r="AX8" s="661">
        <f t="shared" si="15"/>
        <v>0</v>
      </c>
      <c r="AY8" s="661">
        <f t="shared" si="16"/>
        <v>0</v>
      </c>
      <c r="AZ8" s="661">
        <f t="shared" si="17"/>
        <v>0</v>
      </c>
      <c r="BA8" s="661">
        <f t="shared" si="18"/>
        <v>0</v>
      </c>
      <c r="BB8" s="661">
        <f t="shared" si="19"/>
        <v>0</v>
      </c>
      <c r="BC8" s="661">
        <f t="shared" si="20"/>
        <v>0</v>
      </c>
      <c r="BD8" s="661">
        <f t="shared" si="21"/>
        <v>0</v>
      </c>
    </row>
    <row r="9" spans="1:56" s="86" customFormat="1" ht="10.5" customHeight="1">
      <c r="A9" s="177" t="s">
        <v>7</v>
      </c>
      <c r="B9" s="423" t="s">
        <v>7</v>
      </c>
      <c r="C9" s="364">
        <v>266</v>
      </c>
      <c r="D9" s="637">
        <v>247</v>
      </c>
      <c r="E9" s="637">
        <v>244</v>
      </c>
      <c r="F9" s="637">
        <v>249</v>
      </c>
      <c r="G9" s="637">
        <v>238</v>
      </c>
      <c r="H9" s="487"/>
      <c r="I9" s="487"/>
      <c r="J9" s="487"/>
      <c r="K9" s="287">
        <v>8.0132019498568186E-2</v>
      </c>
      <c r="L9" s="288">
        <v>0.11719954761406881</v>
      </c>
      <c r="M9" s="823">
        <v>8.5473186954450053E-2</v>
      </c>
      <c r="N9" s="424">
        <v>0.14588967925778817</v>
      </c>
      <c r="O9" s="407">
        <v>266</v>
      </c>
      <c r="P9" s="487">
        <v>238</v>
      </c>
      <c r="Q9" s="367">
        <v>0.11719954761406881</v>
      </c>
      <c r="R9" s="424">
        <v>0.14588967925778817</v>
      </c>
      <c r="T9" s="677">
        <f t="shared" si="22"/>
        <v>-3.2089425754912582E-3</v>
      </c>
      <c r="U9" s="677">
        <f t="shared" si="23"/>
        <v>4.475112094605993E-4</v>
      </c>
      <c r="V9" s="677">
        <f t="shared" si="2"/>
        <v>4.475112094605993E-4</v>
      </c>
      <c r="W9" s="677">
        <f t="shared" si="4"/>
        <v>0</v>
      </c>
      <c r="X9" s="677">
        <f t="shared" si="5"/>
        <v>0</v>
      </c>
      <c r="Y9" s="364">
        <v>266</v>
      </c>
      <c r="Z9" s="286">
        <v>247</v>
      </c>
      <c r="AA9" s="286">
        <v>244</v>
      </c>
      <c r="AB9" s="286">
        <v>249</v>
      </c>
      <c r="AC9" s="286">
        <v>238</v>
      </c>
      <c r="AD9" s="286"/>
      <c r="AE9" s="286"/>
      <c r="AF9" s="286"/>
      <c r="AG9" s="287">
        <v>8.0132019498568186E-2</v>
      </c>
      <c r="AH9" s="288">
        <v>0.11719954761406881</v>
      </c>
      <c r="AI9" s="289">
        <v>8.5473186954450053E-2</v>
      </c>
      <c r="AJ9" s="290">
        <v>0.14588967925778817</v>
      </c>
      <c r="AK9" s="364">
        <v>266</v>
      </c>
      <c r="AL9" s="286">
        <v>238</v>
      </c>
      <c r="AM9" s="289">
        <v>0.11719954761406881</v>
      </c>
      <c r="AN9" s="290">
        <v>0.14588967925778817</v>
      </c>
      <c r="AO9" s="661">
        <f t="shared" si="6"/>
        <v>0</v>
      </c>
      <c r="AP9" s="661">
        <f t="shared" si="7"/>
        <v>0</v>
      </c>
      <c r="AQ9" s="661">
        <f t="shared" si="8"/>
        <v>0</v>
      </c>
      <c r="AR9" s="661">
        <f t="shared" si="9"/>
        <v>0</v>
      </c>
      <c r="AS9" s="661">
        <f t="shared" si="10"/>
        <v>0</v>
      </c>
      <c r="AT9" s="661">
        <f t="shared" si="11"/>
        <v>0</v>
      </c>
      <c r="AU9" s="661">
        <f t="shared" si="12"/>
        <v>0</v>
      </c>
      <c r="AV9" s="661">
        <f t="shared" si="13"/>
        <v>0</v>
      </c>
      <c r="AW9" s="661">
        <f t="shared" si="14"/>
        <v>0</v>
      </c>
      <c r="AX9" s="661">
        <f t="shared" si="15"/>
        <v>0</v>
      </c>
      <c r="AY9" s="661">
        <f t="shared" si="16"/>
        <v>0</v>
      </c>
      <c r="AZ9" s="661">
        <f t="shared" si="17"/>
        <v>0</v>
      </c>
      <c r="BA9" s="661">
        <f t="shared" si="18"/>
        <v>0</v>
      </c>
      <c r="BB9" s="661">
        <f t="shared" si="19"/>
        <v>0</v>
      </c>
      <c r="BC9" s="661">
        <f t="shared" si="20"/>
        <v>0</v>
      </c>
      <c r="BD9" s="661">
        <f t="shared" si="21"/>
        <v>0</v>
      </c>
    </row>
    <row r="10" spans="1:56" s="86" customFormat="1" ht="10.5" customHeight="1">
      <c r="A10" s="176" t="s">
        <v>3</v>
      </c>
      <c r="B10" s="413" t="s">
        <v>3</v>
      </c>
      <c r="C10" s="281">
        <v>-38</v>
      </c>
      <c r="D10" s="333">
        <v>-38</v>
      </c>
      <c r="E10" s="335">
        <v>-39</v>
      </c>
      <c r="F10" s="590">
        <v>-39</v>
      </c>
      <c r="G10" s="590">
        <v>-39</v>
      </c>
      <c r="H10" s="483"/>
      <c r="I10" s="483"/>
      <c r="J10" s="483"/>
      <c r="K10" s="284">
        <v>-1.3987793592935449E-2</v>
      </c>
      <c r="L10" s="285">
        <v>-4.5517734713379165E-2</v>
      </c>
      <c r="M10" s="403">
        <v>-8.7380544313248043E-3</v>
      </c>
      <c r="N10" s="404">
        <v>-2.378092018108835E-2</v>
      </c>
      <c r="O10" s="405">
        <v>-38</v>
      </c>
      <c r="P10" s="481">
        <v>-39</v>
      </c>
      <c r="Q10" s="338">
        <v>-4.5517734713379165E-2</v>
      </c>
      <c r="R10" s="404">
        <v>-2.378092018108835E-2</v>
      </c>
      <c r="T10" s="677">
        <f t="shared" si="22"/>
        <v>1.3987793592935449E-2</v>
      </c>
      <c r="U10" s="677">
        <f t="shared" si="23"/>
        <v>1.9876709072353525E-2</v>
      </c>
      <c r="V10" s="677">
        <f t="shared" si="2"/>
        <v>1.9876709072353525E-2</v>
      </c>
      <c r="W10" s="677">
        <f t="shared" si="4"/>
        <v>0</v>
      </c>
      <c r="X10" s="677">
        <f t="shared" si="5"/>
        <v>0</v>
      </c>
      <c r="Y10" s="281">
        <v>-38</v>
      </c>
      <c r="Z10" s="282">
        <v>-38</v>
      </c>
      <c r="AA10" s="283">
        <v>-39</v>
      </c>
      <c r="AB10" s="277">
        <v>-39</v>
      </c>
      <c r="AC10" s="277">
        <v>-39</v>
      </c>
      <c r="AD10" s="277"/>
      <c r="AE10" s="283"/>
      <c r="AF10" s="283"/>
      <c r="AG10" s="284">
        <v>-1.3987793592935449E-2</v>
      </c>
      <c r="AH10" s="285">
        <v>-4.5517734713379165E-2</v>
      </c>
      <c r="AI10" s="278">
        <v>-8.7380544313248043E-3</v>
      </c>
      <c r="AJ10" s="280">
        <v>-2.378092018108835E-2</v>
      </c>
      <c r="AK10" s="363">
        <v>-38</v>
      </c>
      <c r="AL10" s="275">
        <v>-39</v>
      </c>
      <c r="AM10" s="278">
        <v>-4.5517734713379165E-2</v>
      </c>
      <c r="AN10" s="280">
        <v>-2.378092018108835E-2</v>
      </c>
      <c r="AO10" s="661">
        <f t="shared" si="6"/>
        <v>0</v>
      </c>
      <c r="AP10" s="661">
        <f t="shared" si="7"/>
        <v>0</v>
      </c>
      <c r="AQ10" s="661">
        <f t="shared" si="8"/>
        <v>0</v>
      </c>
      <c r="AR10" s="661">
        <f t="shared" si="9"/>
        <v>0</v>
      </c>
      <c r="AS10" s="661">
        <f t="shared" si="10"/>
        <v>0</v>
      </c>
      <c r="AT10" s="661">
        <f t="shared" si="11"/>
        <v>0</v>
      </c>
      <c r="AU10" s="661">
        <f t="shared" si="12"/>
        <v>0</v>
      </c>
      <c r="AV10" s="661">
        <f t="shared" si="13"/>
        <v>0</v>
      </c>
      <c r="AW10" s="661">
        <f t="shared" si="14"/>
        <v>0</v>
      </c>
      <c r="AX10" s="661">
        <f t="shared" si="15"/>
        <v>0</v>
      </c>
      <c r="AY10" s="661">
        <f t="shared" si="16"/>
        <v>0</v>
      </c>
      <c r="AZ10" s="661">
        <f t="shared" si="17"/>
        <v>0</v>
      </c>
      <c r="BA10" s="661">
        <f t="shared" si="18"/>
        <v>0</v>
      </c>
      <c r="BB10" s="661">
        <f t="shared" si="19"/>
        <v>0</v>
      </c>
      <c r="BC10" s="661">
        <f t="shared" si="20"/>
        <v>0</v>
      </c>
      <c r="BD10" s="661">
        <f t="shared" si="21"/>
        <v>0</v>
      </c>
    </row>
    <row r="11" spans="1:56" s="86" customFormat="1" ht="10.5" customHeight="1">
      <c r="A11" s="176" t="s">
        <v>61</v>
      </c>
      <c r="B11" s="413" t="s">
        <v>65</v>
      </c>
      <c r="C11" s="281">
        <v>-106</v>
      </c>
      <c r="D11" s="333">
        <v>-107</v>
      </c>
      <c r="E11" s="335">
        <v>-111</v>
      </c>
      <c r="F11" s="590">
        <v>-114</v>
      </c>
      <c r="G11" s="590">
        <v>-116</v>
      </c>
      <c r="H11" s="483"/>
      <c r="I11" s="483"/>
      <c r="J11" s="483"/>
      <c r="K11" s="284">
        <v>-9.8968966685631932E-3</v>
      </c>
      <c r="L11" s="285">
        <v>-7.9215647790732535E-2</v>
      </c>
      <c r="M11" s="403">
        <v>-4.8011613692819921E-3</v>
      </c>
      <c r="N11" s="404">
        <v>-5.5335504898592958E-2</v>
      </c>
      <c r="O11" s="405">
        <v>-106</v>
      </c>
      <c r="P11" s="481">
        <v>-116</v>
      </c>
      <c r="Q11" s="338">
        <v>-7.9215647790732535E-2</v>
      </c>
      <c r="R11" s="404">
        <v>-5.5335504898592958E-2</v>
      </c>
      <c r="T11" s="677">
        <f t="shared" si="22"/>
        <v>5.5110227603982938E-4</v>
      </c>
      <c r="U11" s="677">
        <f t="shared" si="23"/>
        <v>-6.9912487609916085E-3</v>
      </c>
      <c r="V11" s="677">
        <f t="shared" si="2"/>
        <v>-6.9912487609916085E-3</v>
      </c>
      <c r="W11" s="677">
        <f t="shared" si="4"/>
        <v>0</v>
      </c>
      <c r="X11" s="677">
        <f t="shared" si="5"/>
        <v>0</v>
      </c>
      <c r="Y11" s="281">
        <v>-106</v>
      </c>
      <c r="Z11" s="282">
        <v>-107</v>
      </c>
      <c r="AA11" s="283">
        <v>-111</v>
      </c>
      <c r="AB11" s="277">
        <v>-114</v>
      </c>
      <c r="AC11" s="277">
        <v>-116</v>
      </c>
      <c r="AD11" s="277"/>
      <c r="AE11" s="283"/>
      <c r="AF11" s="283"/>
      <c r="AG11" s="284">
        <v>-9.8968966685631932E-3</v>
      </c>
      <c r="AH11" s="285">
        <v>-7.9215647790732535E-2</v>
      </c>
      <c r="AI11" s="278">
        <v>-4.8011613692819921E-3</v>
      </c>
      <c r="AJ11" s="280">
        <v>-5.5335504898592958E-2</v>
      </c>
      <c r="AK11" s="363">
        <v>-106</v>
      </c>
      <c r="AL11" s="275">
        <v>-116</v>
      </c>
      <c r="AM11" s="278">
        <v>-7.9215647790732535E-2</v>
      </c>
      <c r="AN11" s="280">
        <v>-5.5335504898592958E-2</v>
      </c>
      <c r="AO11" s="661">
        <f t="shared" si="6"/>
        <v>0</v>
      </c>
      <c r="AP11" s="661">
        <f t="shared" si="7"/>
        <v>0</v>
      </c>
      <c r="AQ11" s="661">
        <f t="shared" si="8"/>
        <v>0</v>
      </c>
      <c r="AR11" s="661">
        <f t="shared" si="9"/>
        <v>0</v>
      </c>
      <c r="AS11" s="661">
        <f t="shared" si="10"/>
        <v>0</v>
      </c>
      <c r="AT11" s="661">
        <f t="shared" si="11"/>
        <v>0</v>
      </c>
      <c r="AU11" s="661">
        <f t="shared" si="12"/>
        <v>0</v>
      </c>
      <c r="AV11" s="661">
        <f t="shared" si="13"/>
        <v>0</v>
      </c>
      <c r="AW11" s="661">
        <f t="shared" si="14"/>
        <v>0</v>
      </c>
      <c r="AX11" s="661">
        <f t="shared" si="15"/>
        <v>0</v>
      </c>
      <c r="AY11" s="661">
        <f t="shared" si="16"/>
        <v>0</v>
      </c>
      <c r="AZ11" s="661">
        <f t="shared" si="17"/>
        <v>0</v>
      </c>
      <c r="BA11" s="661">
        <f t="shared" si="18"/>
        <v>0</v>
      </c>
      <c r="BB11" s="661">
        <f t="shared" si="19"/>
        <v>0</v>
      </c>
      <c r="BC11" s="661">
        <f t="shared" si="20"/>
        <v>0</v>
      </c>
      <c r="BD11" s="661">
        <f t="shared" si="21"/>
        <v>0</v>
      </c>
    </row>
    <row r="12" spans="1:56" s="86" customFormat="1" ht="10.5" customHeight="1">
      <c r="A12" s="177" t="s">
        <v>20</v>
      </c>
      <c r="B12" s="423" t="s">
        <v>20</v>
      </c>
      <c r="C12" s="292">
        <v>-145</v>
      </c>
      <c r="D12" s="636">
        <v>-147</v>
      </c>
      <c r="E12" s="608">
        <v>-152</v>
      </c>
      <c r="F12" s="637">
        <v>-154</v>
      </c>
      <c r="G12" s="637">
        <v>-156</v>
      </c>
      <c r="H12" s="486"/>
      <c r="I12" s="486"/>
      <c r="J12" s="486"/>
      <c r="K12" s="287">
        <v>-1.0767270504417503E-2</v>
      </c>
      <c r="L12" s="288">
        <v>-6.9812283877728643E-2</v>
      </c>
      <c r="M12" s="823">
        <v>-5.6545121226403428E-3</v>
      </c>
      <c r="N12" s="424">
        <v>-4.654106084750731E-2</v>
      </c>
      <c r="O12" s="408">
        <v>-145</v>
      </c>
      <c r="P12" s="824">
        <v>-156</v>
      </c>
      <c r="Q12" s="367">
        <v>-6.9812283877728643E-2</v>
      </c>
      <c r="R12" s="424">
        <v>-4.654106084750731E-2</v>
      </c>
      <c r="T12" s="677">
        <f t="shared" si="22"/>
        <v>-2.8381716724532446E-3</v>
      </c>
      <c r="U12" s="677">
        <f t="shared" si="23"/>
        <v>-7.0053663509186959E-4</v>
      </c>
      <c r="V12" s="677">
        <f t="shared" si="2"/>
        <v>-7.0053663509186959E-4</v>
      </c>
      <c r="W12" s="677">
        <f t="shared" si="4"/>
        <v>0</v>
      </c>
      <c r="X12" s="677">
        <f t="shared" si="5"/>
        <v>0</v>
      </c>
      <c r="Y12" s="292">
        <v>-145</v>
      </c>
      <c r="Z12" s="293">
        <v>-147</v>
      </c>
      <c r="AA12" s="294">
        <v>-152</v>
      </c>
      <c r="AB12" s="286">
        <v>-154</v>
      </c>
      <c r="AC12" s="286">
        <v>-156</v>
      </c>
      <c r="AD12" s="286"/>
      <c r="AE12" s="294"/>
      <c r="AF12" s="294"/>
      <c r="AG12" s="287">
        <v>-1.0767270504417503E-2</v>
      </c>
      <c r="AH12" s="288">
        <v>-6.9812283877728643E-2</v>
      </c>
      <c r="AI12" s="289">
        <v>-5.6545121226403428E-3</v>
      </c>
      <c r="AJ12" s="290">
        <v>-4.654106084750731E-2</v>
      </c>
      <c r="AK12" s="610">
        <v>-145</v>
      </c>
      <c r="AL12" s="611">
        <v>-156</v>
      </c>
      <c r="AM12" s="289">
        <v>-6.9812283877728643E-2</v>
      </c>
      <c r="AN12" s="290">
        <v>-4.654106084750731E-2</v>
      </c>
      <c r="AO12" s="661">
        <f t="shared" si="6"/>
        <v>0</v>
      </c>
      <c r="AP12" s="661">
        <f t="shared" si="7"/>
        <v>0</v>
      </c>
      <c r="AQ12" s="661">
        <f t="shared" si="8"/>
        <v>0</v>
      </c>
      <c r="AR12" s="661">
        <f t="shared" si="9"/>
        <v>0</v>
      </c>
      <c r="AS12" s="661">
        <f t="shared" si="10"/>
        <v>0</v>
      </c>
      <c r="AT12" s="661">
        <f t="shared" si="11"/>
        <v>0</v>
      </c>
      <c r="AU12" s="661">
        <f t="shared" si="12"/>
        <v>0</v>
      </c>
      <c r="AV12" s="661">
        <f t="shared" si="13"/>
        <v>0</v>
      </c>
      <c r="AW12" s="661">
        <f t="shared" si="14"/>
        <v>0</v>
      </c>
      <c r="AX12" s="661">
        <f t="shared" si="15"/>
        <v>0</v>
      </c>
      <c r="AY12" s="661">
        <f t="shared" si="16"/>
        <v>0</v>
      </c>
      <c r="AZ12" s="661">
        <f t="shared" si="17"/>
        <v>0</v>
      </c>
      <c r="BA12" s="661">
        <f t="shared" si="18"/>
        <v>0</v>
      </c>
      <c r="BB12" s="661">
        <f t="shared" si="19"/>
        <v>0</v>
      </c>
      <c r="BC12" s="661">
        <f t="shared" si="20"/>
        <v>0</v>
      </c>
      <c r="BD12" s="661">
        <f t="shared" si="21"/>
        <v>0</v>
      </c>
    </row>
    <row r="13" spans="1:56" s="86" customFormat="1" ht="10.5" customHeight="1">
      <c r="A13" s="177" t="s">
        <v>9</v>
      </c>
      <c r="B13" s="423" t="s">
        <v>9</v>
      </c>
      <c r="C13" s="292">
        <v>121</v>
      </c>
      <c r="D13" s="636">
        <v>100</v>
      </c>
      <c r="E13" s="608">
        <v>92</v>
      </c>
      <c r="F13" s="608">
        <v>95</v>
      </c>
      <c r="G13" s="608">
        <v>82</v>
      </c>
      <c r="H13" s="486"/>
      <c r="I13" s="486"/>
      <c r="J13" s="486"/>
      <c r="K13" s="287">
        <v>0.2135990565842516</v>
      </c>
      <c r="L13" s="288">
        <v>0.47120338955606766</v>
      </c>
      <c r="M13" s="823">
        <v>0.21940621922326153</v>
      </c>
      <c r="N13" s="424">
        <v>0.51148707288218009</v>
      </c>
      <c r="O13" s="408">
        <v>121</v>
      </c>
      <c r="P13" s="824">
        <v>82</v>
      </c>
      <c r="Q13" s="367">
        <v>0.47120338955606766</v>
      </c>
      <c r="R13" s="424">
        <v>0.51148707288218009</v>
      </c>
      <c r="T13" s="677">
        <f t="shared" si="22"/>
        <v>-3.5990565842516087E-3</v>
      </c>
      <c r="U13" s="677">
        <f t="shared" si="23"/>
        <v>4.4063665414932895E-3</v>
      </c>
      <c r="V13" s="677">
        <f t="shared" si="2"/>
        <v>4.4063665414932895E-3</v>
      </c>
      <c r="W13" s="677">
        <f t="shared" si="4"/>
        <v>0</v>
      </c>
      <c r="X13" s="677">
        <f t="shared" si="5"/>
        <v>0</v>
      </c>
      <c r="Y13" s="292">
        <v>121</v>
      </c>
      <c r="Z13" s="293">
        <v>100</v>
      </c>
      <c r="AA13" s="294">
        <v>92</v>
      </c>
      <c r="AB13" s="294">
        <v>95</v>
      </c>
      <c r="AC13" s="294">
        <v>82</v>
      </c>
      <c r="AD13" s="294"/>
      <c r="AE13" s="294"/>
      <c r="AF13" s="294"/>
      <c r="AG13" s="287">
        <v>0.2135990565842516</v>
      </c>
      <c r="AH13" s="288">
        <v>0.47120338955606766</v>
      </c>
      <c r="AI13" s="289">
        <v>0.21940621922326153</v>
      </c>
      <c r="AJ13" s="290">
        <v>0.51148707288218009</v>
      </c>
      <c r="AK13" s="610">
        <v>121</v>
      </c>
      <c r="AL13" s="611">
        <v>82</v>
      </c>
      <c r="AM13" s="289">
        <v>0.47120338955606766</v>
      </c>
      <c r="AN13" s="290">
        <v>0.51148707288218009</v>
      </c>
      <c r="AO13" s="661">
        <f t="shared" si="6"/>
        <v>0</v>
      </c>
      <c r="AP13" s="661">
        <f t="shared" si="7"/>
        <v>0</v>
      </c>
      <c r="AQ13" s="661">
        <f t="shared" si="8"/>
        <v>0</v>
      </c>
      <c r="AR13" s="661">
        <f t="shared" si="9"/>
        <v>0</v>
      </c>
      <c r="AS13" s="661">
        <f t="shared" si="10"/>
        <v>0</v>
      </c>
      <c r="AT13" s="661">
        <f t="shared" si="11"/>
        <v>0</v>
      </c>
      <c r="AU13" s="661">
        <f t="shared" si="12"/>
        <v>0</v>
      </c>
      <c r="AV13" s="661">
        <f t="shared" si="13"/>
        <v>0</v>
      </c>
      <c r="AW13" s="661">
        <f t="shared" si="14"/>
        <v>0</v>
      </c>
      <c r="AX13" s="661">
        <f t="shared" si="15"/>
        <v>0</v>
      </c>
      <c r="AY13" s="661">
        <f t="shared" si="16"/>
        <v>0</v>
      </c>
      <c r="AZ13" s="661">
        <f t="shared" si="17"/>
        <v>0</v>
      </c>
      <c r="BA13" s="661">
        <f t="shared" si="18"/>
        <v>0</v>
      </c>
      <c r="BB13" s="661">
        <f t="shared" si="19"/>
        <v>0</v>
      </c>
      <c r="BC13" s="661">
        <f t="shared" si="20"/>
        <v>0</v>
      </c>
      <c r="BD13" s="661">
        <f t="shared" si="21"/>
        <v>0</v>
      </c>
    </row>
    <row r="14" spans="1:56" s="86" customFormat="1" ht="10.5" customHeight="1">
      <c r="A14" s="176" t="s">
        <v>19</v>
      </c>
      <c r="B14" s="413" t="s">
        <v>19</v>
      </c>
      <c r="C14" s="281">
        <v>-9</v>
      </c>
      <c r="D14" s="333">
        <v>0</v>
      </c>
      <c r="E14" s="335">
        <v>-1</v>
      </c>
      <c r="F14" s="328">
        <v>-2</v>
      </c>
      <c r="G14" s="328">
        <v>11</v>
      </c>
      <c r="H14" s="483"/>
      <c r="I14" s="483"/>
      <c r="J14" s="483"/>
      <c r="K14" s="284"/>
      <c r="L14" s="285"/>
      <c r="M14" s="577"/>
      <c r="N14" s="404"/>
      <c r="O14" s="405">
        <v>-9</v>
      </c>
      <c r="P14" s="481">
        <v>11</v>
      </c>
      <c r="Q14" s="338"/>
      <c r="R14" s="404"/>
      <c r="T14" s="677" t="e">
        <f t="shared" si="22"/>
        <v>#DIV/0!</v>
      </c>
      <c r="U14" s="677">
        <f t="shared" si="23"/>
        <v>-1.8181818181818181</v>
      </c>
      <c r="V14" s="677">
        <f t="shared" si="2"/>
        <v>-1.8181818181818181</v>
      </c>
      <c r="W14" s="677">
        <f t="shared" si="4"/>
        <v>0</v>
      </c>
      <c r="X14" s="677">
        <f t="shared" si="5"/>
        <v>0</v>
      </c>
      <c r="Y14" s="281">
        <v>-9</v>
      </c>
      <c r="Z14" s="282">
        <v>0</v>
      </c>
      <c r="AA14" s="283">
        <v>-1</v>
      </c>
      <c r="AB14" s="276">
        <v>-2</v>
      </c>
      <c r="AC14" s="276">
        <v>11</v>
      </c>
      <c r="AD14" s="276"/>
      <c r="AE14" s="283"/>
      <c r="AF14" s="283"/>
      <c r="AG14" s="284"/>
      <c r="AH14" s="285"/>
      <c r="AI14" s="295"/>
      <c r="AJ14" s="280"/>
      <c r="AK14" s="363">
        <v>-9</v>
      </c>
      <c r="AL14" s="275">
        <v>11</v>
      </c>
      <c r="AM14" s="278"/>
      <c r="AN14" s="280"/>
      <c r="AO14" s="661">
        <f t="shared" si="6"/>
        <v>0</v>
      </c>
      <c r="AP14" s="661">
        <f t="shared" si="7"/>
        <v>0</v>
      </c>
      <c r="AQ14" s="661">
        <f t="shared" si="8"/>
        <v>0</v>
      </c>
      <c r="AR14" s="661">
        <f t="shared" si="9"/>
        <v>0</v>
      </c>
      <c r="AS14" s="661">
        <f t="shared" si="10"/>
        <v>0</v>
      </c>
      <c r="AT14" s="661">
        <f t="shared" si="11"/>
        <v>0</v>
      </c>
      <c r="AU14" s="661">
        <f t="shared" si="12"/>
        <v>0</v>
      </c>
      <c r="AV14" s="661">
        <f t="shared" si="13"/>
        <v>0</v>
      </c>
      <c r="AW14" s="661">
        <f t="shared" si="14"/>
        <v>0</v>
      </c>
      <c r="AX14" s="661">
        <f t="shared" si="15"/>
        <v>0</v>
      </c>
      <c r="AY14" s="661">
        <f t="shared" si="16"/>
        <v>0</v>
      </c>
      <c r="AZ14" s="661">
        <f t="shared" si="17"/>
        <v>0</v>
      </c>
      <c r="BA14" s="661">
        <f t="shared" si="18"/>
        <v>0</v>
      </c>
      <c r="BB14" s="661">
        <f t="shared" si="19"/>
        <v>0</v>
      </c>
      <c r="BC14" s="661">
        <f t="shared" si="20"/>
        <v>0</v>
      </c>
      <c r="BD14" s="661">
        <f t="shared" si="21"/>
        <v>0</v>
      </c>
    </row>
    <row r="15" spans="1:56" s="86" customFormat="1" ht="10.5" hidden="1" customHeight="1" outlineLevel="1">
      <c r="A15" s="176" t="s">
        <v>83</v>
      </c>
      <c r="B15" s="413" t="s">
        <v>83</v>
      </c>
      <c r="C15" s="281" t="e">
        <v>#N/A</v>
      </c>
      <c r="D15" s="333" t="e">
        <v>#N/A</v>
      </c>
      <c r="E15" s="335" t="e">
        <v>#N/A</v>
      </c>
      <c r="F15" s="328" t="e">
        <v>#N/A</v>
      </c>
      <c r="G15" s="328" t="e">
        <v>#N/A</v>
      </c>
      <c r="H15" s="483"/>
      <c r="I15" s="483"/>
      <c r="J15" s="483"/>
      <c r="K15" s="284" t="e">
        <v>#N/A</v>
      </c>
      <c r="L15" s="285" t="e">
        <v>#N/A</v>
      </c>
      <c r="M15" s="577" t="e">
        <v>#N/A</v>
      </c>
      <c r="N15" s="404" t="e">
        <v>#N/A</v>
      </c>
      <c r="O15" s="405" t="e">
        <v>#N/A</v>
      </c>
      <c r="P15" s="481" t="e">
        <v>#N/A</v>
      </c>
      <c r="Q15" s="338" t="e">
        <v>#N/A</v>
      </c>
      <c r="R15" s="404" t="e">
        <v>#N/A</v>
      </c>
      <c r="T15" s="677" t="e">
        <f t="shared" si="22"/>
        <v>#N/A</v>
      </c>
      <c r="U15" s="677" t="e">
        <f t="shared" si="23"/>
        <v>#N/A</v>
      </c>
      <c r="V15" s="677" t="e">
        <f t="shared" si="2"/>
        <v>#N/A</v>
      </c>
      <c r="W15" s="677" t="e">
        <f t="shared" si="4"/>
        <v>#N/A</v>
      </c>
      <c r="X15" s="677" t="e">
        <f t="shared" si="5"/>
        <v>#N/A</v>
      </c>
      <c r="Y15" s="281" t="e">
        <v>#N/A</v>
      </c>
      <c r="Z15" s="282" t="e">
        <v>#N/A</v>
      </c>
      <c r="AA15" s="283" t="e">
        <v>#N/A</v>
      </c>
      <c r="AB15" s="276" t="e">
        <v>#N/A</v>
      </c>
      <c r="AC15" s="276" t="e">
        <v>#N/A</v>
      </c>
      <c r="AD15" s="276"/>
      <c r="AE15" s="283"/>
      <c r="AF15" s="283"/>
      <c r="AG15" s="284" t="e">
        <v>#N/A</v>
      </c>
      <c r="AH15" s="285" t="e">
        <v>#N/A</v>
      </c>
      <c r="AI15" s="295" t="e">
        <v>#N/A</v>
      </c>
      <c r="AJ15" s="280" t="e">
        <v>#N/A</v>
      </c>
      <c r="AK15" s="363" t="e">
        <v>#N/A</v>
      </c>
      <c r="AL15" s="275" t="e">
        <v>#N/A</v>
      </c>
      <c r="AM15" s="278" t="e">
        <v>#N/A</v>
      </c>
      <c r="AN15" s="280" t="e">
        <v>#N/A</v>
      </c>
      <c r="AO15" s="661" t="e">
        <f t="shared" si="6"/>
        <v>#N/A</v>
      </c>
      <c r="AP15" s="661" t="e">
        <f t="shared" si="7"/>
        <v>#N/A</v>
      </c>
      <c r="AQ15" s="661" t="e">
        <f t="shared" si="8"/>
        <v>#N/A</v>
      </c>
      <c r="AR15" s="661" t="e">
        <f t="shared" si="9"/>
        <v>#N/A</v>
      </c>
      <c r="AS15" s="661" t="e">
        <f t="shared" si="10"/>
        <v>#N/A</v>
      </c>
      <c r="AT15" s="661">
        <f t="shared" si="11"/>
        <v>0</v>
      </c>
      <c r="AU15" s="661">
        <f t="shared" si="12"/>
        <v>0</v>
      </c>
      <c r="AV15" s="661">
        <f t="shared" si="13"/>
        <v>0</v>
      </c>
      <c r="AW15" s="661" t="e">
        <f t="shared" si="14"/>
        <v>#N/A</v>
      </c>
      <c r="AX15" s="661" t="e">
        <f t="shared" si="15"/>
        <v>#N/A</v>
      </c>
      <c r="AY15" s="661" t="e">
        <f t="shared" si="16"/>
        <v>#N/A</v>
      </c>
      <c r="AZ15" s="661" t="e">
        <f t="shared" si="17"/>
        <v>#N/A</v>
      </c>
      <c r="BA15" s="661" t="e">
        <f t="shared" si="18"/>
        <v>#N/A</v>
      </c>
      <c r="BB15" s="661" t="e">
        <f t="shared" si="19"/>
        <v>#N/A</v>
      </c>
      <c r="BC15" s="661" t="e">
        <f t="shared" si="20"/>
        <v>#N/A</v>
      </c>
      <c r="BD15" s="661" t="e">
        <f t="shared" si="21"/>
        <v>#N/A</v>
      </c>
    </row>
    <row r="16" spans="1:56" s="86" customFormat="1" ht="10.5" customHeight="1" collapsed="1">
      <c r="A16" s="177" t="s">
        <v>4</v>
      </c>
      <c r="B16" s="430" t="s">
        <v>4</v>
      </c>
      <c r="C16" s="296">
        <v>112</v>
      </c>
      <c r="D16" s="638">
        <v>100</v>
      </c>
      <c r="E16" s="639">
        <v>91</v>
      </c>
      <c r="F16" s="640">
        <v>93</v>
      </c>
      <c r="G16" s="640">
        <v>93</v>
      </c>
      <c r="H16" s="490"/>
      <c r="I16" s="490"/>
      <c r="J16" s="490"/>
      <c r="K16" s="299">
        <v>0.12588309890739735</v>
      </c>
      <c r="L16" s="607">
        <v>0.19529855545585861</v>
      </c>
      <c r="M16" s="825">
        <v>0.12890405296892915</v>
      </c>
      <c r="N16" s="509">
        <v>0.22318486292406448</v>
      </c>
      <c r="O16" s="431">
        <v>112</v>
      </c>
      <c r="P16" s="826">
        <v>93</v>
      </c>
      <c r="Q16" s="369">
        <v>0.19529855545585861</v>
      </c>
      <c r="R16" s="435">
        <v>0.22318486292406448</v>
      </c>
      <c r="T16" s="677">
        <f t="shared" si="22"/>
        <v>-5.883098907397355E-3</v>
      </c>
      <c r="U16" s="677">
        <f t="shared" si="23"/>
        <v>9.0025198129586037E-3</v>
      </c>
      <c r="V16" s="677">
        <f t="shared" si="2"/>
        <v>9.0025198129586037E-3</v>
      </c>
      <c r="W16" s="677">
        <f t="shared" si="4"/>
        <v>0</v>
      </c>
      <c r="X16" s="677">
        <f t="shared" si="5"/>
        <v>0</v>
      </c>
      <c r="Y16" s="296">
        <v>112</v>
      </c>
      <c r="Z16" s="297">
        <v>100</v>
      </c>
      <c r="AA16" s="266">
        <v>91</v>
      </c>
      <c r="AB16" s="298">
        <v>93</v>
      </c>
      <c r="AC16" s="298">
        <v>93</v>
      </c>
      <c r="AD16" s="298"/>
      <c r="AE16" s="266"/>
      <c r="AF16" s="266"/>
      <c r="AG16" s="299">
        <v>0.12588309890739735</v>
      </c>
      <c r="AH16" s="607">
        <v>0.19529855545585861</v>
      </c>
      <c r="AI16" s="300">
        <v>0.12890405296892915</v>
      </c>
      <c r="AJ16" s="301">
        <v>0.22318486292406448</v>
      </c>
      <c r="AK16" s="612">
        <v>112</v>
      </c>
      <c r="AL16" s="613">
        <v>93</v>
      </c>
      <c r="AM16" s="300">
        <v>0.19529855545585861</v>
      </c>
      <c r="AN16" s="318">
        <v>0.22318486292406448</v>
      </c>
      <c r="AO16" s="661">
        <f t="shared" si="6"/>
        <v>0</v>
      </c>
      <c r="AP16" s="661">
        <f t="shared" si="7"/>
        <v>0</v>
      </c>
      <c r="AQ16" s="661">
        <f t="shared" si="8"/>
        <v>0</v>
      </c>
      <c r="AR16" s="661">
        <f t="shared" si="9"/>
        <v>0</v>
      </c>
      <c r="AS16" s="661">
        <f t="shared" si="10"/>
        <v>0</v>
      </c>
      <c r="AT16" s="661">
        <f t="shared" si="11"/>
        <v>0</v>
      </c>
      <c r="AU16" s="661">
        <f t="shared" si="12"/>
        <v>0</v>
      </c>
      <c r="AV16" s="661">
        <f t="shared" si="13"/>
        <v>0</v>
      </c>
      <c r="AW16" s="661">
        <f t="shared" si="14"/>
        <v>0</v>
      </c>
      <c r="AX16" s="661">
        <f t="shared" si="15"/>
        <v>0</v>
      </c>
      <c r="AY16" s="661">
        <f t="shared" si="16"/>
        <v>0</v>
      </c>
      <c r="AZ16" s="661">
        <f t="shared" si="17"/>
        <v>0</v>
      </c>
      <c r="BA16" s="661">
        <f t="shared" si="18"/>
        <v>0</v>
      </c>
      <c r="BB16" s="661">
        <f t="shared" si="19"/>
        <v>0</v>
      </c>
      <c r="BC16" s="661">
        <f t="shared" si="20"/>
        <v>0</v>
      </c>
      <c r="BD16" s="661">
        <f t="shared" si="21"/>
        <v>0</v>
      </c>
    </row>
    <row r="17" spans="1:56" s="86" customFormat="1" ht="10.5" customHeight="1">
      <c r="A17" s="176" t="s">
        <v>8</v>
      </c>
      <c r="B17" s="413" t="s">
        <v>8</v>
      </c>
      <c r="C17" s="303">
        <v>54.5</v>
      </c>
      <c r="D17" s="590">
        <v>59.5</v>
      </c>
      <c r="E17" s="590">
        <v>62.3</v>
      </c>
      <c r="F17" s="590">
        <v>61.8</v>
      </c>
      <c r="G17" s="590">
        <v>65.5</v>
      </c>
      <c r="H17" s="466"/>
      <c r="I17" s="466"/>
      <c r="J17" s="466"/>
      <c r="K17" s="338">
        <v>0</v>
      </c>
      <c r="L17" s="339">
        <v>0</v>
      </c>
      <c r="M17" s="403">
        <v>0</v>
      </c>
      <c r="N17" s="404">
        <v>0</v>
      </c>
      <c r="O17" s="406">
        <v>54.5</v>
      </c>
      <c r="P17" s="467">
        <v>65.5</v>
      </c>
      <c r="Q17" s="338">
        <v>0</v>
      </c>
      <c r="R17" s="511">
        <v>0</v>
      </c>
      <c r="T17" s="677"/>
      <c r="U17" s="677"/>
      <c r="V17" s="677"/>
      <c r="W17" s="677"/>
      <c r="X17" s="172"/>
      <c r="Y17" s="303">
        <v>54.5</v>
      </c>
      <c r="Z17" s="277">
        <v>59.5</v>
      </c>
      <c r="AA17" s="277">
        <v>62.3</v>
      </c>
      <c r="AB17" s="277">
        <v>61.8</v>
      </c>
      <c r="AC17" s="277">
        <v>65.5</v>
      </c>
      <c r="AD17" s="277"/>
      <c r="AE17" s="277"/>
      <c r="AF17" s="277"/>
      <c r="AG17" s="278">
        <v>0</v>
      </c>
      <c r="AH17" s="280">
        <v>0</v>
      </c>
      <c r="AI17" s="278">
        <v>0</v>
      </c>
      <c r="AJ17" s="280">
        <v>0</v>
      </c>
      <c r="AK17" s="303">
        <v>54.5</v>
      </c>
      <c r="AL17" s="277">
        <v>65.5</v>
      </c>
      <c r="AM17" s="278">
        <v>0</v>
      </c>
      <c r="AN17" s="306">
        <v>0</v>
      </c>
      <c r="AO17" s="661">
        <f t="shared" si="6"/>
        <v>0</v>
      </c>
      <c r="AP17" s="661">
        <f t="shared" si="7"/>
        <v>0</v>
      </c>
      <c r="AQ17" s="661">
        <f t="shared" si="8"/>
        <v>0</v>
      </c>
      <c r="AR17" s="661">
        <f t="shared" si="9"/>
        <v>0</v>
      </c>
      <c r="AS17" s="661">
        <f t="shared" si="10"/>
        <v>0</v>
      </c>
      <c r="AT17" s="661">
        <f t="shared" si="11"/>
        <v>0</v>
      </c>
      <c r="AU17" s="661">
        <f t="shared" si="12"/>
        <v>0</v>
      </c>
      <c r="AV17" s="661">
        <f t="shared" si="13"/>
        <v>0</v>
      </c>
      <c r="AW17" s="661">
        <f t="shared" si="14"/>
        <v>0</v>
      </c>
      <c r="AX17" s="661">
        <f t="shared" si="15"/>
        <v>0</v>
      </c>
      <c r="AY17" s="661">
        <f t="shared" si="16"/>
        <v>0</v>
      </c>
      <c r="AZ17" s="661">
        <f t="shared" si="17"/>
        <v>0</v>
      </c>
      <c r="BA17" s="661">
        <f t="shared" si="18"/>
        <v>0</v>
      </c>
      <c r="BB17" s="661">
        <f t="shared" si="19"/>
        <v>0</v>
      </c>
      <c r="BC17" s="661">
        <f t="shared" si="20"/>
        <v>0</v>
      </c>
      <c r="BD17" s="661">
        <f t="shared" si="21"/>
        <v>0</v>
      </c>
    </row>
    <row r="18" spans="1:56" s="86" customFormat="1" ht="10.5" customHeight="1">
      <c r="A18" s="176" t="s">
        <v>5</v>
      </c>
      <c r="B18" s="413" t="s">
        <v>79</v>
      </c>
      <c r="C18" s="303">
        <v>14.166295764699303</v>
      </c>
      <c r="D18" s="590">
        <v>12.899339916216658</v>
      </c>
      <c r="E18" s="590">
        <v>11.581051648019736</v>
      </c>
      <c r="F18" s="590">
        <v>11.541253205333589</v>
      </c>
      <c r="G18" s="590">
        <v>11.577656177120563</v>
      </c>
      <c r="H18" s="466"/>
      <c r="I18" s="466"/>
      <c r="J18" s="466"/>
      <c r="K18" s="338">
        <v>0</v>
      </c>
      <c r="L18" s="339">
        <v>0</v>
      </c>
      <c r="M18" s="828">
        <v>0</v>
      </c>
      <c r="N18" s="829">
        <v>0</v>
      </c>
      <c r="O18" s="406">
        <v>13.833916166699629</v>
      </c>
      <c r="P18" s="330">
        <v>11.60972990806302</v>
      </c>
      <c r="Q18" s="338">
        <v>0</v>
      </c>
      <c r="R18" s="511">
        <v>0</v>
      </c>
      <c r="T18" s="677"/>
      <c r="U18" s="677"/>
      <c r="V18" s="677"/>
      <c r="W18" s="677"/>
      <c r="X18" s="172"/>
      <c r="Y18" s="312"/>
      <c r="Z18" s="313"/>
      <c r="AA18" s="313"/>
      <c r="AB18" s="313"/>
      <c r="AC18" s="313"/>
      <c r="AD18" s="313"/>
      <c r="AE18" s="277"/>
      <c r="AF18" s="277"/>
      <c r="AG18" s="278"/>
      <c r="AH18" s="280"/>
      <c r="AI18" s="278"/>
      <c r="AJ18" s="280"/>
      <c r="AK18" s="312"/>
      <c r="AL18" s="313"/>
      <c r="AM18" s="278"/>
      <c r="AN18" s="306"/>
      <c r="AO18" s="661">
        <f t="shared" si="6"/>
        <v>14.166295764699303</v>
      </c>
      <c r="AP18" s="661">
        <f t="shared" si="7"/>
        <v>12.899339916216658</v>
      </c>
      <c r="AQ18" s="661">
        <f t="shared" si="8"/>
        <v>11.581051648019736</v>
      </c>
      <c r="AR18" s="661">
        <f t="shared" si="9"/>
        <v>11.541253205333589</v>
      </c>
      <c r="AS18" s="661">
        <f t="shared" si="10"/>
        <v>11.577656177120563</v>
      </c>
      <c r="AT18" s="661">
        <f t="shared" si="11"/>
        <v>0</v>
      </c>
      <c r="AU18" s="661">
        <f t="shared" si="12"/>
        <v>0</v>
      </c>
      <c r="AV18" s="661">
        <f t="shared" si="13"/>
        <v>0</v>
      </c>
      <c r="AW18" s="661">
        <f t="shared" si="14"/>
        <v>0</v>
      </c>
      <c r="AX18" s="661">
        <f t="shared" si="15"/>
        <v>0</v>
      </c>
      <c r="AY18" s="661">
        <f t="shared" si="16"/>
        <v>0</v>
      </c>
      <c r="AZ18" s="661">
        <f t="shared" si="17"/>
        <v>0</v>
      </c>
      <c r="BA18" s="661">
        <f t="shared" si="18"/>
        <v>13.833916166699629</v>
      </c>
      <c r="BB18" s="661">
        <f t="shared" si="19"/>
        <v>11.60972990806302</v>
      </c>
      <c r="BC18" s="661">
        <f t="shared" si="20"/>
        <v>0</v>
      </c>
      <c r="BD18" s="661">
        <f t="shared" si="21"/>
        <v>0</v>
      </c>
    </row>
    <row r="19" spans="1:56" s="86" customFormat="1" ht="10.5" hidden="1" customHeight="1" outlineLevel="1">
      <c r="A19" s="176" t="s">
        <v>5</v>
      </c>
      <c r="B19" s="413" t="s">
        <v>5</v>
      </c>
      <c r="C19" s="303">
        <v>0</v>
      </c>
      <c r="D19" s="590">
        <v>0</v>
      </c>
      <c r="E19" s="590">
        <v>0</v>
      </c>
      <c r="F19" s="590">
        <v>0</v>
      </c>
      <c r="G19" s="590">
        <v>0</v>
      </c>
      <c r="H19" s="466"/>
      <c r="I19" s="466"/>
      <c r="J19" s="466"/>
      <c r="K19" s="338">
        <v>0</v>
      </c>
      <c r="L19" s="339">
        <v>0</v>
      </c>
      <c r="M19" s="828">
        <v>0</v>
      </c>
      <c r="N19" s="829">
        <v>0</v>
      </c>
      <c r="O19" s="406">
        <v>0</v>
      </c>
      <c r="P19" s="467">
        <v>0</v>
      </c>
      <c r="Q19" s="338">
        <v>0</v>
      </c>
      <c r="R19" s="511">
        <v>0</v>
      </c>
      <c r="T19" s="677"/>
      <c r="U19" s="677"/>
      <c r="V19" s="677"/>
      <c r="W19" s="677"/>
      <c r="X19" s="172"/>
      <c r="Y19" s="312"/>
      <c r="Z19" s="313"/>
      <c r="AA19" s="313"/>
      <c r="AB19" s="313"/>
      <c r="AC19" s="313"/>
      <c r="AD19" s="313"/>
      <c r="AE19" s="277"/>
      <c r="AF19" s="277"/>
      <c r="AG19" s="278"/>
      <c r="AH19" s="280"/>
      <c r="AI19" s="278"/>
      <c r="AJ19" s="280"/>
      <c r="AK19" s="312"/>
      <c r="AL19" s="313"/>
      <c r="AM19" s="278"/>
      <c r="AN19" s="306"/>
      <c r="AO19" s="661">
        <f t="shared" si="6"/>
        <v>0</v>
      </c>
      <c r="AP19" s="661">
        <f t="shared" si="7"/>
        <v>0</v>
      </c>
      <c r="AQ19" s="661">
        <f t="shared" si="8"/>
        <v>0</v>
      </c>
      <c r="AR19" s="661">
        <f t="shared" si="9"/>
        <v>0</v>
      </c>
      <c r="AS19" s="661">
        <f t="shared" si="10"/>
        <v>0</v>
      </c>
      <c r="AT19" s="661">
        <f t="shared" si="11"/>
        <v>0</v>
      </c>
      <c r="AU19" s="661">
        <f t="shared" si="12"/>
        <v>0</v>
      </c>
      <c r="AV19" s="661">
        <f t="shared" si="13"/>
        <v>0</v>
      </c>
      <c r="AW19" s="661">
        <f t="shared" si="14"/>
        <v>0</v>
      </c>
      <c r="AX19" s="661">
        <f t="shared" si="15"/>
        <v>0</v>
      </c>
      <c r="AY19" s="661">
        <f t="shared" si="16"/>
        <v>0</v>
      </c>
      <c r="AZ19" s="661">
        <f t="shared" si="17"/>
        <v>0</v>
      </c>
      <c r="BA19" s="661">
        <f t="shared" si="18"/>
        <v>0</v>
      </c>
      <c r="BB19" s="661">
        <f t="shared" si="19"/>
        <v>0</v>
      </c>
      <c r="BC19" s="661">
        <f t="shared" si="20"/>
        <v>0</v>
      </c>
      <c r="BD19" s="661">
        <f t="shared" si="21"/>
        <v>0</v>
      </c>
    </row>
    <row r="20" spans="1:56" s="86" customFormat="1" ht="10.5" customHeight="1" collapsed="1">
      <c r="A20" s="176" t="s">
        <v>23</v>
      </c>
      <c r="B20" s="413" t="s">
        <v>23</v>
      </c>
      <c r="C20" s="305">
        <v>2464</v>
      </c>
      <c r="D20" s="328">
        <v>2349</v>
      </c>
      <c r="E20" s="328">
        <v>2346</v>
      </c>
      <c r="F20" s="328">
        <v>2445</v>
      </c>
      <c r="G20" s="328">
        <v>2457</v>
      </c>
      <c r="H20" s="467"/>
      <c r="I20" s="467"/>
      <c r="J20" s="467"/>
      <c r="K20" s="284">
        <v>4.9235817909824675E-2</v>
      </c>
      <c r="L20" s="285">
        <v>3.1211134374742322E-3</v>
      </c>
      <c r="M20" s="403">
        <v>5.3458349139428707E-2</v>
      </c>
      <c r="N20" s="404">
        <v>-2.0078993776917353E-2</v>
      </c>
      <c r="O20" s="406">
        <v>2464</v>
      </c>
      <c r="P20" s="467">
        <v>2457</v>
      </c>
      <c r="Q20" s="338">
        <v>3.1211134374742322E-3</v>
      </c>
      <c r="R20" s="404">
        <v>-2.0078993776917353E-2</v>
      </c>
      <c r="T20" s="677">
        <f>((C20-D20)/D20)-K20</f>
        <v>-2.7881492983319184E-4</v>
      </c>
      <c r="U20" s="677">
        <f>((C20-G20)/G20)-L20</f>
        <v>-2.7211058847138305E-4</v>
      </c>
      <c r="V20" s="677">
        <f>((O20-P20)/P20)-Q20</f>
        <v>-2.7211058847138305E-4</v>
      </c>
      <c r="W20" s="677">
        <f>C20-O20</f>
        <v>0</v>
      </c>
      <c r="X20" s="706">
        <f>G20-P20</f>
        <v>0</v>
      </c>
      <c r="Y20" s="305"/>
      <c r="Z20" s="276"/>
      <c r="AA20" s="276"/>
      <c r="AB20" s="276"/>
      <c r="AC20" s="276"/>
      <c r="AD20" s="276"/>
      <c r="AE20" s="276"/>
      <c r="AF20" s="276"/>
      <c r="AG20" s="284"/>
      <c r="AH20" s="285"/>
      <c r="AI20" s="278"/>
      <c r="AJ20" s="280"/>
      <c r="AK20" s="305"/>
      <c r="AL20" s="276"/>
      <c r="AM20" s="278"/>
      <c r="AN20" s="280"/>
      <c r="AO20" s="661">
        <f t="shared" si="6"/>
        <v>2464</v>
      </c>
      <c r="AP20" s="661">
        <f t="shared" si="7"/>
        <v>2349</v>
      </c>
      <c r="AQ20" s="661">
        <f t="shared" si="8"/>
        <v>2346</v>
      </c>
      <c r="AR20" s="661">
        <f t="shared" si="9"/>
        <v>2445</v>
      </c>
      <c r="AS20" s="661">
        <f t="shared" si="10"/>
        <v>2457</v>
      </c>
      <c r="AT20" s="661">
        <f t="shared" si="11"/>
        <v>0</v>
      </c>
      <c r="AU20" s="661">
        <f t="shared" si="12"/>
        <v>0</v>
      </c>
      <c r="AV20" s="661">
        <f t="shared" si="13"/>
        <v>0</v>
      </c>
      <c r="AW20" s="661">
        <f t="shared" si="14"/>
        <v>4.9235817909824675E-2</v>
      </c>
      <c r="AX20" s="661">
        <f t="shared" si="15"/>
        <v>3.1211134374742322E-3</v>
      </c>
      <c r="AY20" s="661">
        <f t="shared" si="16"/>
        <v>5.3458349139428707E-2</v>
      </c>
      <c r="AZ20" s="661">
        <f t="shared" si="17"/>
        <v>-2.0078993776917353E-2</v>
      </c>
      <c r="BA20" s="661">
        <f t="shared" si="18"/>
        <v>2464</v>
      </c>
      <c r="BB20" s="661">
        <f t="shared" si="19"/>
        <v>2457</v>
      </c>
      <c r="BC20" s="661">
        <f t="shared" si="20"/>
        <v>3.1211134374742322E-3</v>
      </c>
      <c r="BD20" s="661">
        <f t="shared" si="21"/>
        <v>-2.0078993776917353E-2</v>
      </c>
    </row>
    <row r="21" spans="1:56" s="86" customFormat="1" ht="10.5" customHeight="1">
      <c r="A21" s="176" t="s">
        <v>22</v>
      </c>
      <c r="B21" s="411" t="s">
        <v>67</v>
      </c>
      <c r="C21" s="305">
        <v>13703</v>
      </c>
      <c r="D21" s="328">
        <v>13273</v>
      </c>
      <c r="E21" s="328">
        <v>13534</v>
      </c>
      <c r="F21" s="328">
        <v>13490</v>
      </c>
      <c r="G21" s="328">
        <v>13601</v>
      </c>
      <c r="H21" s="467"/>
      <c r="I21" s="467"/>
      <c r="J21" s="467"/>
      <c r="K21" s="284">
        <v>3.2353076764141564E-2</v>
      </c>
      <c r="L21" s="285">
        <v>7.4896702844022833E-3</v>
      </c>
      <c r="M21" s="403">
        <v>3.5906645250062708E-2</v>
      </c>
      <c r="N21" s="404">
        <v>2.7517671937064447E-2</v>
      </c>
      <c r="O21" s="406">
        <v>13703</v>
      </c>
      <c r="P21" s="467">
        <v>13601</v>
      </c>
      <c r="Q21" s="338">
        <v>7.4896702844022833E-3</v>
      </c>
      <c r="R21" s="404">
        <v>2.7517671937064447E-2</v>
      </c>
      <c r="T21" s="677">
        <f>((C21-D21)/D21)-K21</f>
        <v>4.3517826380547187E-5</v>
      </c>
      <c r="U21" s="677">
        <f t="shared" ref="U21:U30" si="24">((C21-G21)/G21)-L21</f>
        <v>9.7782855558083831E-6</v>
      </c>
      <c r="V21" s="677">
        <f>((O21-P21)/P21)-Q21</f>
        <v>9.7782855558083831E-6</v>
      </c>
      <c r="W21" s="677">
        <f>C21-O21</f>
        <v>0</v>
      </c>
      <c r="X21" s="706">
        <f>G21-P21</f>
        <v>0</v>
      </c>
      <c r="Y21" s="305"/>
      <c r="Z21" s="276"/>
      <c r="AA21" s="276"/>
      <c r="AB21" s="276"/>
      <c r="AC21" s="276"/>
      <c r="AD21" s="276"/>
      <c r="AE21" s="276"/>
      <c r="AF21" s="276"/>
      <c r="AG21" s="284"/>
      <c r="AH21" s="285"/>
      <c r="AI21" s="278"/>
      <c r="AJ21" s="280"/>
      <c r="AK21" s="305"/>
      <c r="AL21" s="276"/>
      <c r="AM21" s="278"/>
      <c r="AN21" s="280"/>
      <c r="AO21" s="661">
        <f t="shared" si="6"/>
        <v>13703</v>
      </c>
      <c r="AP21" s="661">
        <f t="shared" si="7"/>
        <v>13273</v>
      </c>
      <c r="AQ21" s="661">
        <f t="shared" si="8"/>
        <v>13534</v>
      </c>
      <c r="AR21" s="661">
        <f t="shared" si="9"/>
        <v>13490</v>
      </c>
      <c r="AS21" s="661">
        <f t="shared" si="10"/>
        <v>13601</v>
      </c>
      <c r="AT21" s="661">
        <f t="shared" si="11"/>
        <v>0</v>
      </c>
      <c r="AU21" s="661">
        <f t="shared" si="12"/>
        <v>0</v>
      </c>
      <c r="AV21" s="661">
        <f t="shared" si="13"/>
        <v>0</v>
      </c>
      <c r="AW21" s="661">
        <f t="shared" si="14"/>
        <v>3.2353076764141564E-2</v>
      </c>
      <c r="AX21" s="661">
        <f t="shared" si="15"/>
        <v>7.4896702844022833E-3</v>
      </c>
      <c r="AY21" s="661">
        <f t="shared" si="16"/>
        <v>3.5906645250062708E-2</v>
      </c>
      <c r="AZ21" s="661">
        <f t="shared" si="17"/>
        <v>2.7517671937064447E-2</v>
      </c>
      <c r="BA21" s="661">
        <f t="shared" si="18"/>
        <v>13703</v>
      </c>
      <c r="BB21" s="661">
        <f t="shared" si="19"/>
        <v>13601</v>
      </c>
      <c r="BC21" s="661">
        <f t="shared" si="20"/>
        <v>7.4896702844022833E-3</v>
      </c>
      <c r="BD21" s="661">
        <f t="shared" si="21"/>
        <v>2.7517671937064447E-2</v>
      </c>
    </row>
    <row r="22" spans="1:56" s="86" customFormat="1" ht="10.5" customHeight="1">
      <c r="A22" s="176" t="s">
        <v>10</v>
      </c>
      <c r="B22" s="443" t="s">
        <v>10</v>
      </c>
      <c r="C22" s="307">
        <v>1720</v>
      </c>
      <c r="D22" s="329">
        <v>1804</v>
      </c>
      <c r="E22" s="329">
        <v>1822</v>
      </c>
      <c r="F22" s="329">
        <v>1776</v>
      </c>
      <c r="G22" s="329">
        <v>1796</v>
      </c>
      <c r="H22" s="468"/>
      <c r="I22" s="468"/>
      <c r="J22" s="468"/>
      <c r="K22" s="603">
        <v>-4.6837239208034953E-2</v>
      </c>
      <c r="L22" s="604">
        <v>-4.237321171013142E-2</v>
      </c>
      <c r="M22" s="830">
        <v>-4.6837239208034953E-2</v>
      </c>
      <c r="N22" s="831">
        <v>-4.237321171013142E-2</v>
      </c>
      <c r="O22" s="406">
        <v>1720</v>
      </c>
      <c r="P22" s="503">
        <v>1796</v>
      </c>
      <c r="Q22" s="832">
        <v>-4.237321171013142E-2</v>
      </c>
      <c r="R22" s="831">
        <v>-4.237321171013142E-2</v>
      </c>
      <c r="T22" s="677">
        <f t="shared" ref="T22:T30" si="25">((C22-D22)/D22)-K22</f>
        <v>2.7404630337863473E-4</v>
      </c>
      <c r="U22" s="677">
        <f t="shared" si="24"/>
        <v>5.6953358238326368E-5</v>
      </c>
      <c r="V22" s="677">
        <f>((O22-P22)/P22)-Q22</f>
        <v>5.6953358238326368E-5</v>
      </c>
      <c r="W22" s="677">
        <f>C22-O22</f>
        <v>0</v>
      </c>
      <c r="X22" s="706">
        <f>G22-P22</f>
        <v>0</v>
      </c>
      <c r="Y22" s="307">
        <v>1720</v>
      </c>
      <c r="Z22" s="308">
        <v>1804</v>
      </c>
      <c r="AA22" s="308">
        <v>1822</v>
      </c>
      <c r="AB22" s="308">
        <v>1776</v>
      </c>
      <c r="AC22" s="308">
        <v>1796</v>
      </c>
      <c r="AD22" s="308"/>
      <c r="AE22" s="308"/>
      <c r="AF22" s="308"/>
      <c r="AG22" s="603">
        <v>-4.6837239208034953E-2</v>
      </c>
      <c r="AH22" s="604">
        <v>-4.237321171013142E-2</v>
      </c>
      <c r="AI22" s="309">
        <v>-4.6837239208034953E-2</v>
      </c>
      <c r="AJ22" s="310">
        <v>-4.237321171013142E-2</v>
      </c>
      <c r="AK22" s="307">
        <v>1720</v>
      </c>
      <c r="AL22" s="308">
        <v>1796</v>
      </c>
      <c r="AM22" s="309">
        <v>-4.237321171013142E-2</v>
      </c>
      <c r="AN22" s="614">
        <v>-4.237321171013142E-2</v>
      </c>
      <c r="AO22" s="661">
        <f t="shared" si="6"/>
        <v>0</v>
      </c>
      <c r="AP22" s="661">
        <f t="shared" si="7"/>
        <v>0</v>
      </c>
      <c r="AQ22" s="661">
        <f t="shared" si="8"/>
        <v>0</v>
      </c>
      <c r="AR22" s="661">
        <f t="shared" si="9"/>
        <v>0</v>
      </c>
      <c r="AS22" s="661">
        <f t="shared" si="10"/>
        <v>0</v>
      </c>
      <c r="AT22" s="661">
        <f t="shared" si="11"/>
        <v>0</v>
      </c>
      <c r="AU22" s="661">
        <f t="shared" si="12"/>
        <v>0</v>
      </c>
      <c r="AV22" s="661">
        <f t="shared" si="13"/>
        <v>0</v>
      </c>
      <c r="AW22" s="661">
        <f t="shared" si="14"/>
        <v>0</v>
      </c>
      <c r="AX22" s="661">
        <f t="shared" si="15"/>
        <v>0</v>
      </c>
      <c r="AY22" s="661">
        <f t="shared" si="16"/>
        <v>0</v>
      </c>
      <c r="AZ22" s="661">
        <f t="shared" si="17"/>
        <v>0</v>
      </c>
      <c r="BA22" s="661">
        <f t="shared" si="18"/>
        <v>0</v>
      </c>
      <c r="BB22" s="661">
        <f t="shared" si="19"/>
        <v>0</v>
      </c>
      <c r="BC22" s="661">
        <f t="shared" si="20"/>
        <v>0</v>
      </c>
      <c r="BD22" s="661">
        <f t="shared" si="21"/>
        <v>0</v>
      </c>
    </row>
    <row r="23" spans="1:56" s="86" customFormat="1" ht="10.5" customHeight="1">
      <c r="A23" s="177" t="s">
        <v>18</v>
      </c>
      <c r="B23" s="423" t="s">
        <v>18</v>
      </c>
      <c r="C23" s="311"/>
      <c r="D23" s="335"/>
      <c r="E23" s="335"/>
      <c r="F23" s="335"/>
      <c r="G23" s="335"/>
      <c r="H23" s="483"/>
      <c r="I23" s="483"/>
      <c r="J23" s="483"/>
      <c r="K23" s="338"/>
      <c r="L23" s="339"/>
      <c r="M23" s="403"/>
      <c r="N23" s="404"/>
      <c r="O23" s="713"/>
      <c r="P23" s="467"/>
      <c r="Q23" s="334"/>
      <c r="R23" s="511"/>
      <c r="T23" s="677"/>
      <c r="U23" s="677"/>
      <c r="V23" s="677"/>
      <c r="W23" s="677"/>
      <c r="X23" s="172"/>
      <c r="Y23" s="376"/>
      <c r="Z23" s="283"/>
      <c r="AA23" s="283"/>
      <c r="AB23" s="283"/>
      <c r="AC23" s="283"/>
      <c r="AD23" s="283"/>
      <c r="AE23" s="283"/>
      <c r="AF23" s="283"/>
      <c r="AG23" s="278"/>
      <c r="AH23" s="280"/>
      <c r="AI23" s="278"/>
      <c r="AJ23" s="280"/>
      <c r="AK23" s="376"/>
      <c r="AL23" s="283"/>
      <c r="AM23" s="274"/>
      <c r="AN23" s="306"/>
      <c r="AO23" s="661">
        <f t="shared" si="6"/>
        <v>0</v>
      </c>
      <c r="AP23" s="661">
        <f t="shared" si="7"/>
        <v>0</v>
      </c>
      <c r="AQ23" s="661">
        <f t="shared" si="8"/>
        <v>0</v>
      </c>
      <c r="AR23" s="661">
        <f t="shared" si="9"/>
        <v>0</v>
      </c>
      <c r="AS23" s="661">
        <f t="shared" si="10"/>
        <v>0</v>
      </c>
      <c r="AT23" s="661">
        <f t="shared" si="11"/>
        <v>0</v>
      </c>
      <c r="AU23" s="661">
        <f t="shared" si="12"/>
        <v>0</v>
      </c>
      <c r="AV23" s="661">
        <f t="shared" si="13"/>
        <v>0</v>
      </c>
      <c r="AW23" s="661">
        <f t="shared" si="14"/>
        <v>0</v>
      </c>
      <c r="AX23" s="661">
        <f t="shared" si="15"/>
        <v>0</v>
      </c>
      <c r="AY23" s="661">
        <f t="shared" si="16"/>
        <v>0</v>
      </c>
      <c r="AZ23" s="661">
        <f t="shared" si="17"/>
        <v>0</v>
      </c>
      <c r="BA23" s="661">
        <f t="shared" si="18"/>
        <v>0</v>
      </c>
      <c r="BB23" s="661">
        <f t="shared" si="19"/>
        <v>0</v>
      </c>
      <c r="BC23" s="661">
        <f t="shared" si="20"/>
        <v>0</v>
      </c>
      <c r="BD23" s="661">
        <f t="shared" si="21"/>
        <v>0</v>
      </c>
    </row>
    <row r="24" spans="1:56" s="86" customFormat="1" ht="10.5" customHeight="1">
      <c r="A24" s="176" t="s">
        <v>15</v>
      </c>
      <c r="B24" s="413" t="s">
        <v>15</v>
      </c>
      <c r="C24" s="312">
        <v>28.6</v>
      </c>
      <c r="D24" s="330">
        <v>28.1</v>
      </c>
      <c r="E24" s="330">
        <v>28.4</v>
      </c>
      <c r="F24" s="330">
        <v>28</v>
      </c>
      <c r="G24" s="330">
        <v>26.699999999999996</v>
      </c>
      <c r="H24" s="474"/>
      <c r="I24" s="474"/>
      <c r="J24" s="474"/>
      <c r="K24" s="284">
        <v>1.9998554136062108E-2</v>
      </c>
      <c r="L24" s="285">
        <v>7.0415379167124925E-2</v>
      </c>
      <c r="M24" s="403">
        <v>3.0920150040538052E-2</v>
      </c>
      <c r="N24" s="404">
        <v>0.10289302611370488</v>
      </c>
      <c r="O24" s="653">
        <v>28.6</v>
      </c>
      <c r="P24" s="504">
        <v>26.699999999999996</v>
      </c>
      <c r="Q24" s="338">
        <v>7.0415379167124925E-2</v>
      </c>
      <c r="R24" s="404">
        <v>0.10289302611370488</v>
      </c>
      <c r="T24" s="677">
        <f>((C24-D24)/D24)-K24</f>
        <v>-2.2049598300122875E-3</v>
      </c>
      <c r="U24" s="677">
        <f>((C24-G24)/G24)-L24</f>
        <v>7.4566952201388093E-4</v>
      </c>
      <c r="V24" s="677">
        <f>((O24-P24)/P24)-Q24</f>
        <v>7.4566952201388093E-4</v>
      </c>
      <c r="W24" s="677">
        <f>C24-O24</f>
        <v>0</v>
      </c>
      <c r="X24" s="706">
        <f>G24-P24</f>
        <v>0</v>
      </c>
      <c r="Y24" s="312">
        <v>28.6</v>
      </c>
      <c r="Z24" s="313">
        <v>28.1</v>
      </c>
      <c r="AA24" s="313">
        <v>28.4</v>
      </c>
      <c r="AB24" s="313">
        <v>28</v>
      </c>
      <c r="AC24" s="313">
        <v>26.699999999999996</v>
      </c>
      <c r="AD24" s="313"/>
      <c r="AE24" s="313"/>
      <c r="AF24" s="313"/>
      <c r="AG24" s="284">
        <v>1.9998554136062108E-2</v>
      </c>
      <c r="AH24" s="285">
        <v>7.0415379167124925E-2</v>
      </c>
      <c r="AI24" s="278">
        <v>3.0920150040538052E-2</v>
      </c>
      <c r="AJ24" s="280">
        <v>0.10289302611370488</v>
      </c>
      <c r="AK24" s="312">
        <v>28.6</v>
      </c>
      <c r="AL24" s="313">
        <v>26.699999999999996</v>
      </c>
      <c r="AM24" s="278">
        <v>7.0415379167124925E-2</v>
      </c>
      <c r="AN24" s="280">
        <v>0.10289302611370488</v>
      </c>
      <c r="AO24" s="661">
        <f t="shared" si="6"/>
        <v>0</v>
      </c>
      <c r="AP24" s="661">
        <f t="shared" si="7"/>
        <v>0</v>
      </c>
      <c r="AQ24" s="661">
        <f t="shared" si="8"/>
        <v>0</v>
      </c>
      <c r="AR24" s="661">
        <f t="shared" si="9"/>
        <v>0</v>
      </c>
      <c r="AS24" s="661">
        <f t="shared" si="10"/>
        <v>0</v>
      </c>
      <c r="AT24" s="661">
        <f t="shared" si="11"/>
        <v>0</v>
      </c>
      <c r="AU24" s="661">
        <f t="shared" si="12"/>
        <v>0</v>
      </c>
      <c r="AV24" s="661">
        <f t="shared" si="13"/>
        <v>0</v>
      </c>
      <c r="AW24" s="661">
        <f t="shared" si="14"/>
        <v>0</v>
      </c>
      <c r="AX24" s="661">
        <f t="shared" si="15"/>
        <v>0</v>
      </c>
      <c r="AY24" s="661">
        <f t="shared" si="16"/>
        <v>0</v>
      </c>
      <c r="AZ24" s="661">
        <f t="shared" si="17"/>
        <v>0</v>
      </c>
      <c r="BA24" s="661">
        <f t="shared" si="18"/>
        <v>0</v>
      </c>
      <c r="BB24" s="661">
        <f t="shared" si="19"/>
        <v>0</v>
      </c>
      <c r="BC24" s="661">
        <f t="shared" si="20"/>
        <v>0</v>
      </c>
      <c r="BD24" s="661">
        <f t="shared" si="21"/>
        <v>0</v>
      </c>
    </row>
    <row r="25" spans="1:56" s="86" customFormat="1" ht="10.5" customHeight="1">
      <c r="A25" s="176" t="s">
        <v>16</v>
      </c>
      <c r="B25" s="413" t="s">
        <v>16</v>
      </c>
      <c r="C25" s="312">
        <v>6.9</v>
      </c>
      <c r="D25" s="330">
        <v>6.9</v>
      </c>
      <c r="E25" s="330">
        <v>6.9</v>
      </c>
      <c r="F25" s="330">
        <v>7</v>
      </c>
      <c r="G25" s="330">
        <v>7.1</v>
      </c>
      <c r="H25" s="474"/>
      <c r="I25" s="474"/>
      <c r="J25" s="474"/>
      <c r="K25" s="284">
        <v>-9.5320546514436888E-3</v>
      </c>
      <c r="L25" s="285">
        <v>-3.0803216682901868E-2</v>
      </c>
      <c r="M25" s="403">
        <v>5.9696982879664517E-5</v>
      </c>
      <c r="N25" s="404">
        <v>-1.4072247971327223E-2</v>
      </c>
      <c r="O25" s="653">
        <v>6.9</v>
      </c>
      <c r="P25" s="504">
        <v>7.1</v>
      </c>
      <c r="Q25" s="338">
        <v>-3.0803216682901868E-2</v>
      </c>
      <c r="R25" s="404">
        <v>-1.4072247971327223E-2</v>
      </c>
      <c r="S25" s="86" t="s">
        <v>58</v>
      </c>
      <c r="T25" s="677">
        <f t="shared" si="25"/>
        <v>9.5320546514436888E-3</v>
      </c>
      <c r="U25" s="677">
        <f t="shared" si="24"/>
        <v>2.634202598394926E-3</v>
      </c>
      <c r="V25" s="677">
        <f t="shared" ref="V25:V30" si="26">((O25-P25)/P25)-Q25</f>
        <v>2.634202598394926E-3</v>
      </c>
      <c r="W25" s="677">
        <f t="shared" ref="W25:W30" si="27">C25-O25</f>
        <v>0</v>
      </c>
      <c r="X25" s="706">
        <f t="shared" ref="X25:X30" si="28">G25-P25</f>
        <v>0</v>
      </c>
      <c r="Y25" s="312">
        <v>6.9</v>
      </c>
      <c r="Z25" s="313">
        <v>6.9</v>
      </c>
      <c r="AA25" s="313">
        <v>6.9</v>
      </c>
      <c r="AB25" s="313">
        <v>7</v>
      </c>
      <c r="AC25" s="313">
        <v>7.1</v>
      </c>
      <c r="AD25" s="313"/>
      <c r="AE25" s="313"/>
      <c r="AF25" s="313"/>
      <c r="AG25" s="284">
        <v>-9.5320546514436888E-3</v>
      </c>
      <c r="AH25" s="285">
        <v>-3.0803216682901868E-2</v>
      </c>
      <c r="AI25" s="278">
        <v>5.9696982879664517E-5</v>
      </c>
      <c r="AJ25" s="280">
        <v>-1.4072247971327223E-2</v>
      </c>
      <c r="AK25" s="312">
        <v>6.9</v>
      </c>
      <c r="AL25" s="313">
        <v>7.1</v>
      </c>
      <c r="AM25" s="278">
        <v>-3.0803216682901868E-2</v>
      </c>
      <c r="AN25" s="280">
        <v>-1.4072247971327223E-2</v>
      </c>
      <c r="AO25" s="661">
        <f t="shared" si="6"/>
        <v>0</v>
      </c>
      <c r="AP25" s="661">
        <f t="shared" si="7"/>
        <v>0</v>
      </c>
      <c r="AQ25" s="661">
        <f t="shared" si="8"/>
        <v>0</v>
      </c>
      <c r="AR25" s="661">
        <f t="shared" si="9"/>
        <v>0</v>
      </c>
      <c r="AS25" s="661">
        <f t="shared" si="10"/>
        <v>0</v>
      </c>
      <c r="AT25" s="661">
        <f t="shared" si="11"/>
        <v>0</v>
      </c>
      <c r="AU25" s="661">
        <f t="shared" si="12"/>
        <v>0</v>
      </c>
      <c r="AV25" s="661">
        <f t="shared" si="13"/>
        <v>0</v>
      </c>
      <c r="AW25" s="661">
        <f t="shared" si="14"/>
        <v>0</v>
      </c>
      <c r="AX25" s="661">
        <f t="shared" si="15"/>
        <v>0</v>
      </c>
      <c r="AY25" s="661">
        <f t="shared" si="16"/>
        <v>0</v>
      </c>
      <c r="AZ25" s="661">
        <f t="shared" si="17"/>
        <v>0</v>
      </c>
      <c r="BA25" s="661">
        <f t="shared" si="18"/>
        <v>0</v>
      </c>
      <c r="BB25" s="661">
        <f t="shared" si="19"/>
        <v>0</v>
      </c>
      <c r="BC25" s="661">
        <f t="shared" si="20"/>
        <v>0</v>
      </c>
      <c r="BD25" s="661">
        <f t="shared" si="21"/>
        <v>0</v>
      </c>
    </row>
    <row r="26" spans="1:56" s="86" customFormat="1" ht="10.5" customHeight="1">
      <c r="A26" s="176" t="s">
        <v>17</v>
      </c>
      <c r="B26" s="413" t="s">
        <v>17</v>
      </c>
      <c r="C26" s="312">
        <v>1.5</v>
      </c>
      <c r="D26" s="330">
        <v>1.6</v>
      </c>
      <c r="E26" s="330">
        <v>1.6</v>
      </c>
      <c r="F26" s="330">
        <v>1.6</v>
      </c>
      <c r="G26" s="330">
        <v>1.7</v>
      </c>
      <c r="H26" s="474"/>
      <c r="I26" s="474"/>
      <c r="J26" s="474"/>
      <c r="K26" s="284">
        <v>-2.1796368003777156E-2</v>
      </c>
      <c r="L26" s="285">
        <v>-8.3225437483875897E-2</v>
      </c>
      <c r="M26" s="403">
        <v>-1.6186471560590832E-2</v>
      </c>
      <c r="N26" s="404">
        <v>-7.3677967873543415E-2</v>
      </c>
      <c r="O26" s="653">
        <v>1.5</v>
      </c>
      <c r="P26" s="504">
        <v>1.7</v>
      </c>
      <c r="Q26" s="338">
        <v>-8.3225437483875897E-2</v>
      </c>
      <c r="R26" s="404">
        <v>-7.3677967873543415E-2</v>
      </c>
      <c r="T26" s="677">
        <f t="shared" si="25"/>
        <v>-4.07036319962229E-2</v>
      </c>
      <c r="U26" s="677">
        <f t="shared" si="24"/>
        <v>-3.4421621339653485E-2</v>
      </c>
      <c r="V26" s="677">
        <f t="shared" si="26"/>
        <v>-3.4421621339653485E-2</v>
      </c>
      <c r="W26" s="677">
        <f t="shared" si="27"/>
        <v>0</v>
      </c>
      <c r="X26" s="706">
        <f t="shared" si="28"/>
        <v>0</v>
      </c>
      <c r="Y26" s="312">
        <v>1.5</v>
      </c>
      <c r="Z26" s="313">
        <v>1.6</v>
      </c>
      <c r="AA26" s="313">
        <v>1.6</v>
      </c>
      <c r="AB26" s="313">
        <v>1.6</v>
      </c>
      <c r="AC26" s="313">
        <v>1.7</v>
      </c>
      <c r="AD26" s="313"/>
      <c r="AE26" s="313"/>
      <c r="AF26" s="313"/>
      <c r="AG26" s="284">
        <v>-2.1796368003777156E-2</v>
      </c>
      <c r="AH26" s="285">
        <v>-8.3225437483875897E-2</v>
      </c>
      <c r="AI26" s="278">
        <v>-1.6186471560590832E-2</v>
      </c>
      <c r="AJ26" s="280">
        <v>-7.3677967873543415E-2</v>
      </c>
      <c r="AK26" s="312">
        <v>1.5</v>
      </c>
      <c r="AL26" s="313">
        <v>1.7</v>
      </c>
      <c r="AM26" s="278">
        <v>-8.3225437483875897E-2</v>
      </c>
      <c r="AN26" s="280">
        <v>-7.3677967873543415E-2</v>
      </c>
      <c r="AO26" s="661">
        <f t="shared" si="6"/>
        <v>0</v>
      </c>
      <c r="AP26" s="661">
        <f t="shared" si="7"/>
        <v>0</v>
      </c>
      <c r="AQ26" s="661">
        <f t="shared" si="8"/>
        <v>0</v>
      </c>
      <c r="AR26" s="661">
        <f t="shared" si="9"/>
        <v>0</v>
      </c>
      <c r="AS26" s="661">
        <f t="shared" si="10"/>
        <v>0</v>
      </c>
      <c r="AT26" s="661">
        <f t="shared" si="11"/>
        <v>0</v>
      </c>
      <c r="AU26" s="661">
        <f t="shared" si="12"/>
        <v>0</v>
      </c>
      <c r="AV26" s="661">
        <f t="shared" si="13"/>
        <v>0</v>
      </c>
      <c r="AW26" s="661">
        <f t="shared" si="14"/>
        <v>0</v>
      </c>
      <c r="AX26" s="661">
        <f t="shared" si="15"/>
        <v>0</v>
      </c>
      <c r="AY26" s="661">
        <f t="shared" si="16"/>
        <v>0</v>
      </c>
      <c r="AZ26" s="661">
        <f t="shared" si="17"/>
        <v>0</v>
      </c>
      <c r="BA26" s="661">
        <f t="shared" si="18"/>
        <v>0</v>
      </c>
      <c r="BB26" s="661">
        <f t="shared" si="19"/>
        <v>0</v>
      </c>
      <c r="BC26" s="661">
        <f t="shared" si="20"/>
        <v>0</v>
      </c>
      <c r="BD26" s="661">
        <f t="shared" si="21"/>
        <v>0</v>
      </c>
    </row>
    <row r="27" spans="1:56" s="86" customFormat="1" ht="10.5" customHeight="1">
      <c r="A27" s="177" t="s">
        <v>21</v>
      </c>
      <c r="B27" s="423" t="s">
        <v>21</v>
      </c>
      <c r="C27" s="314">
        <v>37</v>
      </c>
      <c r="D27" s="331">
        <v>36.6</v>
      </c>
      <c r="E27" s="331">
        <v>36.9</v>
      </c>
      <c r="F27" s="331">
        <v>36.6</v>
      </c>
      <c r="G27" s="331">
        <v>35.5</v>
      </c>
      <c r="H27" s="477"/>
      <c r="I27" s="477"/>
      <c r="J27" s="477"/>
      <c r="K27" s="287">
        <v>1.2626405118592032E-2</v>
      </c>
      <c r="L27" s="288">
        <v>4.3044082829188479E-2</v>
      </c>
      <c r="M27" s="823">
        <v>2.3066885638375556E-2</v>
      </c>
      <c r="N27" s="424">
        <v>7.0998770366421216E-2</v>
      </c>
      <c r="O27" s="457">
        <v>37</v>
      </c>
      <c r="P27" s="802">
        <v>35.5</v>
      </c>
      <c r="Q27" s="367">
        <v>4.3044082829188479E-2</v>
      </c>
      <c r="R27" s="424">
        <v>7.0998770366421216E-2</v>
      </c>
      <c r="T27" s="677">
        <f t="shared" si="25"/>
        <v>-1.6974433699581924E-3</v>
      </c>
      <c r="U27" s="677">
        <f t="shared" si="24"/>
        <v>-7.9056170242791657E-4</v>
      </c>
      <c r="V27" s="677">
        <f t="shared" si="26"/>
        <v>-7.9056170242791657E-4</v>
      </c>
      <c r="W27" s="677">
        <f t="shared" si="27"/>
        <v>0</v>
      </c>
      <c r="X27" s="706">
        <f t="shared" si="28"/>
        <v>0</v>
      </c>
      <c r="Y27" s="314">
        <v>37</v>
      </c>
      <c r="Z27" s="315">
        <v>36.6</v>
      </c>
      <c r="AA27" s="315">
        <v>36.9</v>
      </c>
      <c r="AB27" s="315">
        <v>36.6</v>
      </c>
      <c r="AC27" s="315">
        <v>35.5</v>
      </c>
      <c r="AD27" s="315"/>
      <c r="AE27" s="315"/>
      <c r="AF27" s="315"/>
      <c r="AG27" s="287">
        <v>1.2626405118592032E-2</v>
      </c>
      <c r="AH27" s="288">
        <v>4.3044082829188479E-2</v>
      </c>
      <c r="AI27" s="289">
        <v>2.3066885638375556E-2</v>
      </c>
      <c r="AJ27" s="290">
        <v>7.0998770366421216E-2</v>
      </c>
      <c r="AK27" s="314">
        <v>37</v>
      </c>
      <c r="AL27" s="315">
        <v>35.5</v>
      </c>
      <c r="AM27" s="289">
        <v>4.3044082829188479E-2</v>
      </c>
      <c r="AN27" s="280">
        <v>7.0998770366421216E-2</v>
      </c>
      <c r="AO27" s="661">
        <f t="shared" si="6"/>
        <v>0</v>
      </c>
      <c r="AP27" s="661">
        <f t="shared" si="7"/>
        <v>0</v>
      </c>
      <c r="AQ27" s="661">
        <f t="shared" si="8"/>
        <v>0</v>
      </c>
      <c r="AR27" s="661">
        <f t="shared" si="9"/>
        <v>0</v>
      </c>
      <c r="AS27" s="661">
        <f t="shared" si="10"/>
        <v>0</v>
      </c>
      <c r="AT27" s="661">
        <f t="shared" si="11"/>
        <v>0</v>
      </c>
      <c r="AU27" s="661">
        <f t="shared" si="12"/>
        <v>0</v>
      </c>
      <c r="AV27" s="661">
        <f t="shared" si="13"/>
        <v>0</v>
      </c>
      <c r="AW27" s="661">
        <f t="shared" si="14"/>
        <v>0</v>
      </c>
      <c r="AX27" s="661">
        <f t="shared" si="15"/>
        <v>0</v>
      </c>
      <c r="AY27" s="661">
        <f t="shared" si="16"/>
        <v>0</v>
      </c>
      <c r="AZ27" s="661">
        <f t="shared" si="17"/>
        <v>0</v>
      </c>
      <c r="BA27" s="661">
        <f t="shared" si="18"/>
        <v>0</v>
      </c>
      <c r="BB27" s="661">
        <f t="shared" si="19"/>
        <v>0</v>
      </c>
      <c r="BC27" s="661">
        <f t="shared" si="20"/>
        <v>0</v>
      </c>
      <c r="BD27" s="661">
        <f t="shared" si="21"/>
        <v>0</v>
      </c>
    </row>
    <row r="28" spans="1:56" s="86" customFormat="1" ht="10.5" customHeight="1">
      <c r="A28" s="176" t="s">
        <v>13</v>
      </c>
      <c r="B28" s="413" t="s">
        <v>13</v>
      </c>
      <c r="C28" s="312">
        <v>19</v>
      </c>
      <c r="D28" s="330">
        <v>19.400000000000002</v>
      </c>
      <c r="E28" s="330">
        <v>19</v>
      </c>
      <c r="F28" s="330">
        <v>19.5</v>
      </c>
      <c r="G28" s="330">
        <v>17.7</v>
      </c>
      <c r="H28" s="474"/>
      <c r="I28" s="474"/>
      <c r="J28" s="474"/>
      <c r="K28" s="284">
        <v>-2.2645238662490352E-2</v>
      </c>
      <c r="L28" s="285">
        <v>6.8555618024013665E-2</v>
      </c>
      <c r="M28" s="403">
        <v>-1.3282281391996165E-2</v>
      </c>
      <c r="N28" s="404">
        <v>0.10470914672451737</v>
      </c>
      <c r="O28" s="653">
        <v>19</v>
      </c>
      <c r="P28" s="504">
        <v>17.7</v>
      </c>
      <c r="Q28" s="338">
        <v>6.8555618024013665E-2</v>
      </c>
      <c r="R28" s="404">
        <v>0.10470914672451737</v>
      </c>
      <c r="T28" s="677">
        <f t="shared" si="25"/>
        <v>2.0266819614593173E-3</v>
      </c>
      <c r="U28" s="677">
        <f t="shared" si="24"/>
        <v>4.8907096596021993E-3</v>
      </c>
      <c r="V28" s="677">
        <f t="shared" si="26"/>
        <v>4.8907096596021993E-3</v>
      </c>
      <c r="W28" s="677">
        <f t="shared" si="27"/>
        <v>0</v>
      </c>
      <c r="X28" s="706">
        <f t="shared" si="28"/>
        <v>0</v>
      </c>
      <c r="Y28" s="312">
        <v>19</v>
      </c>
      <c r="Z28" s="313">
        <v>19.400000000000002</v>
      </c>
      <c r="AA28" s="313">
        <v>19</v>
      </c>
      <c r="AB28" s="313">
        <v>19.5</v>
      </c>
      <c r="AC28" s="313">
        <v>17.7</v>
      </c>
      <c r="AD28" s="313"/>
      <c r="AE28" s="313"/>
      <c r="AF28" s="313"/>
      <c r="AG28" s="284">
        <v>-2.2645238662490352E-2</v>
      </c>
      <c r="AH28" s="285">
        <v>6.8555618024013665E-2</v>
      </c>
      <c r="AI28" s="278">
        <v>-1.3282281391996165E-2</v>
      </c>
      <c r="AJ28" s="280">
        <v>0.10470914672451737</v>
      </c>
      <c r="AK28" s="312">
        <v>19</v>
      </c>
      <c r="AL28" s="313">
        <v>17.7</v>
      </c>
      <c r="AM28" s="278">
        <v>6.8555618024013665E-2</v>
      </c>
      <c r="AN28" s="280">
        <v>0.10470914672451737</v>
      </c>
      <c r="AO28" s="661">
        <f t="shared" si="6"/>
        <v>0</v>
      </c>
      <c r="AP28" s="661">
        <f t="shared" si="7"/>
        <v>0</v>
      </c>
      <c r="AQ28" s="661">
        <f t="shared" si="8"/>
        <v>0</v>
      </c>
      <c r="AR28" s="661">
        <f t="shared" si="9"/>
        <v>0</v>
      </c>
      <c r="AS28" s="661">
        <f t="shared" si="10"/>
        <v>0</v>
      </c>
      <c r="AT28" s="661">
        <f t="shared" si="11"/>
        <v>0</v>
      </c>
      <c r="AU28" s="661">
        <f t="shared" si="12"/>
        <v>0</v>
      </c>
      <c r="AV28" s="661">
        <f t="shared" si="13"/>
        <v>0</v>
      </c>
      <c r="AW28" s="661">
        <f t="shared" si="14"/>
        <v>0</v>
      </c>
      <c r="AX28" s="661">
        <f t="shared" si="15"/>
        <v>0</v>
      </c>
      <c r="AY28" s="661">
        <f t="shared" si="16"/>
        <v>0</v>
      </c>
      <c r="AZ28" s="661">
        <f t="shared" si="17"/>
        <v>0</v>
      </c>
      <c r="BA28" s="661">
        <f t="shared" si="18"/>
        <v>0</v>
      </c>
      <c r="BB28" s="661">
        <f t="shared" si="19"/>
        <v>0</v>
      </c>
      <c r="BC28" s="661">
        <f t="shared" si="20"/>
        <v>0</v>
      </c>
      <c r="BD28" s="661">
        <f t="shared" si="21"/>
        <v>0</v>
      </c>
    </row>
    <row r="29" spans="1:56" s="86" customFormat="1" ht="10.5" customHeight="1">
      <c r="A29" s="176" t="s">
        <v>12</v>
      </c>
      <c r="B29" s="413" t="s">
        <v>12</v>
      </c>
      <c r="C29" s="312">
        <v>2.8</v>
      </c>
      <c r="D29" s="330">
        <v>2.9</v>
      </c>
      <c r="E29" s="330">
        <v>2.9</v>
      </c>
      <c r="F29" s="330">
        <v>2.9</v>
      </c>
      <c r="G29" s="330">
        <v>3</v>
      </c>
      <c r="H29" s="474"/>
      <c r="I29" s="474"/>
      <c r="J29" s="474"/>
      <c r="K29" s="284">
        <v>-3.8533356226909343E-2</v>
      </c>
      <c r="L29" s="285">
        <v>-5.6184902222832345E-2</v>
      </c>
      <c r="M29" s="403">
        <v>-3.1130773772667264E-2</v>
      </c>
      <c r="N29" s="404">
        <v>-4.2927475991264119E-2</v>
      </c>
      <c r="O29" s="653">
        <v>2.8</v>
      </c>
      <c r="P29" s="504">
        <v>3</v>
      </c>
      <c r="Q29" s="338">
        <v>-5.6184902222832345E-2</v>
      </c>
      <c r="R29" s="404">
        <v>-4.2927475991264119E-2</v>
      </c>
      <c r="T29" s="677">
        <f t="shared" si="25"/>
        <v>4.0505976062196539E-3</v>
      </c>
      <c r="U29" s="677">
        <f t="shared" si="24"/>
        <v>-1.0481764443834377E-2</v>
      </c>
      <c r="V29" s="677">
        <f t="shared" si="26"/>
        <v>-1.0481764443834377E-2</v>
      </c>
      <c r="W29" s="677">
        <f t="shared" si="27"/>
        <v>0</v>
      </c>
      <c r="X29" s="706">
        <f t="shared" si="28"/>
        <v>0</v>
      </c>
      <c r="Y29" s="312">
        <v>2.8</v>
      </c>
      <c r="Z29" s="313">
        <v>2.9</v>
      </c>
      <c r="AA29" s="313">
        <v>2.9</v>
      </c>
      <c r="AB29" s="313">
        <v>2.9</v>
      </c>
      <c r="AC29" s="313">
        <v>3</v>
      </c>
      <c r="AD29" s="313"/>
      <c r="AE29" s="313"/>
      <c r="AF29" s="313"/>
      <c r="AG29" s="284">
        <v>-3.8533356226909343E-2</v>
      </c>
      <c r="AH29" s="285">
        <v>-5.6184902222832345E-2</v>
      </c>
      <c r="AI29" s="278">
        <v>-3.1130773772667264E-2</v>
      </c>
      <c r="AJ29" s="280">
        <v>-4.2927475991264119E-2</v>
      </c>
      <c r="AK29" s="312">
        <v>2.8</v>
      </c>
      <c r="AL29" s="313">
        <v>3</v>
      </c>
      <c r="AM29" s="278">
        <v>-5.6184902222832345E-2</v>
      </c>
      <c r="AN29" s="280">
        <v>-4.2927475991264119E-2</v>
      </c>
      <c r="AO29" s="661">
        <f t="shared" si="6"/>
        <v>0</v>
      </c>
      <c r="AP29" s="661">
        <f t="shared" si="7"/>
        <v>0</v>
      </c>
      <c r="AQ29" s="661">
        <f t="shared" si="8"/>
        <v>0</v>
      </c>
      <c r="AR29" s="661">
        <f t="shared" si="9"/>
        <v>0</v>
      </c>
      <c r="AS29" s="661">
        <f t="shared" si="10"/>
        <v>0</v>
      </c>
      <c r="AT29" s="661">
        <f t="shared" si="11"/>
        <v>0</v>
      </c>
      <c r="AU29" s="661">
        <f t="shared" si="12"/>
        <v>0</v>
      </c>
      <c r="AV29" s="661">
        <f t="shared" si="13"/>
        <v>0</v>
      </c>
      <c r="AW29" s="661">
        <f t="shared" si="14"/>
        <v>0</v>
      </c>
      <c r="AX29" s="661">
        <f t="shared" si="15"/>
        <v>0</v>
      </c>
      <c r="AY29" s="661">
        <f t="shared" si="16"/>
        <v>0</v>
      </c>
      <c r="AZ29" s="661">
        <f t="shared" si="17"/>
        <v>0</v>
      </c>
      <c r="BA29" s="661">
        <f t="shared" si="18"/>
        <v>0</v>
      </c>
      <c r="BB29" s="661">
        <f t="shared" si="19"/>
        <v>0</v>
      </c>
      <c r="BC29" s="661">
        <f t="shared" si="20"/>
        <v>0</v>
      </c>
      <c r="BD29" s="661">
        <f t="shared" si="21"/>
        <v>0</v>
      </c>
    </row>
    <row r="30" spans="1:56" s="86" customFormat="1" ht="10.5" customHeight="1">
      <c r="A30" s="177" t="s">
        <v>11</v>
      </c>
      <c r="B30" s="430" t="s">
        <v>11</v>
      </c>
      <c r="C30" s="316">
        <v>21.8</v>
      </c>
      <c r="D30" s="332">
        <v>22.3</v>
      </c>
      <c r="E30" s="332">
        <v>21.9</v>
      </c>
      <c r="F30" s="332">
        <v>22.4</v>
      </c>
      <c r="G30" s="332">
        <v>20.7</v>
      </c>
      <c r="H30" s="479"/>
      <c r="I30" s="479"/>
      <c r="J30" s="479"/>
      <c r="K30" s="299">
        <v>-2.4717402344230033E-2</v>
      </c>
      <c r="L30" s="607">
        <v>5.0700815151713874E-2</v>
      </c>
      <c r="M30" s="825">
        <v>-1.5609952048549758E-2</v>
      </c>
      <c r="N30" s="435">
        <v>8.3260490045982349E-2</v>
      </c>
      <c r="O30" s="458">
        <v>21.8</v>
      </c>
      <c r="P30" s="833">
        <v>20.7</v>
      </c>
      <c r="Q30" s="369">
        <v>5.0700815151713874E-2</v>
      </c>
      <c r="R30" s="435">
        <v>8.3260490045982349E-2</v>
      </c>
      <c r="T30" s="677">
        <f t="shared" si="25"/>
        <v>2.2958776805529039E-3</v>
      </c>
      <c r="U30" s="677">
        <f t="shared" si="24"/>
        <v>2.4392814666436835E-3</v>
      </c>
      <c r="V30" s="677">
        <f t="shared" si="26"/>
        <v>2.4392814666436835E-3</v>
      </c>
      <c r="W30" s="677">
        <f t="shared" si="27"/>
        <v>0</v>
      </c>
      <c r="X30" s="706">
        <f t="shared" si="28"/>
        <v>0</v>
      </c>
      <c r="Y30" s="316">
        <v>21.8</v>
      </c>
      <c r="Z30" s="317">
        <v>22.3</v>
      </c>
      <c r="AA30" s="317">
        <v>21.9</v>
      </c>
      <c r="AB30" s="317">
        <v>22.4</v>
      </c>
      <c r="AC30" s="317">
        <v>20.7</v>
      </c>
      <c r="AD30" s="317"/>
      <c r="AE30" s="317"/>
      <c r="AF30" s="317"/>
      <c r="AG30" s="299">
        <v>-2.4717402344230033E-2</v>
      </c>
      <c r="AH30" s="607">
        <v>5.0700815151713874E-2</v>
      </c>
      <c r="AI30" s="300">
        <v>-1.5609952048549758E-2</v>
      </c>
      <c r="AJ30" s="318">
        <v>8.3260490045982349E-2</v>
      </c>
      <c r="AK30" s="316">
        <v>21.8</v>
      </c>
      <c r="AL30" s="317">
        <v>20.7</v>
      </c>
      <c r="AM30" s="300">
        <v>5.0700815151713874E-2</v>
      </c>
      <c r="AN30" s="310">
        <v>8.3260490045982349E-2</v>
      </c>
      <c r="AO30" s="661">
        <f t="shared" si="6"/>
        <v>0</v>
      </c>
      <c r="AP30" s="661">
        <f t="shared" si="7"/>
        <v>0</v>
      </c>
      <c r="AQ30" s="661">
        <f t="shared" si="8"/>
        <v>0</v>
      </c>
      <c r="AR30" s="661">
        <f t="shared" si="9"/>
        <v>0</v>
      </c>
      <c r="AS30" s="661">
        <f t="shared" si="10"/>
        <v>0</v>
      </c>
      <c r="AT30" s="661">
        <f t="shared" si="11"/>
        <v>0</v>
      </c>
      <c r="AU30" s="661">
        <f t="shared" si="12"/>
        <v>0</v>
      </c>
      <c r="AV30" s="661">
        <f t="shared" si="13"/>
        <v>0</v>
      </c>
      <c r="AW30" s="661">
        <f t="shared" si="14"/>
        <v>0</v>
      </c>
      <c r="AX30" s="661">
        <f t="shared" si="15"/>
        <v>0</v>
      </c>
      <c r="AY30" s="661">
        <f t="shared" si="16"/>
        <v>0</v>
      </c>
      <c r="AZ30" s="661">
        <f t="shared" si="17"/>
        <v>0</v>
      </c>
      <c r="BA30" s="661">
        <f t="shared" si="18"/>
        <v>0</v>
      </c>
      <c r="BB30" s="661">
        <f t="shared" si="19"/>
        <v>0</v>
      </c>
      <c r="BC30" s="661">
        <f t="shared" si="20"/>
        <v>0</v>
      </c>
      <c r="BD30" s="661">
        <f t="shared" si="21"/>
        <v>0</v>
      </c>
    </row>
    <row r="31" spans="1:56" s="173" customFormat="1" ht="12" customHeight="1">
      <c r="A31" s="178" t="str">
        <f>+"FXRetailTot"&amp;$A$1</f>
        <v>FXRetailTotGroup</v>
      </c>
      <c r="B31" s="919" t="s">
        <v>106</v>
      </c>
      <c r="C31" s="919"/>
      <c r="D31" s="919"/>
      <c r="E31" s="919"/>
      <c r="F31" s="919"/>
      <c r="G31" s="919"/>
      <c r="H31" s="919"/>
      <c r="I31" s="919"/>
      <c r="J31" s="919"/>
      <c r="K31" s="919"/>
      <c r="L31" s="919"/>
      <c r="M31" s="919"/>
      <c r="N31" s="919"/>
      <c r="O31" s="919"/>
      <c r="P31" s="356"/>
      <c r="Q31" s="356"/>
      <c r="R31" s="356"/>
      <c r="Y31" s="128"/>
    </row>
    <row r="32" spans="1:56" ht="12" customHeight="1">
      <c r="A32" s="169"/>
      <c r="B32" s="319"/>
      <c r="C32" s="257"/>
      <c r="D32" s="690"/>
      <c r="E32" s="257"/>
      <c r="F32" s="257"/>
      <c r="G32" s="257"/>
      <c r="H32" s="257"/>
      <c r="I32" s="257"/>
      <c r="J32" s="257"/>
      <c r="K32" s="257"/>
      <c r="L32" s="257"/>
      <c r="M32" s="182"/>
      <c r="N32" s="182"/>
      <c r="O32" s="182"/>
      <c r="P32" s="182"/>
      <c r="Q32" s="1"/>
      <c r="R32" s="1"/>
      <c r="S32" s="1"/>
      <c r="T32" s="1"/>
      <c r="U32" s="1"/>
      <c r="V32" s="1"/>
      <c r="W32" s="1"/>
      <c r="X32" s="120"/>
      <c r="Y32" s="120"/>
      <c r="Z32" s="120"/>
      <c r="AA32" s="120"/>
      <c r="AB32" s="120"/>
      <c r="AC32" s="120"/>
      <c r="AD32" s="120"/>
      <c r="AE32" s="120"/>
    </row>
    <row r="33" spans="1:16" ht="12" customHeight="1">
      <c r="A33" s="47"/>
    </row>
    <row r="34" spans="1:16">
      <c r="A34" s="146">
        <v>3</v>
      </c>
      <c r="B34" s="655" t="s">
        <v>75</v>
      </c>
      <c r="C34" s="656">
        <f t="shared" ref="C34:J34" si="29">(C5+C6+C7+C8-C9)+(C9+C12-C13)+(C13+C14-C16)</f>
        <v>0</v>
      </c>
      <c r="D34" s="656">
        <f t="shared" si="29"/>
        <v>0</v>
      </c>
      <c r="E34" s="656">
        <f t="shared" si="29"/>
        <v>0</v>
      </c>
      <c r="F34" s="656">
        <f t="shared" si="29"/>
        <v>0</v>
      </c>
      <c r="G34" s="656">
        <f t="shared" si="29"/>
        <v>0</v>
      </c>
      <c r="H34" s="656">
        <f t="shared" si="29"/>
        <v>0</v>
      </c>
      <c r="I34" s="656">
        <f t="shared" si="29"/>
        <v>0</v>
      </c>
      <c r="J34" s="656">
        <f t="shared" si="29"/>
        <v>0</v>
      </c>
      <c r="K34" s="655"/>
      <c r="L34" s="655"/>
      <c r="O34" s="656">
        <f>(O5+O6+O7+O8-O9)+(O9+O12-O13)+(O13+O14-O16)</f>
        <v>0</v>
      </c>
      <c r="P34" s="656">
        <f>(P5+P6+P7+P8-P9)+(P9+P12-P13)+(P13+P14-P16)</f>
        <v>0</v>
      </c>
    </row>
    <row r="35" spans="1:16">
      <c r="A35" s="810"/>
      <c r="B35" s="655" t="s">
        <v>76</v>
      </c>
      <c r="C35" s="656">
        <f>C24+C25+C26-C27+C28+C29-C30</f>
        <v>0</v>
      </c>
      <c r="D35" s="656">
        <f t="shared" ref="D35:J35" si="30">D24+D25+D26-D27+D28+D29-D30</f>
        <v>0</v>
      </c>
      <c r="E35" s="656">
        <f t="shared" si="30"/>
        <v>0</v>
      </c>
      <c r="F35" s="656">
        <f t="shared" si="30"/>
        <v>0</v>
      </c>
      <c r="G35" s="656">
        <f t="shared" si="30"/>
        <v>0</v>
      </c>
      <c r="H35" s="656">
        <f t="shared" si="30"/>
        <v>0</v>
      </c>
      <c r="I35" s="656">
        <f t="shared" si="30"/>
        <v>0</v>
      </c>
      <c r="J35" s="656">
        <f t="shared" si="30"/>
        <v>0</v>
      </c>
      <c r="K35" s="655"/>
      <c r="L35" s="655"/>
      <c r="M35" s="657"/>
      <c r="N35" s="657"/>
      <c r="O35" s="656">
        <f>O24+O25+O26-O27+O28+O29-O30</f>
        <v>0</v>
      </c>
      <c r="P35" s="656">
        <f>P24+P25+P26-P27+P28+P29-P30</f>
        <v>0</v>
      </c>
    </row>
    <row r="36" spans="1:16">
      <c r="B36" s="655"/>
      <c r="C36" s="656"/>
      <c r="D36" s="656"/>
      <c r="E36" s="656"/>
      <c r="F36" s="656"/>
      <c r="G36" s="656"/>
      <c r="H36" s="656"/>
      <c r="I36" s="656"/>
      <c r="J36" s="656"/>
      <c r="K36" s="655"/>
      <c r="L36" s="655"/>
      <c r="M36" s="657"/>
      <c r="N36" s="657"/>
      <c r="O36" s="656"/>
      <c r="P36" s="656"/>
    </row>
    <row r="37" spans="1:16">
      <c r="B37" s="655" t="s">
        <v>77</v>
      </c>
      <c r="C37" s="700">
        <f>C24+C25+C26-C27</f>
        <v>0</v>
      </c>
      <c r="D37" s="700">
        <f>D24+D25+D26-D27</f>
        <v>0</v>
      </c>
      <c r="E37" s="700">
        <f>E24+E25+E26-E27</f>
        <v>0</v>
      </c>
      <c r="F37" s="700">
        <f>F24+F25+F26-F27</f>
        <v>0</v>
      </c>
      <c r="G37" s="700">
        <f>G24+G25+G26-G27</f>
        <v>0</v>
      </c>
      <c r="H37" s="656"/>
      <c r="I37" s="656"/>
      <c r="J37" s="656"/>
      <c r="K37" s="655"/>
      <c r="L37" s="655"/>
      <c r="M37" s="657"/>
      <c r="N37" s="657"/>
      <c r="O37" s="656"/>
      <c r="P37" s="656"/>
    </row>
    <row r="38" spans="1:16">
      <c r="B38" s="655" t="s">
        <v>78</v>
      </c>
      <c r="C38" s="700">
        <f>C28+C29-C30</f>
        <v>0</v>
      </c>
      <c r="D38" s="700">
        <f t="shared" ref="D38:J38" si="31">D28+D29-D30</f>
        <v>0</v>
      </c>
      <c r="E38" s="700">
        <f>E28+E29-E30</f>
        <v>0</v>
      </c>
      <c r="F38" s="700">
        <f t="shared" si="31"/>
        <v>0</v>
      </c>
      <c r="G38" s="700">
        <f t="shared" si="31"/>
        <v>0</v>
      </c>
      <c r="H38" s="656">
        <f t="shared" si="31"/>
        <v>0</v>
      </c>
      <c r="I38" s="656">
        <f t="shared" si="31"/>
        <v>0</v>
      </c>
      <c r="J38" s="656">
        <f t="shared" si="31"/>
        <v>0</v>
      </c>
      <c r="K38" s="655"/>
      <c r="L38" s="655"/>
      <c r="M38" s="657"/>
      <c r="N38" s="657"/>
      <c r="O38" s="656"/>
      <c r="P38" s="656"/>
    </row>
    <row r="39" spans="1:16">
      <c r="C39" s="658"/>
      <c r="D39" s="658"/>
      <c r="E39" s="658"/>
      <c r="F39" s="658"/>
      <c r="G39" s="658"/>
      <c r="H39" s="658"/>
      <c r="I39" s="658"/>
      <c r="J39" s="658"/>
      <c r="K39" s="657"/>
      <c r="L39" s="657"/>
      <c r="M39" s="657"/>
      <c r="N39" s="657"/>
      <c r="O39" s="658"/>
      <c r="P39" s="658"/>
    </row>
    <row r="41" spans="1:16" ht="12" hidden="1" customHeight="1"/>
    <row r="42" spans="1:16" ht="12" hidden="1" customHeight="1"/>
    <row r="43" spans="1:16" ht="12" hidden="1" customHeight="1"/>
    <row r="44" spans="1:16" ht="12" hidden="1" customHeight="1"/>
    <row r="45" spans="1:16" ht="12" hidden="1" customHeight="1"/>
    <row r="46" spans="1:16" ht="12" hidden="1" customHeight="1"/>
    <row r="47" spans="1:16" ht="12" hidden="1" customHeight="1"/>
    <row r="48" spans="1:16" ht="12" hidden="1" customHeight="1"/>
    <row r="49" spans="1:43" ht="12" hidden="1" customHeight="1"/>
    <row r="50" spans="1:43" ht="12" hidden="1" customHeight="1"/>
    <row r="51" spans="1:43" ht="12" hidden="1" customHeight="1"/>
    <row r="52" spans="1:43" ht="12" hidden="1" customHeight="1"/>
    <row r="53" spans="1:43" ht="12" hidden="1" customHeight="1"/>
    <row r="54" spans="1:43" ht="12" hidden="1" customHeight="1"/>
    <row r="55" spans="1:43" s="10" customFormat="1" ht="12" hidden="1" customHeight="1">
      <c r="A55" s="235"/>
    </row>
    <row r="56" spans="1:43" s="186" customFormat="1" ht="18.75" customHeight="1">
      <c r="A56" s="184"/>
      <c r="B56" s="185" t="s">
        <v>55</v>
      </c>
      <c r="C56" s="236"/>
      <c r="D56" s="236"/>
      <c r="E56" s="236"/>
      <c r="F56" s="236"/>
      <c r="G56" s="236"/>
      <c r="H56" s="236"/>
      <c r="I56" s="236"/>
      <c r="J56" s="236"/>
      <c r="K56" s="236"/>
      <c r="L56" s="236"/>
      <c r="M56" s="237"/>
      <c r="N56" s="238"/>
      <c r="T56" s="185" t="s">
        <v>63</v>
      </c>
      <c r="U56" s="185"/>
      <c r="V56" s="185"/>
      <c r="W56" s="185"/>
      <c r="X56" s="185"/>
      <c r="Y56" s="185"/>
      <c r="AE56" s="185"/>
    </row>
    <row r="57" spans="1:43" s="186" customFormat="1" ht="24" customHeight="1">
      <c r="B57" s="141" t="s">
        <v>1</v>
      </c>
      <c r="C57" s="142" t="e">
        <f>D4</f>
        <v>#REF!</v>
      </c>
      <c r="D57" s="143" t="e">
        <f t="shared" ref="D57:I57" si="32">E4</f>
        <v>#REF!</v>
      </c>
      <c r="E57" s="143" t="e">
        <f t="shared" si="32"/>
        <v>#REF!</v>
      </c>
      <c r="F57" s="143" t="e">
        <f t="shared" si="32"/>
        <v>#REF!</v>
      </c>
      <c r="G57" s="143" t="e">
        <f t="shared" si="32"/>
        <v>#REF!</v>
      </c>
      <c r="H57" s="143" t="e">
        <f t="shared" si="32"/>
        <v>#REF!</v>
      </c>
      <c r="I57" s="143" t="e">
        <f t="shared" si="32"/>
        <v>#REF!</v>
      </c>
      <c r="J57" s="143"/>
      <c r="K57" s="145"/>
      <c r="L57" s="144"/>
      <c r="M57" s="184"/>
      <c r="N57" s="184" t="s">
        <v>82</v>
      </c>
      <c r="T57" s="141" t="s">
        <v>1</v>
      </c>
      <c r="U57" s="142"/>
      <c r="V57" s="684"/>
      <c r="W57" s="684"/>
      <c r="X57" s="143" t="e">
        <f t="shared" ref="X57:AD57" si="33">+C57</f>
        <v>#REF!</v>
      </c>
      <c r="Y57" s="143" t="e">
        <f t="shared" si="33"/>
        <v>#REF!</v>
      </c>
      <c r="Z57" s="143" t="e">
        <f t="shared" si="33"/>
        <v>#REF!</v>
      </c>
      <c r="AA57" s="143" t="e">
        <f t="shared" si="33"/>
        <v>#REF!</v>
      </c>
      <c r="AB57" s="143" t="e">
        <f t="shared" si="33"/>
        <v>#REF!</v>
      </c>
      <c r="AC57" s="143" t="e">
        <f t="shared" si="33"/>
        <v>#REF!</v>
      </c>
      <c r="AD57" s="143" t="e">
        <f t="shared" si="33"/>
        <v>#REF!</v>
      </c>
      <c r="AE57" s="142"/>
      <c r="AF57" s="143"/>
      <c r="AG57" s="143"/>
      <c r="AH57" s="143"/>
      <c r="AI57" s="143"/>
      <c r="AJ57" s="143"/>
      <c r="AK57" s="143"/>
      <c r="AL57" s="145"/>
      <c r="AM57" s="144"/>
      <c r="AN57" s="216"/>
      <c r="AO57" s="216"/>
      <c r="AP57" s="216"/>
      <c r="AQ57" s="216"/>
    </row>
    <row r="58" spans="1:43" s="186" customFormat="1">
      <c r="B58" s="66" t="s">
        <v>6</v>
      </c>
      <c r="C58" s="174">
        <v>150</v>
      </c>
      <c r="D58" s="64">
        <v>153</v>
      </c>
      <c r="E58" s="64">
        <v>155</v>
      </c>
      <c r="F58" s="64">
        <v>150</v>
      </c>
      <c r="G58" s="64">
        <v>150</v>
      </c>
      <c r="H58" s="57">
        <v>151</v>
      </c>
      <c r="I58" s="57">
        <v>152</v>
      </c>
      <c r="J58" s="57"/>
      <c r="K58" s="13"/>
      <c r="L58" s="116"/>
      <c r="T58" s="66" t="s">
        <v>6</v>
      </c>
      <c r="U58" s="119"/>
      <c r="V58" s="135"/>
      <c r="W58" s="135"/>
      <c r="X58" s="92">
        <f t="shared" ref="X58:AD83" si="34">+D5-C58</f>
        <v>-1</v>
      </c>
      <c r="Y58" s="64">
        <f t="shared" si="34"/>
        <v>0</v>
      </c>
      <c r="Z58" s="64">
        <f t="shared" si="34"/>
        <v>0</v>
      </c>
      <c r="AA58" s="64">
        <f t="shared" si="34"/>
        <v>0</v>
      </c>
      <c r="AB58" s="64">
        <f t="shared" si="34"/>
        <v>-150</v>
      </c>
      <c r="AC58" s="64">
        <f t="shared" si="34"/>
        <v>-151</v>
      </c>
      <c r="AD58" s="64">
        <f t="shared" si="34"/>
        <v>-152</v>
      </c>
      <c r="AE58" s="119"/>
      <c r="AF58" s="92"/>
      <c r="AG58" s="64"/>
      <c r="AH58" s="64"/>
      <c r="AI58" s="57"/>
      <c r="AJ58" s="57"/>
      <c r="AK58" s="57"/>
      <c r="AL58" s="13"/>
      <c r="AM58" s="116"/>
      <c r="AN58" s="201"/>
      <c r="AO58" s="201"/>
      <c r="AP58" s="201"/>
      <c r="AQ58" s="201"/>
    </row>
    <row r="59" spans="1:43" s="186" customFormat="1">
      <c r="B59" s="66" t="s">
        <v>2</v>
      </c>
      <c r="C59" s="66">
        <v>68</v>
      </c>
      <c r="D59" s="67">
        <v>62</v>
      </c>
      <c r="E59" s="67">
        <v>63</v>
      </c>
      <c r="F59" s="57">
        <v>65</v>
      </c>
      <c r="G59" s="57">
        <v>67</v>
      </c>
      <c r="H59" s="67">
        <v>62</v>
      </c>
      <c r="I59" s="67">
        <v>65</v>
      </c>
      <c r="J59" s="67"/>
      <c r="K59" s="17"/>
      <c r="L59" s="14"/>
      <c r="T59" s="66" t="s">
        <v>2</v>
      </c>
      <c r="U59" s="15"/>
      <c r="V59" s="16"/>
      <c r="W59" s="16"/>
      <c r="X59" s="92">
        <f>+D6-C59</f>
        <v>11</v>
      </c>
      <c r="Y59" s="67">
        <f>+E6-D59</f>
        <v>8</v>
      </c>
      <c r="Z59" s="57">
        <f>+F6-E59</f>
        <v>10</v>
      </c>
      <c r="AA59" s="57">
        <f>+G6-F59</f>
        <v>7</v>
      </c>
      <c r="AB59" s="57">
        <f t="shared" si="34"/>
        <v>-67</v>
      </c>
      <c r="AC59" s="57">
        <f t="shared" si="34"/>
        <v>-62</v>
      </c>
      <c r="AD59" s="57">
        <f t="shared" si="34"/>
        <v>-65</v>
      </c>
      <c r="AE59" s="11"/>
      <c r="AF59" s="55"/>
      <c r="AG59" s="57"/>
      <c r="AH59" s="57"/>
      <c r="AI59" s="57"/>
      <c r="AJ59" s="67"/>
      <c r="AK59" s="67"/>
      <c r="AL59" s="17"/>
      <c r="AM59" s="14"/>
      <c r="AN59" s="192"/>
      <c r="AO59" s="192"/>
      <c r="AP59" s="192"/>
      <c r="AQ59" s="192"/>
    </row>
    <row r="60" spans="1:43" s="186" customFormat="1">
      <c r="B60" s="66" t="s">
        <v>0</v>
      </c>
      <c r="C60" s="66">
        <v>18</v>
      </c>
      <c r="D60" s="67">
        <v>19</v>
      </c>
      <c r="E60" s="67">
        <v>19</v>
      </c>
      <c r="F60" s="57">
        <v>14</v>
      </c>
      <c r="G60" s="57">
        <v>21</v>
      </c>
      <c r="H60" s="67">
        <v>17</v>
      </c>
      <c r="I60" s="67">
        <v>17</v>
      </c>
      <c r="J60" s="67"/>
      <c r="K60" s="17"/>
      <c r="L60" s="14"/>
      <c r="T60" s="66" t="s">
        <v>0</v>
      </c>
      <c r="U60" s="15"/>
      <c r="V60" s="16"/>
      <c r="W60" s="16"/>
      <c r="X60" s="262">
        <f t="shared" si="34"/>
        <v>1</v>
      </c>
      <c r="Y60" s="67">
        <f t="shared" si="34"/>
        <v>2</v>
      </c>
      <c r="Z60" s="57">
        <f t="shared" si="34"/>
        <v>2</v>
      </c>
      <c r="AA60" s="57">
        <f t="shared" si="34"/>
        <v>2</v>
      </c>
      <c r="AB60" s="57">
        <f t="shared" si="34"/>
        <v>-21</v>
      </c>
      <c r="AC60" s="57">
        <f t="shared" si="34"/>
        <v>-17</v>
      </c>
      <c r="AD60" s="57">
        <f t="shared" si="34"/>
        <v>-17</v>
      </c>
      <c r="AE60" s="11"/>
      <c r="AF60" s="55"/>
      <c r="AG60" s="57"/>
      <c r="AH60" s="57"/>
      <c r="AI60" s="57"/>
      <c r="AJ60" s="67"/>
      <c r="AK60" s="67"/>
      <c r="AL60" s="17"/>
      <c r="AM60" s="14"/>
      <c r="AN60" s="192"/>
      <c r="AO60" s="192"/>
      <c r="AP60" s="192"/>
      <c r="AQ60" s="192"/>
    </row>
    <row r="61" spans="1:43" s="186" customFormat="1">
      <c r="B61" s="66" t="s">
        <v>14</v>
      </c>
      <c r="C61" s="66">
        <v>0</v>
      </c>
      <c r="D61" s="67">
        <v>0</v>
      </c>
      <c r="E61" s="67">
        <v>0</v>
      </c>
      <c r="F61" s="57">
        <v>0</v>
      </c>
      <c r="G61" s="57">
        <v>0</v>
      </c>
      <c r="H61" s="67">
        <v>0</v>
      </c>
      <c r="I61" s="67">
        <v>0</v>
      </c>
      <c r="J61" s="67"/>
      <c r="K61" s="17"/>
      <c r="L61" s="14"/>
      <c r="T61" s="66" t="s">
        <v>14</v>
      </c>
      <c r="U61" s="15"/>
      <c r="V61" s="16"/>
      <c r="W61" s="16"/>
      <c r="X61" s="262">
        <f t="shared" si="34"/>
        <v>0</v>
      </c>
      <c r="Y61" s="67">
        <f t="shared" si="34"/>
        <v>0</v>
      </c>
      <c r="Z61" s="57">
        <f t="shared" si="34"/>
        <v>0</v>
      </c>
      <c r="AA61" s="57">
        <f t="shared" si="34"/>
        <v>0</v>
      </c>
      <c r="AB61" s="57">
        <f t="shared" si="34"/>
        <v>0</v>
      </c>
      <c r="AC61" s="57">
        <f t="shared" si="34"/>
        <v>0</v>
      </c>
      <c r="AD61" s="57">
        <f t="shared" si="34"/>
        <v>0</v>
      </c>
      <c r="AE61" s="11"/>
      <c r="AF61" s="55"/>
      <c r="AG61" s="57"/>
      <c r="AH61" s="57"/>
      <c r="AI61" s="57"/>
      <c r="AJ61" s="67"/>
      <c r="AK61" s="67"/>
      <c r="AL61" s="17"/>
      <c r="AM61" s="14"/>
      <c r="AN61" s="192"/>
      <c r="AO61" s="192"/>
      <c r="AP61" s="192"/>
      <c r="AQ61" s="192"/>
    </row>
    <row r="62" spans="1:43" s="186" customFormat="1">
      <c r="B62" s="76" t="s">
        <v>7</v>
      </c>
      <c r="C62" s="78">
        <v>236</v>
      </c>
      <c r="D62" s="75">
        <v>234</v>
      </c>
      <c r="E62" s="75">
        <v>237</v>
      </c>
      <c r="F62" s="75">
        <v>229</v>
      </c>
      <c r="G62" s="75">
        <v>238</v>
      </c>
      <c r="H62" s="75">
        <v>230</v>
      </c>
      <c r="I62" s="75">
        <v>234</v>
      </c>
      <c r="J62" s="75"/>
      <c r="K62" s="24"/>
      <c r="L62" s="25"/>
      <c r="T62" s="76" t="s">
        <v>7</v>
      </c>
      <c r="U62" s="140"/>
      <c r="V62" s="23"/>
      <c r="W62" s="23"/>
      <c r="X62" s="75">
        <f t="shared" si="34"/>
        <v>11</v>
      </c>
      <c r="Y62" s="75">
        <f t="shared" si="34"/>
        <v>10</v>
      </c>
      <c r="Z62" s="75">
        <f t="shared" si="34"/>
        <v>12</v>
      </c>
      <c r="AA62" s="75">
        <f t="shared" si="34"/>
        <v>9</v>
      </c>
      <c r="AB62" s="75">
        <f t="shared" si="34"/>
        <v>-238</v>
      </c>
      <c r="AC62" s="75">
        <f t="shared" si="34"/>
        <v>-230</v>
      </c>
      <c r="AD62" s="75">
        <f t="shared" si="34"/>
        <v>-234</v>
      </c>
      <c r="AE62" s="140"/>
      <c r="AF62" s="75"/>
      <c r="AG62" s="75"/>
      <c r="AH62" s="75"/>
      <c r="AI62" s="75"/>
      <c r="AJ62" s="75"/>
      <c r="AK62" s="75"/>
      <c r="AL62" s="24"/>
      <c r="AM62" s="25"/>
      <c r="AN62" s="211"/>
      <c r="AO62" s="211"/>
      <c r="AP62" s="211"/>
      <c r="AQ62" s="211"/>
    </row>
    <row r="63" spans="1:43" s="186" customFormat="1">
      <c r="B63" s="66" t="s">
        <v>3</v>
      </c>
      <c r="C63" s="15">
        <v>-38</v>
      </c>
      <c r="D63" s="262">
        <v>-39</v>
      </c>
      <c r="E63" s="67">
        <v>-39</v>
      </c>
      <c r="F63" s="57">
        <v>-39</v>
      </c>
      <c r="G63" s="57">
        <v>-38</v>
      </c>
      <c r="H63" s="67">
        <v>-39</v>
      </c>
      <c r="I63" s="67">
        <v>-40</v>
      </c>
      <c r="J63" s="67"/>
      <c r="K63" s="17"/>
      <c r="L63" s="14"/>
      <c r="T63" s="66" t="s">
        <v>3</v>
      </c>
      <c r="U63" s="15"/>
      <c r="V63" s="16"/>
      <c r="W63" s="16"/>
      <c r="X63" s="262">
        <f t="shared" si="34"/>
        <v>0</v>
      </c>
      <c r="Y63" s="67">
        <f t="shared" si="34"/>
        <v>0</v>
      </c>
      <c r="Z63" s="57">
        <f t="shared" si="34"/>
        <v>0</v>
      </c>
      <c r="AA63" s="57">
        <f t="shared" si="34"/>
        <v>0</v>
      </c>
      <c r="AB63" s="57">
        <f t="shared" si="34"/>
        <v>38</v>
      </c>
      <c r="AC63" s="57">
        <f t="shared" si="34"/>
        <v>39</v>
      </c>
      <c r="AD63" s="57">
        <f t="shared" si="34"/>
        <v>40</v>
      </c>
      <c r="AE63" s="11"/>
      <c r="AF63" s="55"/>
      <c r="AG63" s="57"/>
      <c r="AH63" s="57"/>
      <c r="AI63" s="57"/>
      <c r="AJ63" s="67"/>
      <c r="AK63" s="67"/>
      <c r="AL63" s="17"/>
      <c r="AM63" s="14"/>
      <c r="AN63" s="192"/>
      <c r="AO63" s="192"/>
      <c r="AP63" s="192"/>
      <c r="AQ63" s="192"/>
    </row>
    <row r="64" spans="1:43" s="186" customFormat="1">
      <c r="B64" s="66" t="s">
        <v>65</v>
      </c>
      <c r="C64" s="15">
        <v>-98</v>
      </c>
      <c r="D64" s="262">
        <v>-102</v>
      </c>
      <c r="E64" s="67">
        <v>-105</v>
      </c>
      <c r="F64" s="57">
        <v>-106</v>
      </c>
      <c r="G64" s="57">
        <v>-104</v>
      </c>
      <c r="H64" s="67">
        <v>-102</v>
      </c>
      <c r="I64" s="67">
        <v>-107</v>
      </c>
      <c r="J64" s="67"/>
      <c r="K64" s="17"/>
      <c r="L64" s="14"/>
      <c r="T64" s="66" t="s">
        <v>65</v>
      </c>
      <c r="U64" s="15"/>
      <c r="V64" s="16"/>
      <c r="W64" s="16"/>
      <c r="X64" s="262">
        <f t="shared" si="34"/>
        <v>-9</v>
      </c>
      <c r="Y64" s="67">
        <f t="shared" si="34"/>
        <v>-9</v>
      </c>
      <c r="Z64" s="57">
        <f t="shared" si="34"/>
        <v>-9</v>
      </c>
      <c r="AA64" s="57">
        <f t="shared" si="34"/>
        <v>-10</v>
      </c>
      <c r="AB64" s="57">
        <f t="shared" si="34"/>
        <v>104</v>
      </c>
      <c r="AC64" s="57">
        <f t="shared" si="34"/>
        <v>102</v>
      </c>
      <c r="AD64" s="57">
        <f t="shared" si="34"/>
        <v>107</v>
      </c>
      <c r="AE64" s="11"/>
      <c r="AF64" s="55"/>
      <c r="AG64" s="57"/>
      <c r="AH64" s="57"/>
      <c r="AI64" s="57"/>
      <c r="AJ64" s="67"/>
      <c r="AK64" s="67"/>
      <c r="AL64" s="17"/>
      <c r="AM64" s="14"/>
      <c r="AN64" s="192"/>
      <c r="AO64" s="192"/>
      <c r="AP64" s="192"/>
      <c r="AQ64" s="192"/>
    </row>
    <row r="65" spans="2:43" s="186" customFormat="1">
      <c r="B65" s="76" t="s">
        <v>20</v>
      </c>
      <c r="C65" s="20">
        <v>-137</v>
      </c>
      <c r="D65" s="87">
        <v>-142</v>
      </c>
      <c r="E65" s="77">
        <v>-144</v>
      </c>
      <c r="F65" s="75">
        <v>-146</v>
      </c>
      <c r="G65" s="75">
        <v>-143</v>
      </c>
      <c r="H65" s="77">
        <v>-143</v>
      </c>
      <c r="I65" s="77">
        <v>-149</v>
      </c>
      <c r="J65" s="77"/>
      <c r="K65" s="24"/>
      <c r="L65" s="25"/>
      <c r="T65" s="76" t="s">
        <v>20</v>
      </c>
      <c r="U65" s="20"/>
      <c r="V65" s="21"/>
      <c r="W65" s="21"/>
      <c r="X65" s="87">
        <f t="shared" si="34"/>
        <v>-10</v>
      </c>
      <c r="Y65" s="77">
        <f t="shared" si="34"/>
        <v>-10</v>
      </c>
      <c r="Z65" s="75">
        <f t="shared" si="34"/>
        <v>-10</v>
      </c>
      <c r="AA65" s="75">
        <f t="shared" si="34"/>
        <v>-10</v>
      </c>
      <c r="AB65" s="75">
        <f t="shared" si="34"/>
        <v>143</v>
      </c>
      <c r="AC65" s="75">
        <f t="shared" si="34"/>
        <v>143</v>
      </c>
      <c r="AD65" s="75">
        <f t="shared" si="34"/>
        <v>149</v>
      </c>
      <c r="AE65" s="42"/>
      <c r="AF65" s="59"/>
      <c r="AG65" s="75"/>
      <c r="AH65" s="75"/>
      <c r="AI65" s="75"/>
      <c r="AJ65" s="77"/>
      <c r="AK65" s="77"/>
      <c r="AL65" s="24"/>
      <c r="AM65" s="25"/>
      <c r="AN65" s="211"/>
      <c r="AO65" s="211"/>
      <c r="AP65" s="211"/>
      <c r="AQ65" s="211"/>
    </row>
    <row r="66" spans="2:43" s="186" customFormat="1">
      <c r="B66" s="76" t="s">
        <v>9</v>
      </c>
      <c r="C66" s="20">
        <v>99</v>
      </c>
      <c r="D66" s="87">
        <v>92</v>
      </c>
      <c r="E66" s="77">
        <v>93</v>
      </c>
      <c r="F66" s="77">
        <v>83</v>
      </c>
      <c r="G66" s="77">
        <v>95</v>
      </c>
      <c r="H66" s="77">
        <v>87</v>
      </c>
      <c r="I66" s="77">
        <v>85</v>
      </c>
      <c r="J66" s="77"/>
      <c r="K66" s="24"/>
      <c r="L66" s="25"/>
      <c r="T66" s="76" t="s">
        <v>9</v>
      </c>
      <c r="U66" s="20"/>
      <c r="V66" s="21"/>
      <c r="W66" s="21"/>
      <c r="X66" s="87">
        <f t="shared" si="34"/>
        <v>1</v>
      </c>
      <c r="Y66" s="77">
        <f t="shared" si="34"/>
        <v>0</v>
      </c>
      <c r="Z66" s="77">
        <f t="shared" si="34"/>
        <v>2</v>
      </c>
      <c r="AA66" s="77">
        <f t="shared" si="34"/>
        <v>-1</v>
      </c>
      <c r="AB66" s="77">
        <f t="shared" si="34"/>
        <v>-95</v>
      </c>
      <c r="AC66" s="77">
        <f t="shared" si="34"/>
        <v>-87</v>
      </c>
      <c r="AD66" s="77">
        <f t="shared" si="34"/>
        <v>-85</v>
      </c>
      <c r="AE66" s="42"/>
      <c r="AF66" s="59"/>
      <c r="AG66" s="77"/>
      <c r="AH66" s="77"/>
      <c r="AI66" s="77"/>
      <c r="AJ66" s="77"/>
      <c r="AK66" s="77"/>
      <c r="AL66" s="24"/>
      <c r="AM66" s="25"/>
      <c r="AN66" s="231"/>
      <c r="AO66" s="231"/>
      <c r="AP66" s="211"/>
      <c r="AQ66" s="211"/>
    </row>
    <row r="67" spans="2:43" s="186" customFormat="1">
      <c r="B67" s="66" t="s">
        <v>19</v>
      </c>
      <c r="C67" s="15">
        <v>0</v>
      </c>
      <c r="D67" s="262">
        <v>-1</v>
      </c>
      <c r="E67" s="67">
        <v>-2</v>
      </c>
      <c r="F67" s="64">
        <v>11</v>
      </c>
      <c r="G67" s="64">
        <v>-14</v>
      </c>
      <c r="H67" s="67">
        <v>-24</v>
      </c>
      <c r="I67" s="67">
        <v>-27</v>
      </c>
      <c r="J67" s="67"/>
      <c r="K67" s="17"/>
      <c r="L67" s="14"/>
      <c r="T67" s="66" t="s">
        <v>19</v>
      </c>
      <c r="U67" s="15"/>
      <c r="V67" s="16"/>
      <c r="W67" s="16"/>
      <c r="X67" s="262">
        <f t="shared" si="34"/>
        <v>0</v>
      </c>
      <c r="Y67" s="67">
        <f t="shared" si="34"/>
        <v>0</v>
      </c>
      <c r="Z67" s="64">
        <f t="shared" si="34"/>
        <v>0</v>
      </c>
      <c r="AA67" s="64">
        <f t="shared" si="34"/>
        <v>0</v>
      </c>
      <c r="AB67" s="64">
        <f t="shared" si="34"/>
        <v>14</v>
      </c>
      <c r="AC67" s="64">
        <f t="shared" si="34"/>
        <v>24</v>
      </c>
      <c r="AD67" s="64">
        <f t="shared" si="34"/>
        <v>27</v>
      </c>
      <c r="AE67" s="11"/>
      <c r="AF67" s="55"/>
      <c r="AG67" s="64"/>
      <c r="AH67" s="64"/>
      <c r="AI67" s="64"/>
      <c r="AJ67" s="67"/>
      <c r="AK67" s="67"/>
      <c r="AL67" s="17"/>
      <c r="AM67" s="14"/>
      <c r="AN67" s="201"/>
      <c r="AO67" s="201"/>
      <c r="AP67" s="201"/>
      <c r="AQ67" s="201"/>
    </row>
    <row r="68" spans="2:43" s="186" customFormat="1">
      <c r="B68" s="413" t="s">
        <v>83</v>
      </c>
      <c r="C68" s="15" t="e">
        <v>#N/A</v>
      </c>
      <c r="D68" s="262" t="e">
        <v>#N/A</v>
      </c>
      <c r="E68" s="67" t="e">
        <v>#N/A</v>
      </c>
      <c r="F68" s="64" t="e">
        <v>#N/A</v>
      </c>
      <c r="G68" s="64" t="e">
        <v>#N/A</v>
      </c>
      <c r="H68" s="67" t="e">
        <v>#N/A</v>
      </c>
      <c r="I68" s="67" t="e">
        <v>#N/A</v>
      </c>
      <c r="J68" s="67"/>
      <c r="K68" s="17"/>
      <c r="L68" s="14"/>
      <c r="T68" s="66" t="str">
        <f>B68</f>
        <v>Imp. of sec. fin. non-cur. ass.</v>
      </c>
      <c r="U68" s="15"/>
      <c r="V68" s="16"/>
      <c r="W68" s="16"/>
      <c r="X68" s="262"/>
      <c r="Y68" s="67"/>
      <c r="Z68" s="64"/>
      <c r="AA68" s="64"/>
      <c r="AB68" s="64"/>
      <c r="AC68" s="64"/>
      <c r="AD68" s="64"/>
      <c r="AE68" s="11"/>
      <c r="AF68" s="55"/>
      <c r="AG68" s="64"/>
      <c r="AH68" s="64"/>
      <c r="AI68" s="64"/>
      <c r="AJ68" s="67"/>
      <c r="AK68" s="67"/>
      <c r="AL68" s="17"/>
      <c r="AM68" s="14"/>
      <c r="AN68" s="201"/>
      <c r="AO68" s="201"/>
      <c r="AP68" s="201"/>
      <c r="AQ68" s="201"/>
    </row>
    <row r="69" spans="2:43" s="186" customFormat="1">
      <c r="B69" s="80" t="s">
        <v>4</v>
      </c>
      <c r="C69" s="28">
        <v>99</v>
      </c>
      <c r="D69" s="88">
        <v>91</v>
      </c>
      <c r="E69" s="81">
        <v>91</v>
      </c>
      <c r="F69" s="79">
        <v>94</v>
      </c>
      <c r="G69" s="79">
        <v>81</v>
      </c>
      <c r="H69" s="81">
        <v>63</v>
      </c>
      <c r="I69" s="81">
        <v>58</v>
      </c>
      <c r="J69" s="81"/>
      <c r="K69" s="33"/>
      <c r="L69" s="34"/>
      <c r="T69" s="80" t="s">
        <v>4</v>
      </c>
      <c r="U69" s="28"/>
      <c r="V69" s="29"/>
      <c r="W69" s="29"/>
      <c r="X69" s="88">
        <f t="shared" si="34"/>
        <v>1</v>
      </c>
      <c r="Y69" s="81">
        <f t="shared" si="34"/>
        <v>0</v>
      </c>
      <c r="Z69" s="79">
        <f t="shared" si="34"/>
        <v>2</v>
      </c>
      <c r="AA69" s="79">
        <f t="shared" si="34"/>
        <v>-1</v>
      </c>
      <c r="AB69" s="79">
        <f t="shared" si="34"/>
        <v>-81</v>
      </c>
      <c r="AC69" s="79">
        <f t="shared" si="34"/>
        <v>-63</v>
      </c>
      <c r="AD69" s="79">
        <f t="shared" si="34"/>
        <v>-58</v>
      </c>
      <c r="AE69" s="44"/>
      <c r="AF69" s="61"/>
      <c r="AG69" s="79"/>
      <c r="AH69" s="79"/>
      <c r="AI69" s="79"/>
      <c r="AJ69" s="81"/>
      <c r="AK69" s="81"/>
      <c r="AL69" s="33"/>
      <c r="AM69" s="34"/>
      <c r="AN69" s="233"/>
      <c r="AO69" s="233"/>
      <c r="AP69" s="233"/>
      <c r="AQ69" s="233"/>
    </row>
    <row r="70" spans="2:43" s="186" customFormat="1">
      <c r="B70" s="66" t="s">
        <v>8</v>
      </c>
      <c r="C70" s="82">
        <v>58.1</v>
      </c>
      <c r="D70" s="57">
        <v>60.7</v>
      </c>
      <c r="E70" s="57">
        <v>60.8</v>
      </c>
      <c r="F70" s="57">
        <v>63.8</v>
      </c>
      <c r="G70" s="57">
        <v>60.1</v>
      </c>
      <c r="H70" s="57">
        <v>62.2</v>
      </c>
      <c r="I70" s="57">
        <v>63.7</v>
      </c>
      <c r="J70" s="57"/>
      <c r="K70" s="130"/>
      <c r="L70" s="129"/>
      <c r="T70" s="66" t="s">
        <v>8</v>
      </c>
      <c r="U70" s="82"/>
      <c r="V70" s="19"/>
      <c r="W70" s="19"/>
      <c r="X70" s="57">
        <f t="shared" si="34"/>
        <v>1.3999999999999986</v>
      </c>
      <c r="Y70" s="57">
        <f t="shared" si="34"/>
        <v>1.5999999999999943</v>
      </c>
      <c r="Z70" s="57">
        <f t="shared" si="34"/>
        <v>1</v>
      </c>
      <c r="AA70" s="57">
        <f t="shared" si="34"/>
        <v>1.7000000000000028</v>
      </c>
      <c r="AB70" s="57">
        <f t="shared" si="34"/>
        <v>-60.1</v>
      </c>
      <c r="AC70" s="57">
        <f t="shared" si="34"/>
        <v>-62.2</v>
      </c>
      <c r="AD70" s="57">
        <f t="shared" si="34"/>
        <v>-63.7</v>
      </c>
      <c r="AE70" s="82"/>
      <c r="AF70" s="57"/>
      <c r="AG70" s="57"/>
      <c r="AH70" s="57"/>
      <c r="AI70" s="57"/>
      <c r="AJ70" s="57"/>
      <c r="AK70" s="57"/>
      <c r="AL70" s="130"/>
      <c r="AM70" s="129"/>
      <c r="AN70" s="192"/>
      <c r="AO70" s="192"/>
      <c r="AP70" s="192"/>
      <c r="AQ70" s="192"/>
    </row>
    <row r="71" spans="2:43" s="186" customFormat="1">
      <c r="B71" s="66" t="s">
        <v>79</v>
      </c>
      <c r="C71" s="82">
        <v>12.710507711067729</v>
      </c>
      <c r="D71" s="57">
        <v>11.573880212006481</v>
      </c>
      <c r="E71" s="57">
        <v>11.003858753636655</v>
      </c>
      <c r="F71" s="57">
        <v>11.708796560860698</v>
      </c>
      <c r="G71" s="57">
        <v>10.100836817874296</v>
      </c>
      <c r="H71" s="57">
        <v>8.0970949721768637</v>
      </c>
      <c r="I71" s="57">
        <v>7.457701915176723</v>
      </c>
      <c r="J71" s="57"/>
      <c r="K71" s="130"/>
      <c r="L71" s="129"/>
      <c r="T71" s="66" t="s">
        <v>5</v>
      </c>
      <c r="U71" s="82"/>
      <c r="V71" s="19"/>
      <c r="W71" s="19"/>
      <c r="X71" s="57">
        <f t="shared" si="34"/>
        <v>0.18883220514892862</v>
      </c>
      <c r="Y71" s="57">
        <f t="shared" si="34"/>
        <v>7.1714360132553168E-3</v>
      </c>
      <c r="Z71" s="57">
        <f t="shared" si="34"/>
        <v>0.53739445169693489</v>
      </c>
      <c r="AA71" s="57">
        <f t="shared" si="34"/>
        <v>-0.13114038374013504</v>
      </c>
      <c r="AB71" s="57">
        <f t="shared" si="34"/>
        <v>-10.100836817874296</v>
      </c>
      <c r="AC71" s="57">
        <f t="shared" si="34"/>
        <v>-8.0970949721768637</v>
      </c>
      <c r="AD71" s="57">
        <f t="shared" si="34"/>
        <v>-7.457701915176723</v>
      </c>
      <c r="AE71" s="82"/>
      <c r="AF71" s="57"/>
      <c r="AG71" s="57"/>
      <c r="AH71" s="57"/>
      <c r="AI71" s="57"/>
      <c r="AJ71" s="57"/>
      <c r="AK71" s="57"/>
      <c r="AL71" s="130"/>
      <c r="AM71" s="129"/>
      <c r="AN71" s="192"/>
      <c r="AO71" s="192"/>
      <c r="AP71" s="192"/>
      <c r="AQ71" s="192"/>
    </row>
    <row r="72" spans="2:43" s="186" customFormat="1">
      <c r="B72" s="66" t="s">
        <v>5</v>
      </c>
      <c r="C72" s="82">
        <v>0</v>
      </c>
      <c r="D72" s="57">
        <v>0</v>
      </c>
      <c r="E72" s="57">
        <v>0</v>
      </c>
      <c r="F72" s="57">
        <v>0</v>
      </c>
      <c r="G72" s="57">
        <v>0</v>
      </c>
      <c r="H72" s="57">
        <v>0</v>
      </c>
      <c r="I72" s="57">
        <v>0</v>
      </c>
      <c r="J72" s="57"/>
      <c r="K72" s="130"/>
      <c r="L72" s="129"/>
      <c r="T72" s="66" t="s">
        <v>5</v>
      </c>
      <c r="U72" s="82"/>
      <c r="V72" s="19"/>
      <c r="W72" s="19"/>
      <c r="X72" s="57">
        <f t="shared" si="34"/>
        <v>0</v>
      </c>
      <c r="Y72" s="57">
        <f t="shared" si="34"/>
        <v>0</v>
      </c>
      <c r="Z72" s="57">
        <f t="shared" si="34"/>
        <v>0</v>
      </c>
      <c r="AA72" s="57">
        <f t="shared" si="34"/>
        <v>0</v>
      </c>
      <c r="AB72" s="57">
        <f t="shared" si="34"/>
        <v>0</v>
      </c>
      <c r="AC72" s="57">
        <f t="shared" si="34"/>
        <v>0</v>
      </c>
      <c r="AD72" s="57">
        <f t="shared" si="34"/>
        <v>0</v>
      </c>
      <c r="AE72" s="82"/>
      <c r="AF72" s="57"/>
      <c r="AG72" s="57"/>
      <c r="AH72" s="57"/>
      <c r="AI72" s="57"/>
      <c r="AJ72" s="57"/>
      <c r="AK72" s="57"/>
      <c r="AL72" s="130"/>
      <c r="AM72" s="129"/>
      <c r="AN72" s="192"/>
      <c r="AO72" s="192"/>
      <c r="AP72" s="192"/>
      <c r="AQ72" s="192"/>
    </row>
    <row r="73" spans="2:43" s="186" customFormat="1">
      <c r="B73" s="66" t="s">
        <v>23</v>
      </c>
      <c r="C73" s="35">
        <v>2349</v>
      </c>
      <c r="D73" s="64">
        <v>2347</v>
      </c>
      <c r="E73" s="64">
        <v>2445</v>
      </c>
      <c r="F73" s="64">
        <v>2457</v>
      </c>
      <c r="G73" s="64">
        <v>2440</v>
      </c>
      <c r="H73" s="64">
        <v>2470</v>
      </c>
      <c r="I73" s="64">
        <v>2401</v>
      </c>
      <c r="J73" s="64"/>
      <c r="K73" s="155"/>
      <c r="L73" s="129"/>
      <c r="T73" s="66" t="s">
        <v>23</v>
      </c>
      <c r="U73" s="35"/>
      <c r="V73" s="27"/>
      <c r="W73" s="27"/>
      <c r="X73" s="64">
        <f t="shared" si="34"/>
        <v>0</v>
      </c>
      <c r="Y73" s="64">
        <f t="shared" si="34"/>
        <v>-1</v>
      </c>
      <c r="Z73" s="64">
        <f t="shared" si="34"/>
        <v>0</v>
      </c>
      <c r="AA73" s="64">
        <f t="shared" si="34"/>
        <v>0</v>
      </c>
      <c r="AB73" s="64">
        <f t="shared" si="34"/>
        <v>-2440</v>
      </c>
      <c r="AC73" s="64">
        <f t="shared" si="34"/>
        <v>-2470</v>
      </c>
      <c r="AD73" s="64">
        <f t="shared" si="34"/>
        <v>-2401</v>
      </c>
      <c r="AE73" s="35"/>
      <c r="AF73" s="64"/>
      <c r="AG73" s="64"/>
      <c r="AH73" s="64"/>
      <c r="AI73" s="64"/>
      <c r="AJ73" s="64"/>
      <c r="AK73" s="64"/>
      <c r="AL73" s="155"/>
      <c r="AM73" s="129"/>
      <c r="AN73" s="201"/>
      <c r="AO73" s="201"/>
      <c r="AP73" s="201"/>
      <c r="AQ73" s="201"/>
    </row>
    <row r="74" spans="2:43" s="186" customFormat="1">
      <c r="B74" s="265" t="s">
        <v>67</v>
      </c>
      <c r="C74" s="35">
        <v>13273</v>
      </c>
      <c r="D74" s="64">
        <v>13534</v>
      </c>
      <c r="E74" s="64">
        <v>13490</v>
      </c>
      <c r="F74" s="64">
        <v>13601</v>
      </c>
      <c r="G74" s="64">
        <v>13492</v>
      </c>
      <c r="H74" s="64">
        <v>13834</v>
      </c>
      <c r="I74" s="64">
        <v>14545</v>
      </c>
      <c r="J74" s="64"/>
      <c r="K74" s="155"/>
      <c r="L74" s="129"/>
      <c r="T74" s="265" t="s">
        <v>67</v>
      </c>
      <c r="U74" s="35"/>
      <c r="V74" s="27"/>
      <c r="W74" s="27"/>
      <c r="X74" s="64">
        <f t="shared" si="34"/>
        <v>0</v>
      </c>
      <c r="Y74" s="64">
        <f t="shared" si="34"/>
        <v>0</v>
      </c>
      <c r="Z74" s="64">
        <f t="shared" si="34"/>
        <v>0</v>
      </c>
      <c r="AA74" s="64">
        <f t="shared" si="34"/>
        <v>0</v>
      </c>
      <c r="AB74" s="64">
        <f t="shared" si="34"/>
        <v>-13492</v>
      </c>
      <c r="AC74" s="64">
        <f t="shared" si="34"/>
        <v>-13834</v>
      </c>
      <c r="AD74" s="64">
        <f t="shared" si="34"/>
        <v>-14545</v>
      </c>
      <c r="AE74" s="35"/>
      <c r="AF74" s="64"/>
      <c r="AG74" s="64"/>
      <c r="AH74" s="64"/>
      <c r="AI74" s="64"/>
      <c r="AJ74" s="64"/>
      <c r="AK74" s="64"/>
      <c r="AL74" s="155"/>
      <c r="AM74" s="129"/>
      <c r="AN74" s="201"/>
      <c r="AO74" s="201"/>
      <c r="AP74" s="201"/>
      <c r="AQ74" s="201"/>
    </row>
    <row r="75" spans="2:43" s="186" customFormat="1">
      <c r="B75" s="117" t="s">
        <v>10</v>
      </c>
      <c r="C75" s="36">
        <v>1767</v>
      </c>
      <c r="D75" s="65">
        <v>1776</v>
      </c>
      <c r="E75" s="65">
        <v>1770</v>
      </c>
      <c r="F75" s="65">
        <v>1790</v>
      </c>
      <c r="G75" s="65">
        <v>1834</v>
      </c>
      <c r="H75" s="65">
        <v>1881</v>
      </c>
      <c r="I75" s="65">
        <v>1869</v>
      </c>
      <c r="J75" s="65"/>
      <c r="K75" s="154"/>
      <c r="L75" s="150"/>
      <c r="T75" s="117" t="s">
        <v>10</v>
      </c>
      <c r="U75" s="36"/>
      <c r="V75" s="37"/>
      <c r="W75" s="37"/>
      <c r="X75" s="65">
        <f t="shared" si="34"/>
        <v>37</v>
      </c>
      <c r="Y75" s="65">
        <f t="shared" si="34"/>
        <v>46</v>
      </c>
      <c r="Z75" s="65">
        <f t="shared" si="34"/>
        <v>6</v>
      </c>
      <c r="AA75" s="65">
        <f t="shared" si="34"/>
        <v>6</v>
      </c>
      <c r="AB75" s="65">
        <f t="shared" si="34"/>
        <v>-1834</v>
      </c>
      <c r="AC75" s="65">
        <f t="shared" si="34"/>
        <v>-1881</v>
      </c>
      <c r="AD75" s="65">
        <f t="shared" si="34"/>
        <v>-1869</v>
      </c>
      <c r="AE75" s="36"/>
      <c r="AF75" s="65"/>
      <c r="AG75" s="65"/>
      <c r="AH75" s="65"/>
      <c r="AI75" s="65"/>
      <c r="AJ75" s="65"/>
      <c r="AK75" s="65"/>
      <c r="AL75" s="154"/>
      <c r="AM75" s="150"/>
      <c r="AN75" s="202"/>
      <c r="AO75" s="202"/>
      <c r="AP75" s="202"/>
      <c r="AQ75" s="202"/>
    </row>
    <row r="76" spans="2:43" s="186" customFormat="1">
      <c r="B76" s="76" t="s">
        <v>18</v>
      </c>
      <c r="C76" s="93"/>
      <c r="D76" s="67"/>
      <c r="E76" s="67"/>
      <c r="F76" s="67"/>
      <c r="G76" s="67"/>
      <c r="H76" s="67"/>
      <c r="I76" s="67"/>
      <c r="J76" s="67"/>
      <c r="K76" s="130"/>
      <c r="L76" s="129"/>
      <c r="T76" s="76" t="s">
        <v>18</v>
      </c>
      <c r="U76" s="93"/>
      <c r="V76" s="18"/>
      <c r="W76" s="18"/>
      <c r="X76" s="67">
        <f t="shared" si="34"/>
        <v>0</v>
      </c>
      <c r="Y76" s="67">
        <f t="shared" si="34"/>
        <v>0</v>
      </c>
      <c r="Z76" s="67">
        <f t="shared" si="34"/>
        <v>0</v>
      </c>
      <c r="AA76" s="67">
        <f t="shared" si="34"/>
        <v>0</v>
      </c>
      <c r="AB76" s="67">
        <f t="shared" si="34"/>
        <v>0</v>
      </c>
      <c r="AC76" s="67">
        <f t="shared" si="34"/>
        <v>0</v>
      </c>
      <c r="AD76" s="67">
        <f t="shared" si="34"/>
        <v>0</v>
      </c>
      <c r="AE76" s="93"/>
      <c r="AF76" s="67"/>
      <c r="AG76" s="67"/>
      <c r="AH76" s="67"/>
      <c r="AI76" s="67"/>
      <c r="AJ76" s="67"/>
      <c r="AK76" s="67"/>
      <c r="AL76" s="130"/>
      <c r="AM76" s="129"/>
      <c r="AN76" s="217"/>
      <c r="AO76" s="217"/>
      <c r="AP76" s="217"/>
      <c r="AQ76" s="217"/>
    </row>
    <row r="77" spans="2:43" s="186" customFormat="1">
      <c r="B77" s="66" t="s">
        <v>15</v>
      </c>
      <c r="C77" s="83">
        <v>28.4</v>
      </c>
      <c r="D77" s="70">
        <v>28.5</v>
      </c>
      <c r="E77" s="70">
        <v>28.199999999999996</v>
      </c>
      <c r="F77" s="70">
        <v>27.999999999999993</v>
      </c>
      <c r="G77" s="70">
        <v>27.999999999999996</v>
      </c>
      <c r="H77" s="70">
        <v>27.899999999999995</v>
      </c>
      <c r="I77" s="70">
        <v>27.7</v>
      </c>
      <c r="J77" s="70"/>
      <c r="K77" s="130"/>
      <c r="L77" s="129"/>
      <c r="T77" s="66" t="s">
        <v>15</v>
      </c>
      <c r="U77" s="83"/>
      <c r="V77" s="84"/>
      <c r="W77" s="84"/>
      <c r="X77" s="70">
        <f t="shared" si="34"/>
        <v>-0.29999999999999716</v>
      </c>
      <c r="Y77" s="70">
        <f t="shared" si="34"/>
        <v>-0.10000000000000142</v>
      </c>
      <c r="Z77" s="70">
        <f t="shared" si="34"/>
        <v>-0.19999999999999574</v>
      </c>
      <c r="AA77" s="70">
        <f t="shared" si="34"/>
        <v>-1.2999999999999972</v>
      </c>
      <c r="AB77" s="70">
        <f t="shared" si="34"/>
        <v>-27.999999999999996</v>
      </c>
      <c r="AC77" s="70">
        <f t="shared" si="34"/>
        <v>-27.899999999999995</v>
      </c>
      <c r="AD77" s="70">
        <f t="shared" si="34"/>
        <v>-27.7</v>
      </c>
      <c r="AE77" s="240"/>
      <c r="AF77" s="241"/>
      <c r="AG77" s="241"/>
      <c r="AH77" s="241"/>
      <c r="AI77" s="241"/>
      <c r="AJ77" s="241"/>
      <c r="AK77" s="241"/>
      <c r="AL77" s="130"/>
      <c r="AM77" s="129"/>
      <c r="AN77" s="215"/>
      <c r="AO77" s="215"/>
      <c r="AP77" s="215"/>
      <c r="AQ77" s="215"/>
    </row>
    <row r="78" spans="2:43" s="186" customFormat="1">
      <c r="B78" s="66" t="s">
        <v>16</v>
      </c>
      <c r="C78" s="83">
        <v>6.9</v>
      </c>
      <c r="D78" s="70">
        <v>6.9</v>
      </c>
      <c r="E78" s="70">
        <v>7</v>
      </c>
      <c r="F78" s="70">
        <v>7.1</v>
      </c>
      <c r="G78" s="70">
        <v>7.2</v>
      </c>
      <c r="H78" s="70">
        <v>7.3</v>
      </c>
      <c r="I78" s="70">
        <v>7.3</v>
      </c>
      <c r="J78" s="70"/>
      <c r="K78" s="130"/>
      <c r="L78" s="129"/>
      <c r="T78" s="66" t="s">
        <v>16</v>
      </c>
      <c r="U78" s="83"/>
      <c r="V78" s="84"/>
      <c r="W78" s="84"/>
      <c r="X78" s="70">
        <f t="shared" si="34"/>
        <v>0</v>
      </c>
      <c r="Y78" s="70">
        <f t="shared" si="34"/>
        <v>0</v>
      </c>
      <c r="Z78" s="70">
        <f t="shared" si="34"/>
        <v>0</v>
      </c>
      <c r="AA78" s="70">
        <f t="shared" si="34"/>
        <v>0</v>
      </c>
      <c r="AB78" s="70">
        <f t="shared" si="34"/>
        <v>-7.2</v>
      </c>
      <c r="AC78" s="70">
        <f t="shared" si="34"/>
        <v>-7.3</v>
      </c>
      <c r="AD78" s="70">
        <f t="shared" si="34"/>
        <v>-7.3</v>
      </c>
      <c r="AE78" s="240"/>
      <c r="AF78" s="241"/>
      <c r="AG78" s="241"/>
      <c r="AH78" s="241"/>
      <c r="AI78" s="241"/>
      <c r="AJ78" s="241"/>
      <c r="AK78" s="241"/>
      <c r="AL78" s="130"/>
      <c r="AM78" s="129"/>
      <c r="AN78" s="215"/>
      <c r="AO78" s="215"/>
      <c r="AP78" s="215"/>
      <c r="AQ78" s="215"/>
    </row>
    <row r="79" spans="2:43" s="186" customFormat="1">
      <c r="B79" s="66" t="s">
        <v>17</v>
      </c>
      <c r="C79" s="83">
        <v>1.6</v>
      </c>
      <c r="D79" s="70">
        <v>1.6</v>
      </c>
      <c r="E79" s="70">
        <v>1.6</v>
      </c>
      <c r="F79" s="70">
        <v>1.7</v>
      </c>
      <c r="G79" s="70">
        <v>1.7</v>
      </c>
      <c r="H79" s="70">
        <v>1.7</v>
      </c>
      <c r="I79" s="70">
        <v>1.7</v>
      </c>
      <c r="J79" s="70"/>
      <c r="K79" s="130"/>
      <c r="L79" s="129"/>
      <c r="T79" s="66" t="s">
        <v>17</v>
      </c>
      <c r="U79" s="83"/>
      <c r="V79" s="84"/>
      <c r="W79" s="84"/>
      <c r="X79" s="70">
        <f t="shared" si="34"/>
        <v>0</v>
      </c>
      <c r="Y79" s="70">
        <f t="shared" si="34"/>
        <v>0</v>
      </c>
      <c r="Z79" s="70">
        <f t="shared" si="34"/>
        <v>0</v>
      </c>
      <c r="AA79" s="70">
        <f t="shared" si="34"/>
        <v>0</v>
      </c>
      <c r="AB79" s="70">
        <f t="shared" si="34"/>
        <v>-1.7</v>
      </c>
      <c r="AC79" s="70">
        <f t="shared" si="34"/>
        <v>-1.7</v>
      </c>
      <c r="AD79" s="70">
        <f t="shared" si="34"/>
        <v>-1.7</v>
      </c>
      <c r="AE79" s="240"/>
      <c r="AF79" s="241"/>
      <c r="AG79" s="241"/>
      <c r="AH79" s="241"/>
      <c r="AI79" s="241"/>
      <c r="AJ79" s="241"/>
      <c r="AK79" s="241"/>
      <c r="AL79" s="130"/>
      <c r="AM79" s="129"/>
      <c r="AN79" s="215"/>
      <c r="AO79" s="215"/>
      <c r="AP79" s="215"/>
      <c r="AQ79" s="215"/>
    </row>
    <row r="80" spans="2:43" s="186" customFormat="1">
      <c r="B80" s="76" t="s">
        <v>21</v>
      </c>
      <c r="C80" s="94">
        <v>36.9</v>
      </c>
      <c r="D80" s="71">
        <v>37</v>
      </c>
      <c r="E80" s="71">
        <v>36.799999999999997</v>
      </c>
      <c r="F80" s="71">
        <v>36.799999999999997</v>
      </c>
      <c r="G80" s="71">
        <v>36.9</v>
      </c>
      <c r="H80" s="71">
        <v>36.9</v>
      </c>
      <c r="I80" s="71">
        <v>36.700000000000003</v>
      </c>
      <c r="J80" s="71"/>
      <c r="K80" s="152"/>
      <c r="L80" s="149"/>
      <c r="T80" s="76" t="s">
        <v>21</v>
      </c>
      <c r="U80" s="94"/>
      <c r="V80" s="111"/>
      <c r="W80" s="111"/>
      <c r="X80" s="71">
        <f t="shared" si="34"/>
        <v>-0.29999999999999716</v>
      </c>
      <c r="Y80" s="71">
        <f t="shared" si="34"/>
        <v>-0.10000000000000142</v>
      </c>
      <c r="Z80" s="71">
        <f t="shared" si="34"/>
        <v>-0.19999999999999574</v>
      </c>
      <c r="AA80" s="71">
        <f t="shared" si="34"/>
        <v>-1.2999999999999972</v>
      </c>
      <c r="AB80" s="71">
        <f t="shared" si="34"/>
        <v>-36.9</v>
      </c>
      <c r="AC80" s="71">
        <f t="shared" si="34"/>
        <v>-36.9</v>
      </c>
      <c r="AD80" s="71">
        <f t="shared" si="34"/>
        <v>-36.700000000000003</v>
      </c>
      <c r="AE80" s="242"/>
      <c r="AF80" s="243"/>
      <c r="AG80" s="243"/>
      <c r="AH80" s="243"/>
      <c r="AI80" s="243"/>
      <c r="AJ80" s="243"/>
      <c r="AK80" s="243"/>
      <c r="AL80" s="152"/>
      <c r="AM80" s="149"/>
      <c r="AN80" s="220"/>
      <c r="AO80" s="220"/>
      <c r="AP80" s="220"/>
      <c r="AQ80" s="220"/>
    </row>
    <row r="81" spans="2:43" s="186" customFormat="1">
      <c r="B81" s="66" t="s">
        <v>13</v>
      </c>
      <c r="C81" s="83">
        <v>19.100000000000001</v>
      </c>
      <c r="D81" s="70">
        <v>18.5</v>
      </c>
      <c r="E81" s="70">
        <v>18.900000000000002</v>
      </c>
      <c r="F81" s="70">
        <v>18.899999999999999</v>
      </c>
      <c r="G81" s="70">
        <v>19</v>
      </c>
      <c r="H81" s="70">
        <v>18</v>
      </c>
      <c r="I81" s="70">
        <v>18.2</v>
      </c>
      <c r="J81" s="70"/>
      <c r="K81" s="130"/>
      <c r="L81" s="129"/>
      <c r="T81" s="66" t="s">
        <v>13</v>
      </c>
      <c r="U81" s="83"/>
      <c r="V81" s="84"/>
      <c r="W81" s="84"/>
      <c r="X81" s="70">
        <f t="shared" si="34"/>
        <v>0.30000000000000071</v>
      </c>
      <c r="Y81" s="70">
        <f t="shared" si="34"/>
        <v>0.5</v>
      </c>
      <c r="Z81" s="70">
        <f t="shared" si="34"/>
        <v>0.59999999999999787</v>
      </c>
      <c r="AA81" s="70">
        <f t="shared" si="34"/>
        <v>-1.1999999999999993</v>
      </c>
      <c r="AB81" s="70">
        <f t="shared" si="34"/>
        <v>-19</v>
      </c>
      <c r="AC81" s="70">
        <f t="shared" si="34"/>
        <v>-18</v>
      </c>
      <c r="AD81" s="70">
        <f t="shared" si="34"/>
        <v>-18.2</v>
      </c>
      <c r="AE81" s="240"/>
      <c r="AF81" s="241"/>
      <c r="AG81" s="241"/>
      <c r="AH81" s="241"/>
      <c r="AI81" s="241"/>
      <c r="AJ81" s="241"/>
      <c r="AK81" s="241"/>
      <c r="AL81" s="130"/>
      <c r="AM81" s="129"/>
      <c r="AN81" s="215"/>
      <c r="AO81" s="215"/>
      <c r="AP81" s="215"/>
      <c r="AQ81" s="215"/>
    </row>
    <row r="82" spans="2:43" s="186" customFormat="1">
      <c r="B82" s="66" t="s">
        <v>12</v>
      </c>
      <c r="C82" s="83">
        <v>2.9</v>
      </c>
      <c r="D82" s="70">
        <v>2.9</v>
      </c>
      <c r="E82" s="70">
        <v>2.9</v>
      </c>
      <c r="F82" s="70">
        <v>3</v>
      </c>
      <c r="G82" s="70">
        <v>3.1</v>
      </c>
      <c r="H82" s="70">
        <v>3.1</v>
      </c>
      <c r="I82" s="70">
        <v>3.1</v>
      </c>
      <c r="J82" s="70"/>
      <c r="K82" s="130"/>
      <c r="L82" s="129"/>
      <c r="T82" s="66" t="s">
        <v>12</v>
      </c>
      <c r="U82" s="83"/>
      <c r="V82" s="84"/>
      <c r="W82" s="84"/>
      <c r="X82" s="70">
        <f t="shared" si="34"/>
        <v>0</v>
      </c>
      <c r="Y82" s="70">
        <f t="shared" si="34"/>
        <v>0</v>
      </c>
      <c r="Z82" s="70">
        <f t="shared" si="34"/>
        <v>0</v>
      </c>
      <c r="AA82" s="70">
        <f t="shared" si="34"/>
        <v>0</v>
      </c>
      <c r="AB82" s="70">
        <f t="shared" si="34"/>
        <v>-3.1</v>
      </c>
      <c r="AC82" s="70">
        <f t="shared" si="34"/>
        <v>-3.1</v>
      </c>
      <c r="AD82" s="70">
        <f t="shared" si="34"/>
        <v>-3.1</v>
      </c>
      <c r="AE82" s="240"/>
      <c r="AF82" s="241"/>
      <c r="AG82" s="241"/>
      <c r="AH82" s="241"/>
      <c r="AI82" s="241"/>
      <c r="AJ82" s="241"/>
      <c r="AK82" s="241"/>
      <c r="AL82" s="130"/>
      <c r="AM82" s="129"/>
      <c r="AN82" s="215"/>
      <c r="AO82" s="215"/>
      <c r="AP82" s="215"/>
      <c r="AQ82" s="215"/>
    </row>
    <row r="83" spans="2:43" s="186" customFormat="1">
      <c r="B83" s="80" t="s">
        <v>11</v>
      </c>
      <c r="C83" s="95">
        <v>22</v>
      </c>
      <c r="D83" s="72">
        <v>21.4</v>
      </c>
      <c r="E83" s="72">
        <v>21.8</v>
      </c>
      <c r="F83" s="72">
        <v>21.9</v>
      </c>
      <c r="G83" s="72">
        <v>22.1</v>
      </c>
      <c r="H83" s="72">
        <v>21.1</v>
      </c>
      <c r="I83" s="72">
        <v>21.3</v>
      </c>
      <c r="J83" s="72"/>
      <c r="K83" s="153"/>
      <c r="L83" s="151"/>
      <c r="T83" s="80" t="s">
        <v>11</v>
      </c>
      <c r="U83" s="95"/>
      <c r="V83" s="121"/>
      <c r="W83" s="121"/>
      <c r="X83" s="72">
        <f t="shared" si="34"/>
        <v>0.30000000000000071</v>
      </c>
      <c r="Y83" s="72">
        <f t="shared" si="34"/>
        <v>0.5</v>
      </c>
      <c r="Z83" s="72">
        <f t="shared" si="34"/>
        <v>0.59999999999999787</v>
      </c>
      <c r="AA83" s="72">
        <f t="shared" si="34"/>
        <v>-1.1999999999999993</v>
      </c>
      <c r="AB83" s="72">
        <f t="shared" si="34"/>
        <v>-22.1</v>
      </c>
      <c r="AC83" s="72">
        <f t="shared" si="34"/>
        <v>-21.1</v>
      </c>
      <c r="AD83" s="72">
        <f t="shared" si="34"/>
        <v>-21.3</v>
      </c>
      <c r="AE83" s="244"/>
      <c r="AF83" s="245"/>
      <c r="AG83" s="245"/>
      <c r="AH83" s="245"/>
      <c r="AI83" s="245"/>
      <c r="AJ83" s="245"/>
      <c r="AK83" s="245"/>
      <c r="AL83" s="153"/>
      <c r="AM83" s="151"/>
      <c r="AN83" s="223"/>
      <c r="AO83" s="223"/>
      <c r="AP83" s="223"/>
      <c r="AQ83" s="223"/>
    </row>
    <row r="84" spans="2:43" s="186" customFormat="1"/>
    <row r="85" spans="2:43" s="186" customFormat="1"/>
    <row r="86" spans="2:43" s="186" customFormat="1">
      <c r="L86" s="234"/>
    </row>
    <row r="87" spans="2:43" s="186" customFormat="1"/>
    <row r="88" spans="2:43" s="186" customFormat="1"/>
    <row r="89" spans="2:43" s="186" customFormat="1"/>
    <row r="90" spans="2:43" s="186" customFormat="1"/>
    <row r="91" spans="2:43" s="186" customFormat="1"/>
    <row r="92" spans="2:43" s="186" customFormat="1"/>
    <row r="93" spans="2:43" s="186" customFormat="1"/>
    <row r="94" spans="2:43" s="186" customFormat="1"/>
    <row r="95" spans="2:43" s="186" customFormat="1"/>
    <row r="96" spans="2:43" s="186" customFormat="1"/>
    <row r="97" s="186" customFormat="1"/>
    <row r="98" s="186" customFormat="1"/>
    <row r="99" s="186" customFormat="1"/>
    <row r="100" s="186" customFormat="1"/>
    <row r="101" s="186" customFormat="1"/>
    <row r="102" s="186" customFormat="1"/>
    <row r="103" s="186" customFormat="1"/>
    <row r="104" s="186" customFormat="1"/>
    <row r="105" s="186" customFormat="1"/>
    <row r="106" s="186" customFormat="1"/>
    <row r="107" s="186" customFormat="1"/>
    <row r="108" s="186" customFormat="1"/>
  </sheetData>
  <mergeCells count="6">
    <mergeCell ref="AL3:AL4"/>
    <mergeCell ref="B31:O31"/>
    <mergeCell ref="M3:N3"/>
    <mergeCell ref="O3:O4"/>
    <mergeCell ref="P3:P4"/>
    <mergeCell ref="AK3:AK4"/>
  </mergeCells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&amp;RPage &amp;P&amp;C&amp;"Calibri"&amp;11&amp;K000000&amp;A_x000D_&amp;1#&amp;"Calibri"&amp;10&amp;K000000Confidential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2" tint="0.79998168889431442"/>
    <pageSetUpPr fitToPage="1"/>
  </sheetPr>
  <dimension ref="A1:BD108"/>
  <sheetViews>
    <sheetView zoomScaleNormal="100" workbookViewId="0">
      <selection activeCell="R57" sqref="R57"/>
    </sheetView>
  </sheetViews>
  <sheetFormatPr defaultColWidth="9.33203125" defaultRowHeight="12" outlineLevelRow="1" outlineLevelCol="1"/>
  <cols>
    <col min="1" max="1" width="23.33203125" style="146" customWidth="1"/>
    <col min="2" max="2" width="29.109375" style="49" customWidth="1"/>
    <col min="3" max="3" width="7.33203125" style="10" customWidth="1"/>
    <col min="4" max="7" width="7.33203125" style="49" customWidth="1"/>
    <col min="8" max="8" width="7.109375" style="49" customWidth="1" outlineLevel="1"/>
    <col min="9" max="10" width="7.33203125" style="49" customWidth="1" outlineLevel="1"/>
    <col min="11" max="11" width="9.33203125" style="49" bestFit="1" customWidth="1"/>
    <col min="12" max="12" width="9.77734375" style="49" bestFit="1" customWidth="1"/>
    <col min="13" max="13" width="9.33203125" style="49" bestFit="1" customWidth="1"/>
    <col min="14" max="14" width="9" style="49" bestFit="1" customWidth="1"/>
    <col min="15" max="15" width="7.77734375" style="49" bestFit="1" customWidth="1" outlineLevel="1"/>
    <col min="16" max="16" width="7.77734375" style="49" customWidth="1" outlineLevel="1"/>
    <col min="17" max="17" width="11" style="49" bestFit="1" customWidth="1" outlineLevel="1"/>
    <col min="18" max="18" width="10.109375" style="49" bestFit="1" customWidth="1" outlineLevel="1"/>
    <col min="19" max="20" width="9.33203125" style="49" customWidth="1"/>
    <col min="21" max="23" width="7.6640625" style="49" customWidth="1"/>
    <col min="24" max="24" width="7.109375" style="49" customWidth="1"/>
    <col min="25" max="25" width="7.33203125" style="49" customWidth="1"/>
    <col min="26" max="26" width="8.77734375" style="49" customWidth="1"/>
    <col min="27" max="31" width="9.33203125" style="49" customWidth="1"/>
    <col min="32" max="32" width="9" style="49" bestFit="1" customWidth="1"/>
    <col min="33" max="33" width="9.33203125" style="49" customWidth="1"/>
    <col min="34" max="16384" width="9.33203125" style="49"/>
  </cols>
  <sheetData>
    <row r="1" spans="1:56" s="86" customFormat="1" ht="10.5" customHeight="1">
      <c r="A1" s="162" t="s">
        <v>59</v>
      </c>
      <c r="B1" s="163">
        <v>2</v>
      </c>
      <c r="C1" s="163">
        <f>+B1+1</f>
        <v>3</v>
      </c>
      <c r="D1" s="163">
        <f t="shared" ref="D1:L1" si="0">+C1+1</f>
        <v>4</v>
      </c>
      <c r="E1" s="163">
        <f t="shared" si="0"/>
        <v>5</v>
      </c>
      <c r="F1" s="163">
        <f t="shared" si="0"/>
        <v>6</v>
      </c>
      <c r="G1" s="163">
        <f t="shared" si="0"/>
        <v>7</v>
      </c>
      <c r="H1" s="163">
        <f t="shared" si="0"/>
        <v>8</v>
      </c>
      <c r="I1" s="163">
        <f t="shared" si="0"/>
        <v>9</v>
      </c>
      <c r="J1" s="163">
        <f t="shared" si="0"/>
        <v>10</v>
      </c>
      <c r="K1" s="163">
        <f t="shared" si="0"/>
        <v>11</v>
      </c>
      <c r="L1" s="163">
        <f t="shared" si="0"/>
        <v>12</v>
      </c>
      <c r="M1" s="163">
        <f>+L1+1</f>
        <v>13</v>
      </c>
      <c r="N1" s="163">
        <f>+M1+1</f>
        <v>14</v>
      </c>
      <c r="O1" s="163">
        <f>+N1+1</f>
        <v>15</v>
      </c>
      <c r="P1" s="163">
        <f>+O1+1</f>
        <v>16</v>
      </c>
    </row>
    <row r="2" spans="1:56" s="86" customFormat="1" ht="10.5" customHeight="1">
      <c r="A2" s="162"/>
      <c r="B2" s="294" t="s">
        <v>99</v>
      </c>
      <c r="C2" s="335"/>
      <c r="D2" s="283"/>
      <c r="E2" s="283"/>
      <c r="F2" s="283"/>
      <c r="G2" s="283"/>
      <c r="H2" s="283"/>
      <c r="I2" s="283"/>
      <c r="J2" s="283"/>
      <c r="K2" s="283"/>
      <c r="L2" s="283"/>
      <c r="M2" s="269"/>
      <c r="N2" s="270"/>
      <c r="O2" s="270"/>
      <c r="P2" s="270"/>
      <c r="Q2" s="270"/>
      <c r="R2" s="270"/>
      <c r="Y2" s="86" t="s">
        <v>89</v>
      </c>
    </row>
    <row r="3" spans="1:56" s="86" customFormat="1" ht="10.5" customHeight="1">
      <c r="A3" s="162"/>
      <c r="B3" s="378"/>
      <c r="C3" s="376"/>
      <c r="D3" s="375"/>
      <c r="E3" s="375"/>
      <c r="F3" s="375"/>
      <c r="G3" s="375"/>
      <c r="H3" s="375"/>
      <c r="I3" s="375"/>
      <c r="J3" s="377"/>
      <c r="K3" s="375"/>
      <c r="L3" s="377"/>
      <c r="M3" s="922" t="s">
        <v>80</v>
      </c>
      <c r="N3" s="923"/>
      <c r="O3" s="929" t="e">
        <f>+VLOOKUP($A4,#REF!,M$1+1,FALSE)</f>
        <v>#REF!</v>
      </c>
      <c r="P3" s="931" t="e">
        <f>+VLOOKUP($A4,#REF!,N$1+1,FALSE)</f>
        <v>#REF!</v>
      </c>
      <c r="Q3" s="807" t="s">
        <v>108</v>
      </c>
      <c r="R3" s="695" t="s">
        <v>105</v>
      </c>
      <c r="AI3" s="86" t="s">
        <v>80</v>
      </c>
      <c r="AK3" s="935" t="e">
        <f>O3</f>
        <v>#REF!</v>
      </c>
      <c r="AL3" s="933" t="e">
        <f>P3</f>
        <v>#REF!</v>
      </c>
      <c r="AM3" s="681" t="str">
        <f>Q3</f>
        <v>Jan-Dec</v>
      </c>
      <c r="AN3" s="681" t="str">
        <f>R3</f>
        <v>17/16</v>
      </c>
    </row>
    <row r="4" spans="1:56" s="86" customFormat="1" ht="13.5" customHeight="1">
      <c r="A4" s="147" t="str">
        <f>+"headingqy"&amp;$A$1</f>
        <v>headingqyGroup</v>
      </c>
      <c r="B4" s="384" t="e">
        <f>+VLOOKUP($A4,#REF!,B$1+1,FALSE)</f>
        <v>#REF!</v>
      </c>
      <c r="C4" s="769" t="e">
        <f>+VLOOKUP($A4,#REF!,C$1+1,FALSE)</f>
        <v>#REF!</v>
      </c>
      <c r="D4" s="770" t="e">
        <f>+VLOOKUP($A4,#REF!,D$1+1,FALSE)</f>
        <v>#REF!</v>
      </c>
      <c r="E4" s="770" t="e">
        <f>+VLOOKUP($A4,#REF!,E$1+1,FALSE)</f>
        <v>#REF!</v>
      </c>
      <c r="F4" s="770" t="e">
        <f>+VLOOKUP($A4,#REF!,F$1+1,FALSE)</f>
        <v>#REF!</v>
      </c>
      <c r="G4" s="770" t="e">
        <f>+VLOOKUP($A4,#REF!,G$1+1,FALSE)</f>
        <v>#REF!</v>
      </c>
      <c r="H4" s="770" t="e">
        <f>+VLOOKUP($A4,#REF!,H$1+1,FALSE)</f>
        <v>#REF!</v>
      </c>
      <c r="I4" s="770" t="e">
        <f>+VLOOKUP($A4,#REF!,I$1+1,FALSE)</f>
        <v>#REF!</v>
      </c>
      <c r="J4" s="771" t="e">
        <f>+VLOOKUP($A4,#REF!,J$1+1,FALSE)</f>
        <v>#REF!</v>
      </c>
      <c r="K4" s="358" t="e">
        <f>+VLOOKUP($A4,#REF!,K$1+1,FALSE)</f>
        <v>#REF!</v>
      </c>
      <c r="L4" s="809" t="e">
        <f>+VLOOKUP($A4,#REF!,L$1+1,FALSE)</f>
        <v>#REF!</v>
      </c>
      <c r="M4" s="813" t="e">
        <f>+K4</f>
        <v>#REF!</v>
      </c>
      <c r="N4" s="809" t="e">
        <f>L4</f>
        <v>#REF!</v>
      </c>
      <c r="O4" s="930"/>
      <c r="P4" s="932"/>
      <c r="Q4" s="767" t="str">
        <f>"14 vs
"&amp;"EUR"</f>
        <v>14 vs
EUR</v>
      </c>
      <c r="R4" s="768" t="str">
        <f>"13
"&amp;"Local"</f>
        <v>13
Local</v>
      </c>
      <c r="Y4" s="770" t="e">
        <f>C4</f>
        <v>#REF!</v>
      </c>
      <c r="Z4" s="770" t="e">
        <f t="shared" ref="Z4:AF4" si="1">D4</f>
        <v>#REF!</v>
      </c>
      <c r="AA4" s="770" t="e">
        <f t="shared" si="1"/>
        <v>#REF!</v>
      </c>
      <c r="AB4" s="770" t="e">
        <f t="shared" si="1"/>
        <v>#REF!</v>
      </c>
      <c r="AC4" s="770" t="e">
        <f t="shared" si="1"/>
        <v>#REF!</v>
      </c>
      <c r="AD4" s="770" t="e">
        <f t="shared" si="1"/>
        <v>#REF!</v>
      </c>
      <c r="AE4" s="770" t="e">
        <f t="shared" si="1"/>
        <v>#REF!</v>
      </c>
      <c r="AF4" s="770" t="e">
        <f t="shared" si="1"/>
        <v>#REF!</v>
      </c>
      <c r="AG4" s="767" t="e">
        <f>K4</f>
        <v>#REF!</v>
      </c>
      <c r="AH4" s="767" t="e">
        <f>L4</f>
        <v>#REF!</v>
      </c>
      <c r="AI4" s="767" t="e">
        <f>M4</f>
        <v>#REF!</v>
      </c>
      <c r="AJ4" s="767" t="e">
        <f>N4</f>
        <v>#REF!</v>
      </c>
      <c r="AK4" s="936"/>
      <c r="AL4" s="934"/>
      <c r="AM4" s="767" t="s">
        <v>69</v>
      </c>
      <c r="AN4" s="768" t="s">
        <v>70</v>
      </c>
    </row>
    <row r="5" spans="1:56" s="86" customFormat="1" ht="10.5" customHeight="1">
      <c r="A5" s="176" t="s">
        <v>6</v>
      </c>
      <c r="B5" s="413" t="s">
        <v>6</v>
      </c>
      <c r="C5" s="305">
        <v>5</v>
      </c>
      <c r="D5" s="328">
        <v>2</v>
      </c>
      <c r="E5" s="328">
        <v>2</v>
      </c>
      <c r="F5" s="328">
        <v>4</v>
      </c>
      <c r="G5" s="328">
        <v>4</v>
      </c>
      <c r="H5" s="466"/>
      <c r="I5" s="466"/>
      <c r="J5" s="466"/>
      <c r="K5" s="581">
        <v>1.5859727688939977</v>
      </c>
      <c r="L5" s="596">
        <v>0.36660622676236509</v>
      </c>
      <c r="M5" s="403">
        <v>1.6712611195366605</v>
      </c>
      <c r="N5" s="508">
        <v>0.49518641545091935</v>
      </c>
      <c r="O5" s="405">
        <v>5</v>
      </c>
      <c r="P5" s="481">
        <v>4</v>
      </c>
      <c r="Q5" s="822">
        <v>-0.70585465205428055</v>
      </c>
      <c r="R5" s="417">
        <v>0.49518641545091935</v>
      </c>
      <c r="T5" s="677">
        <f>((C5-D5)/D5)-K5</f>
        <v>-8.5972768893997742E-2</v>
      </c>
      <c r="U5" s="677">
        <f>((C5-G5)/G5)-L5</f>
        <v>-0.11660622676236509</v>
      </c>
      <c r="V5" s="677">
        <f t="shared" ref="V5:V16" si="2">((O5-P5)/P5)-Q5</f>
        <v>0.95585465205428055</v>
      </c>
      <c r="W5" s="677">
        <f>C5-O5</f>
        <v>0</v>
      </c>
      <c r="X5" s="677">
        <f>H5+G5+I5+J5-P5</f>
        <v>0</v>
      </c>
      <c r="Y5" s="615">
        <v>5</v>
      </c>
      <c r="Z5" s="723">
        <v>2</v>
      </c>
      <c r="AA5" s="724">
        <v>2</v>
      </c>
      <c r="AB5" s="724">
        <v>4</v>
      </c>
      <c r="AC5" s="724">
        <v>4</v>
      </c>
      <c r="AD5" s="724"/>
      <c r="AE5" s="725"/>
      <c r="AF5" s="725"/>
      <c r="AG5" s="581"/>
      <c r="AH5" s="596">
        <v>0.36660622676236509</v>
      </c>
      <c r="AI5" s="609"/>
      <c r="AJ5" s="582">
        <v>0.49518641545091935</v>
      </c>
      <c r="AK5" s="615">
        <v>5</v>
      </c>
      <c r="AL5" s="723">
        <v>4</v>
      </c>
      <c r="AM5" s="609">
        <v>-0.70585465205428055</v>
      </c>
      <c r="AN5" s="582">
        <v>0.49518641545091935</v>
      </c>
      <c r="AO5" s="661">
        <f t="shared" ref="AO5:BD5" si="3">C5-Y5</f>
        <v>0</v>
      </c>
      <c r="AP5" s="661">
        <f t="shared" si="3"/>
        <v>0</v>
      </c>
      <c r="AQ5" s="661">
        <f t="shared" si="3"/>
        <v>0</v>
      </c>
      <c r="AR5" s="661">
        <f t="shared" si="3"/>
        <v>0</v>
      </c>
      <c r="AS5" s="661">
        <f t="shared" si="3"/>
        <v>0</v>
      </c>
      <c r="AT5" s="661">
        <f t="shared" si="3"/>
        <v>0</v>
      </c>
      <c r="AU5" s="661">
        <f t="shared" si="3"/>
        <v>0</v>
      </c>
      <c r="AV5" s="661">
        <f t="shared" si="3"/>
        <v>0</v>
      </c>
      <c r="AW5" s="661">
        <f t="shared" si="3"/>
        <v>1.5859727688939977</v>
      </c>
      <c r="AX5" s="661">
        <f t="shared" si="3"/>
        <v>0</v>
      </c>
      <c r="AY5" s="661">
        <f t="shared" si="3"/>
        <v>1.6712611195366605</v>
      </c>
      <c r="AZ5" s="661">
        <f t="shared" si="3"/>
        <v>0</v>
      </c>
      <c r="BA5" s="661">
        <f t="shared" si="3"/>
        <v>0</v>
      </c>
      <c r="BB5" s="661">
        <f t="shared" si="3"/>
        <v>0</v>
      </c>
      <c r="BC5" s="661">
        <f t="shared" si="3"/>
        <v>0</v>
      </c>
      <c r="BD5" s="661">
        <f t="shared" si="3"/>
        <v>0</v>
      </c>
    </row>
    <row r="6" spans="1:56" s="86" customFormat="1" ht="10.5" customHeight="1">
      <c r="A6" s="176" t="s">
        <v>2</v>
      </c>
      <c r="B6" s="413" t="s">
        <v>2</v>
      </c>
      <c r="C6" s="334">
        <v>-13</v>
      </c>
      <c r="D6" s="335">
        <v>-14</v>
      </c>
      <c r="E6" s="335">
        <v>-14</v>
      </c>
      <c r="F6" s="590">
        <v>-6</v>
      </c>
      <c r="G6" s="590">
        <v>-16</v>
      </c>
      <c r="H6" s="483"/>
      <c r="I6" s="483"/>
      <c r="J6" s="483"/>
      <c r="K6" s="284">
        <v>-4.6846166153746371E-2</v>
      </c>
      <c r="L6" s="285">
        <v>-0.15114014190629321</v>
      </c>
      <c r="M6" s="403">
        <v>-4.4062526118710421E-2</v>
      </c>
      <c r="N6" s="404">
        <v>-0.10762401450210968</v>
      </c>
      <c r="O6" s="405">
        <v>-13</v>
      </c>
      <c r="P6" s="481">
        <v>-16</v>
      </c>
      <c r="Q6" s="338">
        <v>-9.9226747598223586E-2</v>
      </c>
      <c r="R6" s="404">
        <v>-0.10762401450210968</v>
      </c>
      <c r="T6" s="677">
        <f t="shared" ref="T6:T16" si="4">((C6-D6)/D6)-K6</f>
        <v>-2.4582405274825053E-2</v>
      </c>
      <c r="U6" s="677">
        <f>((C6-G6)/G6)-L6</f>
        <v>-3.6359858093706787E-2</v>
      </c>
      <c r="V6" s="677">
        <f t="shared" si="2"/>
        <v>-8.8273252401776414E-2</v>
      </c>
      <c r="W6" s="677">
        <f t="shared" ref="W6:W16" si="5">C6-O6</f>
        <v>0</v>
      </c>
      <c r="X6" s="677">
        <f t="shared" ref="X6:X16" si="6">H6+G6+I6+J6-P6</f>
        <v>0</v>
      </c>
      <c r="Y6" s="281">
        <v>-13</v>
      </c>
      <c r="Z6" s="282">
        <v>-14</v>
      </c>
      <c r="AA6" s="283">
        <v>-14</v>
      </c>
      <c r="AB6" s="277">
        <v>-6</v>
      </c>
      <c r="AC6" s="277">
        <v>-16</v>
      </c>
      <c r="AD6" s="277"/>
      <c r="AE6" s="283"/>
      <c r="AF6" s="283"/>
      <c r="AG6" s="284">
        <v>-4.6846166153746371E-2</v>
      </c>
      <c r="AH6" s="285">
        <v>-0.15114014190629321</v>
      </c>
      <c r="AI6" s="278">
        <v>-4.4062526118710421E-2</v>
      </c>
      <c r="AJ6" s="280">
        <v>-0.10762401450210968</v>
      </c>
      <c r="AK6" s="363">
        <v>-13</v>
      </c>
      <c r="AL6" s="275">
        <v>-16</v>
      </c>
      <c r="AM6" s="278">
        <v>-9.9226747598223586E-2</v>
      </c>
      <c r="AN6" s="280">
        <v>-0.10762401450210968</v>
      </c>
      <c r="AO6" s="661">
        <f t="shared" ref="AO6:AO30" si="7">C6-Y6</f>
        <v>0</v>
      </c>
      <c r="AP6" s="661">
        <f t="shared" ref="AP6:AP30" si="8">D6-Z6</f>
        <v>0</v>
      </c>
      <c r="AQ6" s="661">
        <f t="shared" ref="AQ6:AQ30" si="9">E6-AA6</f>
        <v>0</v>
      </c>
      <c r="AR6" s="661">
        <f t="shared" ref="AR6:AR30" si="10">F6-AB6</f>
        <v>0</v>
      </c>
      <c r="AS6" s="661">
        <f t="shared" ref="AS6:AS30" si="11">G6-AC6</f>
        <v>0</v>
      </c>
      <c r="AT6" s="661">
        <f t="shared" ref="AT6:AT30" si="12">H6-AD6</f>
        <v>0</v>
      </c>
      <c r="AU6" s="661">
        <f t="shared" ref="AU6:AU30" si="13">I6-AE6</f>
        <v>0</v>
      </c>
      <c r="AV6" s="661">
        <f t="shared" ref="AV6:AV30" si="14">J6-AF6</f>
        <v>0</v>
      </c>
      <c r="AW6" s="661">
        <f t="shared" ref="AW6:AW30" si="15">K6-AG6</f>
        <v>0</v>
      </c>
      <c r="AX6" s="661">
        <f t="shared" ref="AX6:AX30" si="16">L6-AH6</f>
        <v>0</v>
      </c>
      <c r="AY6" s="661">
        <f t="shared" ref="AY6:AY30" si="17">M6-AI6</f>
        <v>0</v>
      </c>
      <c r="AZ6" s="661">
        <f t="shared" ref="AZ6:AZ30" si="18">N6-AJ6</f>
        <v>0</v>
      </c>
      <c r="BA6" s="661">
        <f t="shared" ref="BA6:BA30" si="19">O6-AK6</f>
        <v>0</v>
      </c>
      <c r="BB6" s="661">
        <f t="shared" ref="BB6:BB30" si="20">P6-AL6</f>
        <v>0</v>
      </c>
      <c r="BC6" s="661">
        <f t="shared" ref="BC6:BC30" si="21">Q6-AM6</f>
        <v>0</v>
      </c>
      <c r="BD6" s="661">
        <f t="shared" ref="BD6:BD30" si="22">R6-AN6</f>
        <v>0</v>
      </c>
    </row>
    <row r="7" spans="1:56" s="86" customFormat="1" ht="10.5" customHeight="1">
      <c r="A7" s="176" t="s">
        <v>0</v>
      </c>
      <c r="B7" s="413" t="s">
        <v>0</v>
      </c>
      <c r="C7" s="334">
        <v>-4</v>
      </c>
      <c r="D7" s="335">
        <v>-3</v>
      </c>
      <c r="E7" s="335">
        <v>-3</v>
      </c>
      <c r="F7" s="590">
        <v>-4</v>
      </c>
      <c r="G7" s="590">
        <v>-4</v>
      </c>
      <c r="H7" s="483"/>
      <c r="I7" s="483"/>
      <c r="J7" s="483"/>
      <c r="K7" s="284">
        <v>0.24967464439512255</v>
      </c>
      <c r="L7" s="285">
        <v>6.8650817406135101E-3</v>
      </c>
      <c r="M7" s="403">
        <v>0.27456892443018344</v>
      </c>
      <c r="N7" s="404">
        <v>5.1012093998489272E-2</v>
      </c>
      <c r="O7" s="405">
        <v>-4</v>
      </c>
      <c r="P7" s="481">
        <v>-4</v>
      </c>
      <c r="Q7" s="338">
        <v>1.8137972644993807</v>
      </c>
      <c r="R7" s="404">
        <v>5.1012093998489272E-2</v>
      </c>
      <c r="T7" s="677">
        <f t="shared" si="4"/>
        <v>8.3658688938210768E-2</v>
      </c>
      <c r="U7" s="677">
        <f t="shared" ref="U7:U16" si="23">((C7-G7)/G7)-L7</f>
        <v>-6.8650817406135101E-3</v>
      </c>
      <c r="V7" s="677">
        <f t="shared" si="2"/>
        <v>-1.8137972644993807</v>
      </c>
      <c r="W7" s="677">
        <f t="shared" si="5"/>
        <v>0</v>
      </c>
      <c r="X7" s="677">
        <f t="shared" si="6"/>
        <v>0</v>
      </c>
      <c r="Y7" s="281">
        <v>-4</v>
      </c>
      <c r="Z7" s="282">
        <v>-3</v>
      </c>
      <c r="AA7" s="283">
        <v>-3</v>
      </c>
      <c r="AB7" s="277">
        <v>-4</v>
      </c>
      <c r="AC7" s="277">
        <v>-4</v>
      </c>
      <c r="AD7" s="277"/>
      <c r="AE7" s="283"/>
      <c r="AF7" s="283"/>
      <c r="AG7" s="284">
        <v>0.24967464439512255</v>
      </c>
      <c r="AH7" s="285">
        <v>6.8650817406135101E-3</v>
      </c>
      <c r="AI7" s="278">
        <v>0.27456892443018344</v>
      </c>
      <c r="AJ7" s="280">
        <v>5.1012093998489272E-2</v>
      </c>
      <c r="AK7" s="363">
        <v>-4</v>
      </c>
      <c r="AL7" s="275">
        <v>-4</v>
      </c>
      <c r="AM7" s="278"/>
      <c r="AN7" s="280">
        <v>5.1012093998489272E-2</v>
      </c>
      <c r="AO7" s="661">
        <f t="shared" si="7"/>
        <v>0</v>
      </c>
      <c r="AP7" s="661">
        <f t="shared" si="8"/>
        <v>0</v>
      </c>
      <c r="AQ7" s="661">
        <f t="shared" si="9"/>
        <v>0</v>
      </c>
      <c r="AR7" s="661">
        <f t="shared" si="10"/>
        <v>0</v>
      </c>
      <c r="AS7" s="661">
        <f t="shared" si="11"/>
        <v>0</v>
      </c>
      <c r="AT7" s="661">
        <f t="shared" si="12"/>
        <v>0</v>
      </c>
      <c r="AU7" s="661">
        <f t="shared" si="13"/>
        <v>0</v>
      </c>
      <c r="AV7" s="661">
        <f t="shared" si="14"/>
        <v>0</v>
      </c>
      <c r="AW7" s="661">
        <f t="shared" si="15"/>
        <v>0</v>
      </c>
      <c r="AX7" s="661">
        <f t="shared" si="16"/>
        <v>0</v>
      </c>
      <c r="AY7" s="661">
        <f t="shared" si="17"/>
        <v>0</v>
      </c>
      <c r="AZ7" s="661">
        <f t="shared" si="18"/>
        <v>0</v>
      </c>
      <c r="BA7" s="661">
        <f t="shared" si="19"/>
        <v>0</v>
      </c>
      <c r="BB7" s="661">
        <f t="shared" si="20"/>
        <v>0</v>
      </c>
      <c r="BC7" s="661">
        <f t="shared" si="21"/>
        <v>1.8137972644993807</v>
      </c>
      <c r="BD7" s="661">
        <f t="shared" si="22"/>
        <v>0</v>
      </c>
    </row>
    <row r="8" spans="1:56" s="86" customFormat="1" ht="10.5" customHeight="1">
      <c r="A8" s="176" t="s">
        <v>14</v>
      </c>
      <c r="B8" s="413" t="s">
        <v>14</v>
      </c>
      <c r="C8" s="334">
        <v>5</v>
      </c>
      <c r="D8" s="335">
        <v>7</v>
      </c>
      <c r="E8" s="335">
        <v>5</v>
      </c>
      <c r="F8" s="590">
        <v>6</v>
      </c>
      <c r="G8" s="590">
        <v>6</v>
      </c>
      <c r="H8" s="483"/>
      <c r="I8" s="483"/>
      <c r="J8" s="483"/>
      <c r="K8" s="284">
        <v>-0.25432821464075206</v>
      </c>
      <c r="L8" s="285">
        <v>-7.5985129338609236E-2</v>
      </c>
      <c r="M8" s="403">
        <v>-0.24860099415063153</v>
      </c>
      <c r="N8" s="404">
        <v>-4.7998308944828705E-2</v>
      </c>
      <c r="O8" s="405">
        <v>5</v>
      </c>
      <c r="P8" s="481">
        <v>6</v>
      </c>
      <c r="Q8" s="338">
        <v>2.6088785183747243E-2</v>
      </c>
      <c r="R8" s="404">
        <v>-4.7998308944828705E-2</v>
      </c>
      <c r="T8" s="677">
        <f t="shared" si="4"/>
        <v>-3.1386071073533639E-2</v>
      </c>
      <c r="U8" s="677">
        <f t="shared" si="23"/>
        <v>-9.0681537328057421E-2</v>
      </c>
      <c r="V8" s="677">
        <f t="shared" si="2"/>
        <v>-0.1927554518504139</v>
      </c>
      <c r="W8" s="677">
        <f t="shared" si="5"/>
        <v>0</v>
      </c>
      <c r="X8" s="677">
        <f t="shared" si="6"/>
        <v>0</v>
      </c>
      <c r="Y8" s="281">
        <v>5</v>
      </c>
      <c r="Z8" s="282">
        <v>7</v>
      </c>
      <c r="AA8" s="283">
        <v>5</v>
      </c>
      <c r="AB8" s="277">
        <v>6</v>
      </c>
      <c r="AC8" s="277">
        <v>6</v>
      </c>
      <c r="AD8" s="277"/>
      <c r="AE8" s="283"/>
      <c r="AF8" s="283"/>
      <c r="AG8" s="284">
        <v>-0.25432821464075206</v>
      </c>
      <c r="AH8" s="285">
        <v>-7.5985129338609236E-2</v>
      </c>
      <c r="AI8" s="278">
        <v>-0.24860099415063153</v>
      </c>
      <c r="AJ8" s="280">
        <v>-4.7998308944828705E-2</v>
      </c>
      <c r="AK8" s="363">
        <v>5</v>
      </c>
      <c r="AL8" s="275">
        <v>6</v>
      </c>
      <c r="AM8" s="278">
        <v>2.6088785183747243E-2</v>
      </c>
      <c r="AN8" s="280">
        <v>-4.7998308944828705E-2</v>
      </c>
      <c r="AO8" s="661">
        <f t="shared" si="7"/>
        <v>0</v>
      </c>
      <c r="AP8" s="661">
        <f t="shared" si="8"/>
        <v>0</v>
      </c>
      <c r="AQ8" s="661">
        <f t="shared" si="9"/>
        <v>0</v>
      </c>
      <c r="AR8" s="661">
        <f t="shared" si="10"/>
        <v>0</v>
      </c>
      <c r="AS8" s="661">
        <f t="shared" si="11"/>
        <v>0</v>
      </c>
      <c r="AT8" s="661">
        <f t="shared" si="12"/>
        <v>0</v>
      </c>
      <c r="AU8" s="661">
        <f t="shared" si="13"/>
        <v>0</v>
      </c>
      <c r="AV8" s="661">
        <f t="shared" si="14"/>
        <v>0</v>
      </c>
      <c r="AW8" s="661">
        <f t="shared" si="15"/>
        <v>0</v>
      </c>
      <c r="AX8" s="661">
        <f t="shared" si="16"/>
        <v>0</v>
      </c>
      <c r="AY8" s="661">
        <f t="shared" si="17"/>
        <v>0</v>
      </c>
      <c r="AZ8" s="661">
        <f t="shared" si="18"/>
        <v>0</v>
      </c>
      <c r="BA8" s="661">
        <f t="shared" si="19"/>
        <v>0</v>
      </c>
      <c r="BB8" s="661">
        <f t="shared" si="20"/>
        <v>0</v>
      </c>
      <c r="BC8" s="661">
        <f t="shared" si="21"/>
        <v>0</v>
      </c>
      <c r="BD8" s="661">
        <f t="shared" si="22"/>
        <v>0</v>
      </c>
    </row>
    <row r="9" spans="1:56" s="86" customFormat="1" ht="10.5" customHeight="1">
      <c r="A9" s="177" t="s">
        <v>7</v>
      </c>
      <c r="B9" s="423" t="s">
        <v>7</v>
      </c>
      <c r="C9" s="364">
        <v>-7</v>
      </c>
      <c r="D9" s="637">
        <v>-8</v>
      </c>
      <c r="E9" s="637">
        <v>-10</v>
      </c>
      <c r="F9" s="637">
        <v>0</v>
      </c>
      <c r="G9" s="637">
        <v>-10</v>
      </c>
      <c r="H9" s="487"/>
      <c r="I9" s="487"/>
      <c r="J9" s="487"/>
      <c r="K9" s="287">
        <v>-9.1899745193658289E-2</v>
      </c>
      <c r="L9" s="288">
        <v>-0.29890230740193868</v>
      </c>
      <c r="M9" s="823">
        <v>-9.727142073621009E-2</v>
      </c>
      <c r="N9" s="424">
        <v>-0.26735184160909897</v>
      </c>
      <c r="O9" s="407">
        <v>-7</v>
      </c>
      <c r="P9" s="487">
        <v>-10</v>
      </c>
      <c r="Q9" s="367"/>
      <c r="R9" s="424">
        <v>-0.26735184160909897</v>
      </c>
      <c r="T9" s="677">
        <f t="shared" si="4"/>
        <v>-3.3100254806341711E-2</v>
      </c>
      <c r="U9" s="677">
        <f t="shared" si="23"/>
        <v>-1.0976925980613061E-3</v>
      </c>
      <c r="V9" s="677">
        <f t="shared" si="2"/>
        <v>-0.3</v>
      </c>
      <c r="W9" s="677">
        <f t="shared" si="5"/>
        <v>0</v>
      </c>
      <c r="X9" s="677">
        <f t="shared" si="6"/>
        <v>0</v>
      </c>
      <c r="Y9" s="364">
        <v>-7</v>
      </c>
      <c r="Z9" s="286">
        <v>-8</v>
      </c>
      <c r="AA9" s="286">
        <v>-10</v>
      </c>
      <c r="AB9" s="286">
        <v>0</v>
      </c>
      <c r="AC9" s="286">
        <v>-10</v>
      </c>
      <c r="AD9" s="286"/>
      <c r="AE9" s="286"/>
      <c r="AF9" s="286"/>
      <c r="AG9" s="287">
        <v>-9.1899745193658289E-2</v>
      </c>
      <c r="AH9" s="288">
        <v>-0.29890230740193868</v>
      </c>
      <c r="AI9" s="289">
        <v>-9.727142073621009E-2</v>
      </c>
      <c r="AJ9" s="290">
        <v>-0.26735184160909897</v>
      </c>
      <c r="AK9" s="364">
        <v>-7</v>
      </c>
      <c r="AL9" s="286">
        <v>-10</v>
      </c>
      <c r="AM9" s="289"/>
      <c r="AN9" s="290">
        <v>-0.26735184160909897</v>
      </c>
      <c r="AO9" s="661">
        <f t="shared" si="7"/>
        <v>0</v>
      </c>
      <c r="AP9" s="661">
        <f t="shared" si="8"/>
        <v>0</v>
      </c>
      <c r="AQ9" s="661">
        <f t="shared" si="9"/>
        <v>0</v>
      </c>
      <c r="AR9" s="661">
        <f t="shared" si="10"/>
        <v>0</v>
      </c>
      <c r="AS9" s="661">
        <f t="shared" si="11"/>
        <v>0</v>
      </c>
      <c r="AT9" s="661">
        <f t="shared" si="12"/>
        <v>0</v>
      </c>
      <c r="AU9" s="661">
        <f t="shared" si="13"/>
        <v>0</v>
      </c>
      <c r="AV9" s="661">
        <f t="shared" si="14"/>
        <v>0</v>
      </c>
      <c r="AW9" s="661">
        <f t="shared" si="15"/>
        <v>0</v>
      </c>
      <c r="AX9" s="661">
        <f t="shared" si="16"/>
        <v>0</v>
      </c>
      <c r="AY9" s="661">
        <f t="shared" si="17"/>
        <v>0</v>
      </c>
      <c r="AZ9" s="661">
        <f t="shared" si="18"/>
        <v>0</v>
      </c>
      <c r="BA9" s="661">
        <f t="shared" si="19"/>
        <v>0</v>
      </c>
      <c r="BB9" s="661">
        <f t="shared" si="20"/>
        <v>0</v>
      </c>
      <c r="BC9" s="661">
        <f t="shared" si="21"/>
        <v>0</v>
      </c>
      <c r="BD9" s="661">
        <f t="shared" si="22"/>
        <v>0</v>
      </c>
    </row>
    <row r="10" spans="1:56" s="86" customFormat="1" ht="10.5" customHeight="1">
      <c r="A10" s="176" t="s">
        <v>3</v>
      </c>
      <c r="B10" s="413" t="s">
        <v>3</v>
      </c>
      <c r="C10" s="281">
        <v>-57</v>
      </c>
      <c r="D10" s="333">
        <v>-96</v>
      </c>
      <c r="E10" s="335">
        <v>-55</v>
      </c>
      <c r="F10" s="590">
        <v>-58</v>
      </c>
      <c r="G10" s="590">
        <v>-54</v>
      </c>
      <c r="H10" s="483"/>
      <c r="I10" s="483"/>
      <c r="J10" s="483"/>
      <c r="K10" s="284">
        <v>-0.4032021090718666</v>
      </c>
      <c r="L10" s="285">
        <v>5.4431963063390265E-2</v>
      </c>
      <c r="M10" s="403">
        <v>-0.39598177753203612</v>
      </c>
      <c r="N10" s="404">
        <v>8.408047094263571E-2</v>
      </c>
      <c r="O10" s="405">
        <v>-57</v>
      </c>
      <c r="P10" s="481">
        <v>-54</v>
      </c>
      <c r="Q10" s="338">
        <v>0.25977010432390335</v>
      </c>
      <c r="R10" s="404">
        <v>8.408047094263571E-2</v>
      </c>
      <c r="T10" s="677">
        <f>((C10-D10)/D10)-K10</f>
        <v>-3.047890928133401E-3</v>
      </c>
      <c r="U10" s="677">
        <f t="shared" si="23"/>
        <v>1.1235924921652873E-3</v>
      </c>
      <c r="V10" s="677">
        <f t="shared" si="2"/>
        <v>-0.2042145487683478</v>
      </c>
      <c r="W10" s="677">
        <f t="shared" si="5"/>
        <v>0</v>
      </c>
      <c r="X10" s="677">
        <f t="shared" si="6"/>
        <v>0</v>
      </c>
      <c r="Y10" s="281">
        <v>-57</v>
      </c>
      <c r="Z10" s="282">
        <v>-96</v>
      </c>
      <c r="AA10" s="283">
        <v>-55</v>
      </c>
      <c r="AB10" s="277">
        <v>-58</v>
      </c>
      <c r="AC10" s="277">
        <v>-54</v>
      </c>
      <c r="AD10" s="277"/>
      <c r="AE10" s="283"/>
      <c r="AF10" s="283"/>
      <c r="AG10" s="284">
        <v>-0.4032021090718666</v>
      </c>
      <c r="AH10" s="285">
        <v>5.4431963063390265E-2</v>
      </c>
      <c r="AI10" s="278">
        <v>-0.39598177753203612</v>
      </c>
      <c r="AJ10" s="280">
        <v>8.408047094263571E-2</v>
      </c>
      <c r="AK10" s="363">
        <v>-57</v>
      </c>
      <c r="AL10" s="275">
        <v>-54</v>
      </c>
      <c r="AM10" s="278">
        <v>0.25977010432390335</v>
      </c>
      <c r="AN10" s="280">
        <v>8.408047094263571E-2</v>
      </c>
      <c r="AO10" s="661">
        <f t="shared" si="7"/>
        <v>0</v>
      </c>
      <c r="AP10" s="661">
        <f t="shared" si="8"/>
        <v>0</v>
      </c>
      <c r="AQ10" s="661">
        <f t="shared" si="9"/>
        <v>0</v>
      </c>
      <c r="AR10" s="661">
        <f t="shared" si="10"/>
        <v>0</v>
      </c>
      <c r="AS10" s="661">
        <f t="shared" si="11"/>
        <v>0</v>
      </c>
      <c r="AT10" s="661">
        <f t="shared" si="12"/>
        <v>0</v>
      </c>
      <c r="AU10" s="661">
        <f t="shared" si="13"/>
        <v>0</v>
      </c>
      <c r="AV10" s="661">
        <f t="shared" si="14"/>
        <v>0</v>
      </c>
      <c r="AW10" s="661">
        <f t="shared" si="15"/>
        <v>0</v>
      </c>
      <c r="AX10" s="661">
        <f t="shared" si="16"/>
        <v>0</v>
      </c>
      <c r="AY10" s="661">
        <f t="shared" si="17"/>
        <v>0</v>
      </c>
      <c r="AZ10" s="661">
        <f t="shared" si="18"/>
        <v>0</v>
      </c>
      <c r="BA10" s="661">
        <f t="shared" si="19"/>
        <v>0</v>
      </c>
      <c r="BB10" s="661">
        <f t="shared" si="20"/>
        <v>0</v>
      </c>
      <c r="BC10" s="661">
        <f t="shared" si="21"/>
        <v>0</v>
      </c>
      <c r="BD10" s="661">
        <f t="shared" si="22"/>
        <v>0</v>
      </c>
    </row>
    <row r="11" spans="1:56" s="86" customFormat="1" ht="10.5" customHeight="1">
      <c r="A11" s="176" t="s">
        <v>61</v>
      </c>
      <c r="B11" s="413" t="s">
        <v>65</v>
      </c>
      <c r="C11" s="281">
        <v>44</v>
      </c>
      <c r="D11" s="333">
        <v>26</v>
      </c>
      <c r="E11" s="335">
        <v>52</v>
      </c>
      <c r="F11" s="590">
        <v>52</v>
      </c>
      <c r="G11" s="590">
        <v>55</v>
      </c>
      <c r="H11" s="483"/>
      <c r="I11" s="483"/>
      <c r="J11" s="483"/>
      <c r="K11" s="284">
        <v>0.65764978166311061</v>
      </c>
      <c r="L11" s="285">
        <v>-0.20499140501933455</v>
      </c>
      <c r="M11" s="403">
        <v>0.64112861689603173</v>
      </c>
      <c r="N11" s="404">
        <v>-0.18189607582842293</v>
      </c>
      <c r="O11" s="405">
        <v>44</v>
      </c>
      <c r="P11" s="481">
        <v>55</v>
      </c>
      <c r="Q11" s="338">
        <v>2.1880347554734891E-2</v>
      </c>
      <c r="R11" s="404">
        <v>-0.18189607582842293</v>
      </c>
      <c r="T11" s="677">
        <f t="shared" si="4"/>
        <v>3.465791064458168E-2</v>
      </c>
      <c r="U11" s="677">
        <f t="shared" si="23"/>
        <v>4.9914050193345383E-3</v>
      </c>
      <c r="V11" s="677">
        <f t="shared" si="2"/>
        <v>-0.2218803475547349</v>
      </c>
      <c r="W11" s="677">
        <f t="shared" si="5"/>
        <v>0</v>
      </c>
      <c r="X11" s="677">
        <f t="shared" si="6"/>
        <v>0</v>
      </c>
      <c r="Y11" s="281">
        <v>44</v>
      </c>
      <c r="Z11" s="282">
        <v>26</v>
      </c>
      <c r="AA11" s="283">
        <v>52</v>
      </c>
      <c r="AB11" s="277">
        <v>52</v>
      </c>
      <c r="AC11" s="277">
        <v>55</v>
      </c>
      <c r="AD11" s="277"/>
      <c r="AE11" s="283"/>
      <c r="AF11" s="283"/>
      <c r="AG11" s="284">
        <v>0.65764978166311061</v>
      </c>
      <c r="AH11" s="285">
        <v>-0.20499140501933455</v>
      </c>
      <c r="AI11" s="278">
        <v>0.64112861689603173</v>
      </c>
      <c r="AJ11" s="280">
        <v>-0.18189607582842293</v>
      </c>
      <c r="AK11" s="363">
        <v>44</v>
      </c>
      <c r="AL11" s="275">
        <v>55</v>
      </c>
      <c r="AM11" s="278">
        <v>2.1880347554734891E-2</v>
      </c>
      <c r="AN11" s="280">
        <v>-0.18189607582842293</v>
      </c>
      <c r="AO11" s="661">
        <f t="shared" si="7"/>
        <v>0</v>
      </c>
      <c r="AP11" s="661">
        <f t="shared" si="8"/>
        <v>0</v>
      </c>
      <c r="AQ11" s="661">
        <f t="shared" si="9"/>
        <v>0</v>
      </c>
      <c r="AR11" s="661">
        <f t="shared" si="10"/>
        <v>0</v>
      </c>
      <c r="AS11" s="661">
        <f t="shared" si="11"/>
        <v>0</v>
      </c>
      <c r="AT11" s="661">
        <f t="shared" si="12"/>
        <v>0</v>
      </c>
      <c r="AU11" s="661">
        <f t="shared" si="13"/>
        <v>0</v>
      </c>
      <c r="AV11" s="661">
        <f t="shared" si="14"/>
        <v>0</v>
      </c>
      <c r="AW11" s="661">
        <f t="shared" si="15"/>
        <v>0</v>
      </c>
      <c r="AX11" s="661">
        <f t="shared" si="16"/>
        <v>0</v>
      </c>
      <c r="AY11" s="661">
        <f t="shared" si="17"/>
        <v>0</v>
      </c>
      <c r="AZ11" s="661">
        <f t="shared" si="18"/>
        <v>0</v>
      </c>
      <c r="BA11" s="661">
        <f t="shared" si="19"/>
        <v>0</v>
      </c>
      <c r="BB11" s="661">
        <f t="shared" si="20"/>
        <v>0</v>
      </c>
      <c r="BC11" s="661">
        <f t="shared" si="21"/>
        <v>0</v>
      </c>
      <c r="BD11" s="661">
        <f t="shared" si="22"/>
        <v>0</v>
      </c>
    </row>
    <row r="12" spans="1:56" s="86" customFormat="1" ht="10.5" customHeight="1">
      <c r="A12" s="177" t="s">
        <v>20</v>
      </c>
      <c r="B12" s="423" t="s">
        <v>20</v>
      </c>
      <c r="C12" s="292">
        <v>-15</v>
      </c>
      <c r="D12" s="636">
        <v>-72</v>
      </c>
      <c r="E12" s="608">
        <v>-5</v>
      </c>
      <c r="F12" s="637">
        <v>-7</v>
      </c>
      <c r="G12" s="637">
        <v>-1</v>
      </c>
      <c r="H12" s="486"/>
      <c r="I12" s="486"/>
      <c r="J12" s="486"/>
      <c r="K12" s="287">
        <v>-0.79540267664055608</v>
      </c>
      <c r="L12" s="288"/>
      <c r="M12" s="823">
        <v>-0.79086156875164881</v>
      </c>
      <c r="N12" s="424"/>
      <c r="O12" s="408">
        <v>-15</v>
      </c>
      <c r="P12" s="824">
        <v>-1</v>
      </c>
      <c r="Q12" s="367"/>
      <c r="R12" s="424"/>
      <c r="T12" s="677">
        <f t="shared" si="4"/>
        <v>3.7360099738894537E-3</v>
      </c>
      <c r="U12" s="677">
        <f t="shared" si="23"/>
        <v>14</v>
      </c>
      <c r="V12" s="677">
        <f t="shared" si="2"/>
        <v>14</v>
      </c>
      <c r="W12" s="677">
        <f t="shared" si="5"/>
        <v>0</v>
      </c>
      <c r="X12" s="677">
        <f t="shared" si="6"/>
        <v>0</v>
      </c>
      <c r="Y12" s="292">
        <v>-15</v>
      </c>
      <c r="Z12" s="293">
        <v>-72</v>
      </c>
      <c r="AA12" s="294">
        <v>-5</v>
      </c>
      <c r="AB12" s="286">
        <v>-7</v>
      </c>
      <c r="AC12" s="286">
        <v>-1</v>
      </c>
      <c r="AD12" s="286"/>
      <c r="AE12" s="294"/>
      <c r="AF12" s="294"/>
      <c r="AG12" s="287">
        <v>-0.79540267664055608</v>
      </c>
      <c r="AH12" s="288"/>
      <c r="AI12" s="289">
        <v>-0.79086156875164881</v>
      </c>
      <c r="AJ12" s="290"/>
      <c r="AK12" s="610">
        <v>-15</v>
      </c>
      <c r="AL12" s="611">
        <v>-1</v>
      </c>
      <c r="AM12" s="289"/>
      <c r="AN12" s="290"/>
      <c r="AO12" s="661">
        <f t="shared" si="7"/>
        <v>0</v>
      </c>
      <c r="AP12" s="661">
        <f t="shared" si="8"/>
        <v>0</v>
      </c>
      <c r="AQ12" s="661">
        <f t="shared" si="9"/>
        <v>0</v>
      </c>
      <c r="AR12" s="661">
        <f t="shared" si="10"/>
        <v>0</v>
      </c>
      <c r="AS12" s="661">
        <f t="shared" si="11"/>
        <v>0</v>
      </c>
      <c r="AT12" s="661">
        <f t="shared" si="12"/>
        <v>0</v>
      </c>
      <c r="AU12" s="661">
        <f t="shared" si="13"/>
        <v>0</v>
      </c>
      <c r="AV12" s="661">
        <f t="shared" si="14"/>
        <v>0</v>
      </c>
      <c r="AW12" s="661">
        <f t="shared" si="15"/>
        <v>0</v>
      </c>
      <c r="AX12" s="661">
        <f t="shared" si="16"/>
        <v>0</v>
      </c>
      <c r="AY12" s="661">
        <f t="shared" si="17"/>
        <v>0</v>
      </c>
      <c r="AZ12" s="661">
        <f t="shared" si="18"/>
        <v>0</v>
      </c>
      <c r="BA12" s="661">
        <f t="shared" si="19"/>
        <v>0</v>
      </c>
      <c r="BB12" s="661">
        <f t="shared" si="20"/>
        <v>0</v>
      </c>
      <c r="BC12" s="661">
        <f t="shared" si="21"/>
        <v>0</v>
      </c>
      <c r="BD12" s="661">
        <f t="shared" si="22"/>
        <v>0</v>
      </c>
    </row>
    <row r="13" spans="1:56" s="86" customFormat="1" ht="10.5" customHeight="1">
      <c r="A13" s="177" t="s">
        <v>9</v>
      </c>
      <c r="B13" s="423" t="s">
        <v>9</v>
      </c>
      <c r="C13" s="292">
        <v>-22</v>
      </c>
      <c r="D13" s="636">
        <v>-80</v>
      </c>
      <c r="E13" s="608">
        <v>-15</v>
      </c>
      <c r="F13" s="608">
        <v>-7</v>
      </c>
      <c r="G13" s="608">
        <v>-11</v>
      </c>
      <c r="H13" s="486"/>
      <c r="I13" s="486"/>
      <c r="J13" s="486"/>
      <c r="K13" s="287">
        <v>-0.72551160179198115</v>
      </c>
      <c r="L13" s="288"/>
      <c r="M13" s="823">
        <v>-0.72076355408357384</v>
      </c>
      <c r="N13" s="424"/>
      <c r="O13" s="408">
        <v>-22</v>
      </c>
      <c r="P13" s="824">
        <v>-11</v>
      </c>
      <c r="Q13" s="367"/>
      <c r="R13" s="424"/>
      <c r="T13" s="677">
        <f t="shared" si="4"/>
        <v>5.116017919811755E-4</v>
      </c>
      <c r="U13" s="677">
        <f t="shared" si="23"/>
        <v>1</v>
      </c>
      <c r="V13" s="677">
        <f t="shared" si="2"/>
        <v>1</v>
      </c>
      <c r="W13" s="677">
        <f t="shared" si="5"/>
        <v>0</v>
      </c>
      <c r="X13" s="677">
        <f t="shared" si="6"/>
        <v>0</v>
      </c>
      <c r="Y13" s="292">
        <v>-22</v>
      </c>
      <c r="Z13" s="293">
        <v>-80</v>
      </c>
      <c r="AA13" s="294">
        <v>-15</v>
      </c>
      <c r="AB13" s="294">
        <v>-7</v>
      </c>
      <c r="AC13" s="294">
        <v>-11</v>
      </c>
      <c r="AD13" s="294"/>
      <c r="AE13" s="294"/>
      <c r="AF13" s="294"/>
      <c r="AG13" s="287">
        <v>-0.72551160179198115</v>
      </c>
      <c r="AH13" s="288"/>
      <c r="AI13" s="289">
        <v>-0.72076355408357384</v>
      </c>
      <c r="AJ13" s="290"/>
      <c r="AK13" s="610">
        <v>-22</v>
      </c>
      <c r="AL13" s="611">
        <v>-11</v>
      </c>
      <c r="AM13" s="289"/>
      <c r="AN13" s="290"/>
      <c r="AO13" s="661">
        <f t="shared" si="7"/>
        <v>0</v>
      </c>
      <c r="AP13" s="661">
        <f t="shared" si="8"/>
        <v>0</v>
      </c>
      <c r="AQ13" s="661">
        <f t="shared" si="9"/>
        <v>0</v>
      </c>
      <c r="AR13" s="661">
        <f t="shared" si="10"/>
        <v>0</v>
      </c>
      <c r="AS13" s="661">
        <f t="shared" si="11"/>
        <v>0</v>
      </c>
      <c r="AT13" s="661">
        <f t="shared" si="12"/>
        <v>0</v>
      </c>
      <c r="AU13" s="661">
        <f t="shared" si="13"/>
        <v>0</v>
      </c>
      <c r="AV13" s="661">
        <f t="shared" si="14"/>
        <v>0</v>
      </c>
      <c r="AW13" s="661">
        <f t="shared" si="15"/>
        <v>0</v>
      </c>
      <c r="AX13" s="661">
        <f t="shared" si="16"/>
        <v>0</v>
      </c>
      <c r="AY13" s="661">
        <f t="shared" si="17"/>
        <v>0</v>
      </c>
      <c r="AZ13" s="661">
        <f t="shared" si="18"/>
        <v>0</v>
      </c>
      <c r="BA13" s="661">
        <f t="shared" si="19"/>
        <v>0</v>
      </c>
      <c r="BB13" s="661">
        <f t="shared" si="20"/>
        <v>0</v>
      </c>
      <c r="BC13" s="661">
        <f t="shared" si="21"/>
        <v>0</v>
      </c>
      <c r="BD13" s="661">
        <f t="shared" si="22"/>
        <v>0</v>
      </c>
    </row>
    <row r="14" spans="1:56" s="86" customFormat="1" ht="10.5" customHeight="1">
      <c r="A14" s="176" t="s">
        <v>19</v>
      </c>
      <c r="B14" s="413" t="s">
        <v>19</v>
      </c>
      <c r="C14" s="281">
        <v>-2</v>
      </c>
      <c r="D14" s="333">
        <v>-2</v>
      </c>
      <c r="E14" s="335">
        <v>-1</v>
      </c>
      <c r="F14" s="328">
        <v>-1</v>
      </c>
      <c r="G14" s="328">
        <v>-3</v>
      </c>
      <c r="H14" s="483"/>
      <c r="I14" s="483"/>
      <c r="J14" s="483"/>
      <c r="K14" s="284">
        <v>-3.7098621220334138E-2</v>
      </c>
      <c r="L14" s="285">
        <v>-0.16763332217730975</v>
      </c>
      <c r="M14" s="577">
        <v>-1.6915301882797107E-2</v>
      </c>
      <c r="N14" s="404">
        <v>-9.7005095935635222E-2</v>
      </c>
      <c r="O14" s="405">
        <v>-2</v>
      </c>
      <c r="P14" s="481">
        <v>-3</v>
      </c>
      <c r="Q14" s="338">
        <v>0.30715076438605382</v>
      </c>
      <c r="R14" s="404">
        <v>-9.7005095935635222E-2</v>
      </c>
      <c r="T14" s="677">
        <f t="shared" si="4"/>
        <v>3.7098621220334138E-2</v>
      </c>
      <c r="U14" s="677">
        <f t="shared" si="23"/>
        <v>-0.16570001115602356</v>
      </c>
      <c r="V14" s="677">
        <f t="shared" si="2"/>
        <v>-0.64048409771938708</v>
      </c>
      <c r="W14" s="677">
        <f t="shared" si="5"/>
        <v>0</v>
      </c>
      <c r="X14" s="677">
        <f t="shared" si="6"/>
        <v>0</v>
      </c>
      <c r="Y14" s="281">
        <v>-2</v>
      </c>
      <c r="Z14" s="282">
        <v>-2</v>
      </c>
      <c r="AA14" s="283">
        <v>-1</v>
      </c>
      <c r="AB14" s="276">
        <v>-1</v>
      </c>
      <c r="AC14" s="276">
        <v>-3</v>
      </c>
      <c r="AD14" s="276"/>
      <c r="AE14" s="283"/>
      <c r="AF14" s="283"/>
      <c r="AG14" s="284">
        <v>-3.7098621220334138E-2</v>
      </c>
      <c r="AH14" s="285">
        <v>-0.16763332217730975</v>
      </c>
      <c r="AI14" s="295">
        <v>-1.6915301882797107E-2</v>
      </c>
      <c r="AJ14" s="280">
        <v>-9.7005095935635222E-2</v>
      </c>
      <c r="AK14" s="363">
        <v>-2</v>
      </c>
      <c r="AL14" s="275">
        <v>-3</v>
      </c>
      <c r="AM14" s="278">
        <v>0.30715076438605382</v>
      </c>
      <c r="AN14" s="280">
        <v>-9.7005095935635222E-2</v>
      </c>
      <c r="AO14" s="661">
        <f t="shared" si="7"/>
        <v>0</v>
      </c>
      <c r="AP14" s="661">
        <f t="shared" si="8"/>
        <v>0</v>
      </c>
      <c r="AQ14" s="661">
        <f t="shared" si="9"/>
        <v>0</v>
      </c>
      <c r="AR14" s="661">
        <f t="shared" si="10"/>
        <v>0</v>
      </c>
      <c r="AS14" s="661">
        <f t="shared" si="11"/>
        <v>0</v>
      </c>
      <c r="AT14" s="661">
        <f t="shared" si="12"/>
        <v>0</v>
      </c>
      <c r="AU14" s="661">
        <f t="shared" si="13"/>
        <v>0</v>
      </c>
      <c r="AV14" s="661">
        <f t="shared" si="14"/>
        <v>0</v>
      </c>
      <c r="AW14" s="661">
        <f t="shared" si="15"/>
        <v>0</v>
      </c>
      <c r="AX14" s="661">
        <f t="shared" si="16"/>
        <v>0</v>
      </c>
      <c r="AY14" s="661">
        <f t="shared" si="17"/>
        <v>0</v>
      </c>
      <c r="AZ14" s="661">
        <f t="shared" si="18"/>
        <v>0</v>
      </c>
      <c r="BA14" s="661">
        <f t="shared" si="19"/>
        <v>0</v>
      </c>
      <c r="BB14" s="661">
        <f t="shared" si="20"/>
        <v>0</v>
      </c>
      <c r="BC14" s="661">
        <f t="shared" si="21"/>
        <v>0</v>
      </c>
      <c r="BD14" s="661">
        <f t="shared" si="22"/>
        <v>0</v>
      </c>
    </row>
    <row r="15" spans="1:56" s="86" customFormat="1" ht="10.5" hidden="1" customHeight="1" outlineLevel="1">
      <c r="A15" s="176" t="s">
        <v>83</v>
      </c>
      <c r="B15" s="413" t="s">
        <v>83</v>
      </c>
      <c r="C15" s="281" t="e">
        <v>#N/A</v>
      </c>
      <c r="D15" s="333" t="e">
        <v>#N/A</v>
      </c>
      <c r="E15" s="335" t="e">
        <v>#N/A</v>
      </c>
      <c r="F15" s="328" t="e">
        <v>#N/A</v>
      </c>
      <c r="G15" s="328" t="e">
        <v>#N/A</v>
      </c>
      <c r="H15" s="483"/>
      <c r="I15" s="483"/>
      <c r="J15" s="483"/>
      <c r="K15" s="284" t="e">
        <v>#N/A</v>
      </c>
      <c r="L15" s="285" t="e">
        <v>#N/A</v>
      </c>
      <c r="M15" s="577" t="e">
        <v>#N/A</v>
      </c>
      <c r="N15" s="404" t="e">
        <v>#N/A</v>
      </c>
      <c r="O15" s="405" t="e">
        <v>#N/A</v>
      </c>
      <c r="P15" s="481" t="e">
        <v>#N/A</v>
      </c>
      <c r="Q15" s="338" t="e">
        <v>#N/A</v>
      </c>
      <c r="R15" s="404" t="e">
        <v>#N/A</v>
      </c>
      <c r="T15" s="677" t="e">
        <f t="shared" si="4"/>
        <v>#N/A</v>
      </c>
      <c r="U15" s="677" t="e">
        <f t="shared" si="23"/>
        <v>#N/A</v>
      </c>
      <c r="V15" s="677" t="e">
        <f t="shared" si="2"/>
        <v>#N/A</v>
      </c>
      <c r="W15" s="677" t="e">
        <f t="shared" si="5"/>
        <v>#N/A</v>
      </c>
      <c r="X15" s="677" t="e">
        <f t="shared" si="6"/>
        <v>#N/A</v>
      </c>
      <c r="Y15" s="281" t="e">
        <v>#N/A</v>
      </c>
      <c r="Z15" s="282" t="e">
        <v>#N/A</v>
      </c>
      <c r="AA15" s="283" t="e">
        <v>#N/A</v>
      </c>
      <c r="AB15" s="276" t="e">
        <v>#N/A</v>
      </c>
      <c r="AC15" s="276" t="e">
        <v>#N/A</v>
      </c>
      <c r="AD15" s="276"/>
      <c r="AE15" s="283"/>
      <c r="AF15" s="283"/>
      <c r="AG15" s="284" t="e">
        <v>#N/A</v>
      </c>
      <c r="AH15" s="285" t="e">
        <v>#N/A</v>
      </c>
      <c r="AI15" s="295" t="e">
        <v>#N/A</v>
      </c>
      <c r="AJ15" s="280" t="e">
        <v>#N/A</v>
      </c>
      <c r="AK15" s="363" t="e">
        <v>#N/A</v>
      </c>
      <c r="AL15" s="275" t="e">
        <v>#N/A</v>
      </c>
      <c r="AM15" s="278" t="e">
        <v>#N/A</v>
      </c>
      <c r="AN15" s="280" t="e">
        <v>#N/A</v>
      </c>
      <c r="AO15" s="661" t="e">
        <f t="shared" si="7"/>
        <v>#N/A</v>
      </c>
      <c r="AP15" s="661" t="e">
        <f t="shared" si="8"/>
        <v>#N/A</v>
      </c>
      <c r="AQ15" s="661" t="e">
        <f t="shared" si="9"/>
        <v>#N/A</v>
      </c>
      <c r="AR15" s="661" t="e">
        <f t="shared" si="10"/>
        <v>#N/A</v>
      </c>
      <c r="AS15" s="661" t="e">
        <f t="shared" si="11"/>
        <v>#N/A</v>
      </c>
      <c r="AT15" s="661">
        <f t="shared" si="12"/>
        <v>0</v>
      </c>
      <c r="AU15" s="661">
        <f t="shared" si="13"/>
        <v>0</v>
      </c>
      <c r="AV15" s="661">
        <f t="shared" si="14"/>
        <v>0</v>
      </c>
      <c r="AW15" s="661" t="e">
        <f t="shared" si="15"/>
        <v>#N/A</v>
      </c>
      <c r="AX15" s="661" t="e">
        <f t="shared" si="16"/>
        <v>#N/A</v>
      </c>
      <c r="AY15" s="661" t="e">
        <f t="shared" si="17"/>
        <v>#N/A</v>
      </c>
      <c r="AZ15" s="661" t="e">
        <f t="shared" si="18"/>
        <v>#N/A</v>
      </c>
      <c r="BA15" s="661" t="e">
        <f t="shared" si="19"/>
        <v>#N/A</v>
      </c>
      <c r="BB15" s="661" t="e">
        <f t="shared" si="20"/>
        <v>#N/A</v>
      </c>
      <c r="BC15" s="661" t="e">
        <f t="shared" si="21"/>
        <v>#N/A</v>
      </c>
      <c r="BD15" s="661" t="e">
        <f t="shared" si="22"/>
        <v>#N/A</v>
      </c>
    </row>
    <row r="16" spans="1:56" s="86" customFormat="1" ht="10.5" customHeight="1" collapsed="1">
      <c r="A16" s="177" t="s">
        <v>4</v>
      </c>
      <c r="B16" s="430" t="s">
        <v>4</v>
      </c>
      <c r="C16" s="296">
        <v>-24</v>
      </c>
      <c r="D16" s="638">
        <v>-82</v>
      </c>
      <c r="E16" s="639">
        <v>-16</v>
      </c>
      <c r="F16" s="640">
        <v>-8</v>
      </c>
      <c r="G16" s="640">
        <v>-14</v>
      </c>
      <c r="H16" s="490"/>
      <c r="I16" s="490"/>
      <c r="J16" s="490"/>
      <c r="K16" s="299">
        <v>-0.71357524265297201</v>
      </c>
      <c r="L16" s="607">
        <v>0.77507573047849809</v>
      </c>
      <c r="M16" s="825">
        <v>-0.70081468686431103</v>
      </c>
      <c r="N16" s="509">
        <v>0.86146740473978234</v>
      </c>
      <c r="O16" s="431">
        <v>-24</v>
      </c>
      <c r="P16" s="826">
        <v>-14</v>
      </c>
      <c r="Q16" s="369">
        <v>1.7843551754672329</v>
      </c>
      <c r="R16" s="435">
        <v>0.86146740473978234</v>
      </c>
      <c r="T16" s="677">
        <f t="shared" si="4"/>
        <v>6.2581694822403389E-3</v>
      </c>
      <c r="U16" s="677">
        <f t="shared" si="23"/>
        <v>-6.0790016192783791E-2</v>
      </c>
      <c r="V16" s="677">
        <f t="shared" si="2"/>
        <v>-1.0700694611815185</v>
      </c>
      <c r="W16" s="677">
        <f t="shared" si="5"/>
        <v>0</v>
      </c>
      <c r="X16" s="677">
        <f t="shared" si="6"/>
        <v>0</v>
      </c>
      <c r="Y16" s="296">
        <v>-24</v>
      </c>
      <c r="Z16" s="297">
        <v>-82</v>
      </c>
      <c r="AA16" s="266">
        <v>-16</v>
      </c>
      <c r="AB16" s="298">
        <v>-8</v>
      </c>
      <c r="AC16" s="298">
        <v>-14</v>
      </c>
      <c r="AD16" s="298"/>
      <c r="AE16" s="266"/>
      <c r="AF16" s="266"/>
      <c r="AG16" s="299">
        <v>-0.71357524265297201</v>
      </c>
      <c r="AH16" s="607">
        <v>0.77507573047849809</v>
      </c>
      <c r="AI16" s="300">
        <v>-0.70081468686431103</v>
      </c>
      <c r="AJ16" s="301">
        <v>0.86146740473978234</v>
      </c>
      <c r="AK16" s="612">
        <v>-24</v>
      </c>
      <c r="AL16" s="613">
        <v>-14</v>
      </c>
      <c r="AM16" s="300"/>
      <c r="AN16" s="318">
        <v>0.86146740473978234</v>
      </c>
      <c r="AO16" s="661">
        <f t="shared" si="7"/>
        <v>0</v>
      </c>
      <c r="AP16" s="661">
        <f t="shared" si="8"/>
        <v>0</v>
      </c>
      <c r="AQ16" s="661">
        <f t="shared" si="9"/>
        <v>0</v>
      </c>
      <c r="AR16" s="661">
        <f t="shared" si="10"/>
        <v>0</v>
      </c>
      <c r="AS16" s="661">
        <f t="shared" si="11"/>
        <v>0</v>
      </c>
      <c r="AT16" s="661">
        <f t="shared" si="12"/>
        <v>0</v>
      </c>
      <c r="AU16" s="661">
        <f t="shared" si="13"/>
        <v>0</v>
      </c>
      <c r="AV16" s="661">
        <f t="shared" si="14"/>
        <v>0</v>
      </c>
      <c r="AW16" s="661">
        <f t="shared" si="15"/>
        <v>0</v>
      </c>
      <c r="AX16" s="661">
        <f t="shared" si="16"/>
        <v>0</v>
      </c>
      <c r="AY16" s="661">
        <f t="shared" si="17"/>
        <v>0</v>
      </c>
      <c r="AZ16" s="661">
        <f t="shared" si="18"/>
        <v>0</v>
      </c>
      <c r="BA16" s="661">
        <f t="shared" si="19"/>
        <v>0</v>
      </c>
      <c r="BB16" s="661">
        <f t="shared" si="20"/>
        <v>0</v>
      </c>
      <c r="BC16" s="661">
        <f t="shared" si="21"/>
        <v>1.7843551754672329</v>
      </c>
      <c r="BD16" s="661">
        <f t="shared" si="22"/>
        <v>0</v>
      </c>
    </row>
    <row r="17" spans="1:56" s="86" customFormat="1" ht="10.5" customHeight="1">
      <c r="A17" s="176" t="s">
        <v>8</v>
      </c>
      <c r="B17" s="413" t="s">
        <v>8</v>
      </c>
      <c r="C17" s="303">
        <v>-214.3</v>
      </c>
      <c r="D17" s="590">
        <v>-900</v>
      </c>
      <c r="E17" s="590">
        <v>-50</v>
      </c>
      <c r="F17" s="590"/>
      <c r="G17" s="590">
        <v>-10</v>
      </c>
      <c r="H17" s="466"/>
      <c r="I17" s="466"/>
      <c r="J17" s="466"/>
      <c r="K17" s="338"/>
      <c r="L17" s="339"/>
      <c r="M17" s="403"/>
      <c r="N17" s="404"/>
      <c r="O17" s="406">
        <v>-214.3</v>
      </c>
      <c r="P17" s="467">
        <v>-10</v>
      </c>
      <c r="Q17" s="338"/>
      <c r="R17" s="511">
        <v>0</v>
      </c>
      <c r="T17" s="677"/>
      <c r="U17" s="677"/>
      <c r="V17" s="677"/>
      <c r="W17" s="677"/>
      <c r="X17" s="172"/>
      <c r="Y17" s="303">
        <v>-214.3</v>
      </c>
      <c r="Z17" s="277">
        <v>-900</v>
      </c>
      <c r="AA17" s="277">
        <v>-50</v>
      </c>
      <c r="AB17" s="277"/>
      <c r="AC17" s="277">
        <v>-10</v>
      </c>
      <c r="AD17" s="277"/>
      <c r="AE17" s="277"/>
      <c r="AF17" s="277"/>
      <c r="AG17" s="278"/>
      <c r="AH17" s="280"/>
      <c r="AI17" s="278"/>
      <c r="AJ17" s="280"/>
      <c r="AK17" s="303">
        <v>-214.3</v>
      </c>
      <c r="AL17" s="277">
        <v>-10</v>
      </c>
      <c r="AM17" s="278"/>
      <c r="AN17" s="306">
        <v>0</v>
      </c>
      <c r="AO17" s="661">
        <f t="shared" si="7"/>
        <v>0</v>
      </c>
      <c r="AP17" s="661">
        <f t="shared" si="8"/>
        <v>0</v>
      </c>
      <c r="AQ17" s="661">
        <f t="shared" si="9"/>
        <v>0</v>
      </c>
      <c r="AR17" s="661">
        <f t="shared" si="10"/>
        <v>0</v>
      </c>
      <c r="AS17" s="661">
        <f t="shared" si="11"/>
        <v>0</v>
      </c>
      <c r="AT17" s="661">
        <f t="shared" si="12"/>
        <v>0</v>
      </c>
      <c r="AU17" s="661">
        <f t="shared" si="13"/>
        <v>0</v>
      </c>
      <c r="AV17" s="661">
        <f t="shared" si="14"/>
        <v>0</v>
      </c>
      <c r="AW17" s="661">
        <f t="shared" si="15"/>
        <v>0</v>
      </c>
      <c r="AX17" s="661">
        <f t="shared" si="16"/>
        <v>0</v>
      </c>
      <c r="AY17" s="661">
        <f t="shared" si="17"/>
        <v>0</v>
      </c>
      <c r="AZ17" s="661">
        <f t="shared" si="18"/>
        <v>0</v>
      </c>
      <c r="BA17" s="661">
        <f t="shared" si="19"/>
        <v>0</v>
      </c>
      <c r="BB17" s="661">
        <f t="shared" si="20"/>
        <v>0</v>
      </c>
      <c r="BC17" s="661">
        <f t="shared" si="21"/>
        <v>0</v>
      </c>
      <c r="BD17" s="661">
        <f t="shared" si="22"/>
        <v>0</v>
      </c>
    </row>
    <row r="18" spans="1:56" s="86" customFormat="1" ht="10.5" customHeight="1">
      <c r="A18" s="176" t="s">
        <v>5</v>
      </c>
      <c r="B18" s="413" t="s">
        <v>79</v>
      </c>
      <c r="C18" s="303">
        <v>80.664119552846941</v>
      </c>
      <c r="D18" s="590">
        <v>259.50120675572987</v>
      </c>
      <c r="E18" s="590">
        <v>46.503422415580985</v>
      </c>
      <c r="F18" s="590">
        <v>20.531527043864525</v>
      </c>
      <c r="G18" s="590">
        <v>36.061573172422747</v>
      </c>
      <c r="H18" s="466"/>
      <c r="I18" s="466"/>
      <c r="J18" s="466"/>
      <c r="K18" s="338"/>
      <c r="L18" s="339"/>
      <c r="M18" s="828"/>
      <c r="N18" s="829"/>
      <c r="O18" s="406"/>
      <c r="P18" s="467"/>
      <c r="Q18" s="338"/>
      <c r="R18" s="511">
        <v>0</v>
      </c>
      <c r="T18" s="677"/>
      <c r="U18" s="677"/>
      <c r="V18" s="677"/>
      <c r="W18" s="677"/>
      <c r="X18" s="172"/>
      <c r="Y18" s="312"/>
      <c r="Z18" s="313"/>
      <c r="AA18" s="313"/>
      <c r="AB18" s="313"/>
      <c r="AC18" s="313"/>
      <c r="AD18" s="313"/>
      <c r="AE18" s="277"/>
      <c r="AF18" s="277"/>
      <c r="AG18" s="278"/>
      <c r="AH18" s="280"/>
      <c r="AI18" s="278"/>
      <c r="AJ18" s="280"/>
      <c r="AK18" s="312"/>
      <c r="AL18" s="313"/>
      <c r="AM18" s="278"/>
      <c r="AN18" s="306"/>
      <c r="AO18" s="661">
        <f t="shared" si="7"/>
        <v>80.664119552846941</v>
      </c>
      <c r="AP18" s="661">
        <f t="shared" si="8"/>
        <v>259.50120675572987</v>
      </c>
      <c r="AQ18" s="661">
        <f t="shared" si="9"/>
        <v>46.503422415580985</v>
      </c>
      <c r="AR18" s="661">
        <f t="shared" si="10"/>
        <v>20.531527043864525</v>
      </c>
      <c r="AS18" s="661">
        <f t="shared" si="11"/>
        <v>36.061573172422747</v>
      </c>
      <c r="AT18" s="661">
        <f t="shared" si="12"/>
        <v>0</v>
      </c>
      <c r="AU18" s="661">
        <f t="shared" si="13"/>
        <v>0</v>
      </c>
      <c r="AV18" s="661">
        <f t="shared" si="14"/>
        <v>0</v>
      </c>
      <c r="AW18" s="661">
        <f t="shared" si="15"/>
        <v>0</v>
      </c>
      <c r="AX18" s="661">
        <f t="shared" si="16"/>
        <v>0</v>
      </c>
      <c r="AY18" s="661">
        <f t="shared" si="17"/>
        <v>0</v>
      </c>
      <c r="AZ18" s="661">
        <f t="shared" si="18"/>
        <v>0</v>
      </c>
      <c r="BA18" s="661">
        <f t="shared" si="19"/>
        <v>0</v>
      </c>
      <c r="BB18" s="661">
        <f t="shared" si="20"/>
        <v>0</v>
      </c>
      <c r="BC18" s="661">
        <f t="shared" si="21"/>
        <v>0</v>
      </c>
      <c r="BD18" s="661">
        <f t="shared" si="22"/>
        <v>0</v>
      </c>
    </row>
    <row r="19" spans="1:56" s="86" customFormat="1" ht="10.5" hidden="1" customHeight="1" outlineLevel="1">
      <c r="A19" s="176" t="s">
        <v>5</v>
      </c>
      <c r="B19" s="413" t="s">
        <v>5</v>
      </c>
      <c r="C19" s="303">
        <v>0</v>
      </c>
      <c r="D19" s="590">
        <v>0</v>
      </c>
      <c r="E19" s="590">
        <v>0</v>
      </c>
      <c r="F19" s="590">
        <v>0</v>
      </c>
      <c r="G19" s="590">
        <v>0</v>
      </c>
      <c r="H19" s="466"/>
      <c r="I19" s="466"/>
      <c r="J19" s="466"/>
      <c r="K19" s="338">
        <v>0</v>
      </c>
      <c r="L19" s="339">
        <v>0</v>
      </c>
      <c r="M19" s="828">
        <v>0</v>
      </c>
      <c r="N19" s="829">
        <v>0</v>
      </c>
      <c r="O19" s="406">
        <v>0</v>
      </c>
      <c r="P19" s="467">
        <v>0</v>
      </c>
      <c r="Q19" s="338">
        <v>0</v>
      </c>
      <c r="R19" s="511">
        <v>0</v>
      </c>
      <c r="T19" s="677"/>
      <c r="U19" s="677"/>
      <c r="V19" s="677"/>
      <c r="W19" s="677"/>
      <c r="X19" s="172"/>
      <c r="Y19" s="312"/>
      <c r="Z19" s="313"/>
      <c r="AA19" s="313"/>
      <c r="AB19" s="313"/>
      <c r="AC19" s="313"/>
      <c r="AD19" s="313"/>
      <c r="AE19" s="277"/>
      <c r="AF19" s="277"/>
      <c r="AG19" s="278"/>
      <c r="AH19" s="280"/>
      <c r="AI19" s="278"/>
      <c r="AJ19" s="280"/>
      <c r="AK19" s="312"/>
      <c r="AL19" s="313"/>
      <c r="AM19" s="278"/>
      <c r="AN19" s="306"/>
      <c r="AO19" s="661">
        <f t="shared" si="7"/>
        <v>0</v>
      </c>
      <c r="AP19" s="661">
        <f t="shared" si="8"/>
        <v>0</v>
      </c>
      <c r="AQ19" s="661">
        <f t="shared" si="9"/>
        <v>0</v>
      </c>
      <c r="AR19" s="661">
        <f t="shared" si="10"/>
        <v>0</v>
      </c>
      <c r="AS19" s="661">
        <f t="shared" si="11"/>
        <v>0</v>
      </c>
      <c r="AT19" s="661">
        <f t="shared" si="12"/>
        <v>0</v>
      </c>
      <c r="AU19" s="661">
        <f t="shared" si="13"/>
        <v>0</v>
      </c>
      <c r="AV19" s="661">
        <f t="shared" si="14"/>
        <v>0</v>
      </c>
      <c r="AW19" s="661">
        <f t="shared" si="15"/>
        <v>0</v>
      </c>
      <c r="AX19" s="661">
        <f t="shared" si="16"/>
        <v>0</v>
      </c>
      <c r="AY19" s="661">
        <f t="shared" si="17"/>
        <v>0</v>
      </c>
      <c r="AZ19" s="661">
        <f t="shared" si="18"/>
        <v>0</v>
      </c>
      <c r="BA19" s="661">
        <f t="shared" si="19"/>
        <v>0</v>
      </c>
      <c r="BB19" s="661">
        <f t="shared" si="20"/>
        <v>0</v>
      </c>
      <c r="BC19" s="661">
        <f t="shared" si="21"/>
        <v>0</v>
      </c>
      <c r="BD19" s="661">
        <f t="shared" si="22"/>
        <v>0</v>
      </c>
    </row>
    <row r="20" spans="1:56" s="86" customFormat="1" ht="10.5" customHeight="1" collapsed="1">
      <c r="A20" s="176" t="s">
        <v>23</v>
      </c>
      <c r="B20" s="413" t="s">
        <v>23</v>
      </c>
      <c r="C20" s="305">
        <v>-88</v>
      </c>
      <c r="D20" s="328">
        <v>-94</v>
      </c>
      <c r="E20" s="328">
        <v>-103</v>
      </c>
      <c r="F20" s="328">
        <v>-113</v>
      </c>
      <c r="G20" s="328">
        <v>-130</v>
      </c>
      <c r="H20" s="467"/>
      <c r="I20" s="467"/>
      <c r="J20" s="467"/>
      <c r="K20" s="284">
        <v>-6.3210787131732782E-2</v>
      </c>
      <c r="L20" s="285">
        <v>-0.32360986777545764</v>
      </c>
      <c r="M20" s="403">
        <v>-0.23123414214381754</v>
      </c>
      <c r="N20" s="404">
        <v>-0.99540098647806829</v>
      </c>
      <c r="O20" s="406">
        <v>-88</v>
      </c>
      <c r="P20" s="467">
        <v>-130</v>
      </c>
      <c r="Q20" s="338">
        <v>-1</v>
      </c>
      <c r="R20" s="404">
        <v>-0.99540098647806829</v>
      </c>
      <c r="T20" s="677">
        <f>((C20-D20)/D20)-K20</f>
        <v>-6.1900010230976632E-4</v>
      </c>
      <c r="U20" s="677">
        <f>((C20-G20)/G20)-L20</f>
        <v>5.3294469853454318E-4</v>
      </c>
      <c r="V20" s="677">
        <f>((O20-P20)/P20)-Q20</f>
        <v>0.67692307692307696</v>
      </c>
      <c r="W20" s="677">
        <f>C20-O20</f>
        <v>0</v>
      </c>
      <c r="X20" s="706">
        <f>G20-P20</f>
        <v>0</v>
      </c>
      <c r="Y20" s="305"/>
      <c r="Z20" s="276"/>
      <c r="AA20" s="276"/>
      <c r="AB20" s="276"/>
      <c r="AC20" s="276"/>
      <c r="AD20" s="276"/>
      <c r="AE20" s="276"/>
      <c r="AF20" s="276"/>
      <c r="AG20" s="284"/>
      <c r="AH20" s="285"/>
      <c r="AI20" s="278"/>
      <c r="AJ20" s="280"/>
      <c r="AK20" s="305"/>
      <c r="AL20" s="276"/>
      <c r="AM20" s="278"/>
      <c r="AN20" s="280"/>
      <c r="AO20" s="661">
        <f t="shared" si="7"/>
        <v>-88</v>
      </c>
      <c r="AP20" s="661">
        <f t="shared" si="8"/>
        <v>-94</v>
      </c>
      <c r="AQ20" s="661">
        <f t="shared" si="9"/>
        <v>-103</v>
      </c>
      <c r="AR20" s="661">
        <f t="shared" si="10"/>
        <v>-113</v>
      </c>
      <c r="AS20" s="661">
        <f t="shared" si="11"/>
        <v>-130</v>
      </c>
      <c r="AT20" s="661">
        <f t="shared" si="12"/>
        <v>0</v>
      </c>
      <c r="AU20" s="661">
        <f t="shared" si="13"/>
        <v>0</v>
      </c>
      <c r="AV20" s="661">
        <f t="shared" si="14"/>
        <v>0</v>
      </c>
      <c r="AW20" s="661">
        <f t="shared" si="15"/>
        <v>-6.3210787131732782E-2</v>
      </c>
      <c r="AX20" s="661">
        <f t="shared" si="16"/>
        <v>-0.32360986777545764</v>
      </c>
      <c r="AY20" s="661">
        <f t="shared" si="17"/>
        <v>-0.23123414214381754</v>
      </c>
      <c r="AZ20" s="661">
        <f t="shared" si="18"/>
        <v>-0.99540098647806829</v>
      </c>
      <c r="BA20" s="661">
        <f t="shared" si="19"/>
        <v>-88</v>
      </c>
      <c r="BB20" s="661">
        <f t="shared" si="20"/>
        <v>-130</v>
      </c>
      <c r="BC20" s="661">
        <f t="shared" si="21"/>
        <v>-1</v>
      </c>
      <c r="BD20" s="661">
        <f t="shared" si="22"/>
        <v>-0.99540098647806829</v>
      </c>
    </row>
    <row r="21" spans="1:56" s="86" customFormat="1" ht="10.5" customHeight="1">
      <c r="A21" s="176" t="s">
        <v>22</v>
      </c>
      <c r="B21" s="411" t="s">
        <v>67</v>
      </c>
      <c r="C21" s="305">
        <v>-693</v>
      </c>
      <c r="D21" s="328">
        <v>-767</v>
      </c>
      <c r="E21" s="328">
        <v>-781</v>
      </c>
      <c r="F21" s="328">
        <v>-921</v>
      </c>
      <c r="G21" s="328">
        <v>-961</v>
      </c>
      <c r="H21" s="467"/>
      <c r="I21" s="467"/>
      <c r="J21" s="467"/>
      <c r="K21" s="284">
        <v>-9.7170200130098361E-2</v>
      </c>
      <c r="L21" s="285">
        <v>-0.27899130509571546</v>
      </c>
      <c r="M21" s="403">
        <v>-0.21486748399654532</v>
      </c>
      <c r="N21" s="404">
        <v>-0.99410366715539811</v>
      </c>
      <c r="O21" s="406">
        <v>-693</v>
      </c>
      <c r="P21" s="467">
        <v>-961</v>
      </c>
      <c r="Q21" s="338">
        <v>-1</v>
      </c>
      <c r="R21" s="404">
        <v>-0.99410366715539811</v>
      </c>
      <c r="T21" s="677">
        <f>((C21-D21)/D21)-K21</f>
        <v>6.9040873505273048E-4</v>
      </c>
      <c r="U21" s="677">
        <f t="shared" ref="U21:U30" si="24">((C21-G21)/G21)-L21</f>
        <v>1.1513444014832341E-4</v>
      </c>
      <c r="V21" s="677">
        <f>((O21-P21)/P21)-Q21</f>
        <v>0.72112382934443287</v>
      </c>
      <c r="W21" s="677">
        <f>C21-O21</f>
        <v>0</v>
      </c>
      <c r="X21" s="706">
        <f>G21-P21</f>
        <v>0</v>
      </c>
      <c r="Y21" s="305"/>
      <c r="Z21" s="276"/>
      <c r="AA21" s="276"/>
      <c r="AB21" s="276"/>
      <c r="AC21" s="276"/>
      <c r="AD21" s="276"/>
      <c r="AE21" s="276"/>
      <c r="AF21" s="276"/>
      <c r="AG21" s="284"/>
      <c r="AH21" s="285"/>
      <c r="AI21" s="278"/>
      <c r="AJ21" s="280"/>
      <c r="AK21" s="305"/>
      <c r="AL21" s="276"/>
      <c r="AM21" s="278"/>
      <c r="AN21" s="280"/>
      <c r="AO21" s="661">
        <f t="shared" si="7"/>
        <v>-693</v>
      </c>
      <c r="AP21" s="661">
        <f t="shared" si="8"/>
        <v>-767</v>
      </c>
      <c r="AQ21" s="661">
        <f t="shared" si="9"/>
        <v>-781</v>
      </c>
      <c r="AR21" s="661">
        <f t="shared" si="10"/>
        <v>-921</v>
      </c>
      <c r="AS21" s="661">
        <f t="shared" si="11"/>
        <v>-961</v>
      </c>
      <c r="AT21" s="661">
        <f t="shared" si="12"/>
        <v>0</v>
      </c>
      <c r="AU21" s="661">
        <f t="shared" si="13"/>
        <v>0</v>
      </c>
      <c r="AV21" s="661">
        <f t="shared" si="14"/>
        <v>0</v>
      </c>
      <c r="AW21" s="661">
        <f t="shared" si="15"/>
        <v>-9.7170200130098361E-2</v>
      </c>
      <c r="AX21" s="661">
        <f t="shared" si="16"/>
        <v>-0.27899130509571546</v>
      </c>
      <c r="AY21" s="661">
        <f t="shared" si="17"/>
        <v>-0.21486748399654532</v>
      </c>
      <c r="AZ21" s="661">
        <f t="shared" si="18"/>
        <v>-0.99410366715539811</v>
      </c>
      <c r="BA21" s="661">
        <f t="shared" si="19"/>
        <v>-693</v>
      </c>
      <c r="BB21" s="661">
        <f t="shared" si="20"/>
        <v>-961</v>
      </c>
      <c r="BC21" s="661">
        <f t="shared" si="21"/>
        <v>-1</v>
      </c>
      <c r="BD21" s="661">
        <f t="shared" si="22"/>
        <v>-0.99410366715539811</v>
      </c>
    </row>
    <row r="22" spans="1:56" s="86" customFormat="1" ht="10.5" customHeight="1">
      <c r="A22" s="176" t="s">
        <v>10</v>
      </c>
      <c r="B22" s="443" t="s">
        <v>10</v>
      </c>
      <c r="C22" s="307">
        <v>2637</v>
      </c>
      <c r="D22" s="329">
        <v>2681</v>
      </c>
      <c r="E22" s="329">
        <v>2917</v>
      </c>
      <c r="F22" s="329">
        <v>2871</v>
      </c>
      <c r="G22" s="329">
        <v>2847</v>
      </c>
      <c r="H22" s="468"/>
      <c r="I22" s="468"/>
      <c r="J22" s="468"/>
      <c r="K22" s="603">
        <v>-1.6401512608802515E-2</v>
      </c>
      <c r="L22" s="604">
        <v>-7.355746094861404E-2</v>
      </c>
      <c r="M22" s="830">
        <v>-1.6401512608802515E-2</v>
      </c>
      <c r="N22" s="831">
        <v>-7.355746094861404E-2</v>
      </c>
      <c r="O22" s="406">
        <v>2637</v>
      </c>
      <c r="P22" s="503">
        <v>2847</v>
      </c>
      <c r="Q22" s="832">
        <v>-7.2499360096296983E-2</v>
      </c>
      <c r="R22" s="831">
        <v>-7.355746094861404E-2</v>
      </c>
      <c r="T22" s="677">
        <f t="shared" ref="T22:T30" si="25">((C22-D22)/D22)-K22</f>
        <v>-1.0274037971075289E-5</v>
      </c>
      <c r="U22" s="677">
        <f t="shared" si="24"/>
        <v>-2.0439363515835363E-4</v>
      </c>
      <c r="V22" s="677">
        <f>((O22-P22)/P22)-Q22</f>
        <v>-1.2624944874754102E-3</v>
      </c>
      <c r="W22" s="677">
        <f>C22-O22</f>
        <v>0</v>
      </c>
      <c r="X22" s="706">
        <f>G22-P22</f>
        <v>0</v>
      </c>
      <c r="Y22" s="307">
        <v>2637</v>
      </c>
      <c r="Z22" s="308">
        <v>2681</v>
      </c>
      <c r="AA22" s="308">
        <v>2917</v>
      </c>
      <c r="AB22" s="308">
        <v>2871</v>
      </c>
      <c r="AC22" s="308">
        <v>2847</v>
      </c>
      <c r="AD22" s="308"/>
      <c r="AE22" s="308"/>
      <c r="AF22" s="308"/>
      <c r="AG22" s="603">
        <v>-1.6401512608802515E-2</v>
      </c>
      <c r="AH22" s="604">
        <v>-7.355746094861404E-2</v>
      </c>
      <c r="AI22" s="309">
        <v>-1.6401512608802515E-2</v>
      </c>
      <c r="AJ22" s="310">
        <v>-7.355746094861404E-2</v>
      </c>
      <c r="AK22" s="307">
        <v>2637</v>
      </c>
      <c r="AL22" s="308">
        <v>2847</v>
      </c>
      <c r="AM22" s="309">
        <v>-7.2499360096296983E-2</v>
      </c>
      <c r="AN22" s="614">
        <v>-7.355746094861404E-2</v>
      </c>
      <c r="AO22" s="661">
        <f t="shared" si="7"/>
        <v>0</v>
      </c>
      <c r="AP22" s="661">
        <f t="shared" si="8"/>
        <v>0</v>
      </c>
      <c r="AQ22" s="661">
        <f t="shared" si="9"/>
        <v>0</v>
      </c>
      <c r="AR22" s="661">
        <f t="shared" si="10"/>
        <v>0</v>
      </c>
      <c r="AS22" s="661">
        <f t="shared" si="11"/>
        <v>0</v>
      </c>
      <c r="AT22" s="661">
        <f t="shared" si="12"/>
        <v>0</v>
      </c>
      <c r="AU22" s="661">
        <f t="shared" si="13"/>
        <v>0</v>
      </c>
      <c r="AV22" s="661">
        <f t="shared" si="14"/>
        <v>0</v>
      </c>
      <c r="AW22" s="661">
        <f t="shared" si="15"/>
        <v>0</v>
      </c>
      <c r="AX22" s="661">
        <f t="shared" si="16"/>
        <v>0</v>
      </c>
      <c r="AY22" s="661">
        <f t="shared" si="17"/>
        <v>0</v>
      </c>
      <c r="AZ22" s="661">
        <f t="shared" si="18"/>
        <v>0</v>
      </c>
      <c r="BA22" s="661">
        <f t="shared" si="19"/>
        <v>0</v>
      </c>
      <c r="BB22" s="661">
        <f t="shared" si="20"/>
        <v>0</v>
      </c>
      <c r="BC22" s="661">
        <f t="shared" si="21"/>
        <v>0</v>
      </c>
      <c r="BD22" s="661">
        <f t="shared" si="22"/>
        <v>0</v>
      </c>
    </row>
    <row r="23" spans="1:56" s="86" customFormat="1" ht="10.5" customHeight="1">
      <c r="A23" s="177" t="s">
        <v>18</v>
      </c>
      <c r="B23" s="423" t="s">
        <v>18</v>
      </c>
      <c r="C23" s="311"/>
      <c r="D23" s="335"/>
      <c r="E23" s="335"/>
      <c r="F23" s="335"/>
      <c r="G23" s="335"/>
      <c r="H23" s="483"/>
      <c r="I23" s="483"/>
      <c r="J23" s="483"/>
      <c r="K23" s="338"/>
      <c r="L23" s="339"/>
      <c r="M23" s="403"/>
      <c r="N23" s="404"/>
      <c r="O23" s="713"/>
      <c r="P23" s="467"/>
      <c r="Q23" s="334"/>
      <c r="R23" s="511"/>
      <c r="T23" s="677"/>
      <c r="U23" s="677"/>
      <c r="V23" s="677"/>
      <c r="W23" s="677"/>
      <c r="X23" s="172"/>
      <c r="Y23" s="376"/>
      <c r="Z23" s="283"/>
      <c r="AA23" s="283"/>
      <c r="AB23" s="283"/>
      <c r="AC23" s="283"/>
      <c r="AD23" s="283"/>
      <c r="AE23" s="283"/>
      <c r="AF23" s="283"/>
      <c r="AG23" s="278"/>
      <c r="AH23" s="280"/>
      <c r="AI23" s="278"/>
      <c r="AJ23" s="280"/>
      <c r="AK23" s="376"/>
      <c r="AL23" s="283"/>
      <c r="AM23" s="274"/>
      <c r="AN23" s="306"/>
      <c r="AO23" s="661">
        <f t="shared" si="7"/>
        <v>0</v>
      </c>
      <c r="AP23" s="661">
        <f t="shared" si="8"/>
        <v>0</v>
      </c>
      <c r="AQ23" s="661">
        <f t="shared" si="9"/>
        <v>0</v>
      </c>
      <c r="AR23" s="661">
        <f t="shared" si="10"/>
        <v>0</v>
      </c>
      <c r="AS23" s="661">
        <f t="shared" si="11"/>
        <v>0</v>
      </c>
      <c r="AT23" s="661">
        <f t="shared" si="12"/>
        <v>0</v>
      </c>
      <c r="AU23" s="661">
        <f t="shared" si="13"/>
        <v>0</v>
      </c>
      <c r="AV23" s="661">
        <f t="shared" si="14"/>
        <v>0</v>
      </c>
      <c r="AW23" s="661">
        <f t="shared" si="15"/>
        <v>0</v>
      </c>
      <c r="AX23" s="661">
        <f t="shared" si="16"/>
        <v>0</v>
      </c>
      <c r="AY23" s="661">
        <f t="shared" si="17"/>
        <v>0</v>
      </c>
      <c r="AZ23" s="661">
        <f t="shared" si="18"/>
        <v>0</v>
      </c>
      <c r="BA23" s="661">
        <f t="shared" si="19"/>
        <v>0</v>
      </c>
      <c r="BB23" s="661">
        <f t="shared" si="20"/>
        <v>0</v>
      </c>
      <c r="BC23" s="661">
        <f t="shared" si="21"/>
        <v>0</v>
      </c>
      <c r="BD23" s="661">
        <f t="shared" si="22"/>
        <v>0</v>
      </c>
    </row>
    <row r="24" spans="1:56" s="86" customFormat="1" ht="10.5" customHeight="1">
      <c r="A24" s="176" t="s">
        <v>15</v>
      </c>
      <c r="B24" s="413" t="s">
        <v>15</v>
      </c>
      <c r="C24" s="312">
        <v>0</v>
      </c>
      <c r="D24" s="330">
        <v>0</v>
      </c>
      <c r="E24" s="330">
        <v>0</v>
      </c>
      <c r="F24" s="330">
        <v>0</v>
      </c>
      <c r="G24" s="330">
        <v>0</v>
      </c>
      <c r="H24" s="474"/>
      <c r="I24" s="474"/>
      <c r="J24" s="474"/>
      <c r="K24" s="284"/>
      <c r="L24" s="285"/>
      <c r="M24" s="403"/>
      <c r="N24" s="404"/>
      <c r="O24" s="653"/>
      <c r="P24" s="504"/>
      <c r="Q24" s="338"/>
      <c r="R24" s="404"/>
      <c r="T24" s="677" t="e">
        <f>((C24-D24)/D24)-K24</f>
        <v>#DIV/0!</v>
      </c>
      <c r="U24" s="677" t="e">
        <f>((C24-G24)/G24)-L24</f>
        <v>#DIV/0!</v>
      </c>
      <c r="V24" s="677" t="e">
        <f>((O24-P24)/P24)-Q24</f>
        <v>#DIV/0!</v>
      </c>
      <c r="W24" s="677">
        <f>C24-O24</f>
        <v>0</v>
      </c>
      <c r="X24" s="706">
        <f>G24-P24</f>
        <v>0</v>
      </c>
      <c r="Y24" s="312">
        <v>0</v>
      </c>
      <c r="Z24" s="313">
        <v>0</v>
      </c>
      <c r="AA24" s="313">
        <v>0</v>
      </c>
      <c r="AB24" s="313">
        <v>0</v>
      </c>
      <c r="AC24" s="313">
        <v>0</v>
      </c>
      <c r="AD24" s="313"/>
      <c r="AE24" s="313"/>
      <c r="AF24" s="313"/>
      <c r="AG24" s="284"/>
      <c r="AH24" s="285"/>
      <c r="AI24" s="278"/>
      <c r="AJ24" s="280"/>
      <c r="AK24" s="312"/>
      <c r="AL24" s="313"/>
      <c r="AM24" s="278"/>
      <c r="AN24" s="280"/>
      <c r="AO24" s="661">
        <f t="shared" si="7"/>
        <v>0</v>
      </c>
      <c r="AP24" s="661">
        <f t="shared" si="8"/>
        <v>0</v>
      </c>
      <c r="AQ24" s="661">
        <f t="shared" si="9"/>
        <v>0</v>
      </c>
      <c r="AR24" s="661">
        <f t="shared" si="10"/>
        <v>0</v>
      </c>
      <c r="AS24" s="661">
        <f t="shared" si="11"/>
        <v>0</v>
      </c>
      <c r="AT24" s="661">
        <f t="shared" si="12"/>
        <v>0</v>
      </c>
      <c r="AU24" s="661">
        <f t="shared" si="13"/>
        <v>0</v>
      </c>
      <c r="AV24" s="661">
        <f t="shared" si="14"/>
        <v>0</v>
      </c>
      <c r="AW24" s="661">
        <f t="shared" si="15"/>
        <v>0</v>
      </c>
      <c r="AX24" s="661">
        <f t="shared" si="16"/>
        <v>0</v>
      </c>
      <c r="AY24" s="661">
        <f t="shared" si="17"/>
        <v>0</v>
      </c>
      <c r="AZ24" s="661">
        <f t="shared" si="18"/>
        <v>0</v>
      </c>
      <c r="BA24" s="661">
        <f t="shared" si="19"/>
        <v>0</v>
      </c>
      <c r="BB24" s="661">
        <f t="shared" si="20"/>
        <v>0</v>
      </c>
      <c r="BC24" s="661">
        <f t="shared" si="21"/>
        <v>0</v>
      </c>
      <c r="BD24" s="661">
        <f t="shared" si="22"/>
        <v>0</v>
      </c>
    </row>
    <row r="25" spans="1:56" s="86" customFormat="1" ht="10.5" customHeight="1">
      <c r="A25" s="176" t="s">
        <v>16</v>
      </c>
      <c r="B25" s="413" t="s">
        <v>16</v>
      </c>
      <c r="C25" s="312">
        <v>0</v>
      </c>
      <c r="D25" s="330">
        <v>0</v>
      </c>
      <c r="E25" s="330">
        <v>0</v>
      </c>
      <c r="F25" s="330">
        <v>0</v>
      </c>
      <c r="G25" s="330">
        <v>0</v>
      </c>
      <c r="H25" s="474"/>
      <c r="I25" s="474"/>
      <c r="J25" s="474"/>
      <c r="K25" s="284"/>
      <c r="L25" s="285"/>
      <c r="M25" s="403"/>
      <c r="N25" s="404"/>
      <c r="O25" s="653"/>
      <c r="P25" s="504"/>
      <c r="Q25" s="338"/>
      <c r="R25" s="404"/>
      <c r="S25" s="86" t="s">
        <v>58</v>
      </c>
      <c r="T25" s="677" t="e">
        <f t="shared" si="25"/>
        <v>#DIV/0!</v>
      </c>
      <c r="U25" s="677" t="e">
        <f t="shared" si="24"/>
        <v>#DIV/0!</v>
      </c>
      <c r="V25" s="677" t="e">
        <f t="shared" ref="V25:V30" si="26">((O25-P25)/P25)-Q25</f>
        <v>#DIV/0!</v>
      </c>
      <c r="W25" s="677">
        <f t="shared" ref="W25:W30" si="27">C25-O25</f>
        <v>0</v>
      </c>
      <c r="X25" s="706">
        <f t="shared" ref="X25:X30" si="28">G25-P25</f>
        <v>0</v>
      </c>
      <c r="Y25" s="312">
        <v>0</v>
      </c>
      <c r="Z25" s="313">
        <v>0</v>
      </c>
      <c r="AA25" s="313">
        <v>0</v>
      </c>
      <c r="AB25" s="313">
        <v>0</v>
      </c>
      <c r="AC25" s="313">
        <v>0</v>
      </c>
      <c r="AD25" s="313"/>
      <c r="AE25" s="313"/>
      <c r="AF25" s="313"/>
      <c r="AG25" s="284"/>
      <c r="AH25" s="285"/>
      <c r="AI25" s="278"/>
      <c r="AJ25" s="280"/>
      <c r="AK25" s="312"/>
      <c r="AL25" s="313"/>
      <c r="AM25" s="278"/>
      <c r="AN25" s="280"/>
      <c r="AO25" s="661">
        <f t="shared" si="7"/>
        <v>0</v>
      </c>
      <c r="AP25" s="661">
        <f t="shared" si="8"/>
        <v>0</v>
      </c>
      <c r="AQ25" s="661">
        <f t="shared" si="9"/>
        <v>0</v>
      </c>
      <c r="AR25" s="661">
        <f t="shared" si="10"/>
        <v>0</v>
      </c>
      <c r="AS25" s="661">
        <f t="shared" si="11"/>
        <v>0</v>
      </c>
      <c r="AT25" s="661">
        <f t="shared" si="12"/>
        <v>0</v>
      </c>
      <c r="AU25" s="661">
        <f t="shared" si="13"/>
        <v>0</v>
      </c>
      <c r="AV25" s="661">
        <f t="shared" si="14"/>
        <v>0</v>
      </c>
      <c r="AW25" s="661">
        <f t="shared" si="15"/>
        <v>0</v>
      </c>
      <c r="AX25" s="661">
        <f t="shared" si="16"/>
        <v>0</v>
      </c>
      <c r="AY25" s="661">
        <f t="shared" si="17"/>
        <v>0</v>
      </c>
      <c r="AZ25" s="661">
        <f t="shared" si="18"/>
        <v>0</v>
      </c>
      <c r="BA25" s="661">
        <f t="shared" si="19"/>
        <v>0</v>
      </c>
      <c r="BB25" s="661">
        <f t="shared" si="20"/>
        <v>0</v>
      </c>
      <c r="BC25" s="661">
        <f t="shared" si="21"/>
        <v>0</v>
      </c>
      <c r="BD25" s="661">
        <f t="shared" si="22"/>
        <v>0</v>
      </c>
    </row>
    <row r="26" spans="1:56" s="86" customFormat="1" ht="10.5" customHeight="1">
      <c r="A26" s="176" t="s">
        <v>17</v>
      </c>
      <c r="B26" s="413" t="s">
        <v>17</v>
      </c>
      <c r="C26" s="312">
        <v>0</v>
      </c>
      <c r="D26" s="330">
        <v>0</v>
      </c>
      <c r="E26" s="330">
        <v>0</v>
      </c>
      <c r="F26" s="330">
        <v>0</v>
      </c>
      <c r="G26" s="330">
        <v>0</v>
      </c>
      <c r="H26" s="474"/>
      <c r="I26" s="474"/>
      <c r="J26" s="474"/>
      <c r="K26" s="284"/>
      <c r="L26" s="285"/>
      <c r="M26" s="403"/>
      <c r="N26" s="404"/>
      <c r="O26" s="653"/>
      <c r="P26" s="504"/>
      <c r="Q26" s="338"/>
      <c r="R26" s="404"/>
      <c r="T26" s="677" t="e">
        <f t="shared" si="25"/>
        <v>#DIV/0!</v>
      </c>
      <c r="U26" s="677" t="e">
        <f t="shared" si="24"/>
        <v>#DIV/0!</v>
      </c>
      <c r="V26" s="677" t="e">
        <f t="shared" si="26"/>
        <v>#DIV/0!</v>
      </c>
      <c r="W26" s="677">
        <f t="shared" si="27"/>
        <v>0</v>
      </c>
      <c r="X26" s="706">
        <f t="shared" si="28"/>
        <v>0</v>
      </c>
      <c r="Y26" s="312">
        <v>0</v>
      </c>
      <c r="Z26" s="313">
        <v>0</v>
      </c>
      <c r="AA26" s="313">
        <v>0</v>
      </c>
      <c r="AB26" s="313">
        <v>0</v>
      </c>
      <c r="AC26" s="313">
        <v>0</v>
      </c>
      <c r="AD26" s="313"/>
      <c r="AE26" s="313"/>
      <c r="AF26" s="313"/>
      <c r="AG26" s="284"/>
      <c r="AH26" s="285"/>
      <c r="AI26" s="278"/>
      <c r="AJ26" s="280"/>
      <c r="AK26" s="312"/>
      <c r="AL26" s="313"/>
      <c r="AM26" s="278"/>
      <c r="AN26" s="280"/>
      <c r="AO26" s="661">
        <f t="shared" si="7"/>
        <v>0</v>
      </c>
      <c r="AP26" s="661">
        <f t="shared" si="8"/>
        <v>0</v>
      </c>
      <c r="AQ26" s="661">
        <f t="shared" si="9"/>
        <v>0</v>
      </c>
      <c r="AR26" s="661">
        <f t="shared" si="10"/>
        <v>0</v>
      </c>
      <c r="AS26" s="661">
        <f t="shared" si="11"/>
        <v>0</v>
      </c>
      <c r="AT26" s="661">
        <f t="shared" si="12"/>
        <v>0</v>
      </c>
      <c r="AU26" s="661">
        <f t="shared" si="13"/>
        <v>0</v>
      </c>
      <c r="AV26" s="661">
        <f t="shared" si="14"/>
        <v>0</v>
      </c>
      <c r="AW26" s="661">
        <f t="shared" si="15"/>
        <v>0</v>
      </c>
      <c r="AX26" s="661">
        <f t="shared" si="16"/>
        <v>0</v>
      </c>
      <c r="AY26" s="661">
        <f t="shared" si="17"/>
        <v>0</v>
      </c>
      <c r="AZ26" s="661">
        <f t="shared" si="18"/>
        <v>0</v>
      </c>
      <c r="BA26" s="661">
        <f t="shared" si="19"/>
        <v>0</v>
      </c>
      <c r="BB26" s="661">
        <f t="shared" si="20"/>
        <v>0</v>
      </c>
      <c r="BC26" s="661">
        <f t="shared" si="21"/>
        <v>0</v>
      </c>
      <c r="BD26" s="661">
        <f t="shared" si="22"/>
        <v>0</v>
      </c>
    </row>
    <row r="27" spans="1:56" s="86" customFormat="1" ht="10.5" customHeight="1">
      <c r="A27" s="177" t="s">
        <v>21</v>
      </c>
      <c r="B27" s="423" t="s">
        <v>21</v>
      </c>
      <c r="C27" s="314">
        <v>0</v>
      </c>
      <c r="D27" s="331">
        <v>0</v>
      </c>
      <c r="E27" s="331">
        <v>0</v>
      </c>
      <c r="F27" s="331">
        <v>0</v>
      </c>
      <c r="G27" s="331">
        <v>0</v>
      </c>
      <c r="H27" s="477"/>
      <c r="I27" s="477"/>
      <c r="J27" s="477"/>
      <c r="K27" s="287"/>
      <c r="L27" s="288"/>
      <c r="M27" s="823"/>
      <c r="N27" s="424"/>
      <c r="O27" s="457"/>
      <c r="P27" s="802"/>
      <c r="Q27" s="367"/>
      <c r="R27" s="424"/>
      <c r="T27" s="677" t="e">
        <f t="shared" si="25"/>
        <v>#DIV/0!</v>
      </c>
      <c r="U27" s="677" t="e">
        <f t="shared" si="24"/>
        <v>#DIV/0!</v>
      </c>
      <c r="V27" s="677" t="e">
        <f t="shared" si="26"/>
        <v>#DIV/0!</v>
      </c>
      <c r="W27" s="677">
        <f t="shared" si="27"/>
        <v>0</v>
      </c>
      <c r="X27" s="706">
        <f t="shared" si="28"/>
        <v>0</v>
      </c>
      <c r="Y27" s="314">
        <v>0</v>
      </c>
      <c r="Z27" s="315">
        <v>0</v>
      </c>
      <c r="AA27" s="315">
        <v>0</v>
      </c>
      <c r="AB27" s="315">
        <v>0</v>
      </c>
      <c r="AC27" s="315">
        <v>0</v>
      </c>
      <c r="AD27" s="315"/>
      <c r="AE27" s="315"/>
      <c r="AF27" s="315"/>
      <c r="AG27" s="287"/>
      <c r="AH27" s="288"/>
      <c r="AI27" s="289"/>
      <c r="AJ27" s="290"/>
      <c r="AK27" s="314"/>
      <c r="AL27" s="315"/>
      <c r="AM27" s="289"/>
      <c r="AN27" s="280"/>
      <c r="AO27" s="661">
        <f t="shared" si="7"/>
        <v>0</v>
      </c>
      <c r="AP27" s="661">
        <f t="shared" si="8"/>
        <v>0</v>
      </c>
      <c r="AQ27" s="661">
        <f t="shared" si="9"/>
        <v>0</v>
      </c>
      <c r="AR27" s="661">
        <f t="shared" si="10"/>
        <v>0</v>
      </c>
      <c r="AS27" s="661">
        <f t="shared" si="11"/>
        <v>0</v>
      </c>
      <c r="AT27" s="661">
        <f t="shared" si="12"/>
        <v>0</v>
      </c>
      <c r="AU27" s="661">
        <f t="shared" si="13"/>
        <v>0</v>
      </c>
      <c r="AV27" s="661">
        <f t="shared" si="14"/>
        <v>0</v>
      </c>
      <c r="AW27" s="661">
        <f t="shared" si="15"/>
        <v>0</v>
      </c>
      <c r="AX27" s="661">
        <f t="shared" si="16"/>
        <v>0</v>
      </c>
      <c r="AY27" s="661">
        <f t="shared" si="17"/>
        <v>0</v>
      </c>
      <c r="AZ27" s="661">
        <f t="shared" si="18"/>
        <v>0</v>
      </c>
      <c r="BA27" s="661">
        <f t="shared" si="19"/>
        <v>0</v>
      </c>
      <c r="BB27" s="661">
        <f t="shared" si="20"/>
        <v>0</v>
      </c>
      <c r="BC27" s="661">
        <f t="shared" si="21"/>
        <v>0</v>
      </c>
      <c r="BD27" s="661">
        <f t="shared" si="22"/>
        <v>0</v>
      </c>
    </row>
    <row r="28" spans="1:56" s="86" customFormat="1" ht="10.5" customHeight="1">
      <c r="A28" s="176" t="s">
        <v>13</v>
      </c>
      <c r="B28" s="413" t="s">
        <v>13</v>
      </c>
      <c r="C28" s="312">
        <v>0</v>
      </c>
      <c r="D28" s="330">
        <v>0</v>
      </c>
      <c r="E28" s="330">
        <v>0</v>
      </c>
      <c r="F28" s="330">
        <v>0</v>
      </c>
      <c r="G28" s="330">
        <v>0</v>
      </c>
      <c r="H28" s="474"/>
      <c r="I28" s="474"/>
      <c r="J28" s="474"/>
      <c r="K28" s="284"/>
      <c r="L28" s="285"/>
      <c r="M28" s="403"/>
      <c r="N28" s="404"/>
      <c r="O28" s="653"/>
      <c r="P28" s="504"/>
      <c r="Q28" s="338"/>
      <c r="R28" s="404"/>
      <c r="T28" s="677" t="e">
        <f t="shared" si="25"/>
        <v>#DIV/0!</v>
      </c>
      <c r="U28" s="677" t="e">
        <f t="shared" si="24"/>
        <v>#DIV/0!</v>
      </c>
      <c r="V28" s="677" t="e">
        <f t="shared" si="26"/>
        <v>#DIV/0!</v>
      </c>
      <c r="W28" s="677">
        <f t="shared" si="27"/>
        <v>0</v>
      </c>
      <c r="X28" s="706">
        <f t="shared" si="28"/>
        <v>0</v>
      </c>
      <c r="Y28" s="312">
        <v>0</v>
      </c>
      <c r="Z28" s="313">
        <v>0</v>
      </c>
      <c r="AA28" s="313">
        <v>0</v>
      </c>
      <c r="AB28" s="313">
        <v>0</v>
      </c>
      <c r="AC28" s="313">
        <v>0</v>
      </c>
      <c r="AD28" s="313"/>
      <c r="AE28" s="313"/>
      <c r="AF28" s="313"/>
      <c r="AG28" s="284"/>
      <c r="AH28" s="285"/>
      <c r="AI28" s="278"/>
      <c r="AJ28" s="280"/>
      <c r="AK28" s="312"/>
      <c r="AL28" s="313"/>
      <c r="AM28" s="278"/>
      <c r="AN28" s="280"/>
      <c r="AO28" s="661">
        <f t="shared" si="7"/>
        <v>0</v>
      </c>
      <c r="AP28" s="661">
        <f t="shared" si="8"/>
        <v>0</v>
      </c>
      <c r="AQ28" s="661">
        <f t="shared" si="9"/>
        <v>0</v>
      </c>
      <c r="AR28" s="661">
        <f t="shared" si="10"/>
        <v>0</v>
      </c>
      <c r="AS28" s="661">
        <f t="shared" si="11"/>
        <v>0</v>
      </c>
      <c r="AT28" s="661">
        <f t="shared" si="12"/>
        <v>0</v>
      </c>
      <c r="AU28" s="661">
        <f t="shared" si="13"/>
        <v>0</v>
      </c>
      <c r="AV28" s="661">
        <f t="shared" si="14"/>
        <v>0</v>
      </c>
      <c r="AW28" s="661">
        <f t="shared" si="15"/>
        <v>0</v>
      </c>
      <c r="AX28" s="661">
        <f t="shared" si="16"/>
        <v>0</v>
      </c>
      <c r="AY28" s="661">
        <f t="shared" si="17"/>
        <v>0</v>
      </c>
      <c r="AZ28" s="661">
        <f t="shared" si="18"/>
        <v>0</v>
      </c>
      <c r="BA28" s="661">
        <f t="shared" si="19"/>
        <v>0</v>
      </c>
      <c r="BB28" s="661">
        <f t="shared" si="20"/>
        <v>0</v>
      </c>
      <c r="BC28" s="661">
        <f t="shared" si="21"/>
        <v>0</v>
      </c>
      <c r="BD28" s="661">
        <f t="shared" si="22"/>
        <v>0</v>
      </c>
    </row>
    <row r="29" spans="1:56" s="86" customFormat="1" ht="10.5" customHeight="1">
      <c r="A29" s="176" t="s">
        <v>12</v>
      </c>
      <c r="B29" s="413" t="s">
        <v>12</v>
      </c>
      <c r="C29" s="312">
        <v>0</v>
      </c>
      <c r="D29" s="330">
        <v>0</v>
      </c>
      <c r="E29" s="330">
        <v>0</v>
      </c>
      <c r="F29" s="330">
        <v>0</v>
      </c>
      <c r="G29" s="330">
        <v>0</v>
      </c>
      <c r="H29" s="474"/>
      <c r="I29" s="474"/>
      <c r="J29" s="474"/>
      <c r="K29" s="284"/>
      <c r="L29" s="285"/>
      <c r="M29" s="403"/>
      <c r="N29" s="404"/>
      <c r="O29" s="653"/>
      <c r="P29" s="504"/>
      <c r="Q29" s="338"/>
      <c r="R29" s="404"/>
      <c r="T29" s="677" t="e">
        <f t="shared" si="25"/>
        <v>#DIV/0!</v>
      </c>
      <c r="U29" s="677" t="e">
        <f t="shared" si="24"/>
        <v>#DIV/0!</v>
      </c>
      <c r="V29" s="677" t="e">
        <f t="shared" si="26"/>
        <v>#DIV/0!</v>
      </c>
      <c r="W29" s="677">
        <f t="shared" si="27"/>
        <v>0</v>
      </c>
      <c r="X29" s="706">
        <f t="shared" si="28"/>
        <v>0</v>
      </c>
      <c r="Y29" s="312">
        <v>0</v>
      </c>
      <c r="Z29" s="313">
        <v>0</v>
      </c>
      <c r="AA29" s="313">
        <v>0</v>
      </c>
      <c r="AB29" s="313">
        <v>0</v>
      </c>
      <c r="AC29" s="313">
        <v>0</v>
      </c>
      <c r="AD29" s="313"/>
      <c r="AE29" s="313"/>
      <c r="AF29" s="313"/>
      <c r="AG29" s="284"/>
      <c r="AH29" s="285"/>
      <c r="AI29" s="278"/>
      <c r="AJ29" s="280"/>
      <c r="AK29" s="312"/>
      <c r="AL29" s="313"/>
      <c r="AM29" s="278"/>
      <c r="AN29" s="280"/>
      <c r="AO29" s="661">
        <f t="shared" si="7"/>
        <v>0</v>
      </c>
      <c r="AP29" s="661">
        <f t="shared" si="8"/>
        <v>0</v>
      </c>
      <c r="AQ29" s="661">
        <f t="shared" si="9"/>
        <v>0</v>
      </c>
      <c r="AR29" s="661">
        <f t="shared" si="10"/>
        <v>0</v>
      </c>
      <c r="AS29" s="661">
        <f t="shared" si="11"/>
        <v>0</v>
      </c>
      <c r="AT29" s="661">
        <f t="shared" si="12"/>
        <v>0</v>
      </c>
      <c r="AU29" s="661">
        <f t="shared" si="13"/>
        <v>0</v>
      </c>
      <c r="AV29" s="661">
        <f t="shared" si="14"/>
        <v>0</v>
      </c>
      <c r="AW29" s="661">
        <f t="shared" si="15"/>
        <v>0</v>
      </c>
      <c r="AX29" s="661">
        <f t="shared" si="16"/>
        <v>0</v>
      </c>
      <c r="AY29" s="661">
        <f t="shared" si="17"/>
        <v>0</v>
      </c>
      <c r="AZ29" s="661">
        <f t="shared" si="18"/>
        <v>0</v>
      </c>
      <c r="BA29" s="661">
        <f t="shared" si="19"/>
        <v>0</v>
      </c>
      <c r="BB29" s="661">
        <f t="shared" si="20"/>
        <v>0</v>
      </c>
      <c r="BC29" s="661">
        <f t="shared" si="21"/>
        <v>0</v>
      </c>
      <c r="BD29" s="661">
        <f t="shared" si="22"/>
        <v>0</v>
      </c>
    </row>
    <row r="30" spans="1:56" s="86" customFormat="1" ht="10.5" customHeight="1">
      <c r="A30" s="177" t="s">
        <v>11</v>
      </c>
      <c r="B30" s="430" t="s">
        <v>11</v>
      </c>
      <c r="C30" s="316">
        <v>0</v>
      </c>
      <c r="D30" s="332">
        <v>0</v>
      </c>
      <c r="E30" s="332">
        <v>0</v>
      </c>
      <c r="F30" s="332">
        <v>0</v>
      </c>
      <c r="G30" s="332">
        <v>0</v>
      </c>
      <c r="H30" s="479"/>
      <c r="I30" s="479"/>
      <c r="J30" s="479"/>
      <c r="K30" s="299"/>
      <c r="L30" s="607"/>
      <c r="M30" s="825"/>
      <c r="N30" s="435"/>
      <c r="O30" s="458"/>
      <c r="P30" s="833"/>
      <c r="Q30" s="369"/>
      <c r="R30" s="435"/>
      <c r="T30" s="677" t="e">
        <f t="shared" si="25"/>
        <v>#DIV/0!</v>
      </c>
      <c r="U30" s="677" t="e">
        <f t="shared" si="24"/>
        <v>#DIV/0!</v>
      </c>
      <c r="V30" s="677" t="e">
        <f t="shared" si="26"/>
        <v>#DIV/0!</v>
      </c>
      <c r="W30" s="677">
        <f t="shared" si="27"/>
        <v>0</v>
      </c>
      <c r="X30" s="706">
        <f t="shared" si="28"/>
        <v>0</v>
      </c>
      <c r="Y30" s="316">
        <v>0</v>
      </c>
      <c r="Z30" s="317">
        <v>0</v>
      </c>
      <c r="AA30" s="317">
        <v>0</v>
      </c>
      <c r="AB30" s="317">
        <v>0</v>
      </c>
      <c r="AC30" s="317">
        <v>0</v>
      </c>
      <c r="AD30" s="317"/>
      <c r="AE30" s="317"/>
      <c r="AF30" s="317"/>
      <c r="AG30" s="299"/>
      <c r="AH30" s="607"/>
      <c r="AI30" s="300"/>
      <c r="AJ30" s="318"/>
      <c r="AK30" s="316"/>
      <c r="AL30" s="317"/>
      <c r="AM30" s="300"/>
      <c r="AN30" s="310"/>
      <c r="AO30" s="661">
        <f t="shared" si="7"/>
        <v>0</v>
      </c>
      <c r="AP30" s="661">
        <f t="shared" si="8"/>
        <v>0</v>
      </c>
      <c r="AQ30" s="661">
        <f t="shared" si="9"/>
        <v>0</v>
      </c>
      <c r="AR30" s="661">
        <f t="shared" si="10"/>
        <v>0</v>
      </c>
      <c r="AS30" s="661">
        <f t="shared" si="11"/>
        <v>0</v>
      </c>
      <c r="AT30" s="661">
        <f t="shared" si="12"/>
        <v>0</v>
      </c>
      <c r="AU30" s="661">
        <f t="shared" si="13"/>
        <v>0</v>
      </c>
      <c r="AV30" s="661">
        <f t="shared" si="14"/>
        <v>0</v>
      </c>
      <c r="AW30" s="661">
        <f t="shared" si="15"/>
        <v>0</v>
      </c>
      <c r="AX30" s="661">
        <f t="shared" si="16"/>
        <v>0</v>
      </c>
      <c r="AY30" s="661">
        <f t="shared" si="17"/>
        <v>0</v>
      </c>
      <c r="AZ30" s="661">
        <f t="shared" si="18"/>
        <v>0</v>
      </c>
      <c r="BA30" s="661">
        <f t="shared" si="19"/>
        <v>0</v>
      </c>
      <c r="BB30" s="661">
        <f t="shared" si="20"/>
        <v>0</v>
      </c>
      <c r="BC30" s="661">
        <f t="shared" si="21"/>
        <v>0</v>
      </c>
      <c r="BD30" s="661">
        <f t="shared" si="22"/>
        <v>0</v>
      </c>
    </row>
    <row r="31" spans="1:56" s="173" customFormat="1" ht="12" customHeight="1">
      <c r="A31" s="178" t="str">
        <f>+"FXRetailTot"&amp;$A$1</f>
        <v>FXRetailTotGroup</v>
      </c>
      <c r="B31" s="919" t="s">
        <v>106</v>
      </c>
      <c r="C31" s="919"/>
      <c r="D31" s="919"/>
      <c r="E31" s="919"/>
      <c r="F31" s="919"/>
      <c r="G31" s="919"/>
      <c r="H31" s="919"/>
      <c r="I31" s="919"/>
      <c r="J31" s="919"/>
      <c r="K31" s="919"/>
      <c r="L31" s="919"/>
      <c r="M31" s="919"/>
      <c r="N31" s="919"/>
      <c r="O31" s="919"/>
      <c r="P31" s="356"/>
      <c r="Q31" s="356"/>
      <c r="R31" s="356"/>
      <c r="Y31" s="128"/>
    </row>
    <row r="32" spans="1:56" ht="12" customHeight="1">
      <c r="A32" s="169"/>
      <c r="B32" s="319"/>
      <c r="C32" s="257"/>
      <c r="D32" s="690"/>
      <c r="E32" s="257"/>
      <c r="F32" s="257"/>
      <c r="G32" s="257"/>
      <c r="H32" s="257"/>
      <c r="I32" s="257"/>
      <c r="J32" s="257"/>
      <c r="K32" s="257"/>
      <c r="L32" s="257"/>
      <c r="M32" s="182"/>
      <c r="N32" s="182"/>
      <c r="O32" s="182"/>
      <c r="P32" s="182"/>
      <c r="Q32" s="1"/>
      <c r="R32" s="1"/>
      <c r="S32" s="1"/>
      <c r="T32" s="1"/>
      <c r="U32" s="1"/>
      <c r="V32" s="1"/>
      <c r="W32" s="1"/>
      <c r="X32" s="120"/>
      <c r="Y32" s="120"/>
      <c r="Z32" s="120"/>
      <c r="AA32" s="120"/>
      <c r="AB32" s="120"/>
      <c r="AC32" s="120"/>
      <c r="AD32" s="120"/>
      <c r="AE32" s="120"/>
    </row>
    <row r="33" spans="1:16" ht="12" customHeight="1">
      <c r="A33" s="47"/>
    </row>
    <row r="34" spans="1:16">
      <c r="A34" s="146">
        <v>3</v>
      </c>
      <c r="B34" s="655" t="s">
        <v>75</v>
      </c>
      <c r="C34" s="656">
        <f>(C5+C6+C7+C8-C9)+(C9+C12-C13)+(C13+C14-C16)</f>
        <v>0</v>
      </c>
      <c r="D34" s="656">
        <f>(D5+D6+D7+D8-D9)+(D9+D12-D13)+(D13+D14-D16)</f>
        <v>0</v>
      </c>
      <c r="E34" s="656">
        <f t="shared" ref="E34:J34" si="29">(E5+E6+E7+E8-E9)+(E9+E12-E13)+(E13+E14-E16)</f>
        <v>0</v>
      </c>
      <c r="F34" s="656">
        <f t="shared" si="29"/>
        <v>0</v>
      </c>
      <c r="G34" s="656">
        <f t="shared" si="29"/>
        <v>0</v>
      </c>
      <c r="H34" s="656">
        <f t="shared" si="29"/>
        <v>0</v>
      </c>
      <c r="I34" s="656">
        <f t="shared" si="29"/>
        <v>0</v>
      </c>
      <c r="J34" s="656">
        <f t="shared" si="29"/>
        <v>0</v>
      </c>
      <c r="K34" s="655"/>
      <c r="L34" s="655"/>
      <c r="O34" s="656">
        <f>(O5+O6+O7+O8-O9)+(O9+O12-O13)+(O13+O14-O16)</f>
        <v>0</v>
      </c>
      <c r="P34" s="656">
        <f>(P5+P6+P7+P8-P9)+(P9+P12-P13)+(P13+P14-P16)</f>
        <v>0</v>
      </c>
    </row>
    <row r="35" spans="1:16">
      <c r="A35" s="705"/>
      <c r="B35" s="655" t="s">
        <v>76</v>
      </c>
      <c r="C35" s="656">
        <f>C24+C25+C26-C27+C28+C29-C30</f>
        <v>0</v>
      </c>
      <c r="D35" s="656">
        <f t="shared" ref="D35:J35" si="30">D24+D25+D26-D27+D28+D29-D30</f>
        <v>0</v>
      </c>
      <c r="E35" s="656">
        <f t="shared" si="30"/>
        <v>0</v>
      </c>
      <c r="F35" s="656">
        <f t="shared" si="30"/>
        <v>0</v>
      </c>
      <c r="G35" s="656">
        <f t="shared" si="30"/>
        <v>0</v>
      </c>
      <c r="H35" s="656">
        <f t="shared" si="30"/>
        <v>0</v>
      </c>
      <c r="I35" s="656">
        <f t="shared" si="30"/>
        <v>0</v>
      </c>
      <c r="J35" s="656">
        <f t="shared" si="30"/>
        <v>0</v>
      </c>
      <c r="K35" s="655"/>
      <c r="L35" s="655"/>
      <c r="M35" s="657"/>
      <c r="N35" s="657"/>
      <c r="O35" s="656">
        <f>O24+O25+O26-O27+O28+O29-O30</f>
        <v>0</v>
      </c>
      <c r="P35" s="656">
        <f>P24+P25+P26-P27+P28+P29-P30</f>
        <v>0</v>
      </c>
    </row>
    <row r="36" spans="1:16">
      <c r="B36" s="655"/>
      <c r="C36" s="656"/>
      <c r="D36" s="656"/>
      <c r="E36" s="656"/>
      <c r="F36" s="656"/>
      <c r="G36" s="656"/>
      <c r="H36" s="656"/>
      <c r="I36" s="656"/>
      <c r="J36" s="656"/>
      <c r="K36" s="655"/>
      <c r="L36" s="655"/>
      <c r="M36" s="657"/>
      <c r="N36" s="657"/>
      <c r="O36" s="656"/>
      <c r="P36" s="656"/>
    </row>
    <row r="37" spans="1:16">
      <c r="B37" s="655" t="s">
        <v>77</v>
      </c>
      <c r="C37" s="700">
        <f>C24+C25+C26-C27</f>
        <v>0</v>
      </c>
      <c r="D37" s="700">
        <f>D24+D25+D26-D27</f>
        <v>0</v>
      </c>
      <c r="E37" s="700">
        <f>E24+E25+E26-E27</f>
        <v>0</v>
      </c>
      <c r="F37" s="700">
        <f>F24+F25+F26-F27</f>
        <v>0</v>
      </c>
      <c r="G37" s="700">
        <f>G24+G25+G26-G27</f>
        <v>0</v>
      </c>
      <c r="H37" s="656"/>
      <c r="I37" s="656"/>
      <c r="J37" s="656"/>
      <c r="K37" s="655"/>
      <c r="L37" s="655"/>
      <c r="M37" s="657"/>
      <c r="N37" s="657"/>
      <c r="O37" s="656"/>
      <c r="P37" s="656"/>
    </row>
    <row r="38" spans="1:16">
      <c r="B38" s="655" t="s">
        <v>78</v>
      </c>
      <c r="C38" s="700">
        <f>C28+C29-C30</f>
        <v>0</v>
      </c>
      <c r="D38" s="700">
        <f t="shared" ref="D38:J38" si="31">D28+D29-D30</f>
        <v>0</v>
      </c>
      <c r="E38" s="700">
        <f>E28+E29-E30</f>
        <v>0</v>
      </c>
      <c r="F38" s="700">
        <f t="shared" si="31"/>
        <v>0</v>
      </c>
      <c r="G38" s="700">
        <f t="shared" si="31"/>
        <v>0</v>
      </c>
      <c r="H38" s="656">
        <f t="shared" si="31"/>
        <v>0</v>
      </c>
      <c r="I38" s="656">
        <f t="shared" si="31"/>
        <v>0</v>
      </c>
      <c r="J38" s="656">
        <f t="shared" si="31"/>
        <v>0</v>
      </c>
      <c r="K38" s="655"/>
      <c r="L38" s="655"/>
      <c r="M38" s="657"/>
      <c r="N38" s="657"/>
      <c r="O38" s="656"/>
      <c r="P38" s="656"/>
    </row>
    <row r="39" spans="1:16">
      <c r="C39" s="658"/>
      <c r="D39" s="658"/>
      <c r="E39" s="658"/>
      <c r="F39" s="658"/>
      <c r="G39" s="658"/>
      <c r="H39" s="658"/>
      <c r="I39" s="658"/>
      <c r="J39" s="658"/>
      <c r="K39" s="657"/>
      <c r="L39" s="657"/>
      <c r="M39" s="657"/>
      <c r="N39" s="657"/>
      <c r="O39" s="658"/>
      <c r="P39" s="658"/>
    </row>
    <row r="41" spans="1:16" ht="12" hidden="1" customHeight="1"/>
    <row r="42" spans="1:16" ht="12" hidden="1" customHeight="1"/>
    <row r="43" spans="1:16" ht="12" hidden="1" customHeight="1"/>
    <row r="44" spans="1:16" ht="12" hidden="1" customHeight="1"/>
    <row r="45" spans="1:16" ht="12" hidden="1" customHeight="1"/>
    <row r="46" spans="1:16" ht="12" hidden="1" customHeight="1"/>
    <row r="47" spans="1:16" ht="12" hidden="1" customHeight="1"/>
    <row r="48" spans="1:16" ht="12" hidden="1" customHeight="1"/>
    <row r="49" spans="1:43" ht="12" hidden="1" customHeight="1"/>
    <row r="50" spans="1:43" ht="12" hidden="1" customHeight="1"/>
    <row r="51" spans="1:43" ht="12" hidden="1" customHeight="1"/>
    <row r="52" spans="1:43" ht="12" hidden="1" customHeight="1"/>
    <row r="53" spans="1:43" ht="12" hidden="1" customHeight="1"/>
    <row r="54" spans="1:43" ht="12" hidden="1" customHeight="1"/>
    <row r="55" spans="1:43" s="10" customFormat="1" ht="12" hidden="1" customHeight="1">
      <c r="A55" s="235"/>
    </row>
    <row r="56" spans="1:43" s="186" customFormat="1" ht="18.75" customHeight="1">
      <c r="A56" s="184"/>
      <c r="B56" s="185" t="s">
        <v>55</v>
      </c>
      <c r="C56" s="236"/>
      <c r="D56" s="236"/>
      <c r="E56" s="236"/>
      <c r="F56" s="236"/>
      <c r="G56" s="236"/>
      <c r="H56" s="236"/>
      <c r="I56" s="236"/>
      <c r="J56" s="236"/>
      <c r="K56" s="236"/>
      <c r="L56" s="236"/>
      <c r="M56" s="237"/>
      <c r="N56" s="238"/>
      <c r="T56" s="185" t="s">
        <v>63</v>
      </c>
      <c r="U56" s="185"/>
      <c r="V56" s="185"/>
      <c r="W56" s="185"/>
      <c r="X56" s="185"/>
      <c r="Y56" s="185"/>
      <c r="AE56" s="185"/>
    </row>
    <row r="57" spans="1:43" s="186" customFormat="1" ht="24" customHeight="1">
      <c r="B57" s="141" t="s">
        <v>1</v>
      </c>
      <c r="C57" s="142" t="e">
        <f>D4</f>
        <v>#REF!</v>
      </c>
      <c r="D57" s="143" t="e">
        <f t="shared" ref="D57:I57" si="32">E4</f>
        <v>#REF!</v>
      </c>
      <c r="E57" s="143" t="e">
        <f t="shared" si="32"/>
        <v>#REF!</v>
      </c>
      <c r="F57" s="143" t="e">
        <f t="shared" si="32"/>
        <v>#REF!</v>
      </c>
      <c r="G57" s="143" t="e">
        <f t="shared" si="32"/>
        <v>#REF!</v>
      </c>
      <c r="H57" s="143" t="e">
        <f t="shared" si="32"/>
        <v>#REF!</v>
      </c>
      <c r="I57" s="143" t="e">
        <f t="shared" si="32"/>
        <v>#REF!</v>
      </c>
      <c r="J57" s="143"/>
      <c r="K57" s="145"/>
      <c r="L57" s="144"/>
      <c r="M57" s="184"/>
      <c r="N57" s="184" t="s">
        <v>82</v>
      </c>
      <c r="T57" s="141" t="s">
        <v>1</v>
      </c>
      <c r="U57" s="142"/>
      <c r="V57" s="684"/>
      <c r="W57" s="684"/>
      <c r="X57" s="143" t="e">
        <f t="shared" ref="X57:AD57" si="33">+C57</f>
        <v>#REF!</v>
      </c>
      <c r="Y57" s="143" t="e">
        <f t="shared" si="33"/>
        <v>#REF!</v>
      </c>
      <c r="Z57" s="143" t="e">
        <f t="shared" si="33"/>
        <v>#REF!</v>
      </c>
      <c r="AA57" s="143" t="e">
        <f t="shared" si="33"/>
        <v>#REF!</v>
      </c>
      <c r="AB57" s="143" t="e">
        <f t="shared" si="33"/>
        <v>#REF!</v>
      </c>
      <c r="AC57" s="143" t="e">
        <f t="shared" si="33"/>
        <v>#REF!</v>
      </c>
      <c r="AD57" s="143" t="e">
        <f t="shared" si="33"/>
        <v>#REF!</v>
      </c>
      <c r="AE57" s="142"/>
      <c r="AF57" s="143"/>
      <c r="AG57" s="143"/>
      <c r="AH57" s="143"/>
      <c r="AI57" s="143"/>
      <c r="AJ57" s="143"/>
      <c r="AK57" s="143"/>
      <c r="AL57" s="145"/>
      <c r="AM57" s="144"/>
      <c r="AN57" s="216"/>
      <c r="AO57" s="216"/>
      <c r="AP57" s="216"/>
      <c r="AQ57" s="216"/>
    </row>
    <row r="58" spans="1:43" s="186" customFormat="1">
      <c r="B58" s="66" t="s">
        <v>6</v>
      </c>
      <c r="C58" s="174">
        <v>2</v>
      </c>
      <c r="D58" s="64">
        <v>3</v>
      </c>
      <c r="E58" s="64">
        <v>3</v>
      </c>
      <c r="F58" s="64">
        <v>5</v>
      </c>
      <c r="G58" s="64">
        <v>7</v>
      </c>
      <c r="H58" s="57">
        <v>6</v>
      </c>
      <c r="I58" s="57">
        <v>11</v>
      </c>
      <c r="J58" s="57"/>
      <c r="K58" s="13"/>
      <c r="L58" s="116"/>
      <c r="T58" s="66" t="s">
        <v>6</v>
      </c>
      <c r="U58" s="119"/>
      <c r="V58" s="135"/>
      <c r="W58" s="135"/>
      <c r="X58" s="92">
        <f>+D5-C58</f>
        <v>0</v>
      </c>
      <c r="Y58" s="64">
        <f t="shared" ref="X58:AD83" si="34">+E5-D58</f>
        <v>-1</v>
      </c>
      <c r="Z58" s="64">
        <f t="shared" si="34"/>
        <v>1</v>
      </c>
      <c r="AA58" s="64">
        <f t="shared" si="34"/>
        <v>-1</v>
      </c>
      <c r="AB58" s="64">
        <f t="shared" si="34"/>
        <v>-7</v>
      </c>
      <c r="AC58" s="64">
        <f t="shared" si="34"/>
        <v>-6</v>
      </c>
      <c r="AD58" s="64">
        <f t="shared" si="34"/>
        <v>-11</v>
      </c>
      <c r="AE58" s="119"/>
      <c r="AF58" s="92"/>
      <c r="AG58" s="64"/>
      <c r="AH58" s="64"/>
      <c r="AI58" s="57"/>
      <c r="AJ58" s="57"/>
      <c r="AK58" s="57"/>
      <c r="AL58" s="13"/>
      <c r="AM58" s="116"/>
      <c r="AN58" s="201"/>
      <c r="AO58" s="201"/>
      <c r="AP58" s="201"/>
      <c r="AQ58" s="201">
        <f>+'PeB DK'!N4+'PeB FI'!N4+'PeB NO'!P5+'PeB SE'!P5+'Banking Baltics'!N4+'PeB Other'!N4-P5</f>
        <v>-4</v>
      </c>
    </row>
    <row r="59" spans="1:43" s="186" customFormat="1">
      <c r="B59" s="66" t="s">
        <v>2</v>
      </c>
      <c r="C59" s="66">
        <v>-14</v>
      </c>
      <c r="D59" s="67">
        <v>-15</v>
      </c>
      <c r="E59" s="67">
        <v>-6</v>
      </c>
      <c r="F59" s="57">
        <v>-16</v>
      </c>
      <c r="G59" s="57">
        <v>-9</v>
      </c>
      <c r="H59" s="67">
        <v>-12</v>
      </c>
      <c r="I59" s="67">
        <v>-21</v>
      </c>
      <c r="J59" s="67"/>
      <c r="K59" s="17"/>
      <c r="L59" s="14"/>
      <c r="T59" s="66" t="s">
        <v>2</v>
      </c>
      <c r="U59" s="15"/>
      <c r="V59" s="16"/>
      <c r="W59" s="16"/>
      <c r="X59" s="92">
        <f t="shared" si="34"/>
        <v>0</v>
      </c>
      <c r="Y59" s="67">
        <f t="shared" si="34"/>
        <v>1</v>
      </c>
      <c r="Z59" s="57">
        <f t="shared" si="34"/>
        <v>0</v>
      </c>
      <c r="AA59" s="57">
        <f t="shared" si="34"/>
        <v>0</v>
      </c>
      <c r="AB59" s="57">
        <f t="shared" si="34"/>
        <v>9</v>
      </c>
      <c r="AC59" s="57">
        <f t="shared" si="34"/>
        <v>12</v>
      </c>
      <c r="AD59" s="57">
        <f t="shared" si="34"/>
        <v>21</v>
      </c>
      <c r="AE59" s="11"/>
      <c r="AF59" s="55"/>
      <c r="AG59" s="57"/>
      <c r="AH59" s="57"/>
      <c r="AI59" s="57"/>
      <c r="AJ59" s="67"/>
      <c r="AK59" s="67"/>
      <c r="AL59" s="17"/>
      <c r="AM59" s="14"/>
      <c r="AN59" s="192"/>
      <c r="AO59" s="192"/>
      <c r="AP59" s="192"/>
      <c r="AQ59" s="192">
        <f>+'PeB DK'!N5+'PeB FI'!N5+'PeB NO'!P6+'PeB SE'!P6+'Banking Baltics'!N5+'PeB Other'!N5-P6</f>
        <v>16</v>
      </c>
    </row>
    <row r="60" spans="1:43" s="186" customFormat="1">
      <c r="B60" s="66" t="s">
        <v>0</v>
      </c>
      <c r="C60" s="66">
        <v>-3</v>
      </c>
      <c r="D60" s="67">
        <v>-3</v>
      </c>
      <c r="E60" s="67">
        <v>-4</v>
      </c>
      <c r="F60" s="57">
        <v>-4</v>
      </c>
      <c r="G60" s="57">
        <v>-5</v>
      </c>
      <c r="H60" s="67">
        <v>1</v>
      </c>
      <c r="I60" s="67">
        <v>0</v>
      </c>
      <c r="J60" s="67"/>
      <c r="K60" s="17"/>
      <c r="L60" s="14"/>
      <c r="T60" s="66" t="s">
        <v>0</v>
      </c>
      <c r="U60" s="15"/>
      <c r="V60" s="16"/>
      <c r="W60" s="16"/>
      <c r="X60" s="262">
        <f t="shared" si="34"/>
        <v>0</v>
      </c>
      <c r="Y60" s="67">
        <f t="shared" si="34"/>
        <v>0</v>
      </c>
      <c r="Z60" s="57">
        <f t="shared" si="34"/>
        <v>0</v>
      </c>
      <c r="AA60" s="57">
        <f t="shared" si="34"/>
        <v>0</v>
      </c>
      <c r="AB60" s="57">
        <f t="shared" si="34"/>
        <v>5</v>
      </c>
      <c r="AC60" s="57">
        <f t="shared" si="34"/>
        <v>-1</v>
      </c>
      <c r="AD60" s="57">
        <f t="shared" si="34"/>
        <v>0</v>
      </c>
      <c r="AE60" s="11"/>
      <c r="AF60" s="55"/>
      <c r="AG60" s="57"/>
      <c r="AH60" s="57"/>
      <c r="AI60" s="57"/>
      <c r="AJ60" s="67"/>
      <c r="AK60" s="67"/>
      <c r="AL60" s="17"/>
      <c r="AM60" s="14"/>
      <c r="AN60" s="192"/>
      <c r="AO60" s="192"/>
      <c r="AP60" s="192"/>
      <c r="AQ60" s="192">
        <f>+'PeB DK'!N6+'PeB FI'!N6+'PeB NO'!P7+'PeB SE'!P7+'Banking Baltics'!N6+'PeB Other'!N6-P7</f>
        <v>4</v>
      </c>
    </row>
    <row r="61" spans="1:43" s="186" customFormat="1">
      <c r="B61" s="66" t="s">
        <v>14</v>
      </c>
      <c r="C61" s="66">
        <v>7</v>
      </c>
      <c r="D61" s="67">
        <v>5</v>
      </c>
      <c r="E61" s="67">
        <v>7</v>
      </c>
      <c r="F61" s="57">
        <v>5</v>
      </c>
      <c r="G61" s="57">
        <v>6</v>
      </c>
      <c r="H61" s="67">
        <v>6</v>
      </c>
      <c r="I61" s="67">
        <v>6</v>
      </c>
      <c r="J61" s="67"/>
      <c r="K61" s="17"/>
      <c r="L61" s="14"/>
      <c r="T61" s="66" t="s">
        <v>14</v>
      </c>
      <c r="U61" s="15"/>
      <c r="V61" s="16"/>
      <c r="W61" s="16"/>
      <c r="X61" s="262">
        <f t="shared" si="34"/>
        <v>0</v>
      </c>
      <c r="Y61" s="67">
        <f t="shared" si="34"/>
        <v>0</v>
      </c>
      <c r="Z61" s="57">
        <f t="shared" si="34"/>
        <v>-1</v>
      </c>
      <c r="AA61" s="57">
        <f t="shared" si="34"/>
        <v>1</v>
      </c>
      <c r="AB61" s="57">
        <f t="shared" si="34"/>
        <v>-6</v>
      </c>
      <c r="AC61" s="57">
        <f t="shared" si="34"/>
        <v>-6</v>
      </c>
      <c r="AD61" s="57">
        <f t="shared" si="34"/>
        <v>-6</v>
      </c>
      <c r="AE61" s="11"/>
      <c r="AF61" s="55"/>
      <c r="AG61" s="57"/>
      <c r="AH61" s="57"/>
      <c r="AI61" s="57"/>
      <c r="AJ61" s="67"/>
      <c r="AK61" s="67"/>
      <c r="AL61" s="17"/>
      <c r="AM61" s="14"/>
      <c r="AN61" s="192"/>
      <c r="AO61" s="192"/>
      <c r="AP61" s="192"/>
      <c r="AQ61" s="192">
        <f>+'PeB DK'!N7+'PeB FI'!N7+'PeB NO'!P8+'PeB SE'!P8+'Banking Baltics'!N7+'PeB Other'!N7-P8</f>
        <v>-6</v>
      </c>
    </row>
    <row r="62" spans="1:43" s="186" customFormat="1">
      <c r="B62" s="76" t="s">
        <v>7</v>
      </c>
      <c r="C62" s="78">
        <v>-8</v>
      </c>
      <c r="D62" s="75">
        <v>-10</v>
      </c>
      <c r="E62" s="75">
        <v>0</v>
      </c>
      <c r="F62" s="75">
        <v>-10</v>
      </c>
      <c r="G62" s="75">
        <v>-1</v>
      </c>
      <c r="H62" s="75">
        <v>1</v>
      </c>
      <c r="I62" s="75">
        <v>-4</v>
      </c>
      <c r="J62" s="75"/>
      <c r="K62" s="24"/>
      <c r="L62" s="25"/>
      <c r="T62" s="76" t="s">
        <v>7</v>
      </c>
      <c r="U62" s="140"/>
      <c r="V62" s="23"/>
      <c r="W62" s="23"/>
      <c r="X62" s="75">
        <f t="shared" si="34"/>
        <v>0</v>
      </c>
      <c r="Y62" s="75">
        <f t="shared" si="34"/>
        <v>0</v>
      </c>
      <c r="Z62" s="75">
        <f t="shared" si="34"/>
        <v>0</v>
      </c>
      <c r="AA62" s="75">
        <f t="shared" si="34"/>
        <v>0</v>
      </c>
      <c r="AB62" s="75">
        <f t="shared" si="34"/>
        <v>1</v>
      </c>
      <c r="AC62" s="75">
        <f t="shared" si="34"/>
        <v>-1</v>
      </c>
      <c r="AD62" s="75">
        <f t="shared" si="34"/>
        <v>4</v>
      </c>
      <c r="AE62" s="140"/>
      <c r="AF62" s="75"/>
      <c r="AG62" s="75"/>
      <c r="AH62" s="75"/>
      <c r="AI62" s="75"/>
      <c r="AJ62" s="75"/>
      <c r="AK62" s="75"/>
      <c r="AL62" s="24"/>
      <c r="AM62" s="25"/>
      <c r="AN62" s="211"/>
      <c r="AO62" s="211"/>
      <c r="AP62" s="211"/>
      <c r="AQ62" s="211">
        <f>+'PeB DK'!N8+'PeB FI'!N8+'PeB NO'!P9+'PeB SE'!P9+'Banking Baltics'!N8+'PeB Other'!N8-P9</f>
        <v>10</v>
      </c>
    </row>
    <row r="63" spans="1:43" s="186" customFormat="1">
      <c r="B63" s="66" t="s">
        <v>3</v>
      </c>
      <c r="C63" s="15">
        <v>-96</v>
      </c>
      <c r="D63" s="262">
        <v>-55</v>
      </c>
      <c r="E63" s="67">
        <v>-57</v>
      </c>
      <c r="F63" s="57">
        <v>-54</v>
      </c>
      <c r="G63" s="57">
        <v>-49</v>
      </c>
      <c r="H63" s="67">
        <v>-53</v>
      </c>
      <c r="I63" s="67">
        <v>-53</v>
      </c>
      <c r="J63" s="67"/>
      <c r="K63" s="17"/>
      <c r="L63" s="14"/>
      <c r="T63" s="66" t="s">
        <v>3</v>
      </c>
      <c r="U63" s="15"/>
      <c r="V63" s="16"/>
      <c r="W63" s="16"/>
      <c r="X63" s="262">
        <f t="shared" si="34"/>
        <v>0</v>
      </c>
      <c r="Y63" s="67">
        <f t="shared" si="34"/>
        <v>0</v>
      </c>
      <c r="Z63" s="57">
        <f t="shared" si="34"/>
        <v>-1</v>
      </c>
      <c r="AA63" s="57">
        <f t="shared" si="34"/>
        <v>0</v>
      </c>
      <c r="AB63" s="57">
        <f t="shared" si="34"/>
        <v>49</v>
      </c>
      <c r="AC63" s="57">
        <f t="shared" si="34"/>
        <v>53</v>
      </c>
      <c r="AD63" s="57">
        <f t="shared" si="34"/>
        <v>53</v>
      </c>
      <c r="AE63" s="11"/>
      <c r="AF63" s="55"/>
      <c r="AG63" s="57"/>
      <c r="AH63" s="57"/>
      <c r="AI63" s="57"/>
      <c r="AJ63" s="67"/>
      <c r="AK63" s="67"/>
      <c r="AL63" s="17"/>
      <c r="AM63" s="14"/>
      <c r="AN63" s="192"/>
      <c r="AO63" s="192"/>
      <c r="AP63" s="192"/>
      <c r="AQ63" s="192">
        <f>+'PeB DK'!N9+'PeB FI'!N9+'PeB NO'!P10+'PeB SE'!P10+'Banking Baltics'!N9+'PeB Other'!N9-P10</f>
        <v>54</v>
      </c>
    </row>
    <row r="64" spans="1:43" s="186" customFormat="1">
      <c r="B64" s="66" t="s">
        <v>65</v>
      </c>
      <c r="C64" s="15">
        <v>26</v>
      </c>
      <c r="D64" s="262">
        <v>52</v>
      </c>
      <c r="E64" s="67">
        <v>52</v>
      </c>
      <c r="F64" s="57">
        <v>56</v>
      </c>
      <c r="G64" s="57">
        <v>32</v>
      </c>
      <c r="H64" s="67">
        <v>49</v>
      </c>
      <c r="I64" s="67">
        <v>32</v>
      </c>
      <c r="J64" s="67"/>
      <c r="K64" s="17"/>
      <c r="L64" s="14"/>
      <c r="T64" s="66" t="s">
        <v>65</v>
      </c>
      <c r="U64" s="15"/>
      <c r="V64" s="16"/>
      <c r="W64" s="16"/>
      <c r="X64" s="262">
        <f t="shared" si="34"/>
        <v>0</v>
      </c>
      <c r="Y64" s="67">
        <f t="shared" si="34"/>
        <v>0</v>
      </c>
      <c r="Z64" s="57">
        <f t="shared" si="34"/>
        <v>0</v>
      </c>
      <c r="AA64" s="57">
        <f t="shared" si="34"/>
        <v>-1</v>
      </c>
      <c r="AB64" s="57">
        <f t="shared" si="34"/>
        <v>-32</v>
      </c>
      <c r="AC64" s="57">
        <f t="shared" si="34"/>
        <v>-49</v>
      </c>
      <c r="AD64" s="57">
        <f t="shared" si="34"/>
        <v>-32</v>
      </c>
      <c r="AE64" s="11"/>
      <c r="AF64" s="55"/>
      <c r="AG64" s="57"/>
      <c r="AH64" s="57"/>
      <c r="AI64" s="57"/>
      <c r="AJ64" s="67"/>
      <c r="AK64" s="67"/>
      <c r="AL64" s="17"/>
      <c r="AM64" s="14"/>
      <c r="AN64" s="192"/>
      <c r="AO64" s="192"/>
      <c r="AP64" s="192"/>
      <c r="AQ64" s="192">
        <f>+'PeB DK'!N10+'PeB FI'!N10+'PeB NO'!P11+'PeB SE'!P11+'Banking Baltics'!N10+'PeB Other'!N10-P11</f>
        <v>-55</v>
      </c>
    </row>
    <row r="65" spans="2:43" s="186" customFormat="1">
      <c r="B65" s="76" t="s">
        <v>20</v>
      </c>
      <c r="C65" s="20">
        <v>-72</v>
      </c>
      <c r="D65" s="87">
        <v>-5</v>
      </c>
      <c r="E65" s="77">
        <v>-8</v>
      </c>
      <c r="F65" s="75">
        <v>-1</v>
      </c>
      <c r="G65" s="75">
        <v>-19</v>
      </c>
      <c r="H65" s="77">
        <v>-6</v>
      </c>
      <c r="I65" s="77">
        <v>-22</v>
      </c>
      <c r="J65" s="77"/>
      <c r="K65" s="24"/>
      <c r="L65" s="25"/>
      <c r="T65" s="76" t="s">
        <v>20</v>
      </c>
      <c r="U65" s="20"/>
      <c r="V65" s="21"/>
      <c r="W65" s="21"/>
      <c r="X65" s="87">
        <f t="shared" si="34"/>
        <v>0</v>
      </c>
      <c r="Y65" s="77">
        <f t="shared" si="34"/>
        <v>0</v>
      </c>
      <c r="Z65" s="75">
        <f t="shared" si="34"/>
        <v>1</v>
      </c>
      <c r="AA65" s="75">
        <f t="shared" si="34"/>
        <v>0</v>
      </c>
      <c r="AB65" s="75">
        <f t="shared" si="34"/>
        <v>19</v>
      </c>
      <c r="AC65" s="75">
        <f t="shared" si="34"/>
        <v>6</v>
      </c>
      <c r="AD65" s="75">
        <f t="shared" si="34"/>
        <v>22</v>
      </c>
      <c r="AE65" s="42"/>
      <c r="AF65" s="59"/>
      <c r="AG65" s="75"/>
      <c r="AH65" s="75"/>
      <c r="AI65" s="75"/>
      <c r="AJ65" s="77"/>
      <c r="AK65" s="77"/>
      <c r="AL65" s="24"/>
      <c r="AM65" s="25"/>
      <c r="AN65" s="211"/>
      <c r="AO65" s="211"/>
      <c r="AP65" s="211"/>
      <c r="AQ65" s="211">
        <f>+'PeB DK'!N11+'PeB FI'!N11+'PeB NO'!P12+'PeB SE'!P12+'Banking Baltics'!N11+'PeB Other'!N11-P12</f>
        <v>1</v>
      </c>
    </row>
    <row r="66" spans="2:43" s="186" customFormat="1">
      <c r="B66" s="76" t="s">
        <v>9</v>
      </c>
      <c r="C66" s="20">
        <v>-80</v>
      </c>
      <c r="D66" s="87">
        <v>-15</v>
      </c>
      <c r="E66" s="77">
        <v>-8</v>
      </c>
      <c r="F66" s="77">
        <v>-11</v>
      </c>
      <c r="G66" s="77">
        <v>-20</v>
      </c>
      <c r="H66" s="77">
        <v>-5</v>
      </c>
      <c r="I66" s="77">
        <v>-26</v>
      </c>
      <c r="J66" s="77"/>
      <c r="K66" s="24"/>
      <c r="L66" s="25"/>
      <c r="T66" s="76" t="s">
        <v>9</v>
      </c>
      <c r="U66" s="20"/>
      <c r="V66" s="21"/>
      <c r="W66" s="21"/>
      <c r="X66" s="87">
        <f t="shared" si="34"/>
        <v>0</v>
      </c>
      <c r="Y66" s="77">
        <f t="shared" si="34"/>
        <v>0</v>
      </c>
      <c r="Z66" s="77">
        <f t="shared" si="34"/>
        <v>1</v>
      </c>
      <c r="AA66" s="77">
        <f t="shared" si="34"/>
        <v>0</v>
      </c>
      <c r="AB66" s="77">
        <f t="shared" si="34"/>
        <v>20</v>
      </c>
      <c r="AC66" s="77">
        <f t="shared" si="34"/>
        <v>5</v>
      </c>
      <c r="AD66" s="77">
        <f t="shared" si="34"/>
        <v>26</v>
      </c>
      <c r="AE66" s="42"/>
      <c r="AF66" s="59"/>
      <c r="AG66" s="77"/>
      <c r="AH66" s="77"/>
      <c r="AI66" s="77"/>
      <c r="AJ66" s="77"/>
      <c r="AK66" s="77"/>
      <c r="AL66" s="24"/>
      <c r="AM66" s="25"/>
      <c r="AN66" s="231"/>
      <c r="AO66" s="231"/>
      <c r="AP66" s="211"/>
      <c r="AQ66" s="211">
        <f>+'PeB DK'!N12+'PeB FI'!N12+'PeB NO'!P13+'PeB SE'!P13+'Banking Baltics'!N12+'PeB Other'!N12-P13</f>
        <v>11</v>
      </c>
    </row>
    <row r="67" spans="2:43" s="186" customFormat="1">
      <c r="B67" s="66" t="s">
        <v>19</v>
      </c>
      <c r="C67" s="15">
        <v>-2</v>
      </c>
      <c r="D67" s="262">
        <v>-1</v>
      </c>
      <c r="E67" s="67">
        <v>0</v>
      </c>
      <c r="F67" s="64">
        <v>-3</v>
      </c>
      <c r="G67" s="64">
        <v>0</v>
      </c>
      <c r="H67" s="67">
        <v>-1</v>
      </c>
      <c r="I67" s="67">
        <v>-2</v>
      </c>
      <c r="J67" s="67"/>
      <c r="K67" s="17"/>
      <c r="L67" s="14"/>
      <c r="T67" s="66" t="s">
        <v>19</v>
      </c>
      <c r="U67" s="15"/>
      <c r="V67" s="16"/>
      <c r="W67" s="16"/>
      <c r="X67" s="262">
        <f t="shared" si="34"/>
        <v>0</v>
      </c>
      <c r="Y67" s="67">
        <f t="shared" si="34"/>
        <v>0</v>
      </c>
      <c r="Z67" s="64">
        <f t="shared" si="34"/>
        <v>-1</v>
      </c>
      <c r="AA67" s="64">
        <f t="shared" si="34"/>
        <v>0</v>
      </c>
      <c r="AB67" s="64">
        <f t="shared" si="34"/>
        <v>0</v>
      </c>
      <c r="AC67" s="64">
        <f t="shared" si="34"/>
        <v>1</v>
      </c>
      <c r="AD67" s="64">
        <f t="shared" si="34"/>
        <v>2</v>
      </c>
      <c r="AE67" s="11"/>
      <c r="AF67" s="55"/>
      <c r="AG67" s="64"/>
      <c r="AH67" s="64"/>
      <c r="AI67" s="64"/>
      <c r="AJ67" s="67"/>
      <c r="AK67" s="67"/>
      <c r="AL67" s="17"/>
      <c r="AM67" s="14"/>
      <c r="AN67" s="201"/>
      <c r="AO67" s="201"/>
      <c r="AP67" s="201"/>
      <c r="AQ67" s="201">
        <f>+'PeB DK'!N13+'PeB FI'!N13+'PeB NO'!P14+'PeB SE'!P14+'Banking Baltics'!N13+'PeB Other'!N13-P14</f>
        <v>3</v>
      </c>
    </row>
    <row r="68" spans="2:43" s="186" customFormat="1">
      <c r="B68" s="413" t="s">
        <v>83</v>
      </c>
      <c r="C68" s="15" t="e">
        <v>#N/A</v>
      </c>
      <c r="D68" s="262" t="e">
        <v>#N/A</v>
      </c>
      <c r="E68" s="67" t="e">
        <v>#N/A</v>
      </c>
      <c r="F68" s="64" t="e">
        <v>#N/A</v>
      </c>
      <c r="G68" s="64" t="e">
        <v>#N/A</v>
      </c>
      <c r="H68" s="67" t="e">
        <v>#N/A</v>
      </c>
      <c r="I68" s="67" t="e">
        <v>#N/A</v>
      </c>
      <c r="J68" s="67"/>
      <c r="K68" s="17"/>
      <c r="L68" s="14"/>
      <c r="T68" s="66" t="str">
        <f>B68</f>
        <v>Imp. of sec. fin. non-cur. ass.</v>
      </c>
      <c r="U68" s="15"/>
      <c r="V68" s="16"/>
      <c r="W68" s="16"/>
      <c r="X68" s="262"/>
      <c r="Y68" s="67"/>
      <c r="Z68" s="64"/>
      <c r="AA68" s="64"/>
      <c r="AB68" s="64"/>
      <c r="AC68" s="64"/>
      <c r="AD68" s="64"/>
      <c r="AE68" s="11"/>
      <c r="AF68" s="55"/>
      <c r="AG68" s="64"/>
      <c r="AH68" s="64"/>
      <c r="AI68" s="64"/>
      <c r="AJ68" s="67"/>
      <c r="AK68" s="67"/>
      <c r="AL68" s="17"/>
      <c r="AM68" s="14"/>
      <c r="AN68" s="201"/>
      <c r="AO68" s="201"/>
      <c r="AP68" s="201"/>
      <c r="AQ68" s="201" t="e">
        <f>+'PeB DK'!N15+'PeB FI'!N15+'PeB NO'!P16+'PeB SE'!P16+'Banking Baltics'!N15+'PeB Other'!N15-P15</f>
        <v>#N/A</v>
      </c>
    </row>
    <row r="69" spans="2:43" s="186" customFormat="1">
      <c r="B69" s="80" t="s">
        <v>4</v>
      </c>
      <c r="C69" s="28">
        <v>-82</v>
      </c>
      <c r="D69" s="88">
        <v>-16</v>
      </c>
      <c r="E69" s="81">
        <v>-8</v>
      </c>
      <c r="F69" s="79">
        <v>-14</v>
      </c>
      <c r="G69" s="79">
        <v>-20</v>
      </c>
      <c r="H69" s="81">
        <v>-6</v>
      </c>
      <c r="I69" s="81">
        <v>-28</v>
      </c>
      <c r="J69" s="81"/>
      <c r="K69" s="33"/>
      <c r="L69" s="34"/>
      <c r="T69" s="80" t="s">
        <v>4</v>
      </c>
      <c r="U69" s="28"/>
      <c r="V69" s="29"/>
      <c r="W69" s="29"/>
      <c r="X69" s="88">
        <f t="shared" si="34"/>
        <v>0</v>
      </c>
      <c r="Y69" s="81">
        <f t="shared" si="34"/>
        <v>0</v>
      </c>
      <c r="Z69" s="79">
        <f t="shared" si="34"/>
        <v>0</v>
      </c>
      <c r="AA69" s="79">
        <f t="shared" si="34"/>
        <v>0</v>
      </c>
      <c r="AB69" s="79">
        <f t="shared" si="34"/>
        <v>20</v>
      </c>
      <c r="AC69" s="79">
        <f t="shared" si="34"/>
        <v>6</v>
      </c>
      <c r="AD69" s="79">
        <f t="shared" si="34"/>
        <v>28</v>
      </c>
      <c r="AE69" s="44"/>
      <c r="AF69" s="61"/>
      <c r="AG69" s="79"/>
      <c r="AH69" s="79"/>
      <c r="AI69" s="79"/>
      <c r="AJ69" s="81"/>
      <c r="AK69" s="81"/>
      <c r="AL69" s="33"/>
      <c r="AM69" s="34"/>
      <c r="AN69" s="233"/>
      <c r="AO69" s="233"/>
      <c r="AP69" s="233"/>
      <c r="AQ69" s="233">
        <f>+'PeB DK'!N15+'PeB FI'!N15+'PeB NO'!P16+'PeB SE'!P16+'Banking Baltics'!N15+'PeB Other'!N15-P16</f>
        <v>14</v>
      </c>
    </row>
    <row r="70" spans="2:43" s="186" customFormat="1">
      <c r="B70" s="66" t="s">
        <v>8</v>
      </c>
      <c r="C70" s="82">
        <v>-900</v>
      </c>
      <c r="D70" s="57">
        <v>-50</v>
      </c>
      <c r="E70" s="57"/>
      <c r="F70" s="57">
        <v>0</v>
      </c>
      <c r="G70" s="57"/>
      <c r="H70" s="57">
        <v>700</v>
      </c>
      <c r="I70" s="57">
        <v>-575</v>
      </c>
      <c r="J70" s="57"/>
      <c r="K70" s="130"/>
      <c r="L70" s="129"/>
      <c r="T70" s="66" t="s">
        <v>8</v>
      </c>
      <c r="U70" s="82"/>
      <c r="V70" s="19"/>
      <c r="W70" s="19"/>
      <c r="X70" s="57">
        <f t="shared" si="34"/>
        <v>0</v>
      </c>
      <c r="Y70" s="57">
        <f t="shared" si="34"/>
        <v>0</v>
      </c>
      <c r="Z70" s="57">
        <f t="shared" si="34"/>
        <v>0</v>
      </c>
      <c r="AA70" s="57">
        <f t="shared" si="34"/>
        <v>-10</v>
      </c>
      <c r="AB70" s="57">
        <f t="shared" si="34"/>
        <v>0</v>
      </c>
      <c r="AC70" s="57">
        <f t="shared" si="34"/>
        <v>-700</v>
      </c>
      <c r="AD70" s="57">
        <f t="shared" si="34"/>
        <v>575</v>
      </c>
      <c r="AE70" s="82"/>
      <c r="AF70" s="57"/>
      <c r="AG70" s="57"/>
      <c r="AH70" s="57"/>
      <c r="AI70" s="57"/>
      <c r="AJ70" s="57"/>
      <c r="AK70" s="57"/>
      <c r="AL70" s="130"/>
      <c r="AM70" s="129"/>
      <c r="AN70" s="192"/>
      <c r="AO70" s="192"/>
      <c r="AP70" s="192"/>
      <c r="AQ70" s="192"/>
    </row>
    <row r="71" spans="2:43" s="186" customFormat="1">
      <c r="B71" s="66" t="s">
        <v>79</v>
      </c>
      <c r="C71" s="82">
        <v>254.00363484602576</v>
      </c>
      <c r="D71" s="57">
        <v>46.1861457870218</v>
      </c>
      <c r="E71" s="57">
        <v>14.657210220971169</v>
      </c>
      <c r="F71" s="57">
        <v>32.144707945670909</v>
      </c>
      <c r="G71" s="57">
        <v>55.838946309352878</v>
      </c>
      <c r="H71" s="57">
        <v>73.709667166114485</v>
      </c>
      <c r="I71" s="57">
        <v>-233.66544240426487</v>
      </c>
      <c r="J71" s="57"/>
      <c r="K71" s="130"/>
      <c r="L71" s="129"/>
      <c r="T71" s="66" t="s">
        <v>5</v>
      </c>
      <c r="U71" s="82"/>
      <c r="V71" s="19"/>
      <c r="W71" s="19"/>
      <c r="X71" s="57">
        <f t="shared" si="34"/>
        <v>5.4975719097041065</v>
      </c>
      <c r="Y71" s="57">
        <f t="shared" si="34"/>
        <v>0.31727662855918481</v>
      </c>
      <c r="Z71" s="57">
        <f t="shared" si="34"/>
        <v>5.8743168228933555</v>
      </c>
      <c r="AA71" s="57">
        <f t="shared" si="34"/>
        <v>3.9168652267518382</v>
      </c>
      <c r="AB71" s="57">
        <f t="shared" si="34"/>
        <v>-55.838946309352878</v>
      </c>
      <c r="AC71" s="57">
        <f t="shared" si="34"/>
        <v>-73.709667166114485</v>
      </c>
      <c r="AD71" s="57">
        <f t="shared" si="34"/>
        <v>233.66544240426487</v>
      </c>
      <c r="AE71" s="82"/>
      <c r="AF71" s="57"/>
      <c r="AG71" s="57"/>
      <c r="AH71" s="57"/>
      <c r="AI71" s="57"/>
      <c r="AJ71" s="57"/>
      <c r="AK71" s="57"/>
      <c r="AL71" s="130"/>
      <c r="AM71" s="129"/>
      <c r="AN71" s="192"/>
      <c r="AO71" s="192"/>
      <c r="AP71" s="192"/>
      <c r="AQ71" s="192"/>
    </row>
    <row r="72" spans="2:43" s="186" customFormat="1">
      <c r="B72" s="66" t="s">
        <v>5</v>
      </c>
      <c r="C72" s="82">
        <v>0</v>
      </c>
      <c r="D72" s="57">
        <v>0</v>
      </c>
      <c r="E72" s="57">
        <v>0</v>
      </c>
      <c r="F72" s="57">
        <v>0</v>
      </c>
      <c r="G72" s="57">
        <v>0</v>
      </c>
      <c r="H72" s="57">
        <v>0</v>
      </c>
      <c r="I72" s="57">
        <v>0</v>
      </c>
      <c r="J72" s="57"/>
      <c r="K72" s="130"/>
      <c r="L72" s="129"/>
      <c r="T72" s="66" t="s">
        <v>5</v>
      </c>
      <c r="U72" s="82"/>
      <c r="V72" s="19"/>
      <c r="W72" s="19"/>
      <c r="X72" s="57">
        <f t="shared" si="34"/>
        <v>0</v>
      </c>
      <c r="Y72" s="57">
        <f t="shared" si="34"/>
        <v>0</v>
      </c>
      <c r="Z72" s="57">
        <f t="shared" si="34"/>
        <v>0</v>
      </c>
      <c r="AA72" s="57">
        <f t="shared" si="34"/>
        <v>0</v>
      </c>
      <c r="AB72" s="57">
        <f t="shared" si="34"/>
        <v>0</v>
      </c>
      <c r="AC72" s="57">
        <f t="shared" si="34"/>
        <v>0</v>
      </c>
      <c r="AD72" s="57">
        <f t="shared" si="34"/>
        <v>0</v>
      </c>
      <c r="AE72" s="82"/>
      <c r="AF72" s="57"/>
      <c r="AG72" s="57"/>
      <c r="AH72" s="57"/>
      <c r="AI72" s="57"/>
      <c r="AJ72" s="57"/>
      <c r="AK72" s="57"/>
      <c r="AL72" s="130"/>
      <c r="AM72" s="129"/>
      <c r="AN72" s="192"/>
      <c r="AO72" s="192"/>
      <c r="AP72" s="192"/>
      <c r="AQ72" s="192"/>
    </row>
    <row r="73" spans="2:43" s="186" customFormat="1">
      <c r="B73" s="66" t="s">
        <v>23</v>
      </c>
      <c r="C73" s="35">
        <v>-94</v>
      </c>
      <c r="D73" s="64">
        <v>-103</v>
      </c>
      <c r="E73" s="64">
        <v>-114</v>
      </c>
      <c r="F73" s="64">
        <v>-130</v>
      </c>
      <c r="G73" s="64">
        <v>-119</v>
      </c>
      <c r="H73" s="64">
        <v>-99</v>
      </c>
      <c r="I73" s="64">
        <v>41</v>
      </c>
      <c r="J73" s="64"/>
      <c r="K73" s="155"/>
      <c r="L73" s="129"/>
      <c r="T73" s="66" t="s">
        <v>23</v>
      </c>
      <c r="U73" s="35"/>
      <c r="V73" s="27"/>
      <c r="W73" s="27"/>
      <c r="X73" s="64">
        <f t="shared" si="34"/>
        <v>0</v>
      </c>
      <c r="Y73" s="64">
        <f t="shared" si="34"/>
        <v>0</v>
      </c>
      <c r="Z73" s="64">
        <f t="shared" si="34"/>
        <v>1</v>
      </c>
      <c r="AA73" s="64">
        <f t="shared" si="34"/>
        <v>0</v>
      </c>
      <c r="AB73" s="64">
        <f t="shared" si="34"/>
        <v>119</v>
      </c>
      <c r="AC73" s="64">
        <f t="shared" si="34"/>
        <v>99</v>
      </c>
      <c r="AD73" s="64">
        <f t="shared" si="34"/>
        <v>-41</v>
      </c>
      <c r="AE73" s="35"/>
      <c r="AF73" s="64"/>
      <c r="AG73" s="64"/>
      <c r="AH73" s="64"/>
      <c r="AI73" s="64"/>
      <c r="AJ73" s="64"/>
      <c r="AK73" s="64"/>
      <c r="AL73" s="155"/>
      <c r="AM73" s="129"/>
      <c r="AN73" s="201"/>
      <c r="AO73" s="201"/>
      <c r="AP73" s="201"/>
      <c r="AQ73" s="201">
        <f>P20-'PeB DK'!N19-'PeB FI'!N19-'PeB NO'!P20-'PeB SE'!P20-'Banking Baltics'!N19-'PeB Other'!N16</f>
        <v>-130</v>
      </c>
    </row>
    <row r="74" spans="2:43" s="186" customFormat="1">
      <c r="B74" s="265" t="s">
        <v>67</v>
      </c>
      <c r="C74" s="35">
        <v>-767</v>
      </c>
      <c r="D74" s="64">
        <v>-782</v>
      </c>
      <c r="E74" s="64">
        <v>-920</v>
      </c>
      <c r="F74" s="64">
        <v>-961</v>
      </c>
      <c r="G74" s="64">
        <v>-961</v>
      </c>
      <c r="H74" s="64">
        <v>-871</v>
      </c>
      <c r="I74" s="64">
        <v>141</v>
      </c>
      <c r="J74" s="64"/>
      <c r="K74" s="155"/>
      <c r="L74" s="129"/>
      <c r="T74" s="265" t="s">
        <v>67</v>
      </c>
      <c r="U74" s="35"/>
      <c r="V74" s="27"/>
      <c r="W74" s="27"/>
      <c r="X74" s="64">
        <f t="shared" si="34"/>
        <v>0</v>
      </c>
      <c r="Y74" s="64">
        <f t="shared" si="34"/>
        <v>1</v>
      </c>
      <c r="Z74" s="64">
        <f t="shared" si="34"/>
        <v>-1</v>
      </c>
      <c r="AA74" s="64">
        <f t="shared" si="34"/>
        <v>0</v>
      </c>
      <c r="AB74" s="64">
        <f t="shared" si="34"/>
        <v>961</v>
      </c>
      <c r="AC74" s="64">
        <f t="shared" si="34"/>
        <v>871</v>
      </c>
      <c r="AD74" s="64">
        <f t="shared" si="34"/>
        <v>-141</v>
      </c>
      <c r="AE74" s="35"/>
      <c r="AF74" s="64"/>
      <c r="AG74" s="64"/>
      <c r="AH74" s="64"/>
      <c r="AI74" s="64"/>
      <c r="AJ74" s="64"/>
      <c r="AK74" s="64"/>
      <c r="AL74" s="155"/>
      <c r="AM74" s="129"/>
      <c r="AN74" s="201"/>
      <c r="AO74" s="201"/>
      <c r="AP74" s="201"/>
      <c r="AQ74" s="201">
        <f>P21-'PeB DK'!N20-'PeB FI'!N20-'PeB NO'!P21-'PeB SE'!P21-'Banking Baltics'!N20</f>
        <v>-961</v>
      </c>
    </row>
    <row r="75" spans="2:43" s="186" customFormat="1">
      <c r="B75" s="117" t="s">
        <v>10</v>
      </c>
      <c r="C75" s="36">
        <v>2682</v>
      </c>
      <c r="D75" s="65">
        <v>2908</v>
      </c>
      <c r="E75" s="65">
        <v>2895</v>
      </c>
      <c r="F75" s="65">
        <v>2871</v>
      </c>
      <c r="G75" s="65">
        <v>2892</v>
      </c>
      <c r="H75" s="65">
        <v>2899</v>
      </c>
      <c r="I75" s="65">
        <v>2886</v>
      </c>
      <c r="J75" s="65"/>
      <c r="K75" s="154"/>
      <c r="L75" s="150"/>
      <c r="T75" s="117" t="s">
        <v>10</v>
      </c>
      <c r="U75" s="36"/>
      <c r="V75" s="37"/>
      <c r="W75" s="37"/>
      <c r="X75" s="65">
        <f t="shared" si="34"/>
        <v>-1</v>
      </c>
      <c r="Y75" s="65">
        <f t="shared" si="34"/>
        <v>9</v>
      </c>
      <c r="Z75" s="65">
        <f t="shared" si="34"/>
        <v>-24</v>
      </c>
      <c r="AA75" s="65">
        <f t="shared" si="34"/>
        <v>-24</v>
      </c>
      <c r="AB75" s="65">
        <f t="shared" si="34"/>
        <v>-2892</v>
      </c>
      <c r="AC75" s="65">
        <f t="shared" si="34"/>
        <v>-2899</v>
      </c>
      <c r="AD75" s="65">
        <f t="shared" si="34"/>
        <v>-2886</v>
      </c>
      <c r="AE75" s="36"/>
      <c r="AF75" s="65"/>
      <c r="AG75" s="65"/>
      <c r="AH75" s="65"/>
      <c r="AI75" s="65"/>
      <c r="AJ75" s="65"/>
      <c r="AK75" s="65"/>
      <c r="AL75" s="154"/>
      <c r="AM75" s="150"/>
      <c r="AN75" s="202"/>
      <c r="AO75" s="202"/>
      <c r="AP75" s="202"/>
      <c r="AQ75" s="202">
        <f>P22-'PeB DK'!N21-'PeB FI'!N21-'PeB NO'!P22-'PeB SE'!P22-'Banking Baltics'!N21-'PeB Other'!N17</f>
        <v>2847</v>
      </c>
    </row>
    <row r="76" spans="2:43" s="186" customFormat="1">
      <c r="B76" s="76" t="s">
        <v>18</v>
      </c>
      <c r="C76" s="93"/>
      <c r="D76" s="67"/>
      <c r="E76" s="67"/>
      <c r="F76" s="67"/>
      <c r="G76" s="67"/>
      <c r="H76" s="67"/>
      <c r="I76" s="67"/>
      <c r="J76" s="67"/>
      <c r="K76" s="130"/>
      <c r="L76" s="129"/>
      <c r="T76" s="76" t="s">
        <v>18</v>
      </c>
      <c r="U76" s="93"/>
      <c r="V76" s="18"/>
      <c r="W76" s="18"/>
      <c r="X76" s="67">
        <f t="shared" si="34"/>
        <v>0</v>
      </c>
      <c r="Y76" s="67">
        <f t="shared" si="34"/>
        <v>0</v>
      </c>
      <c r="Z76" s="67">
        <f t="shared" si="34"/>
        <v>0</v>
      </c>
      <c r="AA76" s="67">
        <f t="shared" si="34"/>
        <v>0</v>
      </c>
      <c r="AB76" s="67">
        <f t="shared" si="34"/>
        <v>0</v>
      </c>
      <c r="AC76" s="67">
        <f t="shared" si="34"/>
        <v>0</v>
      </c>
      <c r="AD76" s="67">
        <f t="shared" si="34"/>
        <v>0</v>
      </c>
      <c r="AE76" s="93"/>
      <c r="AF76" s="67"/>
      <c r="AG76" s="67"/>
      <c r="AH76" s="67"/>
      <c r="AI76" s="67"/>
      <c r="AJ76" s="67"/>
      <c r="AK76" s="67"/>
      <c r="AL76" s="130"/>
      <c r="AM76" s="129"/>
      <c r="AN76" s="217"/>
      <c r="AO76" s="217"/>
      <c r="AP76" s="217"/>
      <c r="AQ76" s="217"/>
    </row>
    <row r="77" spans="2:43" s="186" customFormat="1">
      <c r="B77" s="66" t="s">
        <v>15</v>
      </c>
      <c r="C77" s="83">
        <v>0</v>
      </c>
      <c r="D77" s="70">
        <v>0.1</v>
      </c>
      <c r="E77" s="70">
        <v>0</v>
      </c>
      <c r="F77" s="70">
        <v>0.1</v>
      </c>
      <c r="G77" s="70">
        <v>0</v>
      </c>
      <c r="H77" s="70">
        <v>0</v>
      </c>
      <c r="I77" s="70">
        <v>0</v>
      </c>
      <c r="J77" s="70"/>
      <c r="K77" s="130"/>
      <c r="L77" s="129"/>
      <c r="T77" s="66" t="s">
        <v>15</v>
      </c>
      <c r="U77" s="83"/>
      <c r="V77" s="84"/>
      <c r="W77" s="84"/>
      <c r="X77" s="70">
        <f t="shared" si="34"/>
        <v>0</v>
      </c>
      <c r="Y77" s="70">
        <f t="shared" si="34"/>
        <v>-0.1</v>
      </c>
      <c r="Z77" s="70">
        <f t="shared" si="34"/>
        <v>0</v>
      </c>
      <c r="AA77" s="70">
        <f t="shared" si="34"/>
        <v>-0.1</v>
      </c>
      <c r="AB77" s="70">
        <f t="shared" si="34"/>
        <v>0</v>
      </c>
      <c r="AC77" s="70">
        <f t="shared" si="34"/>
        <v>0</v>
      </c>
      <c r="AD77" s="70">
        <f t="shared" si="34"/>
        <v>0</v>
      </c>
      <c r="AE77" s="240"/>
      <c r="AF77" s="241"/>
      <c r="AG77" s="241"/>
      <c r="AH77" s="241"/>
      <c r="AI77" s="241"/>
      <c r="AJ77" s="241"/>
      <c r="AK77" s="241"/>
      <c r="AL77" s="130"/>
      <c r="AM77" s="129"/>
      <c r="AN77" s="215"/>
      <c r="AO77" s="215"/>
      <c r="AP77" s="215"/>
      <c r="AQ77" s="215">
        <f>P24-'PeB DK'!N23-'PeB FI'!N23-'PeB NO'!P24-'PeB SE'!P24-'Banking Baltics'!N23</f>
        <v>0</v>
      </c>
    </row>
    <row r="78" spans="2:43" s="186" customFormat="1">
      <c r="B78" s="66" t="s">
        <v>16</v>
      </c>
      <c r="C78" s="83">
        <v>0</v>
      </c>
      <c r="D78" s="70">
        <v>0</v>
      </c>
      <c r="E78" s="70">
        <v>0</v>
      </c>
      <c r="F78" s="70">
        <v>0</v>
      </c>
      <c r="G78" s="70">
        <v>0</v>
      </c>
      <c r="H78" s="70">
        <v>0</v>
      </c>
      <c r="I78" s="70">
        <v>0</v>
      </c>
      <c r="J78" s="70"/>
      <c r="K78" s="130"/>
      <c r="L78" s="129"/>
      <c r="T78" s="66" t="s">
        <v>16</v>
      </c>
      <c r="U78" s="83"/>
      <c r="V78" s="84"/>
      <c r="W78" s="84"/>
      <c r="X78" s="70">
        <f t="shared" si="34"/>
        <v>0</v>
      </c>
      <c r="Y78" s="70">
        <f t="shared" si="34"/>
        <v>0</v>
      </c>
      <c r="Z78" s="70">
        <f t="shared" si="34"/>
        <v>0</v>
      </c>
      <c r="AA78" s="70">
        <f t="shared" si="34"/>
        <v>0</v>
      </c>
      <c r="AB78" s="70">
        <f t="shared" si="34"/>
        <v>0</v>
      </c>
      <c r="AC78" s="70">
        <f t="shared" si="34"/>
        <v>0</v>
      </c>
      <c r="AD78" s="70">
        <f t="shared" si="34"/>
        <v>0</v>
      </c>
      <c r="AE78" s="240"/>
      <c r="AF78" s="241"/>
      <c r="AG78" s="241"/>
      <c r="AH78" s="241"/>
      <c r="AI78" s="241"/>
      <c r="AJ78" s="241"/>
      <c r="AK78" s="241"/>
      <c r="AL78" s="130"/>
      <c r="AM78" s="129"/>
      <c r="AN78" s="215"/>
      <c r="AO78" s="215"/>
      <c r="AP78" s="215"/>
      <c r="AQ78" s="215">
        <f>P25-'PeB DK'!N24-'PeB FI'!N24-'PeB NO'!P25-'PeB SE'!P25-'Banking Baltics'!N24</f>
        <v>0</v>
      </c>
    </row>
    <row r="79" spans="2:43" s="186" customFormat="1">
      <c r="B79" s="66" t="s">
        <v>17</v>
      </c>
      <c r="C79" s="83">
        <v>0</v>
      </c>
      <c r="D79" s="70">
        <v>0</v>
      </c>
      <c r="E79" s="70">
        <v>0</v>
      </c>
      <c r="F79" s="70">
        <v>-0.1</v>
      </c>
      <c r="G79" s="70">
        <v>-0.1</v>
      </c>
      <c r="H79" s="70">
        <v>0.1</v>
      </c>
      <c r="I79" s="70">
        <v>0</v>
      </c>
      <c r="J79" s="70"/>
      <c r="K79" s="130"/>
      <c r="L79" s="129"/>
      <c r="T79" s="66" t="s">
        <v>17</v>
      </c>
      <c r="U79" s="83"/>
      <c r="V79" s="84"/>
      <c r="W79" s="84"/>
      <c r="X79" s="70">
        <f t="shared" si="34"/>
        <v>0</v>
      </c>
      <c r="Y79" s="70">
        <f t="shared" si="34"/>
        <v>0</v>
      </c>
      <c r="Z79" s="70">
        <f t="shared" si="34"/>
        <v>0</v>
      </c>
      <c r="AA79" s="70">
        <f t="shared" si="34"/>
        <v>0.1</v>
      </c>
      <c r="AB79" s="70">
        <f t="shared" si="34"/>
        <v>0.1</v>
      </c>
      <c r="AC79" s="70">
        <f t="shared" si="34"/>
        <v>-0.1</v>
      </c>
      <c r="AD79" s="70">
        <f t="shared" si="34"/>
        <v>0</v>
      </c>
      <c r="AE79" s="240"/>
      <c r="AF79" s="241"/>
      <c r="AG79" s="241"/>
      <c r="AH79" s="241"/>
      <c r="AI79" s="241"/>
      <c r="AJ79" s="241"/>
      <c r="AK79" s="241"/>
      <c r="AL79" s="130"/>
      <c r="AM79" s="129"/>
      <c r="AN79" s="215"/>
      <c r="AO79" s="215"/>
      <c r="AP79" s="215"/>
      <c r="AQ79" s="215">
        <f>P26-'PeB DK'!N25-'PeB FI'!N25-'PeB NO'!P26-'PeB SE'!P26-'Banking Baltics'!N25</f>
        <v>0</v>
      </c>
    </row>
    <row r="80" spans="2:43" s="186" customFormat="1">
      <c r="B80" s="76" t="s">
        <v>21</v>
      </c>
      <c r="C80" s="94">
        <v>0</v>
      </c>
      <c r="D80" s="71">
        <v>0.1</v>
      </c>
      <c r="E80" s="71">
        <v>0</v>
      </c>
      <c r="F80" s="71">
        <v>0</v>
      </c>
      <c r="G80" s="71">
        <v>-0.1</v>
      </c>
      <c r="H80" s="71">
        <v>0.1</v>
      </c>
      <c r="I80" s="71">
        <v>0</v>
      </c>
      <c r="J80" s="71"/>
      <c r="K80" s="152"/>
      <c r="L80" s="149"/>
      <c r="T80" s="76" t="s">
        <v>21</v>
      </c>
      <c r="U80" s="94"/>
      <c r="V80" s="111"/>
      <c r="W80" s="111"/>
      <c r="X80" s="71">
        <f t="shared" si="34"/>
        <v>0</v>
      </c>
      <c r="Y80" s="71">
        <f t="shared" si="34"/>
        <v>-0.1</v>
      </c>
      <c r="Z80" s="71">
        <f t="shared" si="34"/>
        <v>0</v>
      </c>
      <c r="AA80" s="71">
        <f t="shared" si="34"/>
        <v>0</v>
      </c>
      <c r="AB80" s="71">
        <f t="shared" si="34"/>
        <v>0.1</v>
      </c>
      <c r="AC80" s="71">
        <f t="shared" si="34"/>
        <v>-0.1</v>
      </c>
      <c r="AD80" s="71">
        <f t="shared" si="34"/>
        <v>0</v>
      </c>
      <c r="AE80" s="242"/>
      <c r="AF80" s="243"/>
      <c r="AG80" s="243"/>
      <c r="AH80" s="243"/>
      <c r="AI80" s="243"/>
      <c r="AJ80" s="243"/>
      <c r="AK80" s="243"/>
      <c r="AL80" s="152"/>
      <c r="AM80" s="149"/>
      <c r="AN80" s="220"/>
      <c r="AO80" s="220"/>
      <c r="AP80" s="220"/>
      <c r="AQ80" s="220">
        <f>P27-'PeB DK'!N26-'PeB FI'!N26-'PeB NO'!P27-'PeB SE'!P27-'Banking Baltics'!N26</f>
        <v>0</v>
      </c>
    </row>
    <row r="81" spans="2:43" s="186" customFormat="1">
      <c r="B81" s="66" t="s">
        <v>13</v>
      </c>
      <c r="C81" s="83">
        <v>0</v>
      </c>
      <c r="D81" s="70">
        <v>0</v>
      </c>
      <c r="E81" s="70">
        <v>-0.1</v>
      </c>
      <c r="F81" s="70">
        <v>-0.1</v>
      </c>
      <c r="G81" s="70">
        <v>0</v>
      </c>
      <c r="H81" s="70">
        <v>0</v>
      </c>
      <c r="I81" s="70">
        <v>0</v>
      </c>
      <c r="J81" s="70"/>
      <c r="K81" s="130"/>
      <c r="L81" s="129"/>
      <c r="T81" s="66" t="s">
        <v>13</v>
      </c>
      <c r="U81" s="83"/>
      <c r="V81" s="84"/>
      <c r="W81" s="84"/>
      <c r="X81" s="70">
        <f t="shared" si="34"/>
        <v>0</v>
      </c>
      <c r="Y81" s="70">
        <f t="shared" si="34"/>
        <v>0</v>
      </c>
      <c r="Z81" s="70">
        <f t="shared" si="34"/>
        <v>0.1</v>
      </c>
      <c r="AA81" s="70">
        <f t="shared" si="34"/>
        <v>0.1</v>
      </c>
      <c r="AB81" s="70">
        <f t="shared" si="34"/>
        <v>0</v>
      </c>
      <c r="AC81" s="70">
        <f t="shared" si="34"/>
        <v>0</v>
      </c>
      <c r="AD81" s="70">
        <f t="shared" si="34"/>
        <v>0</v>
      </c>
      <c r="AE81" s="240"/>
      <c r="AF81" s="241"/>
      <c r="AG81" s="241"/>
      <c r="AH81" s="241"/>
      <c r="AI81" s="241"/>
      <c r="AJ81" s="241"/>
      <c r="AK81" s="241"/>
      <c r="AL81" s="130"/>
      <c r="AM81" s="129"/>
      <c r="AN81" s="215"/>
      <c r="AO81" s="215"/>
      <c r="AP81" s="215"/>
      <c r="AQ81" s="215">
        <f>P28-'PeB DK'!N27-'PeB FI'!N27-'PeB NO'!P28-'PeB SE'!P28-'Banking Baltics'!N27</f>
        <v>0</v>
      </c>
    </row>
    <row r="82" spans="2:43" s="186" customFormat="1">
      <c r="B82" s="66" t="s">
        <v>12</v>
      </c>
      <c r="C82" s="83">
        <v>0</v>
      </c>
      <c r="D82" s="70">
        <v>0</v>
      </c>
      <c r="E82" s="70">
        <v>0</v>
      </c>
      <c r="F82" s="70">
        <v>0</v>
      </c>
      <c r="G82" s="70">
        <v>0</v>
      </c>
      <c r="H82" s="70">
        <v>0</v>
      </c>
      <c r="I82" s="70">
        <v>0</v>
      </c>
      <c r="J82" s="70"/>
      <c r="K82" s="130"/>
      <c r="L82" s="129"/>
      <c r="T82" s="66" t="s">
        <v>12</v>
      </c>
      <c r="U82" s="83"/>
      <c r="V82" s="84"/>
      <c r="W82" s="84"/>
      <c r="X82" s="70">
        <f t="shared" si="34"/>
        <v>0</v>
      </c>
      <c r="Y82" s="70">
        <f t="shared" si="34"/>
        <v>0</v>
      </c>
      <c r="Z82" s="70">
        <f t="shared" si="34"/>
        <v>0</v>
      </c>
      <c r="AA82" s="70">
        <f t="shared" si="34"/>
        <v>0</v>
      </c>
      <c r="AB82" s="70">
        <f t="shared" si="34"/>
        <v>0</v>
      </c>
      <c r="AC82" s="70">
        <f t="shared" si="34"/>
        <v>0</v>
      </c>
      <c r="AD82" s="70">
        <f t="shared" si="34"/>
        <v>0</v>
      </c>
      <c r="AE82" s="240"/>
      <c r="AF82" s="241"/>
      <c r="AG82" s="241"/>
      <c r="AH82" s="241"/>
      <c r="AI82" s="241"/>
      <c r="AJ82" s="241"/>
      <c r="AK82" s="241"/>
      <c r="AL82" s="130"/>
      <c r="AM82" s="129"/>
      <c r="AN82" s="215"/>
      <c r="AO82" s="215"/>
      <c r="AP82" s="215"/>
      <c r="AQ82" s="215">
        <f>P29-'PeB DK'!N28-'PeB FI'!N28-'PeB NO'!P29-'PeB SE'!P29-'Banking Baltics'!N28</f>
        <v>0</v>
      </c>
    </row>
    <row r="83" spans="2:43" s="186" customFormat="1">
      <c r="B83" s="80" t="s">
        <v>11</v>
      </c>
      <c r="C83" s="95">
        <v>0</v>
      </c>
      <c r="D83" s="72">
        <v>0</v>
      </c>
      <c r="E83" s="72">
        <v>-0.1</v>
      </c>
      <c r="F83" s="72">
        <v>-0.1</v>
      </c>
      <c r="G83" s="72">
        <v>0</v>
      </c>
      <c r="H83" s="72">
        <v>0</v>
      </c>
      <c r="I83" s="72">
        <v>0</v>
      </c>
      <c r="J83" s="72"/>
      <c r="K83" s="153"/>
      <c r="L83" s="151"/>
      <c r="T83" s="80" t="s">
        <v>11</v>
      </c>
      <c r="U83" s="95"/>
      <c r="V83" s="121"/>
      <c r="W83" s="121"/>
      <c r="X83" s="72">
        <f t="shared" si="34"/>
        <v>0</v>
      </c>
      <c r="Y83" s="72">
        <f t="shared" si="34"/>
        <v>0</v>
      </c>
      <c r="Z83" s="72">
        <f t="shared" si="34"/>
        <v>0.1</v>
      </c>
      <c r="AA83" s="72">
        <f t="shared" si="34"/>
        <v>0.1</v>
      </c>
      <c r="AB83" s="72">
        <f t="shared" si="34"/>
        <v>0</v>
      </c>
      <c r="AC83" s="72">
        <f t="shared" si="34"/>
        <v>0</v>
      </c>
      <c r="AD83" s="72">
        <f t="shared" si="34"/>
        <v>0</v>
      </c>
      <c r="AE83" s="244"/>
      <c r="AF83" s="245"/>
      <c r="AG83" s="245"/>
      <c r="AH83" s="245"/>
      <c r="AI83" s="245"/>
      <c r="AJ83" s="245"/>
      <c r="AK83" s="245"/>
      <c r="AL83" s="153"/>
      <c r="AM83" s="151"/>
      <c r="AN83" s="223"/>
      <c r="AO83" s="223"/>
      <c r="AP83" s="223"/>
      <c r="AQ83" s="223">
        <f>P30-'PeB DK'!N29-'PeB FI'!N29-'PeB NO'!P30-'PeB SE'!P30-'Banking Baltics'!N29</f>
        <v>0</v>
      </c>
    </row>
    <row r="84" spans="2:43" s="186" customFormat="1"/>
    <row r="85" spans="2:43" s="186" customFormat="1"/>
    <row r="86" spans="2:43" s="186" customFormat="1">
      <c r="L86" s="234"/>
    </row>
    <row r="87" spans="2:43" s="186" customFormat="1"/>
    <row r="88" spans="2:43" s="186" customFormat="1"/>
    <row r="89" spans="2:43" s="186" customFormat="1"/>
    <row r="90" spans="2:43" s="186" customFormat="1"/>
    <row r="91" spans="2:43" s="186" customFormat="1"/>
    <row r="92" spans="2:43" s="186" customFormat="1"/>
    <row r="93" spans="2:43" s="186" customFormat="1"/>
    <row r="94" spans="2:43" s="186" customFormat="1"/>
    <row r="95" spans="2:43" s="186" customFormat="1"/>
    <row r="96" spans="2:43" s="186" customFormat="1"/>
    <row r="97" s="186" customFormat="1"/>
    <row r="98" s="186" customFormat="1"/>
    <row r="99" s="186" customFormat="1"/>
    <row r="100" s="186" customFormat="1"/>
    <row r="101" s="186" customFormat="1"/>
    <row r="102" s="186" customFormat="1"/>
    <row r="103" s="186" customFormat="1"/>
    <row r="104" s="186" customFormat="1"/>
    <row r="105" s="186" customFormat="1"/>
    <row r="106" s="186" customFormat="1"/>
    <row r="107" s="186" customFormat="1"/>
    <row r="108" s="186" customFormat="1"/>
  </sheetData>
  <mergeCells count="6">
    <mergeCell ref="AL3:AL4"/>
    <mergeCell ref="B31:O31"/>
    <mergeCell ref="M3:N3"/>
    <mergeCell ref="O3:O4"/>
    <mergeCell ref="P3:P4"/>
    <mergeCell ref="AK3:AK4"/>
  </mergeCells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&amp;RPage &amp;P&amp;C&amp;"Calibri"&amp;11&amp;K000000&amp;A_x000D_&amp;1#&amp;"Calibri"&amp;10&amp;K000000Confidential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Blad36">
    <tabColor rgb="FF92D050"/>
    <pageSetUpPr fitToPage="1"/>
  </sheetPr>
  <dimension ref="A1:AY103"/>
  <sheetViews>
    <sheetView zoomScaleNormal="100" workbookViewId="0">
      <selection activeCell="D4" sqref="D4:O24"/>
    </sheetView>
  </sheetViews>
  <sheetFormatPr defaultColWidth="9.33203125" defaultRowHeight="12" outlineLevelRow="1" outlineLevelCol="1"/>
  <cols>
    <col min="1" max="1" width="23.33203125" style="48" customWidth="1"/>
    <col min="2" max="2" width="33.33203125" style="49" customWidth="1"/>
    <col min="3" max="7" width="7.77734375" style="10" customWidth="1"/>
    <col min="8" max="10" width="7.77734375" style="10" customWidth="1" outlineLevel="1"/>
    <col min="11" max="12" width="7.44140625" style="10" customWidth="1"/>
    <col min="13" max="15" width="8.44140625" style="10" customWidth="1" outlineLevel="1"/>
    <col min="16" max="17" width="9.33203125" style="49"/>
    <col min="18" max="20" width="11.6640625" style="49" customWidth="1"/>
    <col min="21" max="22" width="9.33203125" style="49"/>
    <col min="23" max="23" width="9.77734375" style="49" customWidth="1"/>
    <col min="24" max="24" width="9" style="49" customWidth="1"/>
    <col min="25" max="16384" width="9.33203125" style="49"/>
  </cols>
  <sheetData>
    <row r="1" spans="1:51" ht="10.5" customHeight="1">
      <c r="A1" s="146" t="s">
        <v>59</v>
      </c>
      <c r="B1" s="48">
        <v>2</v>
      </c>
      <c r="C1" s="48">
        <f t="shared" ref="C1:N1" si="0">+B1+1</f>
        <v>3</v>
      </c>
      <c r="D1" s="48">
        <f t="shared" si="0"/>
        <v>4</v>
      </c>
      <c r="E1" s="48">
        <f t="shared" si="0"/>
        <v>5</v>
      </c>
      <c r="F1" s="48">
        <f t="shared" si="0"/>
        <v>6</v>
      </c>
      <c r="G1" s="48">
        <f t="shared" si="0"/>
        <v>7</v>
      </c>
      <c r="H1" s="48">
        <f t="shared" si="0"/>
        <v>8</v>
      </c>
      <c r="I1" s="48">
        <f t="shared" si="0"/>
        <v>9</v>
      </c>
      <c r="J1" s="48">
        <f t="shared" si="0"/>
        <v>10</v>
      </c>
      <c r="K1" s="48">
        <f t="shared" si="0"/>
        <v>11</v>
      </c>
      <c r="L1" s="48">
        <f t="shared" si="0"/>
        <v>12</v>
      </c>
      <c r="M1" s="48">
        <f t="shared" si="0"/>
        <v>13</v>
      </c>
      <c r="N1" s="48">
        <f t="shared" si="0"/>
        <v>14</v>
      </c>
      <c r="O1" s="8">
        <v>17</v>
      </c>
      <c r="P1" s="48"/>
      <c r="Q1" s="48">
        <v>21</v>
      </c>
      <c r="R1" s="48">
        <v>22</v>
      </c>
      <c r="S1" s="48"/>
      <c r="T1" s="48"/>
      <c r="U1" s="48">
        <v>23</v>
      </c>
      <c r="V1" s="48">
        <v>24</v>
      </c>
      <c r="W1" s="48">
        <v>25</v>
      </c>
      <c r="X1" s="48">
        <v>26</v>
      </c>
      <c r="Y1" s="48">
        <v>27</v>
      </c>
      <c r="Z1" s="48">
        <v>28</v>
      </c>
      <c r="AA1" s="48">
        <v>28</v>
      </c>
      <c r="AB1" s="48">
        <v>29</v>
      </c>
      <c r="AC1" s="48">
        <v>30</v>
      </c>
      <c r="AD1" s="48">
        <v>31</v>
      </c>
      <c r="AE1" s="48">
        <v>32</v>
      </c>
      <c r="AF1" s="48">
        <v>33</v>
      </c>
      <c r="AG1" s="48">
        <v>34</v>
      </c>
      <c r="AH1" s="48">
        <v>35</v>
      </c>
      <c r="AI1" s="48">
        <v>36</v>
      </c>
      <c r="AJ1" s="48">
        <v>37</v>
      </c>
      <c r="AK1" s="48">
        <v>38</v>
      </c>
    </row>
    <row r="2" spans="1:51" ht="10.5" customHeight="1">
      <c r="A2" s="146"/>
      <c r="B2" s="340" t="s">
        <v>51</v>
      </c>
      <c r="C2" s="341"/>
      <c r="D2" s="342"/>
      <c r="E2" s="342"/>
      <c r="F2" s="342"/>
      <c r="G2" s="342"/>
      <c r="H2" s="342"/>
      <c r="I2" s="342"/>
      <c r="J2" s="342"/>
      <c r="K2" s="342"/>
      <c r="L2" s="342"/>
      <c r="M2" s="324"/>
      <c r="N2" s="324"/>
      <c r="O2" s="345"/>
      <c r="P2" s="324"/>
      <c r="V2" s="86" t="s">
        <v>72</v>
      </c>
    </row>
    <row r="3" spans="1:51" ht="34.5" customHeight="1">
      <c r="A3" s="147" t="str">
        <f>+"headingqy"&amp;$A$1</f>
        <v>headingqyGroup</v>
      </c>
      <c r="B3" s="354" t="e">
        <f>+VLOOKUP($A3,#REF!,B$1+1,FALSE)</f>
        <v>#REF!</v>
      </c>
      <c r="C3" s="387" t="e">
        <f>+VLOOKUP($A3,#REF!,C$1+1,FALSE)</f>
        <v>#REF!</v>
      </c>
      <c r="D3" s="388" t="e">
        <f>+VLOOKUP($A3,#REF!,D$1+1,FALSE)</f>
        <v>#REF!</v>
      </c>
      <c r="E3" s="388" t="e">
        <f>+VLOOKUP($A3,#REF!,E$1+1,FALSE)</f>
        <v>#REF!</v>
      </c>
      <c r="F3" s="388" t="e">
        <f>+VLOOKUP($A3,#REF!,F$1+1,FALSE)</f>
        <v>#REF!</v>
      </c>
      <c r="G3" s="388" t="e">
        <f>+VLOOKUP($A3,#REF!,G$1+1,FALSE)</f>
        <v>#REF!</v>
      </c>
      <c r="H3" s="388" t="e">
        <f>+VLOOKUP($A3,#REF!,H$1+1,FALSE)</f>
        <v>#REF!</v>
      </c>
      <c r="I3" s="388" t="e">
        <f>+VLOOKUP($A3,#REF!,I$1+1,FALSE)</f>
        <v>#REF!</v>
      </c>
      <c r="J3" s="388" t="e">
        <f>+VLOOKUP($A3,#REF!,J$1+1,FALSE)</f>
        <v>#REF!</v>
      </c>
      <c r="K3" s="389" t="e">
        <f>+VLOOKUP($A3,#REF!,K$1+1,FALSE)</f>
        <v>#REF!</v>
      </c>
      <c r="L3" s="390" t="e">
        <f>+VLOOKUP($A3,#REF!,L$1+1,FALSE)</f>
        <v>#REF!</v>
      </c>
      <c r="M3" s="389" t="e">
        <f>+VLOOKUP($A3,#REF!,M$1+1,FALSE)</f>
        <v>#REF!</v>
      </c>
      <c r="N3" s="390" t="e">
        <f>+VLOOKUP($A3,#REF!,N$1+1,FALSE)</f>
        <v>#REF!</v>
      </c>
      <c r="O3" s="645" t="str">
        <f>'PeB FI'!O3</f>
        <v>Jan/Dec 19/18</v>
      </c>
      <c r="P3" s="324"/>
      <c r="Q3" s="2"/>
      <c r="V3" s="387" t="e">
        <f>C3</f>
        <v>#REF!</v>
      </c>
      <c r="W3" s="388" t="e">
        <f t="shared" ref="W3:AC3" si="1">D3</f>
        <v>#REF!</v>
      </c>
      <c r="X3" s="388" t="e">
        <f t="shared" si="1"/>
        <v>#REF!</v>
      </c>
      <c r="Y3" s="388" t="e">
        <f t="shared" si="1"/>
        <v>#REF!</v>
      </c>
      <c r="Z3" s="388" t="e">
        <f t="shared" si="1"/>
        <v>#REF!</v>
      </c>
      <c r="AA3" s="388" t="e">
        <f t="shared" si="1"/>
        <v>#REF!</v>
      </c>
      <c r="AB3" s="388" t="e">
        <f t="shared" si="1"/>
        <v>#REF!</v>
      </c>
      <c r="AC3" s="388" t="e">
        <f t="shared" si="1"/>
        <v>#REF!</v>
      </c>
      <c r="AD3" s="389" t="e">
        <f>K3</f>
        <v>#REF!</v>
      </c>
      <c r="AE3" s="390" t="e">
        <f>L3</f>
        <v>#REF!</v>
      </c>
      <c r="AF3" s="389" t="e">
        <f>M3</f>
        <v>#REF!</v>
      </c>
      <c r="AG3" s="390" t="e">
        <f>N3</f>
        <v>#REF!</v>
      </c>
      <c r="AH3" s="383" t="str">
        <f>O3</f>
        <v>Jan/Dec 19/18</v>
      </c>
    </row>
    <row r="4" spans="1:51" ht="10.5" customHeight="1">
      <c r="A4" s="52" t="s">
        <v>6</v>
      </c>
      <c r="B4" s="413" t="s">
        <v>6</v>
      </c>
      <c r="C4" s="460"/>
      <c r="D4" s="493"/>
      <c r="E4" s="416"/>
      <c r="F4" s="416"/>
      <c r="G4" s="416"/>
      <c r="H4" s="466"/>
      <c r="I4" s="466"/>
      <c r="J4" s="466"/>
      <c r="K4" s="581"/>
      <c r="L4" s="596"/>
      <c r="M4" s="460"/>
      <c r="N4" s="493"/>
      <c r="O4" s="634"/>
      <c r="P4" s="361"/>
      <c r="Q4" s="677" t="e">
        <f>((C4-D4)/D4)-K4</f>
        <v>#DIV/0!</v>
      </c>
      <c r="R4" s="677" t="e">
        <f>((C4-G4)/G4)-L4</f>
        <v>#DIV/0!</v>
      </c>
      <c r="S4" s="677" t="e">
        <f t="shared" ref="S4:S15" si="2">((M4-N4)/N4)-O4</f>
        <v>#DIV/0!</v>
      </c>
      <c r="T4" s="677">
        <f>C4+D4+E4+F4-M4</f>
        <v>0</v>
      </c>
      <c r="U4" s="677">
        <f>G4+H4+I4+J4-N4</f>
        <v>0</v>
      </c>
      <c r="V4" s="502"/>
      <c r="W4" s="726"/>
      <c r="X4" s="727"/>
      <c r="Y4" s="727"/>
      <c r="Z4" s="727"/>
      <c r="AA4" s="727"/>
      <c r="AB4" s="515"/>
      <c r="AC4" s="515"/>
      <c r="AD4" s="581"/>
      <c r="AE4" s="596"/>
      <c r="AF4" s="502"/>
      <c r="AG4" s="728"/>
      <c r="AH4" s="647"/>
      <c r="AK4" s="63">
        <f t="shared" ref="AK4:AK24" si="3">C4-V4</f>
        <v>0</v>
      </c>
      <c r="AL4" s="63">
        <f t="shared" ref="AL4:AL24" si="4">D4-W4</f>
        <v>0</v>
      </c>
      <c r="AM4" s="63">
        <f t="shared" ref="AM4:AM24" si="5">E4-X4</f>
        <v>0</v>
      </c>
      <c r="AN4" s="63">
        <f t="shared" ref="AN4:AN24" si="6">F4-Y4</f>
        <v>0</v>
      </c>
      <c r="AO4" s="63">
        <f t="shared" ref="AO4:AO24" si="7">G4-Z4</f>
        <v>0</v>
      </c>
      <c r="AP4" s="63">
        <f t="shared" ref="AP4:AW4" si="8">H4-AA4</f>
        <v>0</v>
      </c>
      <c r="AQ4" s="63">
        <f t="shared" si="8"/>
        <v>0</v>
      </c>
      <c r="AR4" s="63">
        <f t="shared" si="8"/>
        <v>0</v>
      </c>
      <c r="AS4" s="63">
        <f t="shared" si="8"/>
        <v>0</v>
      </c>
      <c r="AT4" s="63">
        <f t="shared" si="8"/>
        <v>0</v>
      </c>
      <c r="AU4" s="63">
        <f t="shared" si="8"/>
        <v>0</v>
      </c>
      <c r="AV4" s="63">
        <f t="shared" si="8"/>
        <v>0</v>
      </c>
      <c r="AW4" s="63">
        <f t="shared" si="8"/>
        <v>0</v>
      </c>
      <c r="AX4" s="63"/>
      <c r="AY4" s="63"/>
    </row>
    <row r="5" spans="1:51" ht="10.5" customHeight="1">
      <c r="A5" s="52" t="s">
        <v>2</v>
      </c>
      <c r="B5" s="413" t="s">
        <v>2</v>
      </c>
      <c r="C5" s="460"/>
      <c r="D5" s="493"/>
      <c r="E5" s="416"/>
      <c r="F5" s="416"/>
      <c r="G5" s="416"/>
      <c r="H5" s="466"/>
      <c r="I5" s="466"/>
      <c r="J5" s="466"/>
      <c r="K5" s="284"/>
      <c r="L5" s="285"/>
      <c r="M5" s="460"/>
      <c r="N5" s="493"/>
      <c r="O5" s="279"/>
      <c r="P5" s="361"/>
      <c r="Q5" s="677" t="e">
        <f t="shared" ref="Q5:Q24" si="9">((C5-D5)/D5)-K5</f>
        <v>#DIV/0!</v>
      </c>
      <c r="R5" s="677" t="e">
        <f t="shared" ref="R5:R24" si="10">((C5-G5)/G5)-L5</f>
        <v>#DIV/0!</v>
      </c>
      <c r="S5" s="677" t="e">
        <f t="shared" si="2"/>
        <v>#DIV/0!</v>
      </c>
      <c r="T5" s="677">
        <f t="shared" ref="T5:T15" si="11">C5+D5+E5+F5-M5</f>
        <v>0</v>
      </c>
      <c r="U5" s="677">
        <f t="shared" ref="U5:U15" si="12">G5+H5+I5+J5-N5</f>
        <v>0</v>
      </c>
      <c r="V5" s="460"/>
      <c r="W5" s="493"/>
      <c r="X5" s="416"/>
      <c r="Y5" s="416"/>
      <c r="Z5" s="416"/>
      <c r="AA5" s="416"/>
      <c r="AB5" s="466"/>
      <c r="AC5" s="466"/>
      <c r="AD5" s="284"/>
      <c r="AE5" s="285"/>
      <c r="AF5" s="460"/>
      <c r="AG5" s="459"/>
      <c r="AH5" s="279"/>
      <c r="AK5" s="63">
        <f t="shared" si="3"/>
        <v>0</v>
      </c>
      <c r="AL5" s="63">
        <f t="shared" si="4"/>
        <v>0</v>
      </c>
      <c r="AM5" s="63">
        <f t="shared" si="5"/>
        <v>0</v>
      </c>
      <c r="AN5" s="63">
        <f t="shared" si="6"/>
        <v>0</v>
      </c>
      <c r="AO5" s="63">
        <f t="shared" si="7"/>
        <v>0</v>
      </c>
      <c r="AP5" s="63">
        <f>H5-AA5</f>
        <v>0</v>
      </c>
      <c r="AQ5" s="63">
        <f t="shared" ref="AQ5:AW24" si="13">I5-AB5</f>
        <v>0</v>
      </c>
      <c r="AR5" s="63">
        <f t="shared" si="13"/>
        <v>0</v>
      </c>
      <c r="AS5" s="63">
        <f t="shared" si="13"/>
        <v>0</v>
      </c>
      <c r="AT5" s="63">
        <f t="shared" si="13"/>
        <v>0</v>
      </c>
      <c r="AU5" s="63">
        <f t="shared" si="13"/>
        <v>0</v>
      </c>
      <c r="AV5" s="63">
        <f t="shared" si="13"/>
        <v>0</v>
      </c>
      <c r="AW5" s="63">
        <f t="shared" si="13"/>
        <v>0</v>
      </c>
      <c r="AX5" s="63"/>
      <c r="AY5" s="63"/>
    </row>
    <row r="6" spans="1:51" ht="10.5" customHeight="1">
      <c r="A6" s="52" t="s">
        <v>0</v>
      </c>
      <c r="B6" s="413" t="s">
        <v>0</v>
      </c>
      <c r="C6" s="460"/>
      <c r="D6" s="493"/>
      <c r="E6" s="416"/>
      <c r="F6" s="416"/>
      <c r="G6" s="416"/>
      <c r="H6" s="466"/>
      <c r="I6" s="466"/>
      <c r="J6" s="466"/>
      <c r="K6" s="284"/>
      <c r="L6" s="285"/>
      <c r="M6" s="460"/>
      <c r="N6" s="493"/>
      <c r="O6" s="279"/>
      <c r="P6" s="361"/>
      <c r="Q6" s="677" t="e">
        <f t="shared" si="9"/>
        <v>#DIV/0!</v>
      </c>
      <c r="R6" s="677" t="e">
        <f t="shared" si="10"/>
        <v>#DIV/0!</v>
      </c>
      <c r="S6" s="677" t="e">
        <f t="shared" si="2"/>
        <v>#DIV/0!</v>
      </c>
      <c r="T6" s="677">
        <f t="shared" si="11"/>
        <v>0</v>
      </c>
      <c r="U6" s="677">
        <f t="shared" si="12"/>
        <v>0</v>
      </c>
      <c r="V6" s="460"/>
      <c r="W6" s="493"/>
      <c r="X6" s="416"/>
      <c r="Y6" s="416"/>
      <c r="Z6" s="416"/>
      <c r="AA6" s="416"/>
      <c r="AB6" s="466"/>
      <c r="AC6" s="466"/>
      <c r="AD6" s="284"/>
      <c r="AE6" s="285"/>
      <c r="AF6" s="460"/>
      <c r="AG6" s="459"/>
      <c r="AH6" s="279"/>
      <c r="AK6" s="63">
        <f t="shared" si="3"/>
        <v>0</v>
      </c>
      <c r="AL6" s="63">
        <f t="shared" si="4"/>
        <v>0</v>
      </c>
      <c r="AM6" s="63">
        <f t="shared" si="5"/>
        <v>0</v>
      </c>
      <c r="AN6" s="63">
        <f t="shared" si="6"/>
        <v>0</v>
      </c>
      <c r="AO6" s="63">
        <f t="shared" si="7"/>
        <v>0</v>
      </c>
      <c r="AP6" s="63">
        <f t="shared" ref="AP6:AP24" si="14">H6-AA6</f>
        <v>0</v>
      </c>
      <c r="AQ6" s="63">
        <f t="shared" si="13"/>
        <v>0</v>
      </c>
      <c r="AR6" s="63">
        <f t="shared" si="13"/>
        <v>0</v>
      </c>
      <c r="AS6" s="63">
        <f t="shared" si="13"/>
        <v>0</v>
      </c>
      <c r="AT6" s="63">
        <f t="shared" si="13"/>
        <v>0</v>
      </c>
      <c r="AU6" s="63">
        <f t="shared" si="13"/>
        <v>0</v>
      </c>
      <c r="AV6" s="63">
        <f t="shared" si="13"/>
        <v>0</v>
      </c>
      <c r="AW6" s="63">
        <f t="shared" si="13"/>
        <v>0</v>
      </c>
      <c r="AX6" s="63"/>
      <c r="AY6" s="63"/>
    </row>
    <row r="7" spans="1:51" ht="10.5" customHeight="1">
      <c r="A7" s="52" t="s">
        <v>14</v>
      </c>
      <c r="B7" s="413" t="s">
        <v>14</v>
      </c>
      <c r="C7" s="460"/>
      <c r="D7" s="493"/>
      <c r="E7" s="416"/>
      <c r="F7" s="416"/>
      <c r="G7" s="416"/>
      <c r="H7" s="466"/>
      <c r="I7" s="466"/>
      <c r="J7" s="466"/>
      <c r="K7" s="284"/>
      <c r="L7" s="285"/>
      <c r="M7" s="460"/>
      <c r="N7" s="493"/>
      <c r="O7" s="279"/>
      <c r="P7" s="361"/>
      <c r="Q7" s="677"/>
      <c r="R7" s="677"/>
      <c r="S7" s="677"/>
      <c r="T7" s="677">
        <f t="shared" si="11"/>
        <v>0</v>
      </c>
      <c r="U7" s="677">
        <f t="shared" si="12"/>
        <v>0</v>
      </c>
      <c r="V7" s="460"/>
      <c r="W7" s="493"/>
      <c r="X7" s="416"/>
      <c r="Y7" s="416"/>
      <c r="Z7" s="416"/>
      <c r="AA7" s="416"/>
      <c r="AB7" s="466"/>
      <c r="AC7" s="466"/>
      <c r="AD7" s="284"/>
      <c r="AE7" s="285"/>
      <c r="AF7" s="460"/>
      <c r="AG7" s="459"/>
      <c r="AH7" s="279"/>
      <c r="AK7" s="63">
        <f t="shared" si="3"/>
        <v>0</v>
      </c>
      <c r="AL7" s="63">
        <f t="shared" si="4"/>
        <v>0</v>
      </c>
      <c r="AM7" s="63">
        <f t="shared" si="5"/>
        <v>0</v>
      </c>
      <c r="AN7" s="63">
        <f t="shared" si="6"/>
        <v>0</v>
      </c>
      <c r="AO7" s="63">
        <f t="shared" si="7"/>
        <v>0</v>
      </c>
      <c r="AP7" s="63">
        <f t="shared" si="14"/>
        <v>0</v>
      </c>
      <c r="AQ7" s="63">
        <f t="shared" si="13"/>
        <v>0</v>
      </c>
      <c r="AR7" s="63">
        <f t="shared" si="13"/>
        <v>0</v>
      </c>
      <c r="AS7" s="63">
        <f t="shared" si="13"/>
        <v>0</v>
      </c>
      <c r="AT7" s="63">
        <f t="shared" si="13"/>
        <v>0</v>
      </c>
      <c r="AU7" s="63">
        <f t="shared" si="13"/>
        <v>0</v>
      </c>
      <c r="AV7" s="63">
        <f t="shared" si="13"/>
        <v>0</v>
      </c>
      <c r="AW7" s="63">
        <f t="shared" si="13"/>
        <v>0</v>
      </c>
      <c r="AX7" s="63"/>
      <c r="AY7" s="63"/>
    </row>
    <row r="8" spans="1:51" ht="10.5" customHeight="1">
      <c r="A8" s="58" t="s">
        <v>7</v>
      </c>
      <c r="B8" s="423" t="s">
        <v>7</v>
      </c>
      <c r="C8" s="462"/>
      <c r="D8" s="494"/>
      <c r="E8" s="495"/>
      <c r="F8" s="495"/>
      <c r="G8" s="495"/>
      <c r="H8" s="496"/>
      <c r="I8" s="496"/>
      <c r="J8" s="496"/>
      <c r="K8" s="287"/>
      <c r="L8" s="288"/>
      <c r="M8" s="462"/>
      <c r="N8" s="494"/>
      <c r="O8" s="291"/>
      <c r="P8" s="361"/>
      <c r="Q8" s="677" t="e">
        <f t="shared" si="9"/>
        <v>#DIV/0!</v>
      </c>
      <c r="R8" s="677" t="e">
        <f t="shared" si="10"/>
        <v>#DIV/0!</v>
      </c>
      <c r="S8" s="677" t="e">
        <f t="shared" si="2"/>
        <v>#DIV/0!</v>
      </c>
      <c r="T8" s="677">
        <f t="shared" si="11"/>
        <v>0</v>
      </c>
      <c r="U8" s="677">
        <f t="shared" si="12"/>
        <v>0</v>
      </c>
      <c r="V8" s="462"/>
      <c r="W8" s="494"/>
      <c r="X8" s="495"/>
      <c r="Y8" s="495"/>
      <c r="Z8" s="495"/>
      <c r="AA8" s="495"/>
      <c r="AB8" s="496"/>
      <c r="AC8" s="496"/>
      <c r="AD8" s="287"/>
      <c r="AE8" s="288"/>
      <c r="AF8" s="462"/>
      <c r="AG8" s="463"/>
      <c r="AH8" s="291"/>
      <c r="AK8" s="63">
        <f t="shared" si="3"/>
        <v>0</v>
      </c>
      <c r="AL8" s="63">
        <f t="shared" si="4"/>
        <v>0</v>
      </c>
      <c r="AM8" s="63">
        <f t="shared" si="5"/>
        <v>0</v>
      </c>
      <c r="AN8" s="63">
        <f t="shared" si="6"/>
        <v>0</v>
      </c>
      <c r="AO8" s="63">
        <f t="shared" si="7"/>
        <v>0</v>
      </c>
      <c r="AP8" s="63">
        <f t="shared" si="14"/>
        <v>0</v>
      </c>
      <c r="AQ8" s="63">
        <f t="shared" si="13"/>
        <v>0</v>
      </c>
      <c r="AR8" s="63">
        <f t="shared" si="13"/>
        <v>0</v>
      </c>
      <c r="AS8" s="63">
        <f t="shared" si="13"/>
        <v>0</v>
      </c>
      <c r="AT8" s="63">
        <f t="shared" si="13"/>
        <v>0</v>
      </c>
      <c r="AU8" s="63">
        <f t="shared" si="13"/>
        <v>0</v>
      </c>
      <c r="AV8" s="63">
        <f t="shared" si="13"/>
        <v>0</v>
      </c>
      <c r="AW8" s="63">
        <f t="shared" si="13"/>
        <v>0</v>
      </c>
      <c r="AX8" s="63"/>
      <c r="AY8" s="63"/>
    </row>
    <row r="9" spans="1:51" ht="10.5" customHeight="1">
      <c r="A9" s="52" t="s">
        <v>3</v>
      </c>
      <c r="B9" s="413" t="s">
        <v>3</v>
      </c>
      <c r="C9" s="460"/>
      <c r="D9" s="493"/>
      <c r="E9" s="416"/>
      <c r="F9" s="416"/>
      <c r="G9" s="416"/>
      <c r="H9" s="466"/>
      <c r="I9" s="466"/>
      <c r="J9" s="466"/>
      <c r="K9" s="284"/>
      <c r="L9" s="285"/>
      <c r="M9" s="460"/>
      <c r="N9" s="493"/>
      <c r="O9" s="279"/>
      <c r="P9" s="361"/>
      <c r="Q9" s="677" t="e">
        <f t="shared" si="9"/>
        <v>#DIV/0!</v>
      </c>
      <c r="R9" s="677" t="e">
        <f t="shared" si="10"/>
        <v>#DIV/0!</v>
      </c>
      <c r="S9" s="677" t="e">
        <f t="shared" si="2"/>
        <v>#DIV/0!</v>
      </c>
      <c r="T9" s="677">
        <f t="shared" si="11"/>
        <v>0</v>
      </c>
      <c r="U9" s="677">
        <f t="shared" si="12"/>
        <v>0</v>
      </c>
      <c r="V9" s="460"/>
      <c r="W9" s="493"/>
      <c r="X9" s="416"/>
      <c r="Y9" s="416"/>
      <c r="Z9" s="416"/>
      <c r="AA9" s="416"/>
      <c r="AB9" s="466"/>
      <c r="AC9" s="466"/>
      <c r="AD9" s="284"/>
      <c r="AE9" s="285"/>
      <c r="AF9" s="460"/>
      <c r="AG9" s="459"/>
      <c r="AH9" s="279"/>
      <c r="AK9" s="63">
        <f t="shared" si="3"/>
        <v>0</v>
      </c>
      <c r="AL9" s="63">
        <f t="shared" si="4"/>
        <v>0</v>
      </c>
      <c r="AM9" s="63">
        <f t="shared" si="5"/>
        <v>0</v>
      </c>
      <c r="AN9" s="63">
        <f t="shared" si="6"/>
        <v>0</v>
      </c>
      <c r="AO9" s="63">
        <f t="shared" si="7"/>
        <v>0</v>
      </c>
      <c r="AP9" s="63">
        <f t="shared" si="14"/>
        <v>0</v>
      </c>
      <c r="AQ9" s="63">
        <f t="shared" si="13"/>
        <v>0</v>
      </c>
      <c r="AR9" s="63">
        <f t="shared" si="13"/>
        <v>0</v>
      </c>
      <c r="AS9" s="63">
        <f t="shared" si="13"/>
        <v>0</v>
      </c>
      <c r="AT9" s="63">
        <f t="shared" si="13"/>
        <v>0</v>
      </c>
      <c r="AU9" s="63">
        <f t="shared" si="13"/>
        <v>0</v>
      </c>
      <c r="AV9" s="63">
        <f t="shared" si="13"/>
        <v>0</v>
      </c>
      <c r="AW9" s="63">
        <f t="shared" si="13"/>
        <v>0</v>
      </c>
      <c r="AX9" s="63"/>
      <c r="AY9" s="63"/>
    </row>
    <row r="10" spans="1:51" ht="10.5" customHeight="1">
      <c r="A10" s="52" t="s">
        <v>61</v>
      </c>
      <c r="B10" s="413" t="s">
        <v>65</v>
      </c>
      <c r="C10" s="460"/>
      <c r="D10" s="493"/>
      <c r="E10" s="416"/>
      <c r="F10" s="416"/>
      <c r="G10" s="416"/>
      <c r="H10" s="466"/>
      <c r="I10" s="466"/>
      <c r="J10" s="466"/>
      <c r="K10" s="284"/>
      <c r="L10" s="285"/>
      <c r="M10" s="460"/>
      <c r="N10" s="493"/>
      <c r="O10" s="279"/>
      <c r="P10" s="361"/>
      <c r="Q10" s="677" t="e">
        <f t="shared" si="9"/>
        <v>#DIV/0!</v>
      </c>
      <c r="R10" s="677" t="e">
        <f t="shared" si="10"/>
        <v>#DIV/0!</v>
      </c>
      <c r="S10" s="677" t="e">
        <f t="shared" si="2"/>
        <v>#DIV/0!</v>
      </c>
      <c r="T10" s="677">
        <f t="shared" si="11"/>
        <v>0</v>
      </c>
      <c r="U10" s="677">
        <f t="shared" si="12"/>
        <v>0</v>
      </c>
      <c r="V10" s="460"/>
      <c r="W10" s="493"/>
      <c r="X10" s="416"/>
      <c r="Y10" s="416"/>
      <c r="Z10" s="416"/>
      <c r="AA10" s="416"/>
      <c r="AB10" s="466"/>
      <c r="AC10" s="466"/>
      <c r="AD10" s="284"/>
      <c r="AE10" s="285"/>
      <c r="AF10" s="460"/>
      <c r="AG10" s="459"/>
      <c r="AH10" s="279"/>
      <c r="AK10" s="63">
        <f t="shared" si="3"/>
        <v>0</v>
      </c>
      <c r="AL10" s="63">
        <f t="shared" si="4"/>
        <v>0</v>
      </c>
      <c r="AM10" s="63">
        <f t="shared" si="5"/>
        <v>0</v>
      </c>
      <c r="AN10" s="63">
        <f t="shared" si="6"/>
        <v>0</v>
      </c>
      <c r="AO10" s="63">
        <f t="shared" si="7"/>
        <v>0</v>
      </c>
      <c r="AP10" s="63">
        <f t="shared" si="14"/>
        <v>0</v>
      </c>
      <c r="AQ10" s="63">
        <f t="shared" si="13"/>
        <v>0</v>
      </c>
      <c r="AR10" s="63">
        <f t="shared" si="13"/>
        <v>0</v>
      </c>
      <c r="AS10" s="63">
        <f t="shared" si="13"/>
        <v>0</v>
      </c>
      <c r="AT10" s="63">
        <f t="shared" si="13"/>
        <v>0</v>
      </c>
      <c r="AU10" s="63">
        <f t="shared" si="13"/>
        <v>0</v>
      </c>
      <c r="AV10" s="63">
        <f t="shared" si="13"/>
        <v>0</v>
      </c>
      <c r="AW10" s="63">
        <f t="shared" si="13"/>
        <v>0</v>
      </c>
      <c r="AX10" s="63"/>
      <c r="AY10" s="63"/>
    </row>
    <row r="11" spans="1:51" ht="10.5" customHeight="1">
      <c r="A11" s="58" t="s">
        <v>20</v>
      </c>
      <c r="B11" s="423" t="s">
        <v>20</v>
      </c>
      <c r="C11" s="462"/>
      <c r="D11" s="494"/>
      <c r="E11" s="495"/>
      <c r="F11" s="495"/>
      <c r="G11" s="495"/>
      <c r="H11" s="496"/>
      <c r="I11" s="496"/>
      <c r="J11" s="496"/>
      <c r="K11" s="287"/>
      <c r="L11" s="288"/>
      <c r="M11" s="462"/>
      <c r="N11" s="494"/>
      <c r="O11" s="291"/>
      <c r="P11" s="361"/>
      <c r="Q11" s="677" t="e">
        <f t="shared" si="9"/>
        <v>#DIV/0!</v>
      </c>
      <c r="R11" s="677" t="e">
        <f t="shared" si="10"/>
        <v>#DIV/0!</v>
      </c>
      <c r="S11" s="677" t="e">
        <f t="shared" si="2"/>
        <v>#DIV/0!</v>
      </c>
      <c r="T11" s="677">
        <f t="shared" si="11"/>
        <v>0</v>
      </c>
      <c r="U11" s="677">
        <f t="shared" si="12"/>
        <v>0</v>
      </c>
      <c r="V11" s="462"/>
      <c r="W11" s="494"/>
      <c r="X11" s="495"/>
      <c r="Y11" s="495"/>
      <c r="Z11" s="495"/>
      <c r="AA11" s="495"/>
      <c r="AB11" s="496"/>
      <c r="AC11" s="496"/>
      <c r="AD11" s="287"/>
      <c r="AE11" s="288"/>
      <c r="AF11" s="462"/>
      <c r="AG11" s="463"/>
      <c r="AH11" s="291"/>
      <c r="AK11" s="63">
        <f t="shared" si="3"/>
        <v>0</v>
      </c>
      <c r="AL11" s="63">
        <f t="shared" si="4"/>
        <v>0</v>
      </c>
      <c r="AM11" s="63">
        <f t="shared" si="5"/>
        <v>0</v>
      </c>
      <c r="AN11" s="63">
        <f t="shared" si="6"/>
        <v>0</v>
      </c>
      <c r="AO11" s="63">
        <f t="shared" si="7"/>
        <v>0</v>
      </c>
      <c r="AP11" s="63">
        <f t="shared" si="14"/>
        <v>0</v>
      </c>
      <c r="AQ11" s="63">
        <f t="shared" si="13"/>
        <v>0</v>
      </c>
      <c r="AR11" s="63">
        <f t="shared" si="13"/>
        <v>0</v>
      </c>
      <c r="AS11" s="63">
        <f t="shared" si="13"/>
        <v>0</v>
      </c>
      <c r="AT11" s="63">
        <f t="shared" si="13"/>
        <v>0</v>
      </c>
      <c r="AU11" s="63">
        <f t="shared" si="13"/>
        <v>0</v>
      </c>
      <c r="AV11" s="63">
        <f t="shared" si="13"/>
        <v>0</v>
      </c>
      <c r="AW11" s="63">
        <f t="shared" si="13"/>
        <v>0</v>
      </c>
      <c r="AX11" s="63"/>
      <c r="AY11" s="63"/>
    </row>
    <row r="12" spans="1:51" ht="10.5" customHeight="1">
      <c r="A12" s="58" t="s">
        <v>9</v>
      </c>
      <c r="B12" s="423" t="s">
        <v>9</v>
      </c>
      <c r="C12" s="462"/>
      <c r="D12" s="463"/>
      <c r="E12" s="496"/>
      <c r="F12" s="496"/>
      <c r="G12" s="496"/>
      <c r="H12" s="496"/>
      <c r="I12" s="496"/>
      <c r="J12" s="496"/>
      <c r="K12" s="287"/>
      <c r="L12" s="288"/>
      <c r="M12" s="462"/>
      <c r="N12" s="463"/>
      <c r="O12" s="291"/>
      <c r="P12" s="361"/>
      <c r="Q12" s="677" t="e">
        <f t="shared" si="9"/>
        <v>#DIV/0!</v>
      </c>
      <c r="R12" s="677" t="e">
        <f t="shared" si="10"/>
        <v>#DIV/0!</v>
      </c>
      <c r="S12" s="677" t="e">
        <f t="shared" si="2"/>
        <v>#DIV/0!</v>
      </c>
      <c r="T12" s="677">
        <f t="shared" si="11"/>
        <v>0</v>
      </c>
      <c r="U12" s="677">
        <f t="shared" si="12"/>
        <v>0</v>
      </c>
      <c r="V12" s="462"/>
      <c r="W12" s="463"/>
      <c r="X12" s="496"/>
      <c r="Y12" s="496"/>
      <c r="Z12" s="496"/>
      <c r="AA12" s="496"/>
      <c r="AB12" s="496"/>
      <c r="AC12" s="496"/>
      <c r="AD12" s="287"/>
      <c r="AE12" s="288"/>
      <c r="AF12" s="462"/>
      <c r="AG12" s="463"/>
      <c r="AH12" s="291"/>
      <c r="AK12" s="63">
        <f t="shared" si="3"/>
        <v>0</v>
      </c>
      <c r="AL12" s="63">
        <f t="shared" si="4"/>
        <v>0</v>
      </c>
      <c r="AM12" s="63">
        <f t="shared" si="5"/>
        <v>0</v>
      </c>
      <c r="AN12" s="63">
        <f t="shared" si="6"/>
        <v>0</v>
      </c>
      <c r="AO12" s="63">
        <f t="shared" si="7"/>
        <v>0</v>
      </c>
      <c r="AP12" s="63">
        <f t="shared" si="14"/>
        <v>0</v>
      </c>
      <c r="AQ12" s="63">
        <f t="shared" si="13"/>
        <v>0</v>
      </c>
      <c r="AR12" s="63">
        <f t="shared" si="13"/>
        <v>0</v>
      </c>
      <c r="AS12" s="63">
        <f t="shared" si="13"/>
        <v>0</v>
      </c>
      <c r="AT12" s="63">
        <f t="shared" si="13"/>
        <v>0</v>
      </c>
      <c r="AU12" s="63">
        <f t="shared" si="13"/>
        <v>0</v>
      </c>
      <c r="AV12" s="63">
        <f t="shared" si="13"/>
        <v>0</v>
      </c>
      <c r="AW12" s="63">
        <f t="shared" si="13"/>
        <v>0</v>
      </c>
      <c r="AX12" s="63"/>
      <c r="AY12" s="63"/>
    </row>
    <row r="13" spans="1:51" ht="10.5" customHeight="1">
      <c r="A13" s="52" t="s">
        <v>19</v>
      </c>
      <c r="B13" s="413" t="s">
        <v>19</v>
      </c>
      <c r="C13" s="460"/>
      <c r="D13" s="459"/>
      <c r="E13" s="466"/>
      <c r="F13" s="466"/>
      <c r="G13" s="466"/>
      <c r="H13" s="466"/>
      <c r="I13" s="466"/>
      <c r="J13" s="466"/>
      <c r="K13" s="284"/>
      <c r="L13" s="285"/>
      <c r="M13" s="460"/>
      <c r="N13" s="459"/>
      <c r="O13" s="279"/>
      <c r="P13" s="361"/>
      <c r="Q13" s="677" t="e">
        <f t="shared" si="9"/>
        <v>#DIV/0!</v>
      </c>
      <c r="R13" s="677" t="e">
        <f t="shared" si="10"/>
        <v>#DIV/0!</v>
      </c>
      <c r="S13" s="677" t="e">
        <f t="shared" si="2"/>
        <v>#DIV/0!</v>
      </c>
      <c r="T13" s="677">
        <f t="shared" si="11"/>
        <v>0</v>
      </c>
      <c r="U13" s="677">
        <f t="shared" si="12"/>
        <v>0</v>
      </c>
      <c r="V13" s="460"/>
      <c r="W13" s="459"/>
      <c r="X13" s="466"/>
      <c r="Y13" s="466"/>
      <c r="Z13" s="466"/>
      <c r="AA13" s="466"/>
      <c r="AB13" s="466"/>
      <c r="AC13" s="466"/>
      <c r="AD13" s="284"/>
      <c r="AE13" s="285"/>
      <c r="AF13" s="460"/>
      <c r="AG13" s="459"/>
      <c r="AH13" s="279"/>
      <c r="AK13" s="63">
        <f t="shared" si="3"/>
        <v>0</v>
      </c>
      <c r="AL13" s="63">
        <f t="shared" si="4"/>
        <v>0</v>
      </c>
      <c r="AM13" s="63">
        <f t="shared" si="5"/>
        <v>0</v>
      </c>
      <c r="AN13" s="63">
        <f t="shared" si="6"/>
        <v>0</v>
      </c>
      <c r="AO13" s="63">
        <f t="shared" si="7"/>
        <v>0</v>
      </c>
      <c r="AP13" s="63">
        <f t="shared" si="14"/>
        <v>0</v>
      </c>
      <c r="AQ13" s="63">
        <f t="shared" si="13"/>
        <v>0</v>
      </c>
      <c r="AR13" s="63">
        <f t="shared" si="13"/>
        <v>0</v>
      </c>
      <c r="AS13" s="63">
        <f t="shared" si="13"/>
        <v>0</v>
      </c>
      <c r="AT13" s="63">
        <f t="shared" si="13"/>
        <v>0</v>
      </c>
      <c r="AU13" s="63">
        <f t="shared" si="13"/>
        <v>0</v>
      </c>
      <c r="AV13" s="63">
        <f t="shared" si="13"/>
        <v>0</v>
      </c>
      <c r="AW13" s="63">
        <f t="shared" si="13"/>
        <v>0</v>
      </c>
      <c r="AX13" s="63"/>
      <c r="AY13" s="63"/>
    </row>
    <row r="14" spans="1:51" ht="10.5" hidden="1" customHeight="1" outlineLevel="1">
      <c r="A14" s="176" t="s">
        <v>83</v>
      </c>
      <c r="B14" s="413" t="s">
        <v>83</v>
      </c>
      <c r="C14" s="460"/>
      <c r="D14" s="459"/>
      <c r="E14" s="466"/>
      <c r="F14" s="466"/>
      <c r="G14" s="466"/>
      <c r="H14" s="466"/>
      <c r="I14" s="466"/>
      <c r="J14" s="466"/>
      <c r="K14" s="284"/>
      <c r="L14" s="285"/>
      <c r="M14" s="460"/>
      <c r="N14" s="459"/>
      <c r="O14" s="279"/>
      <c r="P14" s="361"/>
      <c r="Q14" s="677" t="e">
        <f>((C14-D14)/D14)-K14</f>
        <v>#DIV/0!</v>
      </c>
      <c r="R14" s="678" t="e">
        <f>((C14-G14)/G14)-L14</f>
        <v>#DIV/0!</v>
      </c>
      <c r="S14" s="677" t="e">
        <f>((M14-N14)/N14)-O14</f>
        <v>#DIV/0!</v>
      </c>
      <c r="T14" s="677">
        <f t="shared" si="11"/>
        <v>0</v>
      </c>
      <c r="U14" s="677">
        <f t="shared" si="12"/>
        <v>0</v>
      </c>
      <c r="V14" s="460"/>
      <c r="W14" s="459"/>
      <c r="X14" s="466"/>
      <c r="Y14" s="466"/>
      <c r="Z14" s="466"/>
      <c r="AA14" s="466"/>
      <c r="AB14" s="466"/>
      <c r="AC14" s="466"/>
      <c r="AD14" s="284"/>
      <c r="AE14" s="285"/>
      <c r="AF14" s="460"/>
      <c r="AG14" s="459"/>
      <c r="AH14" s="279"/>
      <c r="AK14" s="63">
        <f>C14-V14</f>
        <v>0</v>
      </c>
      <c r="AL14" s="63">
        <f>D14-W14</f>
        <v>0</v>
      </c>
      <c r="AM14" s="63">
        <f>E14-X14</f>
        <v>0</v>
      </c>
      <c r="AN14" s="63">
        <f>F14-Y14</f>
        <v>0</v>
      </c>
      <c r="AO14" s="63">
        <f>G14-Z14</f>
        <v>0</v>
      </c>
      <c r="AP14" s="63">
        <f t="shared" si="14"/>
        <v>0</v>
      </c>
      <c r="AQ14" s="63">
        <f t="shared" si="13"/>
        <v>0</v>
      </c>
      <c r="AR14" s="63">
        <f t="shared" si="13"/>
        <v>0</v>
      </c>
      <c r="AS14" s="63">
        <f t="shared" si="13"/>
        <v>0</v>
      </c>
      <c r="AT14" s="63">
        <f t="shared" si="13"/>
        <v>0</v>
      </c>
      <c r="AU14" s="63">
        <f t="shared" si="13"/>
        <v>0</v>
      </c>
      <c r="AV14" s="63">
        <f t="shared" si="13"/>
        <v>0</v>
      </c>
      <c r="AW14" s="63">
        <f t="shared" si="13"/>
        <v>0</v>
      </c>
      <c r="AX14" s="63"/>
      <c r="AY14" s="63"/>
    </row>
    <row r="15" spans="1:51" ht="10.5" customHeight="1" collapsed="1">
      <c r="A15" s="58" t="s">
        <v>4</v>
      </c>
      <c r="B15" s="430" t="s">
        <v>4</v>
      </c>
      <c r="C15" s="464"/>
      <c r="D15" s="465"/>
      <c r="E15" s="497"/>
      <c r="F15" s="497"/>
      <c r="G15" s="497"/>
      <c r="H15" s="497"/>
      <c r="I15" s="497"/>
      <c r="J15" s="497"/>
      <c r="K15" s="299"/>
      <c r="L15" s="607"/>
      <c r="M15" s="464"/>
      <c r="N15" s="465"/>
      <c r="O15" s="291"/>
      <c r="P15" s="361"/>
      <c r="Q15" s="677" t="e">
        <f t="shared" si="9"/>
        <v>#DIV/0!</v>
      </c>
      <c r="R15" s="677" t="e">
        <f t="shared" si="10"/>
        <v>#DIV/0!</v>
      </c>
      <c r="S15" s="677" t="e">
        <f t="shared" si="2"/>
        <v>#DIV/0!</v>
      </c>
      <c r="T15" s="677">
        <f t="shared" si="11"/>
        <v>0</v>
      </c>
      <c r="U15" s="677">
        <f t="shared" si="12"/>
        <v>0</v>
      </c>
      <c r="V15" s="464"/>
      <c r="W15" s="465"/>
      <c r="X15" s="497"/>
      <c r="Y15" s="497"/>
      <c r="Z15" s="497"/>
      <c r="AA15" s="497"/>
      <c r="AB15" s="497"/>
      <c r="AC15" s="497"/>
      <c r="AD15" s="299"/>
      <c r="AE15" s="607"/>
      <c r="AF15" s="464"/>
      <c r="AG15" s="574"/>
      <c r="AH15" s="302"/>
      <c r="AK15" s="63">
        <f t="shared" si="3"/>
        <v>0</v>
      </c>
      <c r="AL15" s="63">
        <f t="shared" si="4"/>
        <v>0</v>
      </c>
      <c r="AM15" s="63">
        <f t="shared" si="5"/>
        <v>0</v>
      </c>
      <c r="AN15" s="63">
        <f t="shared" si="6"/>
        <v>0</v>
      </c>
      <c r="AO15" s="63">
        <f t="shared" si="7"/>
        <v>0</v>
      </c>
      <c r="AP15" s="63">
        <f t="shared" si="14"/>
        <v>0</v>
      </c>
      <c r="AQ15" s="63">
        <f t="shared" si="13"/>
        <v>0</v>
      </c>
      <c r="AR15" s="63">
        <f t="shared" si="13"/>
        <v>0</v>
      </c>
      <c r="AS15" s="63">
        <f t="shared" si="13"/>
        <v>0</v>
      </c>
      <c r="AT15" s="63">
        <f t="shared" si="13"/>
        <v>0</v>
      </c>
      <c r="AU15" s="63">
        <f t="shared" si="13"/>
        <v>0</v>
      </c>
      <c r="AV15" s="63">
        <f t="shared" si="13"/>
        <v>0</v>
      </c>
      <c r="AW15" s="63">
        <f t="shared" si="13"/>
        <v>0</v>
      </c>
      <c r="AX15" s="63"/>
      <c r="AY15" s="63"/>
    </row>
    <row r="16" spans="1:51" ht="10.5" customHeight="1">
      <c r="A16" s="52" t="s">
        <v>8</v>
      </c>
      <c r="B16" s="413" t="s">
        <v>8</v>
      </c>
      <c r="C16" s="439"/>
      <c r="D16" s="466"/>
      <c r="E16" s="466"/>
      <c r="F16" s="466"/>
      <c r="G16" s="466"/>
      <c r="H16" s="466"/>
      <c r="I16" s="466"/>
      <c r="J16" s="466"/>
      <c r="K16" s="284"/>
      <c r="L16" s="285"/>
      <c r="M16" s="439"/>
      <c r="N16" s="466"/>
      <c r="O16" s="634"/>
      <c r="P16" s="359"/>
      <c r="Q16" s="677"/>
      <c r="R16" s="677"/>
      <c r="S16" s="677"/>
      <c r="T16" s="677"/>
      <c r="U16" s="657"/>
      <c r="V16" s="439"/>
      <c r="W16" s="466"/>
      <c r="X16" s="466"/>
      <c r="Y16" s="466"/>
      <c r="Z16" s="466"/>
      <c r="AA16" s="466"/>
      <c r="AB16" s="466"/>
      <c r="AC16" s="466"/>
      <c r="AD16" s="284"/>
      <c r="AE16" s="285"/>
      <c r="AF16" s="439"/>
      <c r="AG16" s="466"/>
      <c r="AH16" s="654"/>
      <c r="AK16" s="63">
        <f t="shared" si="3"/>
        <v>0</v>
      </c>
      <c r="AL16" s="63">
        <f t="shared" si="4"/>
        <v>0</v>
      </c>
      <c r="AM16" s="63">
        <f t="shared" si="5"/>
        <v>0</v>
      </c>
      <c r="AN16" s="63">
        <f t="shared" si="6"/>
        <v>0</v>
      </c>
      <c r="AO16" s="63">
        <f t="shared" si="7"/>
        <v>0</v>
      </c>
      <c r="AP16" s="63">
        <f t="shared" si="14"/>
        <v>0</v>
      </c>
      <c r="AQ16" s="63">
        <f t="shared" si="13"/>
        <v>0</v>
      </c>
      <c r="AR16" s="63">
        <f t="shared" si="13"/>
        <v>0</v>
      </c>
      <c r="AS16" s="63">
        <f t="shared" si="13"/>
        <v>0</v>
      </c>
      <c r="AT16" s="63">
        <f t="shared" si="13"/>
        <v>0</v>
      </c>
      <c r="AU16" s="63">
        <f t="shared" si="13"/>
        <v>0</v>
      </c>
      <c r="AV16" s="63">
        <f t="shared" si="13"/>
        <v>0</v>
      </c>
      <c r="AW16" s="63">
        <f t="shared" si="13"/>
        <v>0</v>
      </c>
      <c r="AX16" s="63"/>
      <c r="AY16" s="63"/>
    </row>
    <row r="17" spans="1:51" ht="10.5" customHeight="1">
      <c r="A17" s="52" t="s">
        <v>5</v>
      </c>
      <c r="B17" s="413" t="s">
        <v>79</v>
      </c>
      <c r="C17" s="439"/>
      <c r="D17" s="466"/>
      <c r="E17" s="466"/>
      <c r="F17" s="466"/>
      <c r="G17" s="466"/>
      <c r="H17" s="466"/>
      <c r="I17" s="466"/>
      <c r="J17" s="466"/>
      <c r="K17" s="284"/>
      <c r="L17" s="285"/>
      <c r="M17" s="439"/>
      <c r="N17" s="466"/>
      <c r="O17" s="279"/>
      <c r="P17" s="324"/>
      <c r="Q17" s="677"/>
      <c r="R17" s="677"/>
      <c r="S17" s="677"/>
      <c r="T17" s="677"/>
      <c r="U17" s="657"/>
      <c r="V17" s="439"/>
      <c r="W17" s="466"/>
      <c r="X17" s="466"/>
      <c r="Y17" s="466"/>
      <c r="Z17" s="466"/>
      <c r="AA17" s="466"/>
      <c r="AB17" s="466"/>
      <c r="AC17" s="466"/>
      <c r="AD17" s="284"/>
      <c r="AE17" s="285"/>
      <c r="AF17" s="439"/>
      <c r="AG17" s="466"/>
      <c r="AH17" s="654"/>
      <c r="AK17" s="63">
        <f>C17-V17</f>
        <v>0</v>
      </c>
      <c r="AL17" s="63">
        <f>D17-W17</f>
        <v>0</v>
      </c>
      <c r="AM17" s="63">
        <f>E17-X17</f>
        <v>0</v>
      </c>
      <c r="AN17" s="63">
        <f>F17-Y17</f>
        <v>0</v>
      </c>
      <c r="AO17" s="63">
        <f>G17-Z17</f>
        <v>0</v>
      </c>
      <c r="AP17" s="63">
        <f t="shared" si="14"/>
        <v>0</v>
      </c>
      <c r="AQ17" s="63">
        <f t="shared" si="13"/>
        <v>0</v>
      </c>
      <c r="AR17" s="63">
        <f t="shared" si="13"/>
        <v>0</v>
      </c>
      <c r="AS17" s="63">
        <f t="shared" si="13"/>
        <v>0</v>
      </c>
      <c r="AT17" s="63">
        <f t="shared" si="13"/>
        <v>0</v>
      </c>
      <c r="AU17" s="63">
        <f t="shared" si="13"/>
        <v>0</v>
      </c>
      <c r="AV17" s="63">
        <f t="shared" si="13"/>
        <v>0</v>
      </c>
      <c r="AW17" s="63">
        <f t="shared" si="13"/>
        <v>0</v>
      </c>
      <c r="AX17" s="63"/>
      <c r="AY17" s="63"/>
    </row>
    <row r="18" spans="1:51" ht="10.5" hidden="1" customHeight="1" outlineLevel="1">
      <c r="A18" s="52" t="s">
        <v>5</v>
      </c>
      <c r="B18" s="413" t="s">
        <v>5</v>
      </c>
      <c r="C18" s="439"/>
      <c r="D18" s="466"/>
      <c r="E18" s="466"/>
      <c r="F18" s="466"/>
      <c r="G18" s="466"/>
      <c r="H18" s="466"/>
      <c r="I18" s="466"/>
      <c r="J18" s="466"/>
      <c r="K18" s="284"/>
      <c r="L18" s="285"/>
      <c r="M18" s="439"/>
      <c r="N18" s="466"/>
      <c r="O18" s="279"/>
      <c r="P18" s="324"/>
      <c r="Q18" s="677"/>
      <c r="R18" s="677"/>
      <c r="S18" s="677"/>
      <c r="T18" s="677"/>
      <c r="U18" s="657"/>
      <c r="V18" s="439"/>
      <c r="W18" s="466"/>
      <c r="X18" s="466"/>
      <c r="Y18" s="466"/>
      <c r="Z18" s="466"/>
      <c r="AA18" s="466"/>
      <c r="AB18" s="466"/>
      <c r="AC18" s="466"/>
      <c r="AD18" s="284"/>
      <c r="AE18" s="285"/>
      <c r="AF18" s="439"/>
      <c r="AG18" s="466"/>
      <c r="AH18" s="654"/>
      <c r="AK18" s="63">
        <f t="shared" si="3"/>
        <v>0</v>
      </c>
      <c r="AL18" s="63">
        <f t="shared" si="4"/>
        <v>0</v>
      </c>
      <c r="AM18" s="63">
        <f t="shared" si="5"/>
        <v>0</v>
      </c>
      <c r="AN18" s="63">
        <f t="shared" si="6"/>
        <v>0</v>
      </c>
      <c r="AO18" s="63">
        <f t="shared" si="7"/>
        <v>0</v>
      </c>
      <c r="AP18" s="63">
        <f t="shared" si="14"/>
        <v>0</v>
      </c>
      <c r="AQ18" s="63">
        <f t="shared" si="13"/>
        <v>0</v>
      </c>
      <c r="AR18" s="63">
        <f t="shared" si="13"/>
        <v>0</v>
      </c>
      <c r="AS18" s="63">
        <f t="shared" si="13"/>
        <v>0</v>
      </c>
      <c r="AT18" s="63">
        <f t="shared" si="13"/>
        <v>0</v>
      </c>
      <c r="AU18" s="63">
        <f t="shared" si="13"/>
        <v>0</v>
      </c>
      <c r="AV18" s="63">
        <f t="shared" si="13"/>
        <v>0</v>
      </c>
      <c r="AW18" s="63">
        <f t="shared" si="13"/>
        <v>0</v>
      </c>
      <c r="AX18" s="63"/>
      <c r="AY18" s="63"/>
    </row>
    <row r="19" spans="1:51" ht="10.5" customHeight="1" collapsed="1">
      <c r="A19" s="52" t="s">
        <v>23</v>
      </c>
      <c r="B19" s="413" t="s">
        <v>23</v>
      </c>
      <c r="C19" s="406"/>
      <c r="D19" s="467"/>
      <c r="E19" s="467"/>
      <c r="F19" s="467"/>
      <c r="G19" s="467"/>
      <c r="H19" s="467"/>
      <c r="I19" s="467"/>
      <c r="J19" s="467"/>
      <c r="K19" s="284"/>
      <c r="L19" s="285"/>
      <c r="M19" s="406"/>
      <c r="N19" s="467"/>
      <c r="O19" s="279"/>
      <c r="P19" s="324"/>
      <c r="Q19" s="677" t="e">
        <f t="shared" si="9"/>
        <v>#DIV/0!</v>
      </c>
      <c r="R19" s="677" t="e">
        <f t="shared" si="10"/>
        <v>#DIV/0!</v>
      </c>
      <c r="S19" s="677" t="e">
        <f>((M19-N19)/N19)-O19</f>
        <v>#DIV/0!</v>
      </c>
      <c r="T19" s="677">
        <f>C19-M19</f>
        <v>0</v>
      </c>
      <c r="U19" s="677">
        <f>G19-N19</f>
        <v>0</v>
      </c>
      <c r="V19" s="406"/>
      <c r="W19" s="467"/>
      <c r="X19" s="467"/>
      <c r="Y19" s="467"/>
      <c r="Z19" s="467"/>
      <c r="AA19" s="467"/>
      <c r="AB19" s="467"/>
      <c r="AC19" s="467"/>
      <c r="AD19" s="284"/>
      <c r="AE19" s="285"/>
      <c r="AF19" s="406"/>
      <c r="AG19" s="467"/>
      <c r="AH19" s="279"/>
      <c r="AK19" s="63">
        <f t="shared" si="3"/>
        <v>0</v>
      </c>
      <c r="AL19" s="63">
        <f t="shared" si="4"/>
        <v>0</v>
      </c>
      <c r="AM19" s="63">
        <f t="shared" si="5"/>
        <v>0</v>
      </c>
      <c r="AN19" s="63">
        <f t="shared" si="6"/>
        <v>0</v>
      </c>
      <c r="AO19" s="63">
        <f t="shared" si="7"/>
        <v>0</v>
      </c>
      <c r="AP19" s="63">
        <f t="shared" si="14"/>
        <v>0</v>
      </c>
      <c r="AQ19" s="63">
        <f t="shared" si="13"/>
        <v>0</v>
      </c>
      <c r="AR19" s="63">
        <f t="shared" si="13"/>
        <v>0</v>
      </c>
      <c r="AS19" s="63">
        <f t="shared" si="13"/>
        <v>0</v>
      </c>
      <c r="AT19" s="63">
        <f t="shared" si="13"/>
        <v>0</v>
      </c>
      <c r="AU19" s="63">
        <f t="shared" si="13"/>
        <v>0</v>
      </c>
      <c r="AV19" s="63">
        <f t="shared" si="13"/>
        <v>0</v>
      </c>
      <c r="AW19" s="63">
        <f t="shared" si="13"/>
        <v>0</v>
      </c>
      <c r="AX19" s="63"/>
      <c r="AY19" s="63"/>
    </row>
    <row r="20" spans="1:51" ht="10.5" customHeight="1">
      <c r="A20" s="52" t="s">
        <v>22</v>
      </c>
      <c r="B20" s="411" t="s">
        <v>67</v>
      </c>
      <c r="C20" s="406"/>
      <c r="D20" s="467"/>
      <c r="E20" s="467"/>
      <c r="F20" s="467"/>
      <c r="G20" s="467"/>
      <c r="H20" s="467"/>
      <c r="I20" s="467"/>
      <c r="J20" s="467"/>
      <c r="K20" s="284"/>
      <c r="L20" s="285"/>
      <c r="M20" s="406"/>
      <c r="N20" s="467"/>
      <c r="O20" s="279"/>
      <c r="P20" s="324"/>
      <c r="Q20" s="677" t="e">
        <f t="shared" si="9"/>
        <v>#DIV/0!</v>
      </c>
      <c r="R20" s="677" t="e">
        <f t="shared" si="10"/>
        <v>#DIV/0!</v>
      </c>
      <c r="S20" s="677" t="e">
        <f>((M20-N20)/N20)-O20</f>
        <v>#DIV/0!</v>
      </c>
      <c r="T20" s="677">
        <f>C20-M20</f>
        <v>0</v>
      </c>
      <c r="U20" s="677">
        <f>G20-N20</f>
        <v>0</v>
      </c>
      <c r="V20" s="406"/>
      <c r="W20" s="467"/>
      <c r="X20" s="467"/>
      <c r="Y20" s="467"/>
      <c r="Z20" s="467"/>
      <c r="AA20" s="467"/>
      <c r="AB20" s="467"/>
      <c r="AC20" s="467"/>
      <c r="AD20" s="284"/>
      <c r="AE20" s="285"/>
      <c r="AF20" s="406"/>
      <c r="AG20" s="467"/>
      <c r="AH20" s="279"/>
      <c r="AK20" s="63">
        <f t="shared" si="3"/>
        <v>0</v>
      </c>
      <c r="AL20" s="63">
        <f t="shared" si="4"/>
        <v>0</v>
      </c>
      <c r="AM20" s="63">
        <f t="shared" si="5"/>
        <v>0</v>
      </c>
      <c r="AN20" s="63">
        <f t="shared" si="6"/>
        <v>0</v>
      </c>
      <c r="AO20" s="63">
        <f t="shared" si="7"/>
        <v>0</v>
      </c>
      <c r="AP20" s="63">
        <f t="shared" si="14"/>
        <v>0</v>
      </c>
      <c r="AQ20" s="63">
        <f t="shared" si="13"/>
        <v>0</v>
      </c>
      <c r="AR20" s="63">
        <f t="shared" si="13"/>
        <v>0</v>
      </c>
      <c r="AS20" s="63">
        <f t="shared" si="13"/>
        <v>0</v>
      </c>
      <c r="AT20" s="63">
        <f t="shared" si="13"/>
        <v>0</v>
      </c>
      <c r="AU20" s="63">
        <f t="shared" si="13"/>
        <v>0</v>
      </c>
      <c r="AV20" s="63">
        <f t="shared" si="13"/>
        <v>0</v>
      </c>
      <c r="AW20" s="63">
        <f t="shared" si="13"/>
        <v>0</v>
      </c>
      <c r="AX20" s="63"/>
      <c r="AY20" s="63"/>
    </row>
    <row r="21" spans="1:51" ht="10.5" customHeight="1">
      <c r="A21" s="52" t="s">
        <v>10</v>
      </c>
      <c r="B21" s="443" t="s">
        <v>10</v>
      </c>
      <c r="C21" s="444"/>
      <c r="D21" s="468"/>
      <c r="E21" s="468"/>
      <c r="F21" s="468"/>
      <c r="G21" s="468"/>
      <c r="H21" s="468"/>
      <c r="I21" s="468"/>
      <c r="J21" s="468"/>
      <c r="K21" s="603"/>
      <c r="L21" s="604"/>
      <c r="M21" s="444"/>
      <c r="N21" s="468"/>
      <c r="O21" s="279"/>
      <c r="P21" s="324"/>
      <c r="Q21" s="677" t="e">
        <f t="shared" si="9"/>
        <v>#DIV/0!</v>
      </c>
      <c r="R21" s="677" t="e">
        <f t="shared" si="10"/>
        <v>#DIV/0!</v>
      </c>
      <c r="S21" s="677" t="e">
        <f>((M21-N21)/N21)-O21</f>
        <v>#DIV/0!</v>
      </c>
      <c r="T21" s="677">
        <f>C21-M21</f>
        <v>0</v>
      </c>
      <c r="U21" s="677">
        <f>G21-N21</f>
        <v>0</v>
      </c>
      <c r="V21" s="444"/>
      <c r="W21" s="468"/>
      <c r="X21" s="468"/>
      <c r="Y21" s="468"/>
      <c r="Z21" s="468"/>
      <c r="AA21" s="468"/>
      <c r="AB21" s="468"/>
      <c r="AC21" s="468"/>
      <c r="AD21" s="603"/>
      <c r="AE21" s="604"/>
      <c r="AF21" s="444"/>
      <c r="AG21" s="468"/>
      <c r="AH21" s="386"/>
      <c r="AK21" s="63">
        <f t="shared" si="3"/>
        <v>0</v>
      </c>
      <c r="AL21" s="63">
        <f t="shared" si="4"/>
        <v>0</v>
      </c>
      <c r="AM21" s="63">
        <f t="shared" si="5"/>
        <v>0</v>
      </c>
      <c r="AN21" s="63">
        <f t="shared" si="6"/>
        <v>0</v>
      </c>
      <c r="AO21" s="63">
        <f t="shared" si="7"/>
        <v>0</v>
      </c>
      <c r="AP21" s="63">
        <f t="shared" si="14"/>
        <v>0</v>
      </c>
      <c r="AQ21" s="63">
        <f t="shared" si="13"/>
        <v>0</v>
      </c>
      <c r="AR21" s="63">
        <f t="shared" si="13"/>
        <v>0</v>
      </c>
      <c r="AS21" s="63">
        <f t="shared" si="13"/>
        <v>0</v>
      </c>
      <c r="AT21" s="63">
        <f t="shared" si="13"/>
        <v>0</v>
      </c>
      <c r="AU21" s="63">
        <f t="shared" si="13"/>
        <v>0</v>
      </c>
      <c r="AV21" s="63">
        <f t="shared" si="13"/>
        <v>0</v>
      </c>
      <c r="AW21" s="63">
        <f t="shared" si="13"/>
        <v>0</v>
      </c>
      <c r="AX21" s="63"/>
      <c r="AY21" s="63"/>
    </row>
    <row r="22" spans="1:51" ht="10.5" customHeight="1">
      <c r="A22" s="58" t="s">
        <v>18</v>
      </c>
      <c r="B22" s="423" t="s">
        <v>18</v>
      </c>
      <c r="C22" s="447"/>
      <c r="D22" s="483"/>
      <c r="E22" s="483"/>
      <c r="F22" s="483"/>
      <c r="G22" s="483"/>
      <c r="H22" s="483"/>
      <c r="I22" s="483"/>
      <c r="J22" s="483"/>
      <c r="K22" s="287"/>
      <c r="L22" s="288"/>
      <c r="M22" s="447"/>
      <c r="N22" s="483"/>
      <c r="O22" s="634"/>
      <c r="P22" s="324"/>
      <c r="Q22" s="677"/>
      <c r="R22" s="677"/>
      <c r="S22" s="677"/>
      <c r="T22" s="677"/>
      <c r="U22" s="657"/>
      <c r="V22" s="500"/>
      <c r="W22" s="483"/>
      <c r="X22" s="483"/>
      <c r="Y22" s="483"/>
      <c r="Z22" s="483"/>
      <c r="AA22" s="483"/>
      <c r="AB22" s="483"/>
      <c r="AC22" s="483"/>
      <c r="AD22" s="287"/>
      <c r="AE22" s="288"/>
      <c r="AF22" s="406"/>
      <c r="AG22" s="467"/>
      <c r="AH22" s="599"/>
      <c r="AK22" s="63">
        <f t="shared" si="3"/>
        <v>0</v>
      </c>
      <c r="AL22" s="63">
        <f t="shared" si="4"/>
        <v>0</v>
      </c>
      <c r="AM22" s="63">
        <f t="shared" si="5"/>
        <v>0</v>
      </c>
      <c r="AN22" s="63">
        <f t="shared" si="6"/>
        <v>0</v>
      </c>
      <c r="AO22" s="63">
        <f t="shared" si="7"/>
        <v>0</v>
      </c>
      <c r="AP22" s="63">
        <f t="shared" si="14"/>
        <v>0</v>
      </c>
      <c r="AQ22" s="63">
        <f t="shared" si="13"/>
        <v>0</v>
      </c>
      <c r="AR22" s="63">
        <f t="shared" si="13"/>
        <v>0</v>
      </c>
      <c r="AS22" s="63">
        <f t="shared" si="13"/>
        <v>0</v>
      </c>
      <c r="AT22" s="63">
        <f t="shared" si="13"/>
        <v>0</v>
      </c>
      <c r="AU22" s="63">
        <f t="shared" si="13"/>
        <v>0</v>
      </c>
      <c r="AV22" s="63">
        <f t="shared" si="13"/>
        <v>0</v>
      </c>
      <c r="AW22" s="63">
        <f t="shared" si="13"/>
        <v>0</v>
      </c>
      <c r="AX22" s="63"/>
      <c r="AY22" s="63"/>
    </row>
    <row r="23" spans="1:51" ht="10.5" customHeight="1">
      <c r="A23" s="58" t="s">
        <v>21</v>
      </c>
      <c r="B23" s="413" t="s">
        <v>21</v>
      </c>
      <c r="C23" s="441"/>
      <c r="D23" s="474"/>
      <c r="E23" s="474"/>
      <c r="F23" s="474"/>
      <c r="G23" s="474"/>
      <c r="H23" s="474"/>
      <c r="I23" s="474"/>
      <c r="J23" s="474"/>
      <c r="K23" s="284"/>
      <c r="L23" s="285"/>
      <c r="M23" s="441"/>
      <c r="N23" s="474"/>
      <c r="O23" s="279"/>
      <c r="P23" s="324"/>
      <c r="Q23" s="703" t="e">
        <f t="shared" si="9"/>
        <v>#DIV/0!</v>
      </c>
      <c r="R23" s="703" t="e">
        <f t="shared" si="10"/>
        <v>#DIV/0!</v>
      </c>
      <c r="S23" s="677" t="e">
        <f>((M23-N23)/N23)-O23</f>
        <v>#DIV/0!</v>
      </c>
      <c r="T23" s="677">
        <f>C23-M23</f>
        <v>0</v>
      </c>
      <c r="U23" s="677">
        <f>G23-N23</f>
        <v>0</v>
      </c>
      <c r="V23" s="441"/>
      <c r="W23" s="474"/>
      <c r="X23" s="474"/>
      <c r="Y23" s="474"/>
      <c r="Z23" s="474"/>
      <c r="AA23" s="474"/>
      <c r="AB23" s="474"/>
      <c r="AC23" s="474"/>
      <c r="AD23" s="284"/>
      <c r="AE23" s="285"/>
      <c r="AF23" s="653"/>
      <c r="AG23" s="504"/>
      <c r="AH23" s="279"/>
      <c r="AK23" s="63">
        <f t="shared" si="3"/>
        <v>0</v>
      </c>
      <c r="AL23" s="63">
        <f t="shared" si="4"/>
        <v>0</v>
      </c>
      <c r="AM23" s="63">
        <f t="shared" si="5"/>
        <v>0</v>
      </c>
      <c r="AN23" s="63">
        <f t="shared" si="6"/>
        <v>0</v>
      </c>
      <c r="AO23" s="63">
        <f t="shared" si="7"/>
        <v>0</v>
      </c>
      <c r="AP23" s="63">
        <f t="shared" si="14"/>
        <v>0</v>
      </c>
      <c r="AQ23" s="63">
        <f t="shared" si="13"/>
        <v>0</v>
      </c>
      <c r="AR23" s="63">
        <f t="shared" si="13"/>
        <v>0</v>
      </c>
      <c r="AS23" s="63">
        <f t="shared" si="13"/>
        <v>0</v>
      </c>
      <c r="AT23" s="63">
        <f t="shared" si="13"/>
        <v>0</v>
      </c>
      <c r="AU23" s="63">
        <f t="shared" si="13"/>
        <v>0</v>
      </c>
      <c r="AV23" s="63">
        <f t="shared" si="13"/>
        <v>0</v>
      </c>
      <c r="AW23" s="63">
        <f t="shared" si="13"/>
        <v>0</v>
      </c>
      <c r="AX23" s="63"/>
      <c r="AY23" s="63"/>
    </row>
    <row r="24" spans="1:51" ht="10.5" customHeight="1">
      <c r="A24" s="58" t="s">
        <v>11</v>
      </c>
      <c r="B24" s="443" t="s">
        <v>11</v>
      </c>
      <c r="C24" s="505"/>
      <c r="D24" s="506"/>
      <c r="E24" s="506"/>
      <c r="F24" s="506"/>
      <c r="G24" s="506"/>
      <c r="H24" s="506"/>
      <c r="I24" s="506"/>
      <c r="J24" s="506"/>
      <c r="K24" s="603"/>
      <c r="L24" s="604"/>
      <c r="M24" s="505"/>
      <c r="N24" s="506"/>
      <c r="O24" s="386"/>
      <c r="P24" s="324"/>
      <c r="Q24" s="703" t="e">
        <f t="shared" si="9"/>
        <v>#DIV/0!</v>
      </c>
      <c r="R24" s="703" t="e">
        <f t="shared" si="10"/>
        <v>#DIV/0!</v>
      </c>
      <c r="S24" s="677" t="e">
        <f>((M24-N24)/N24)-O24</f>
        <v>#DIV/0!</v>
      </c>
      <c r="T24" s="677">
        <f>C24-M24</f>
        <v>0</v>
      </c>
      <c r="U24" s="677">
        <f>G24-N24</f>
        <v>0</v>
      </c>
      <c r="V24" s="505"/>
      <c r="W24" s="506"/>
      <c r="X24" s="506"/>
      <c r="Y24" s="506"/>
      <c r="Z24" s="506"/>
      <c r="AA24" s="506"/>
      <c r="AB24" s="506"/>
      <c r="AC24" s="506"/>
      <c r="AD24" s="603"/>
      <c r="AE24" s="604"/>
      <c r="AF24" s="507"/>
      <c r="AG24" s="662"/>
      <c r="AH24" s="386"/>
      <c r="AK24" s="63">
        <f t="shared" si="3"/>
        <v>0</v>
      </c>
      <c r="AL24" s="63">
        <f t="shared" si="4"/>
        <v>0</v>
      </c>
      <c r="AM24" s="63">
        <f t="shared" si="5"/>
        <v>0</v>
      </c>
      <c r="AN24" s="63">
        <f t="shared" si="6"/>
        <v>0</v>
      </c>
      <c r="AO24" s="63">
        <f t="shared" si="7"/>
        <v>0</v>
      </c>
      <c r="AP24" s="63">
        <f t="shared" si="14"/>
        <v>0</v>
      </c>
      <c r="AQ24" s="63">
        <f t="shared" si="13"/>
        <v>0</v>
      </c>
      <c r="AR24" s="63">
        <f t="shared" si="13"/>
        <v>0</v>
      </c>
      <c r="AS24" s="63">
        <f t="shared" si="13"/>
        <v>0</v>
      </c>
      <c r="AT24" s="63">
        <f t="shared" si="13"/>
        <v>0</v>
      </c>
      <c r="AU24" s="63">
        <f t="shared" si="13"/>
        <v>0</v>
      </c>
      <c r="AV24" s="63">
        <f t="shared" si="13"/>
        <v>0</v>
      </c>
      <c r="AW24" s="63">
        <f t="shared" si="13"/>
        <v>0</v>
      </c>
      <c r="AX24" s="63"/>
      <c r="AY24" s="63"/>
    </row>
    <row r="25" spans="1:51" ht="14.25" customHeight="1">
      <c r="A25" s="73"/>
      <c r="B25" s="919"/>
      <c r="C25" s="919"/>
      <c r="D25" s="919"/>
      <c r="E25" s="919"/>
      <c r="F25" s="919"/>
      <c r="G25" s="919"/>
      <c r="H25" s="919"/>
      <c r="I25" s="919"/>
      <c r="J25" s="919"/>
      <c r="K25" s="919"/>
      <c r="L25" s="919"/>
      <c r="M25" s="919"/>
      <c r="N25" s="919"/>
      <c r="O25" s="919"/>
      <c r="P25" s="360"/>
      <c r="Q25" s="677"/>
      <c r="R25" s="677"/>
      <c r="S25" s="677"/>
      <c r="T25" s="677"/>
      <c r="U25" s="678"/>
    </row>
    <row r="26" spans="1:51">
      <c r="B26" s="718"/>
      <c r="C26" s="718"/>
      <c r="D26" s="718"/>
      <c r="E26" s="718"/>
      <c r="F26" s="718"/>
      <c r="G26" s="718"/>
      <c r="H26" s="718"/>
      <c r="I26" s="718"/>
      <c r="J26" s="718"/>
      <c r="K26" s="718"/>
      <c r="L26" s="718"/>
      <c r="O26" s="49"/>
      <c r="Q26" s="677"/>
      <c r="R26" s="677"/>
      <c r="S26" s="677"/>
      <c r="T26" s="677"/>
      <c r="U26" s="678"/>
    </row>
    <row r="27" spans="1:51">
      <c r="O27" s="49"/>
      <c r="Q27" s="677"/>
      <c r="R27" s="677"/>
      <c r="S27" s="677"/>
      <c r="T27" s="677"/>
      <c r="U27" s="678"/>
    </row>
    <row r="28" spans="1:51">
      <c r="B28" s="655" t="s">
        <v>75</v>
      </c>
      <c r="C28" s="656">
        <f>(C4+C5+C6+C7-C8)+(C8+C11-C12)+(C12+C13-C15)</f>
        <v>0</v>
      </c>
      <c r="D28" s="656">
        <f t="shared" ref="D28:I28" si="15">(D4+D5+D6+D7-D8)+(D8+D11-D12)+(D12+D13-D15)</f>
        <v>0</v>
      </c>
      <c r="E28" s="656">
        <f t="shared" si="15"/>
        <v>0</v>
      </c>
      <c r="F28" s="656">
        <f t="shared" si="15"/>
        <v>0</v>
      </c>
      <c r="G28" s="656">
        <f t="shared" si="15"/>
        <v>0</v>
      </c>
      <c r="H28" s="656">
        <f t="shared" si="15"/>
        <v>0</v>
      </c>
      <c r="I28" s="656">
        <f t="shared" si="15"/>
        <v>0</v>
      </c>
      <c r="J28" s="656"/>
      <c r="K28" s="655"/>
      <c r="L28" s="655"/>
      <c r="M28" s="656">
        <f>(M4+M5+M6+M7-M8)+(M8+M11-M12)+(M12+M13-M15)</f>
        <v>0</v>
      </c>
      <c r="N28" s="656">
        <f>(N4+N5+N6+N7-N8)+(N8+N11-N12)+(N12+N13-N15)</f>
        <v>0</v>
      </c>
      <c r="O28" s="656"/>
      <c r="P28" s="656"/>
      <c r="Q28" s="677"/>
      <c r="R28" s="677"/>
      <c r="S28" s="677"/>
      <c r="T28" s="677"/>
      <c r="U28" s="677"/>
    </row>
    <row r="29" spans="1:51">
      <c r="B29" s="655"/>
      <c r="C29" s="656"/>
      <c r="D29" s="656"/>
      <c r="E29" s="656"/>
      <c r="F29" s="656"/>
      <c r="G29" s="656"/>
      <c r="H29" s="656"/>
      <c r="I29" s="656"/>
      <c r="J29" s="656"/>
      <c r="K29" s="655"/>
      <c r="L29" s="655"/>
      <c r="M29" s="657"/>
      <c r="N29" s="657"/>
      <c r="O29" s="656"/>
      <c r="P29" s="656"/>
      <c r="Q29" s="677"/>
      <c r="R29" s="677"/>
      <c r="S29" s="677"/>
      <c r="T29" s="677"/>
      <c r="U29" s="678"/>
    </row>
    <row r="35" spans="1:10" hidden="1"/>
    <row r="36" spans="1:10" hidden="1"/>
    <row r="37" spans="1:10" hidden="1"/>
    <row r="38" spans="1:10" hidden="1"/>
    <row r="39" spans="1:10" hidden="1"/>
    <row r="40" spans="1:10" hidden="1"/>
    <row r="41" spans="1:10" hidden="1"/>
    <row r="42" spans="1:10" hidden="1"/>
    <row r="43" spans="1:10" hidden="1"/>
    <row r="44" spans="1:10" hidden="1"/>
    <row r="45" spans="1:10" hidden="1"/>
    <row r="46" spans="1:10" hidden="1"/>
    <row r="47" spans="1:10" hidden="1">
      <c r="A47" s="49"/>
      <c r="C47" s="49"/>
      <c r="D47" s="49"/>
      <c r="E47" s="49"/>
      <c r="F47" s="49"/>
      <c r="G47" s="49"/>
      <c r="H47" s="122"/>
      <c r="I47" s="122"/>
      <c r="J47" s="123"/>
    </row>
    <row r="48" spans="1:10" hidden="1">
      <c r="A48" s="49"/>
      <c r="C48" s="49"/>
      <c r="D48" s="49"/>
      <c r="E48" s="49"/>
      <c r="F48" s="49"/>
      <c r="G48" s="49"/>
      <c r="H48" s="132"/>
      <c r="I48" s="132"/>
      <c r="J48" s="133"/>
    </row>
    <row r="49" spans="1:30" hidden="1">
      <c r="A49" s="49"/>
      <c r="C49" s="49"/>
      <c r="D49" s="49"/>
      <c r="E49" s="49"/>
      <c r="F49" s="49"/>
      <c r="G49" s="49"/>
      <c r="H49" s="124"/>
      <c r="I49" s="124"/>
      <c r="J49" s="125"/>
    </row>
    <row r="50" spans="1:30" s="10" customFormat="1">
      <c r="H50" s="19"/>
      <c r="I50" s="19"/>
      <c r="J50" s="19"/>
      <c r="K50" s="19"/>
    </row>
    <row r="51" spans="1:30" s="186" customFormat="1" ht="18.75" customHeight="1">
      <c r="A51" s="184"/>
      <c r="B51" s="185" t="s">
        <v>55</v>
      </c>
      <c r="C51" s="236"/>
      <c r="D51" s="236"/>
      <c r="E51" s="236"/>
      <c r="F51" s="236"/>
      <c r="G51" s="236"/>
      <c r="H51" s="236"/>
      <c r="I51" s="236"/>
      <c r="J51" s="236"/>
      <c r="K51" s="236"/>
      <c r="L51" s="236"/>
      <c r="M51" s="237"/>
      <c r="N51" s="238"/>
      <c r="Q51" s="185" t="s">
        <v>63</v>
      </c>
      <c r="R51" s="185"/>
      <c r="S51" s="185"/>
      <c r="T51" s="185"/>
      <c r="U51" s="185"/>
      <c r="V51" s="185"/>
    </row>
    <row r="52" spans="1:30" s="186" customFormat="1" ht="10.5" customHeight="1">
      <c r="A52" s="184"/>
      <c r="B52" s="141" t="s">
        <v>1</v>
      </c>
      <c r="C52" s="142" t="e">
        <f>D3</f>
        <v>#REF!</v>
      </c>
      <c r="D52" s="143" t="e">
        <f t="shared" ref="D52:I52" si="16">E3</f>
        <v>#REF!</v>
      </c>
      <c r="E52" s="143" t="e">
        <f t="shared" si="16"/>
        <v>#REF!</v>
      </c>
      <c r="F52" s="143" t="e">
        <f t="shared" si="16"/>
        <v>#REF!</v>
      </c>
      <c r="G52" s="143" t="e">
        <f t="shared" si="16"/>
        <v>#REF!</v>
      </c>
      <c r="H52" s="143" t="e">
        <f t="shared" si="16"/>
        <v>#REF!</v>
      </c>
      <c r="I52" s="143" t="e">
        <f t="shared" si="16"/>
        <v>#REF!</v>
      </c>
      <c r="J52" s="143"/>
      <c r="K52" s="145"/>
      <c r="L52" s="144"/>
      <c r="M52" s="184"/>
      <c r="N52" s="184"/>
      <c r="Q52" s="141" t="s">
        <v>1</v>
      </c>
      <c r="R52" s="142"/>
      <c r="S52" s="684"/>
      <c r="T52" s="684"/>
      <c r="U52" s="143" t="e">
        <f t="shared" ref="U52:AA52" si="17">+C52</f>
        <v>#REF!</v>
      </c>
      <c r="V52" s="143" t="e">
        <f t="shared" si="17"/>
        <v>#REF!</v>
      </c>
      <c r="W52" s="143" t="e">
        <f t="shared" si="17"/>
        <v>#REF!</v>
      </c>
      <c r="X52" s="143" t="e">
        <f t="shared" si="17"/>
        <v>#REF!</v>
      </c>
      <c r="Y52" s="143" t="e">
        <f t="shared" si="17"/>
        <v>#REF!</v>
      </c>
      <c r="Z52" s="143" t="e">
        <f t="shared" si="17"/>
        <v>#REF!</v>
      </c>
      <c r="AA52" s="143" t="e">
        <f t="shared" si="17"/>
        <v>#REF!</v>
      </c>
      <c r="AB52" s="143"/>
      <c r="AC52" s="145"/>
      <c r="AD52" s="144"/>
    </row>
    <row r="53" spans="1:30" s="186" customFormat="1">
      <c r="B53" s="66" t="s">
        <v>6</v>
      </c>
      <c r="C53" s="11">
        <v>123</v>
      </c>
      <c r="D53" s="41">
        <v>134</v>
      </c>
      <c r="E53" s="12">
        <v>134</v>
      </c>
      <c r="F53" s="12">
        <v>127</v>
      </c>
      <c r="G53" s="12">
        <v>129</v>
      </c>
      <c r="H53" s="19">
        <v>130</v>
      </c>
      <c r="I53" s="19">
        <v>131</v>
      </c>
      <c r="J53" s="19">
        <v>149</v>
      </c>
      <c r="K53" s="249"/>
      <c r="L53" s="250"/>
      <c r="Q53" s="53" t="s">
        <v>6</v>
      </c>
      <c r="R53" s="11"/>
      <c r="S53" s="41"/>
      <c r="T53" s="41"/>
      <c r="U53" s="41">
        <f t="shared" ref="U53:U73" si="18">+D4-C53</f>
        <v>-123</v>
      </c>
      <c r="V53" s="12">
        <f t="shared" ref="V53:V73" si="19">+E4-D53</f>
        <v>-134</v>
      </c>
      <c r="W53" s="12">
        <f t="shared" ref="W53:W73" si="20">+F4-E53</f>
        <v>-134</v>
      </c>
      <c r="X53" s="12">
        <f t="shared" ref="X53:X73" si="21">+G4-F53</f>
        <v>-127</v>
      </c>
      <c r="Y53" s="12">
        <f t="shared" ref="Y53:Y73" si="22">+H4-G53</f>
        <v>-129</v>
      </c>
      <c r="Z53" s="12">
        <f t="shared" ref="Z53:Z73" si="23">+I4-H53</f>
        <v>-130</v>
      </c>
      <c r="AA53" s="12">
        <f t="shared" ref="AA53:AA73" si="24">+J4-I53</f>
        <v>-131</v>
      </c>
      <c r="AB53" s="12"/>
      <c r="AC53" s="13"/>
      <c r="AD53" s="116"/>
    </row>
    <row r="54" spans="1:30" s="186" customFormat="1">
      <c r="B54" s="66" t="s">
        <v>2</v>
      </c>
      <c r="C54" s="11">
        <v>131</v>
      </c>
      <c r="D54" s="41">
        <v>117</v>
      </c>
      <c r="E54" s="12">
        <v>138</v>
      </c>
      <c r="F54" s="12">
        <v>141</v>
      </c>
      <c r="G54" s="12">
        <v>144</v>
      </c>
      <c r="H54" s="19">
        <v>130</v>
      </c>
      <c r="I54" s="19">
        <v>157</v>
      </c>
      <c r="J54" s="19">
        <v>146</v>
      </c>
      <c r="K54" s="167"/>
      <c r="L54" s="168"/>
      <c r="Q54" s="53" t="s">
        <v>2</v>
      </c>
      <c r="R54" s="11"/>
      <c r="S54" s="41"/>
      <c r="T54" s="41"/>
      <c r="U54" s="41">
        <f t="shared" si="18"/>
        <v>-131</v>
      </c>
      <c r="V54" s="12">
        <f t="shared" si="19"/>
        <v>-117</v>
      </c>
      <c r="W54" s="12">
        <f t="shared" si="20"/>
        <v>-138</v>
      </c>
      <c r="X54" s="12">
        <f t="shared" si="21"/>
        <v>-141</v>
      </c>
      <c r="Y54" s="12">
        <f t="shared" si="22"/>
        <v>-144</v>
      </c>
      <c r="Z54" s="12">
        <f t="shared" si="23"/>
        <v>-130</v>
      </c>
      <c r="AA54" s="12">
        <f t="shared" si="24"/>
        <v>-157</v>
      </c>
      <c r="AB54" s="7"/>
      <c r="AC54" s="17"/>
      <c r="AD54" s="14"/>
    </row>
    <row r="55" spans="1:30" s="186" customFormat="1">
      <c r="B55" s="66" t="s">
        <v>0</v>
      </c>
      <c r="C55" s="11">
        <v>84</v>
      </c>
      <c r="D55" s="41">
        <v>60</v>
      </c>
      <c r="E55" s="19">
        <v>77</v>
      </c>
      <c r="F55" s="19">
        <v>84</v>
      </c>
      <c r="G55" s="19">
        <v>102</v>
      </c>
      <c r="H55" s="19">
        <v>63</v>
      </c>
      <c r="I55" s="19">
        <v>79</v>
      </c>
      <c r="J55" s="19">
        <v>74</v>
      </c>
      <c r="K55" s="167"/>
      <c r="L55" s="168"/>
      <c r="Q55" s="53" t="s">
        <v>0</v>
      </c>
      <c r="R55" s="11"/>
      <c r="S55" s="41"/>
      <c r="T55" s="41"/>
      <c r="U55" s="41">
        <f t="shared" si="18"/>
        <v>-84</v>
      </c>
      <c r="V55" s="19">
        <f t="shared" si="19"/>
        <v>-60</v>
      </c>
      <c r="W55" s="19">
        <f t="shared" si="20"/>
        <v>-77</v>
      </c>
      <c r="X55" s="19">
        <f t="shared" si="21"/>
        <v>-84</v>
      </c>
      <c r="Y55" s="19">
        <f t="shared" si="22"/>
        <v>-102</v>
      </c>
      <c r="Z55" s="19">
        <f t="shared" si="23"/>
        <v>-63</v>
      </c>
      <c r="AA55" s="19">
        <f t="shared" si="24"/>
        <v>-79</v>
      </c>
      <c r="AB55" s="18"/>
      <c r="AC55" s="17"/>
      <c r="AD55" s="14"/>
    </row>
    <row r="56" spans="1:30" s="186" customFormat="1">
      <c r="B56" s="66" t="s">
        <v>14</v>
      </c>
      <c r="C56" s="11">
        <v>0</v>
      </c>
      <c r="D56" s="41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67"/>
      <c r="L56" s="168"/>
      <c r="Q56" s="53" t="s">
        <v>14</v>
      </c>
      <c r="R56" s="11"/>
      <c r="S56" s="41"/>
      <c r="T56" s="41"/>
      <c r="U56" s="41">
        <f t="shared" si="18"/>
        <v>0</v>
      </c>
      <c r="V56" s="19">
        <f t="shared" si="19"/>
        <v>0</v>
      </c>
      <c r="W56" s="19">
        <f t="shared" si="20"/>
        <v>0</v>
      </c>
      <c r="X56" s="19">
        <f t="shared" si="21"/>
        <v>0</v>
      </c>
      <c r="Y56" s="19">
        <f t="shared" si="22"/>
        <v>0</v>
      </c>
      <c r="Z56" s="19">
        <f t="shared" si="23"/>
        <v>0</v>
      </c>
      <c r="AA56" s="19">
        <f t="shared" si="24"/>
        <v>0</v>
      </c>
      <c r="AB56" s="18"/>
      <c r="AC56" s="17"/>
      <c r="AD56" s="14"/>
    </row>
    <row r="57" spans="1:30" s="186" customFormat="1">
      <c r="B57" s="76" t="s">
        <v>7</v>
      </c>
      <c r="C57" s="42">
        <v>338</v>
      </c>
      <c r="D57" s="43">
        <v>311</v>
      </c>
      <c r="E57" s="26">
        <v>349</v>
      </c>
      <c r="F57" s="26">
        <v>352</v>
      </c>
      <c r="G57" s="26">
        <v>375</v>
      </c>
      <c r="H57" s="26">
        <v>323</v>
      </c>
      <c r="I57" s="26">
        <v>367</v>
      </c>
      <c r="J57" s="26">
        <v>369</v>
      </c>
      <c r="K57" s="251"/>
      <c r="L57" s="252"/>
      <c r="Q57" s="60" t="s">
        <v>7</v>
      </c>
      <c r="R57" s="42"/>
      <c r="S57" s="43"/>
      <c r="T57" s="43"/>
      <c r="U57" s="43">
        <f t="shared" si="18"/>
        <v>-338</v>
      </c>
      <c r="V57" s="26">
        <f t="shared" si="19"/>
        <v>-311</v>
      </c>
      <c r="W57" s="26">
        <f t="shared" si="20"/>
        <v>-349</v>
      </c>
      <c r="X57" s="26">
        <f t="shared" si="21"/>
        <v>-352</v>
      </c>
      <c r="Y57" s="26">
        <f t="shared" si="22"/>
        <v>-375</v>
      </c>
      <c r="Z57" s="26">
        <f t="shared" si="23"/>
        <v>-323</v>
      </c>
      <c r="AA57" s="26">
        <f t="shared" si="24"/>
        <v>-367</v>
      </c>
      <c r="AB57" s="22"/>
      <c r="AC57" s="24"/>
      <c r="AD57" s="25"/>
    </row>
    <row r="58" spans="1:30" s="186" customFormat="1">
      <c r="B58" s="66" t="s">
        <v>3</v>
      </c>
      <c r="C58" s="11">
        <v>-6</v>
      </c>
      <c r="D58" s="41">
        <v>-7</v>
      </c>
      <c r="E58" s="19">
        <v>-7</v>
      </c>
      <c r="F58" s="19">
        <v>-7</v>
      </c>
      <c r="G58" s="19">
        <v>-7</v>
      </c>
      <c r="H58" s="19">
        <v>-6</v>
      </c>
      <c r="I58" s="19">
        <v>-7</v>
      </c>
      <c r="J58" s="19">
        <v>-9</v>
      </c>
      <c r="K58" s="167"/>
      <c r="L58" s="168"/>
      <c r="Q58" s="53" t="s">
        <v>3</v>
      </c>
      <c r="R58" s="11"/>
      <c r="S58" s="41"/>
      <c r="T58" s="41"/>
      <c r="U58" s="41">
        <f t="shared" si="18"/>
        <v>6</v>
      </c>
      <c r="V58" s="19">
        <f t="shared" si="19"/>
        <v>7</v>
      </c>
      <c r="W58" s="19">
        <f t="shared" si="20"/>
        <v>7</v>
      </c>
      <c r="X58" s="19">
        <f t="shared" si="21"/>
        <v>7</v>
      </c>
      <c r="Y58" s="19">
        <f t="shared" si="22"/>
        <v>7</v>
      </c>
      <c r="Z58" s="19">
        <f t="shared" si="23"/>
        <v>6</v>
      </c>
      <c r="AA58" s="19">
        <f t="shared" si="24"/>
        <v>7</v>
      </c>
      <c r="AB58" s="18"/>
      <c r="AC58" s="17"/>
      <c r="AD58" s="14"/>
    </row>
    <row r="59" spans="1:30" s="186" customFormat="1">
      <c r="B59" s="66" t="s">
        <v>65</v>
      </c>
      <c r="C59" s="11">
        <v>-121</v>
      </c>
      <c r="D59" s="41">
        <v>-124</v>
      </c>
      <c r="E59" s="19">
        <v>-125</v>
      </c>
      <c r="F59" s="19">
        <v>-128</v>
      </c>
      <c r="G59" s="19">
        <v>-136</v>
      </c>
      <c r="H59" s="19">
        <v>-136</v>
      </c>
      <c r="I59" s="19">
        <v>-139</v>
      </c>
      <c r="J59" s="19">
        <v>-100</v>
      </c>
      <c r="K59" s="167"/>
      <c r="L59" s="168"/>
      <c r="Q59" s="66" t="s">
        <v>65</v>
      </c>
      <c r="R59" s="11"/>
      <c r="S59" s="41"/>
      <c r="T59" s="41"/>
      <c r="U59" s="41">
        <f t="shared" si="18"/>
        <v>121</v>
      </c>
      <c r="V59" s="19">
        <f t="shared" si="19"/>
        <v>124</v>
      </c>
      <c r="W59" s="19">
        <f t="shared" si="20"/>
        <v>125</v>
      </c>
      <c r="X59" s="19">
        <f t="shared" si="21"/>
        <v>128</v>
      </c>
      <c r="Y59" s="19">
        <f t="shared" si="22"/>
        <v>136</v>
      </c>
      <c r="Z59" s="19">
        <f t="shared" si="23"/>
        <v>136</v>
      </c>
      <c r="AA59" s="19">
        <f t="shared" si="24"/>
        <v>139</v>
      </c>
      <c r="AB59" s="18"/>
      <c r="AC59" s="17"/>
      <c r="AD59" s="14"/>
    </row>
    <row r="60" spans="1:30" s="186" customFormat="1">
      <c r="B60" s="76" t="s">
        <v>20</v>
      </c>
      <c r="C60" s="42">
        <v>-127</v>
      </c>
      <c r="D60" s="43">
        <v>-131</v>
      </c>
      <c r="E60" s="26">
        <v>-132</v>
      </c>
      <c r="F60" s="26">
        <v>-134</v>
      </c>
      <c r="G60" s="26">
        <v>-143</v>
      </c>
      <c r="H60" s="26">
        <v>-142</v>
      </c>
      <c r="I60" s="26">
        <v>-146</v>
      </c>
      <c r="J60" s="26">
        <v>-110</v>
      </c>
      <c r="K60" s="251"/>
      <c r="L60" s="252"/>
      <c r="Q60" s="60" t="s">
        <v>20</v>
      </c>
      <c r="R60" s="42"/>
      <c r="S60" s="43"/>
      <c r="T60" s="43"/>
      <c r="U60" s="43">
        <f t="shared" si="18"/>
        <v>127</v>
      </c>
      <c r="V60" s="26">
        <f t="shared" si="19"/>
        <v>131</v>
      </c>
      <c r="W60" s="26">
        <f t="shared" si="20"/>
        <v>132</v>
      </c>
      <c r="X60" s="26">
        <f t="shared" si="21"/>
        <v>134</v>
      </c>
      <c r="Y60" s="26">
        <f t="shared" si="22"/>
        <v>143</v>
      </c>
      <c r="Z60" s="26">
        <f t="shared" si="23"/>
        <v>142</v>
      </c>
      <c r="AA60" s="26">
        <f t="shared" si="24"/>
        <v>146</v>
      </c>
      <c r="AB60" s="22"/>
      <c r="AC60" s="24"/>
      <c r="AD60" s="25"/>
    </row>
    <row r="61" spans="1:30" s="186" customFormat="1">
      <c r="B61" s="76" t="s">
        <v>9</v>
      </c>
      <c r="C61" s="42">
        <v>211</v>
      </c>
      <c r="D61" s="43">
        <v>180</v>
      </c>
      <c r="E61" s="26">
        <v>217</v>
      </c>
      <c r="F61" s="26">
        <v>218</v>
      </c>
      <c r="G61" s="26">
        <v>232</v>
      </c>
      <c r="H61" s="26">
        <v>181</v>
      </c>
      <c r="I61" s="26">
        <v>221</v>
      </c>
      <c r="J61" s="26">
        <v>259</v>
      </c>
      <c r="K61" s="251"/>
      <c r="L61" s="252"/>
      <c r="Q61" s="60" t="s">
        <v>9</v>
      </c>
      <c r="R61" s="42"/>
      <c r="S61" s="43"/>
      <c r="T61" s="43"/>
      <c r="U61" s="43">
        <f t="shared" si="18"/>
        <v>-211</v>
      </c>
      <c r="V61" s="26">
        <f t="shared" si="19"/>
        <v>-180</v>
      </c>
      <c r="W61" s="26">
        <f t="shared" si="20"/>
        <v>-217</v>
      </c>
      <c r="X61" s="26">
        <f t="shared" si="21"/>
        <v>-218</v>
      </c>
      <c r="Y61" s="26">
        <f t="shared" si="22"/>
        <v>-232</v>
      </c>
      <c r="Z61" s="26">
        <f t="shared" si="23"/>
        <v>-181</v>
      </c>
      <c r="AA61" s="26">
        <f t="shared" si="24"/>
        <v>-221</v>
      </c>
      <c r="AB61" s="22"/>
      <c r="AC61" s="24"/>
      <c r="AD61" s="25"/>
    </row>
    <row r="62" spans="1:30" s="186" customFormat="1">
      <c r="B62" s="66" t="s">
        <v>19</v>
      </c>
      <c r="C62" s="11">
        <v>-25</v>
      </c>
      <c r="D62" s="41">
        <v>-13</v>
      </c>
      <c r="E62" s="19">
        <v>-17</v>
      </c>
      <c r="F62" s="19">
        <v>-17</v>
      </c>
      <c r="G62" s="19">
        <v>-38</v>
      </c>
      <c r="H62" s="19">
        <v>-9</v>
      </c>
      <c r="I62" s="19">
        <v>-17</v>
      </c>
      <c r="J62" s="19">
        <v>-57</v>
      </c>
      <c r="K62" s="167"/>
      <c r="L62" s="168"/>
      <c r="Q62" s="53" t="s">
        <v>19</v>
      </c>
      <c r="R62" s="11"/>
      <c r="S62" s="41"/>
      <c r="T62" s="41"/>
      <c r="U62" s="41">
        <f t="shared" si="18"/>
        <v>25</v>
      </c>
      <c r="V62" s="19">
        <f t="shared" si="19"/>
        <v>13</v>
      </c>
      <c r="W62" s="19">
        <f t="shared" si="20"/>
        <v>17</v>
      </c>
      <c r="X62" s="19">
        <f t="shared" si="21"/>
        <v>17</v>
      </c>
      <c r="Y62" s="19">
        <f t="shared" si="22"/>
        <v>38</v>
      </c>
      <c r="Z62" s="19">
        <f t="shared" si="23"/>
        <v>9</v>
      </c>
      <c r="AA62" s="19">
        <f t="shared" si="24"/>
        <v>17</v>
      </c>
      <c r="AB62" s="18"/>
      <c r="AC62" s="17"/>
      <c r="AD62" s="14"/>
    </row>
    <row r="63" spans="1:30" s="186" customFormat="1">
      <c r="B63" s="413" t="s">
        <v>83</v>
      </c>
      <c r="C63" s="11"/>
      <c r="D63" s="41"/>
      <c r="E63" s="19"/>
      <c r="F63" s="19"/>
      <c r="G63" s="19"/>
      <c r="H63" s="19"/>
      <c r="I63" s="19"/>
      <c r="J63" s="19"/>
      <c r="K63" s="167"/>
      <c r="L63" s="168"/>
      <c r="Q63" s="413" t="s">
        <v>83</v>
      </c>
      <c r="R63" s="11"/>
      <c r="S63" s="41"/>
      <c r="T63" s="41"/>
      <c r="U63" s="41">
        <f t="shared" si="18"/>
        <v>0</v>
      </c>
      <c r="V63" s="19">
        <f t="shared" si="19"/>
        <v>0</v>
      </c>
      <c r="W63" s="19">
        <f t="shared" si="20"/>
        <v>0</v>
      </c>
      <c r="X63" s="19">
        <f t="shared" si="21"/>
        <v>0</v>
      </c>
      <c r="Y63" s="19">
        <f t="shared" si="22"/>
        <v>0</v>
      </c>
      <c r="Z63" s="19">
        <f t="shared" si="23"/>
        <v>0</v>
      </c>
      <c r="AA63" s="19">
        <f t="shared" si="24"/>
        <v>0</v>
      </c>
      <c r="AB63" s="18"/>
      <c r="AC63" s="17"/>
      <c r="AD63" s="14"/>
    </row>
    <row r="64" spans="1:30" s="186" customFormat="1">
      <c r="B64" s="80" t="s">
        <v>4</v>
      </c>
      <c r="C64" s="44">
        <v>186</v>
      </c>
      <c r="D64" s="45">
        <v>167</v>
      </c>
      <c r="E64" s="30">
        <v>200</v>
      </c>
      <c r="F64" s="30">
        <v>201</v>
      </c>
      <c r="G64" s="30">
        <v>194</v>
      </c>
      <c r="H64" s="30">
        <v>172</v>
      </c>
      <c r="I64" s="30">
        <v>204</v>
      </c>
      <c r="J64" s="30">
        <v>202</v>
      </c>
      <c r="K64" s="253"/>
      <c r="L64" s="34"/>
      <c r="Q64" s="62" t="s">
        <v>4</v>
      </c>
      <c r="R64" s="44"/>
      <c r="S64" s="45"/>
      <c r="T64" s="45"/>
      <c r="U64" s="45">
        <f t="shared" si="18"/>
        <v>-186</v>
      </c>
      <c r="V64" s="30">
        <f t="shared" si="19"/>
        <v>-167</v>
      </c>
      <c r="W64" s="30">
        <f t="shared" si="20"/>
        <v>-200</v>
      </c>
      <c r="X64" s="30">
        <f t="shared" si="21"/>
        <v>-201</v>
      </c>
      <c r="Y64" s="30">
        <f t="shared" si="22"/>
        <v>-194</v>
      </c>
      <c r="Z64" s="30">
        <f t="shared" si="23"/>
        <v>-172</v>
      </c>
      <c r="AA64" s="30">
        <f t="shared" si="24"/>
        <v>-204</v>
      </c>
      <c r="AB64" s="32"/>
      <c r="AC64" s="33"/>
      <c r="AD64" s="34"/>
    </row>
    <row r="65" spans="2:30" s="186" customFormat="1">
      <c r="B65" s="66" t="s">
        <v>8</v>
      </c>
      <c r="C65" s="82">
        <v>38</v>
      </c>
      <c r="D65" s="19">
        <v>42</v>
      </c>
      <c r="E65" s="19">
        <v>38</v>
      </c>
      <c r="F65" s="19">
        <v>38</v>
      </c>
      <c r="G65" s="19">
        <v>38</v>
      </c>
      <c r="H65" s="19">
        <v>44</v>
      </c>
      <c r="I65" s="19">
        <v>40</v>
      </c>
      <c r="J65" s="19">
        <v>30</v>
      </c>
      <c r="K65" s="167"/>
      <c r="L65" s="168"/>
      <c r="Q65" s="53" t="s">
        <v>8</v>
      </c>
      <c r="R65" s="82"/>
      <c r="S65" s="19"/>
      <c r="T65" s="19"/>
      <c r="U65" s="19">
        <f t="shared" si="18"/>
        <v>-38</v>
      </c>
      <c r="V65" s="19">
        <f t="shared" si="19"/>
        <v>-42</v>
      </c>
      <c r="W65" s="19">
        <f t="shared" si="20"/>
        <v>-38</v>
      </c>
      <c r="X65" s="19">
        <f t="shared" si="21"/>
        <v>-38</v>
      </c>
      <c r="Y65" s="19">
        <f t="shared" si="22"/>
        <v>-38</v>
      </c>
      <c r="Z65" s="19">
        <f t="shared" si="23"/>
        <v>-44</v>
      </c>
      <c r="AA65" s="19">
        <f t="shared" si="24"/>
        <v>-40</v>
      </c>
      <c r="AB65" s="19"/>
      <c r="AC65" s="17"/>
      <c r="AD65" s="14"/>
    </row>
    <row r="66" spans="2:30" s="186" customFormat="1">
      <c r="B66" s="66" t="s">
        <v>79</v>
      </c>
      <c r="C66" s="82">
        <v>12</v>
      </c>
      <c r="D66" s="19">
        <v>11</v>
      </c>
      <c r="E66" s="19">
        <v>13</v>
      </c>
      <c r="F66" s="19">
        <v>12</v>
      </c>
      <c r="G66" s="19">
        <v>14</v>
      </c>
      <c r="H66" s="19">
        <v>12</v>
      </c>
      <c r="I66" s="19">
        <v>13</v>
      </c>
      <c r="J66" s="19">
        <v>15</v>
      </c>
      <c r="K66" s="167"/>
      <c r="L66" s="168"/>
      <c r="Q66" s="53" t="s">
        <v>5</v>
      </c>
      <c r="R66" s="82"/>
      <c r="S66" s="19"/>
      <c r="T66" s="19"/>
      <c r="U66" s="19">
        <f t="shared" si="18"/>
        <v>-12</v>
      </c>
      <c r="V66" s="19">
        <f t="shared" si="19"/>
        <v>-11</v>
      </c>
      <c r="W66" s="19">
        <f t="shared" si="20"/>
        <v>-13</v>
      </c>
      <c r="X66" s="19">
        <f t="shared" si="21"/>
        <v>-12</v>
      </c>
      <c r="Y66" s="19">
        <f t="shared" si="22"/>
        <v>-14</v>
      </c>
      <c r="Z66" s="19">
        <f t="shared" si="23"/>
        <v>-12</v>
      </c>
      <c r="AA66" s="19">
        <f t="shared" si="24"/>
        <v>-13</v>
      </c>
      <c r="AB66" s="19"/>
      <c r="AC66" s="17"/>
      <c r="AD66" s="14"/>
    </row>
    <row r="67" spans="2:30" s="186" customFormat="1">
      <c r="B67" s="66" t="s">
        <v>5</v>
      </c>
      <c r="C67" s="82">
        <v>13</v>
      </c>
      <c r="D67" s="19">
        <v>11</v>
      </c>
      <c r="E67" s="19">
        <v>13</v>
      </c>
      <c r="F67" s="19">
        <v>13</v>
      </c>
      <c r="G67" s="19">
        <v>15</v>
      </c>
      <c r="H67" s="19">
        <v>11</v>
      </c>
      <c r="I67" s="19">
        <v>13</v>
      </c>
      <c r="J67" s="19">
        <v>18</v>
      </c>
      <c r="K67" s="167"/>
      <c r="L67" s="168"/>
      <c r="Q67" s="53" t="s">
        <v>5</v>
      </c>
      <c r="R67" s="82"/>
      <c r="S67" s="19"/>
      <c r="T67" s="19"/>
      <c r="U67" s="19">
        <f t="shared" si="18"/>
        <v>-13</v>
      </c>
      <c r="V67" s="19">
        <f t="shared" si="19"/>
        <v>-11</v>
      </c>
      <c r="W67" s="19">
        <f t="shared" si="20"/>
        <v>-13</v>
      </c>
      <c r="X67" s="19">
        <f t="shared" si="21"/>
        <v>-13</v>
      </c>
      <c r="Y67" s="19">
        <f t="shared" si="22"/>
        <v>-15</v>
      </c>
      <c r="Z67" s="19">
        <f t="shared" si="23"/>
        <v>-11</v>
      </c>
      <c r="AA67" s="19">
        <f t="shared" si="24"/>
        <v>-13</v>
      </c>
      <c r="AB67" s="19"/>
      <c r="AC67" s="17"/>
      <c r="AD67" s="14"/>
    </row>
    <row r="68" spans="2:30" s="186" customFormat="1">
      <c r="B68" s="66" t="s">
        <v>23</v>
      </c>
      <c r="C68" s="35">
        <v>4516</v>
      </c>
      <c r="D68" s="27">
        <v>4593</v>
      </c>
      <c r="E68" s="27">
        <v>4578</v>
      </c>
      <c r="F68" s="27">
        <v>5344</v>
      </c>
      <c r="G68" s="27">
        <v>4398</v>
      </c>
      <c r="H68" s="27">
        <v>4581</v>
      </c>
      <c r="I68" s="27">
        <v>5028</v>
      </c>
      <c r="J68" s="27">
        <v>4194</v>
      </c>
      <c r="K68" s="167"/>
      <c r="L68" s="168"/>
      <c r="Q68" s="53" t="s">
        <v>23</v>
      </c>
      <c r="R68" s="35"/>
      <c r="S68" s="27"/>
      <c r="T68" s="27"/>
      <c r="U68" s="27">
        <f t="shared" si="18"/>
        <v>-4516</v>
      </c>
      <c r="V68" s="27">
        <f t="shared" si="19"/>
        <v>-4593</v>
      </c>
      <c r="W68" s="27">
        <f t="shared" si="20"/>
        <v>-4578</v>
      </c>
      <c r="X68" s="27">
        <f t="shared" si="21"/>
        <v>-5344</v>
      </c>
      <c r="Y68" s="27">
        <f t="shared" si="22"/>
        <v>-4398</v>
      </c>
      <c r="Z68" s="27">
        <f t="shared" si="23"/>
        <v>-4581</v>
      </c>
      <c r="AA68" s="27">
        <f t="shared" si="24"/>
        <v>-5028</v>
      </c>
      <c r="AB68" s="27"/>
      <c r="AC68" s="17"/>
      <c r="AD68" s="14"/>
    </row>
    <row r="69" spans="2:30" s="186" customFormat="1">
      <c r="B69" s="265" t="s">
        <v>67</v>
      </c>
      <c r="C69" s="35">
        <v>24419</v>
      </c>
      <c r="D69" s="27">
        <v>24587</v>
      </c>
      <c r="E69" s="27">
        <v>23930</v>
      </c>
      <c r="F69" s="27">
        <v>27126</v>
      </c>
      <c r="G69" s="27">
        <v>26750</v>
      </c>
      <c r="H69" s="27">
        <v>28018</v>
      </c>
      <c r="I69" s="27">
        <v>30807</v>
      </c>
      <c r="J69" s="27">
        <v>28748</v>
      </c>
      <c r="K69" s="167"/>
      <c r="L69" s="168"/>
      <c r="Q69" s="265" t="s">
        <v>67</v>
      </c>
      <c r="R69" s="35"/>
      <c r="S69" s="27"/>
      <c r="T69" s="27"/>
      <c r="U69" s="27">
        <f t="shared" si="18"/>
        <v>-24419</v>
      </c>
      <c r="V69" s="27">
        <f t="shared" si="19"/>
        <v>-24587</v>
      </c>
      <c r="W69" s="27">
        <f t="shared" si="20"/>
        <v>-23930</v>
      </c>
      <c r="X69" s="27">
        <f t="shared" si="21"/>
        <v>-27126</v>
      </c>
      <c r="Y69" s="27">
        <f t="shared" si="22"/>
        <v>-26750</v>
      </c>
      <c r="Z69" s="27">
        <f t="shared" si="23"/>
        <v>-28018</v>
      </c>
      <c r="AA69" s="27">
        <f t="shared" si="24"/>
        <v>-30807</v>
      </c>
      <c r="AB69" s="27"/>
      <c r="AC69" s="17"/>
      <c r="AD69" s="14"/>
    </row>
    <row r="70" spans="2:30" s="186" customFormat="1">
      <c r="B70" s="117" t="s">
        <v>10</v>
      </c>
      <c r="C70" s="36">
        <v>169</v>
      </c>
      <c r="D70" s="37">
        <v>167</v>
      </c>
      <c r="E70" s="37">
        <v>167</v>
      </c>
      <c r="F70" s="37">
        <v>169</v>
      </c>
      <c r="G70" s="37">
        <v>168</v>
      </c>
      <c r="H70" s="37">
        <v>171</v>
      </c>
      <c r="I70" s="37">
        <v>168</v>
      </c>
      <c r="J70" s="37">
        <v>174</v>
      </c>
      <c r="K70" s="254"/>
      <c r="L70" s="255"/>
      <c r="Q70" s="51" t="s">
        <v>10</v>
      </c>
      <c r="R70" s="36"/>
      <c r="S70" s="37"/>
      <c r="T70" s="37"/>
      <c r="U70" s="37">
        <f t="shared" si="18"/>
        <v>-169</v>
      </c>
      <c r="V70" s="37">
        <f t="shared" si="19"/>
        <v>-167</v>
      </c>
      <c r="W70" s="37">
        <f t="shared" si="20"/>
        <v>-167</v>
      </c>
      <c r="X70" s="37">
        <f t="shared" si="21"/>
        <v>-169</v>
      </c>
      <c r="Y70" s="37">
        <f t="shared" si="22"/>
        <v>-168</v>
      </c>
      <c r="Z70" s="37">
        <f t="shared" si="23"/>
        <v>-171</v>
      </c>
      <c r="AA70" s="37">
        <f t="shared" si="24"/>
        <v>-168</v>
      </c>
      <c r="AB70" s="37"/>
      <c r="AC70" s="38"/>
      <c r="AD70" s="39"/>
    </row>
    <row r="71" spans="2:30" s="186" customFormat="1">
      <c r="B71" s="76" t="s">
        <v>18</v>
      </c>
      <c r="C71" s="93"/>
      <c r="D71" s="18"/>
      <c r="E71" s="18"/>
      <c r="F71" s="18"/>
      <c r="G71" s="18"/>
      <c r="H71" s="18"/>
      <c r="I71" s="18"/>
      <c r="J71" s="18"/>
      <c r="K71" s="167"/>
      <c r="L71" s="168"/>
      <c r="Q71" s="60" t="s">
        <v>18</v>
      </c>
      <c r="R71" s="93"/>
      <c r="S71" s="18"/>
      <c r="T71" s="18"/>
      <c r="U71" s="18">
        <f t="shared" si="18"/>
        <v>0</v>
      </c>
      <c r="V71" s="18">
        <f t="shared" si="19"/>
        <v>0</v>
      </c>
      <c r="W71" s="18">
        <f t="shared" si="20"/>
        <v>0</v>
      </c>
      <c r="X71" s="18">
        <f t="shared" si="21"/>
        <v>0</v>
      </c>
      <c r="Y71" s="18">
        <f t="shared" si="22"/>
        <v>0</v>
      </c>
      <c r="Z71" s="18">
        <f t="shared" si="23"/>
        <v>0</v>
      </c>
      <c r="AA71" s="18">
        <f t="shared" si="24"/>
        <v>0</v>
      </c>
      <c r="AB71" s="18"/>
      <c r="AC71" s="17"/>
      <c r="AD71" s="14"/>
    </row>
    <row r="72" spans="2:30" s="186" customFormat="1">
      <c r="B72" s="66" t="s">
        <v>21</v>
      </c>
      <c r="C72" s="83">
        <v>36.4</v>
      </c>
      <c r="D72" s="84">
        <v>36.200000000000003</v>
      </c>
      <c r="E72" s="84">
        <v>37.5</v>
      </c>
      <c r="F72" s="84">
        <v>38.4</v>
      </c>
      <c r="G72" s="84">
        <v>37.9</v>
      </c>
      <c r="H72" s="84">
        <v>38.700000000000003</v>
      </c>
      <c r="I72" s="84">
        <v>40.799999999999997</v>
      </c>
      <c r="J72" s="84">
        <v>41.4</v>
      </c>
      <c r="K72" s="167"/>
      <c r="L72" s="168"/>
      <c r="Q72" s="53" t="s">
        <v>21</v>
      </c>
      <c r="R72" s="83"/>
      <c r="S72" s="84"/>
      <c r="T72" s="84"/>
      <c r="U72" s="84">
        <f t="shared" si="18"/>
        <v>-36.4</v>
      </c>
      <c r="V72" s="84">
        <f t="shared" si="19"/>
        <v>-36.200000000000003</v>
      </c>
      <c r="W72" s="84">
        <f t="shared" si="20"/>
        <v>-37.5</v>
      </c>
      <c r="X72" s="84">
        <f t="shared" si="21"/>
        <v>-38.4</v>
      </c>
      <c r="Y72" s="84">
        <f t="shared" si="22"/>
        <v>-37.9</v>
      </c>
      <c r="Z72" s="84">
        <f t="shared" si="23"/>
        <v>-38.700000000000003</v>
      </c>
      <c r="AA72" s="84">
        <f t="shared" si="24"/>
        <v>-40.799999999999997</v>
      </c>
      <c r="AB72" s="84"/>
      <c r="AC72" s="17"/>
      <c r="AD72" s="14"/>
    </row>
    <row r="73" spans="2:30" s="186" customFormat="1">
      <c r="B73" s="117" t="s">
        <v>11</v>
      </c>
      <c r="C73" s="110">
        <v>33.5</v>
      </c>
      <c r="D73" s="131">
        <v>35.9</v>
      </c>
      <c r="E73" s="131">
        <v>35.9</v>
      </c>
      <c r="F73" s="131">
        <v>36.4</v>
      </c>
      <c r="G73" s="131">
        <v>35.5</v>
      </c>
      <c r="H73" s="131">
        <v>34.799999999999997</v>
      </c>
      <c r="I73" s="131">
        <v>33.700000000000003</v>
      </c>
      <c r="J73" s="131">
        <v>40</v>
      </c>
      <c r="K73" s="254"/>
      <c r="L73" s="255"/>
      <c r="O73" s="180"/>
      <c r="P73" s="10"/>
      <c r="Q73" s="51" t="s">
        <v>11</v>
      </c>
      <c r="R73" s="110"/>
      <c r="S73" s="131"/>
      <c r="T73" s="131"/>
      <c r="U73" s="131">
        <f t="shared" si="18"/>
        <v>-33.5</v>
      </c>
      <c r="V73" s="131">
        <f t="shared" si="19"/>
        <v>-35.9</v>
      </c>
      <c r="W73" s="131">
        <f t="shared" si="20"/>
        <v>-35.9</v>
      </c>
      <c r="X73" s="131">
        <f t="shared" si="21"/>
        <v>-36.4</v>
      </c>
      <c r="Y73" s="131">
        <f t="shared" si="22"/>
        <v>-35.5</v>
      </c>
      <c r="Z73" s="131">
        <f t="shared" si="23"/>
        <v>-34.799999999999997</v>
      </c>
      <c r="AA73" s="131">
        <f t="shared" si="24"/>
        <v>-33.700000000000003</v>
      </c>
      <c r="AB73" s="131"/>
      <c r="AC73" s="38"/>
      <c r="AD73" s="39"/>
    </row>
    <row r="74" spans="2:30" s="186" customFormat="1">
      <c r="B74" s="719"/>
      <c r="C74" s="247"/>
      <c r="D74" s="247"/>
      <c r="E74" s="247"/>
      <c r="F74" s="247"/>
      <c r="G74" s="247"/>
      <c r="H74" s="247"/>
      <c r="I74" s="247"/>
      <c r="J74" s="247"/>
      <c r="K74" s="247"/>
      <c r="L74" s="248"/>
      <c r="O74" s="180"/>
      <c r="P74" s="180"/>
      <c r="Q74" s="180"/>
      <c r="R74" s="180"/>
      <c r="S74" s="180"/>
      <c r="T74" s="180"/>
      <c r="U74" s="180"/>
      <c r="V74" s="180"/>
      <c r="W74" s="180"/>
      <c r="X74" s="180"/>
      <c r="Y74" s="180"/>
      <c r="Z74" s="180"/>
      <c r="AA74" s="180"/>
      <c r="AB74" s="180"/>
      <c r="AC74" s="180"/>
      <c r="AD74" s="180"/>
    </row>
    <row r="75" spans="2:30" s="186" customFormat="1">
      <c r="B75" s="180"/>
      <c r="C75" s="180"/>
      <c r="D75" s="180"/>
      <c r="E75" s="180"/>
      <c r="F75" s="180"/>
      <c r="G75" s="180"/>
      <c r="H75" s="180"/>
      <c r="I75" s="180"/>
      <c r="J75" s="180"/>
      <c r="K75" s="180"/>
      <c r="L75" s="134"/>
      <c r="O75" s="18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</row>
    <row r="76" spans="2:30" s="186" customFormat="1">
      <c r="B76" s="86"/>
      <c r="C76" s="86"/>
      <c r="D76" s="86"/>
      <c r="E76" s="86"/>
      <c r="F76" s="86"/>
      <c r="G76" s="86"/>
      <c r="H76" s="86"/>
      <c r="I76" s="86"/>
      <c r="J76" s="86"/>
      <c r="K76" s="86"/>
      <c r="L76" s="134"/>
      <c r="O76" s="49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</row>
    <row r="77" spans="2:30" s="186" customFormat="1"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134"/>
      <c r="O77" s="49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</row>
    <row r="78" spans="2:30" s="186" customFormat="1"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10"/>
      <c r="O78" s="49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</row>
    <row r="79" spans="2:30" s="186" customFormat="1">
      <c r="B79" s="49"/>
      <c r="C79" s="10"/>
      <c r="D79" s="10"/>
      <c r="E79" s="10"/>
      <c r="F79" s="10"/>
      <c r="G79" s="10"/>
      <c r="H79" s="10"/>
      <c r="I79" s="10"/>
      <c r="J79" s="10"/>
      <c r="K79" s="10"/>
      <c r="L79" s="10"/>
      <c r="O79" s="49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</row>
    <row r="80" spans="2:30" s="186" customFormat="1">
      <c r="B80" s="49"/>
      <c r="C80" s="10"/>
      <c r="D80" s="10"/>
      <c r="E80" s="10"/>
      <c r="F80" s="10"/>
      <c r="G80" s="10"/>
      <c r="H80" s="10"/>
      <c r="I80" s="10"/>
      <c r="J80" s="10"/>
      <c r="K80" s="10"/>
      <c r="L80" s="10"/>
      <c r="O80" s="49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</row>
    <row r="81" spans="2:28" s="186" customFormat="1">
      <c r="B81" s="49"/>
      <c r="C81" s="10"/>
      <c r="D81" s="10"/>
      <c r="E81" s="10"/>
      <c r="F81" s="10"/>
      <c r="G81" s="10"/>
      <c r="H81" s="10"/>
      <c r="I81" s="10"/>
      <c r="J81" s="10"/>
      <c r="K81" s="10"/>
      <c r="L81" s="10"/>
      <c r="O81" s="49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</row>
    <row r="82" spans="2:28" s="186" customFormat="1">
      <c r="B82" s="49"/>
      <c r="C82" s="10"/>
      <c r="D82" s="10"/>
      <c r="E82" s="10"/>
      <c r="F82" s="10"/>
      <c r="G82" s="10"/>
      <c r="H82" s="10"/>
      <c r="I82" s="10"/>
      <c r="J82" s="10"/>
      <c r="K82" s="10"/>
      <c r="L82" s="10"/>
      <c r="O82" s="49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</row>
    <row r="83" spans="2:28" s="186" customFormat="1">
      <c r="B83" s="49"/>
      <c r="C83" s="10"/>
      <c r="D83" s="10"/>
      <c r="E83" s="10"/>
      <c r="F83" s="10"/>
      <c r="G83" s="10"/>
      <c r="H83" s="10"/>
      <c r="I83" s="10"/>
      <c r="J83" s="10"/>
      <c r="K83" s="10"/>
      <c r="L83" s="10"/>
      <c r="O83" s="49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</row>
    <row r="84" spans="2:28" s="186" customFormat="1">
      <c r="B84" s="49"/>
      <c r="C84" s="10"/>
      <c r="D84" s="10"/>
      <c r="E84" s="10"/>
      <c r="F84" s="10"/>
      <c r="G84" s="10"/>
      <c r="H84" s="10"/>
      <c r="I84" s="10"/>
      <c r="J84" s="10"/>
      <c r="K84" s="10"/>
      <c r="L84" s="10"/>
      <c r="O84" s="49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</row>
    <row r="85" spans="2:28" s="186" customFormat="1"/>
    <row r="86" spans="2:28" s="186" customFormat="1"/>
    <row r="87" spans="2:28" s="186" customFormat="1"/>
    <row r="88" spans="2:28" s="186" customFormat="1"/>
    <row r="89" spans="2:28" s="186" customFormat="1"/>
    <row r="90" spans="2:28" s="186" customFormat="1"/>
    <row r="91" spans="2:28" s="186" customFormat="1"/>
    <row r="92" spans="2:28" s="186" customFormat="1"/>
    <row r="93" spans="2:28" s="186" customFormat="1"/>
    <row r="94" spans="2:28" s="186" customFormat="1"/>
    <row r="95" spans="2:28" s="186" customFormat="1"/>
    <row r="96" spans="2:28" s="186" customFormat="1"/>
    <row r="97" s="186" customFormat="1"/>
    <row r="98" s="186" customFormat="1"/>
    <row r="99" s="186" customFormat="1"/>
    <row r="100" s="186" customFormat="1"/>
    <row r="101" s="186" customFormat="1"/>
    <row r="102" s="186" customFormat="1"/>
    <row r="103" s="186" customFormat="1"/>
  </sheetData>
  <mergeCells count="1">
    <mergeCell ref="B25:O25"/>
  </mergeCells>
  <phoneticPr fontId="0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&amp;RPage &amp;P&amp;C&amp;"Calibri"&amp;11&amp;K000000&amp;A_x000D_&amp;1#&amp;"Calibri"&amp;10&amp;K000000Confidential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Blad34">
    <tabColor rgb="FF92D050"/>
    <pageSetUpPr fitToPage="1"/>
  </sheetPr>
  <dimension ref="A1:AW104"/>
  <sheetViews>
    <sheetView zoomScaleNormal="100" workbookViewId="0">
      <selection activeCell="D4" sqref="D4:O24"/>
    </sheetView>
  </sheetViews>
  <sheetFormatPr defaultColWidth="9.33203125" defaultRowHeight="12" outlineLevelRow="1" outlineLevelCol="1"/>
  <cols>
    <col min="1" max="1" width="23.33203125" style="48" customWidth="1"/>
    <col min="2" max="2" width="33.33203125" style="49" customWidth="1"/>
    <col min="3" max="7" width="7.44140625" style="10" customWidth="1"/>
    <col min="8" max="8" width="7.33203125" style="10" customWidth="1" outlineLevel="1"/>
    <col min="9" max="10" width="6.6640625" style="10" customWidth="1" outlineLevel="1"/>
    <col min="11" max="12" width="7.44140625" style="10" customWidth="1"/>
    <col min="13" max="15" width="8.44140625" style="10" customWidth="1" outlineLevel="1"/>
    <col min="16" max="17" width="9.33203125" style="49"/>
    <col min="18" max="20" width="9.6640625" style="49" customWidth="1"/>
    <col min="21" max="22" width="9.33203125" style="49"/>
    <col min="23" max="23" width="13.109375" style="49" customWidth="1"/>
    <col min="24" max="24" width="8.109375" style="49" customWidth="1"/>
    <col min="25" max="16384" width="9.33203125" style="49"/>
  </cols>
  <sheetData>
    <row r="1" spans="1:49" ht="10.5" customHeight="1">
      <c r="A1" s="146" t="s">
        <v>59</v>
      </c>
      <c r="B1" s="48">
        <v>2</v>
      </c>
      <c r="C1" s="48">
        <f t="shared" ref="C1:N1" si="0">+B1+1</f>
        <v>3</v>
      </c>
      <c r="D1" s="48">
        <f t="shared" si="0"/>
        <v>4</v>
      </c>
      <c r="E1" s="48">
        <f t="shared" si="0"/>
        <v>5</v>
      </c>
      <c r="F1" s="48">
        <f t="shared" si="0"/>
        <v>6</v>
      </c>
      <c r="G1" s="48">
        <f t="shared" si="0"/>
        <v>7</v>
      </c>
      <c r="H1" s="48">
        <f t="shared" si="0"/>
        <v>8</v>
      </c>
      <c r="I1" s="48">
        <f t="shared" si="0"/>
        <v>9</v>
      </c>
      <c r="J1" s="48">
        <f t="shared" si="0"/>
        <v>10</v>
      </c>
      <c r="K1" s="48">
        <f t="shared" si="0"/>
        <v>11</v>
      </c>
      <c r="L1" s="48">
        <f t="shared" si="0"/>
        <v>12</v>
      </c>
      <c r="M1" s="48">
        <f t="shared" si="0"/>
        <v>13</v>
      </c>
      <c r="N1" s="48">
        <f t="shared" si="0"/>
        <v>14</v>
      </c>
      <c r="O1" s="8">
        <v>17</v>
      </c>
      <c r="P1" s="48">
        <v>20</v>
      </c>
      <c r="Q1" s="48">
        <v>21</v>
      </c>
      <c r="R1" s="48">
        <v>22</v>
      </c>
      <c r="S1" s="48"/>
      <c r="T1" s="48"/>
      <c r="U1" s="48">
        <v>23</v>
      </c>
      <c r="V1" s="48">
        <v>24</v>
      </c>
      <c r="W1" s="48">
        <v>25</v>
      </c>
      <c r="X1" s="48">
        <v>26</v>
      </c>
      <c r="Y1" s="48">
        <v>27</v>
      </c>
      <c r="Z1" s="48">
        <v>28</v>
      </c>
      <c r="AA1" s="48">
        <v>28</v>
      </c>
      <c r="AB1" s="48">
        <v>29</v>
      </c>
      <c r="AC1" s="48">
        <v>30</v>
      </c>
      <c r="AD1" s="48">
        <v>31</v>
      </c>
      <c r="AE1" s="48">
        <v>32</v>
      </c>
      <c r="AF1" s="48">
        <v>33</v>
      </c>
      <c r="AG1" s="48">
        <v>34</v>
      </c>
      <c r="AH1" s="48">
        <v>35</v>
      </c>
      <c r="AI1" s="48">
        <v>36</v>
      </c>
      <c r="AJ1" s="48">
        <v>37</v>
      </c>
      <c r="AK1" s="48">
        <v>38</v>
      </c>
    </row>
    <row r="2" spans="1:49" ht="10.5" customHeight="1">
      <c r="A2" s="146"/>
      <c r="B2" s="340" t="s">
        <v>64</v>
      </c>
      <c r="C2" s="341"/>
      <c r="D2" s="342"/>
      <c r="E2" s="342"/>
      <c r="F2" s="342"/>
      <c r="G2" s="342"/>
      <c r="H2" s="342"/>
      <c r="I2" s="342"/>
      <c r="J2" s="342"/>
      <c r="K2" s="342"/>
      <c r="L2" s="342"/>
      <c r="M2" s="324"/>
      <c r="N2" s="324"/>
      <c r="O2" s="345"/>
      <c r="V2" s="86" t="s">
        <v>72</v>
      </c>
    </row>
    <row r="3" spans="1:49" ht="24" customHeight="1">
      <c r="A3" s="147" t="str">
        <f>+"headingqy"&amp;$A$1</f>
        <v>headingqyGroup</v>
      </c>
      <c r="B3" s="354" t="e">
        <f>+VLOOKUP($A3,#REF!,B$1+1,FALSE)</f>
        <v>#REF!</v>
      </c>
      <c r="C3" s="387" t="e">
        <f>+VLOOKUP($A3,#REF!,C$1+1,FALSE)</f>
        <v>#REF!</v>
      </c>
      <c r="D3" s="388" t="e">
        <f>+VLOOKUP($A3,#REF!,D$1+1,FALSE)</f>
        <v>#REF!</v>
      </c>
      <c r="E3" s="388" t="e">
        <f>+VLOOKUP($A3,#REF!,E$1+1,FALSE)</f>
        <v>#REF!</v>
      </c>
      <c r="F3" s="388" t="e">
        <f>+VLOOKUP($A3,#REF!,F$1+1,FALSE)</f>
        <v>#REF!</v>
      </c>
      <c r="G3" s="388" t="e">
        <f>+VLOOKUP($A3,#REF!,G$1+1,FALSE)</f>
        <v>#REF!</v>
      </c>
      <c r="H3" s="388" t="e">
        <f>+VLOOKUP($A3,#REF!,H$1+1,FALSE)</f>
        <v>#REF!</v>
      </c>
      <c r="I3" s="388" t="e">
        <f>+VLOOKUP($A3,#REF!,I$1+1,FALSE)</f>
        <v>#REF!</v>
      </c>
      <c r="J3" s="388" t="e">
        <f>+VLOOKUP($A3,#REF!,J$1+1,FALSE)</f>
        <v>#REF!</v>
      </c>
      <c r="K3" s="389" t="e">
        <f>+VLOOKUP($A3,#REF!,K$1+1,FALSE)</f>
        <v>#REF!</v>
      </c>
      <c r="L3" s="390" t="e">
        <f>+VLOOKUP($A3,#REF!,L$1+1,FALSE)</f>
        <v>#REF!</v>
      </c>
      <c r="M3" s="389" t="e">
        <f>+VLOOKUP($A3,#REF!,M$1+1,FALSE)</f>
        <v>#REF!</v>
      </c>
      <c r="N3" s="390" t="e">
        <f>+VLOOKUP($A3,#REF!,N$1+1,FALSE)</f>
        <v>#REF!</v>
      </c>
      <c r="O3" s="645" t="str">
        <f>'Corporate Institutional Banking'!O3</f>
        <v>Jan/Dec 19/18</v>
      </c>
      <c r="V3" s="387" t="e">
        <f>C3</f>
        <v>#REF!</v>
      </c>
      <c r="W3" s="388" t="e">
        <f t="shared" ref="W3:AH3" si="1">D3</f>
        <v>#REF!</v>
      </c>
      <c r="X3" s="388" t="e">
        <f t="shared" si="1"/>
        <v>#REF!</v>
      </c>
      <c r="Y3" s="388" t="e">
        <f t="shared" si="1"/>
        <v>#REF!</v>
      </c>
      <c r="Z3" s="388" t="e">
        <f t="shared" si="1"/>
        <v>#REF!</v>
      </c>
      <c r="AA3" s="388" t="e">
        <f t="shared" si="1"/>
        <v>#REF!</v>
      </c>
      <c r="AB3" s="388" t="e">
        <f t="shared" si="1"/>
        <v>#REF!</v>
      </c>
      <c r="AC3" s="388" t="e">
        <f t="shared" si="1"/>
        <v>#REF!</v>
      </c>
      <c r="AD3" s="389" t="e">
        <f t="shared" si="1"/>
        <v>#REF!</v>
      </c>
      <c r="AE3" s="390" t="e">
        <f t="shared" si="1"/>
        <v>#REF!</v>
      </c>
      <c r="AF3" s="389" t="e">
        <f t="shared" si="1"/>
        <v>#REF!</v>
      </c>
      <c r="AG3" s="390" t="e">
        <f t="shared" si="1"/>
        <v>#REF!</v>
      </c>
      <c r="AH3" s="383" t="str">
        <f t="shared" si="1"/>
        <v>Jan/Dec 19/18</v>
      </c>
    </row>
    <row r="4" spans="1:49" ht="10.5" customHeight="1">
      <c r="A4" s="52" t="s">
        <v>6</v>
      </c>
      <c r="B4" s="413" t="s">
        <v>6</v>
      </c>
      <c r="C4" s="460"/>
      <c r="D4" s="493"/>
      <c r="E4" s="416"/>
      <c r="F4" s="416"/>
      <c r="G4" s="416"/>
      <c r="H4" s="416"/>
      <c r="I4" s="416"/>
      <c r="J4" s="416"/>
      <c r="K4" s="581"/>
      <c r="L4" s="596"/>
      <c r="M4" s="460"/>
      <c r="N4" s="493"/>
      <c r="O4" s="634"/>
      <c r="P4" s="3"/>
      <c r="Q4" s="677" t="e">
        <f>((C4-D4)/D4)-K4</f>
        <v>#DIV/0!</v>
      </c>
      <c r="R4" s="677" t="e">
        <f>((C4-G4)/G4)-L4</f>
        <v>#DIV/0!</v>
      </c>
      <c r="S4" s="677" t="e">
        <f t="shared" ref="S4:S24" si="2">((M4-N4)/N4)-O4</f>
        <v>#DIV/0!</v>
      </c>
      <c r="T4" s="677">
        <f>C4+D4+E4+F4-M4</f>
        <v>0</v>
      </c>
      <c r="U4" s="677">
        <f>G4+H4+I4+J4-N4</f>
        <v>0</v>
      </c>
      <c r="V4" s="327"/>
      <c r="W4" s="579"/>
      <c r="X4" s="580"/>
      <c r="Y4" s="580"/>
      <c r="Z4" s="580"/>
      <c r="AA4" s="580"/>
      <c r="AB4" s="580"/>
      <c r="AC4" s="580"/>
      <c r="AD4" s="284"/>
      <c r="AE4" s="285"/>
      <c r="AF4" s="327"/>
      <c r="AG4" s="579"/>
      <c r="AH4" s="597"/>
      <c r="AK4" s="63">
        <f>C4-V4</f>
        <v>0</v>
      </c>
      <c r="AL4" s="63">
        <f t="shared" ref="AL4:AL24" si="3">D4-W4</f>
        <v>0</v>
      </c>
      <c r="AM4" s="63">
        <f t="shared" ref="AM4:AM24" si="4">E4-X4</f>
        <v>0</v>
      </c>
      <c r="AN4" s="63">
        <f t="shared" ref="AN4:AN24" si="5">F4-Y4</f>
        <v>0</v>
      </c>
      <c r="AO4" s="63">
        <f t="shared" ref="AO4:AO24" si="6">G4-Z4</f>
        <v>0</v>
      </c>
      <c r="AP4" s="63">
        <f t="shared" ref="AP4:AW4" si="7">H4-AA4</f>
        <v>0</v>
      </c>
      <c r="AQ4" s="63">
        <f t="shared" si="7"/>
        <v>0</v>
      </c>
      <c r="AR4" s="63">
        <f t="shared" si="7"/>
        <v>0</v>
      </c>
      <c r="AS4" s="63">
        <f t="shared" si="7"/>
        <v>0</v>
      </c>
      <c r="AT4" s="63">
        <f t="shared" si="7"/>
        <v>0</v>
      </c>
      <c r="AU4" s="63">
        <f t="shared" si="7"/>
        <v>0</v>
      </c>
      <c r="AV4" s="63">
        <f t="shared" si="7"/>
        <v>0</v>
      </c>
      <c r="AW4" s="63">
        <f t="shared" si="7"/>
        <v>0</v>
      </c>
    </row>
    <row r="5" spans="1:49" ht="10.5" customHeight="1">
      <c r="A5" s="52" t="s">
        <v>2</v>
      </c>
      <c r="B5" s="413" t="s">
        <v>2</v>
      </c>
      <c r="C5" s="460"/>
      <c r="D5" s="493"/>
      <c r="E5" s="416"/>
      <c r="F5" s="416"/>
      <c r="G5" s="416"/>
      <c r="H5" s="416"/>
      <c r="I5" s="416"/>
      <c r="J5" s="416"/>
      <c r="K5" s="284"/>
      <c r="L5" s="285"/>
      <c r="M5" s="460"/>
      <c r="N5" s="493"/>
      <c r="O5" s="279"/>
      <c r="P5" s="3"/>
      <c r="Q5" s="677" t="e">
        <f t="shared" ref="Q5:Q23" si="8">((C5-D5)/D5)-K5</f>
        <v>#DIV/0!</v>
      </c>
      <c r="R5" s="677" t="e">
        <f t="shared" ref="R5:R23" si="9">((C5-G5)/G5)-L5</f>
        <v>#DIV/0!</v>
      </c>
      <c r="S5" s="677" t="e">
        <f t="shared" si="2"/>
        <v>#DIV/0!</v>
      </c>
      <c r="T5" s="677">
        <f t="shared" ref="T5:T15" si="10">C5+D5+E5+F5-M5</f>
        <v>0</v>
      </c>
      <c r="U5" s="677">
        <f t="shared" ref="U5:U15" si="11">G5+H5+I5+J5-N5</f>
        <v>0</v>
      </c>
      <c r="V5" s="327"/>
      <c r="W5" s="579"/>
      <c r="X5" s="580"/>
      <c r="Y5" s="580"/>
      <c r="Z5" s="580"/>
      <c r="AA5" s="580"/>
      <c r="AB5" s="580"/>
      <c r="AC5" s="580"/>
      <c r="AD5" s="284"/>
      <c r="AE5" s="285"/>
      <c r="AF5" s="327"/>
      <c r="AG5" s="579"/>
      <c r="AH5" s="598"/>
      <c r="AK5" s="63">
        <f t="shared" ref="AK5:AK24" si="12">C5-V5</f>
        <v>0</v>
      </c>
      <c r="AL5" s="63">
        <f t="shared" si="3"/>
        <v>0</v>
      </c>
      <c r="AM5" s="63">
        <f t="shared" si="4"/>
        <v>0</v>
      </c>
      <c r="AN5" s="63">
        <f t="shared" si="5"/>
        <v>0</v>
      </c>
      <c r="AO5" s="63">
        <f t="shared" si="6"/>
        <v>0</v>
      </c>
      <c r="AP5" s="63">
        <f t="shared" ref="AP5:AP24" si="13">H5-AA5</f>
        <v>0</v>
      </c>
      <c r="AQ5" s="63">
        <f t="shared" ref="AQ5:AW24" si="14">I5-AB5</f>
        <v>0</v>
      </c>
      <c r="AR5" s="63">
        <f t="shared" si="14"/>
        <v>0</v>
      </c>
      <c r="AS5" s="63">
        <f t="shared" si="14"/>
        <v>0</v>
      </c>
      <c r="AT5" s="63">
        <f t="shared" si="14"/>
        <v>0</v>
      </c>
      <c r="AU5" s="63">
        <f t="shared" si="14"/>
        <v>0</v>
      </c>
      <c r="AV5" s="63">
        <f t="shared" si="14"/>
        <v>0</v>
      </c>
      <c r="AW5" s="63">
        <f t="shared" si="14"/>
        <v>0</v>
      </c>
    </row>
    <row r="6" spans="1:49" ht="10.5" customHeight="1">
      <c r="A6" s="52" t="s">
        <v>0</v>
      </c>
      <c r="B6" s="413" t="s">
        <v>0</v>
      </c>
      <c r="C6" s="460"/>
      <c r="D6" s="493"/>
      <c r="E6" s="416"/>
      <c r="F6" s="416"/>
      <c r="G6" s="416"/>
      <c r="H6" s="416"/>
      <c r="I6" s="416"/>
      <c r="J6" s="416"/>
      <c r="K6" s="284"/>
      <c r="L6" s="285"/>
      <c r="M6" s="460"/>
      <c r="N6" s="493"/>
      <c r="O6" s="279"/>
      <c r="P6" s="56"/>
      <c r="Q6" s="677" t="e">
        <f>((C6-D6)/D6)-K6</f>
        <v>#DIV/0!</v>
      </c>
      <c r="R6" s="677" t="e">
        <f t="shared" si="9"/>
        <v>#DIV/0!</v>
      </c>
      <c r="S6" s="677" t="e">
        <f t="shared" si="2"/>
        <v>#DIV/0!</v>
      </c>
      <c r="T6" s="677">
        <f t="shared" si="10"/>
        <v>0</v>
      </c>
      <c r="U6" s="677">
        <f t="shared" si="11"/>
        <v>0</v>
      </c>
      <c r="V6" s="327"/>
      <c r="W6" s="579"/>
      <c r="X6" s="277"/>
      <c r="Y6" s="277"/>
      <c r="Z6" s="277"/>
      <c r="AA6" s="277"/>
      <c r="AB6" s="277"/>
      <c r="AC6" s="277"/>
      <c r="AD6" s="284"/>
      <c r="AE6" s="285"/>
      <c r="AF6" s="327"/>
      <c r="AG6" s="579"/>
      <c r="AH6" s="598"/>
      <c r="AK6" s="63">
        <f t="shared" si="12"/>
        <v>0</v>
      </c>
      <c r="AL6" s="63">
        <f t="shared" si="3"/>
        <v>0</v>
      </c>
      <c r="AM6" s="63">
        <f t="shared" si="4"/>
        <v>0</v>
      </c>
      <c r="AN6" s="63">
        <f t="shared" si="5"/>
        <v>0</v>
      </c>
      <c r="AO6" s="63">
        <f t="shared" si="6"/>
        <v>0</v>
      </c>
      <c r="AP6" s="63">
        <f t="shared" si="13"/>
        <v>0</v>
      </c>
      <c r="AQ6" s="63">
        <f t="shared" si="14"/>
        <v>0</v>
      </c>
      <c r="AR6" s="63">
        <f t="shared" si="14"/>
        <v>0</v>
      </c>
      <c r="AS6" s="63">
        <f t="shared" si="14"/>
        <v>0</v>
      </c>
      <c r="AT6" s="63">
        <f t="shared" si="14"/>
        <v>0</v>
      </c>
      <c r="AU6" s="63">
        <f t="shared" si="14"/>
        <v>0</v>
      </c>
      <c r="AV6" s="63">
        <f t="shared" si="14"/>
        <v>0</v>
      </c>
      <c r="AW6" s="63">
        <f t="shared" si="14"/>
        <v>0</v>
      </c>
    </row>
    <row r="7" spans="1:49" ht="10.5" customHeight="1">
      <c r="A7" s="52" t="s">
        <v>14</v>
      </c>
      <c r="B7" s="413" t="s">
        <v>14</v>
      </c>
      <c r="C7" s="460"/>
      <c r="D7" s="493"/>
      <c r="E7" s="416"/>
      <c r="F7" s="416"/>
      <c r="G7" s="416"/>
      <c r="H7" s="416"/>
      <c r="I7" s="416"/>
      <c r="J7" s="416"/>
      <c r="K7" s="284"/>
      <c r="L7" s="285"/>
      <c r="M7" s="460"/>
      <c r="N7" s="493"/>
      <c r="O7" s="279"/>
      <c r="P7" s="3"/>
      <c r="Q7" s="677"/>
      <c r="R7" s="677"/>
      <c r="S7" s="677"/>
      <c r="T7" s="677">
        <f t="shared" si="10"/>
        <v>0</v>
      </c>
      <c r="U7" s="677">
        <f t="shared" si="11"/>
        <v>0</v>
      </c>
      <c r="V7" s="327"/>
      <c r="W7" s="579"/>
      <c r="X7" s="277"/>
      <c r="Y7" s="277"/>
      <c r="Z7" s="277"/>
      <c r="AA7" s="277"/>
      <c r="AB7" s="277"/>
      <c r="AC7" s="277"/>
      <c r="AD7" s="284"/>
      <c r="AE7" s="285"/>
      <c r="AF7" s="327"/>
      <c r="AG7" s="579"/>
      <c r="AH7" s="598"/>
      <c r="AK7" s="63">
        <f t="shared" si="12"/>
        <v>0</v>
      </c>
      <c r="AL7" s="63">
        <f t="shared" si="3"/>
        <v>0</v>
      </c>
      <c r="AM7" s="63">
        <f t="shared" si="4"/>
        <v>0</v>
      </c>
      <c r="AN7" s="63">
        <f t="shared" si="5"/>
        <v>0</v>
      </c>
      <c r="AO7" s="63">
        <f t="shared" si="6"/>
        <v>0</v>
      </c>
      <c r="AP7" s="63">
        <f t="shared" si="13"/>
        <v>0</v>
      </c>
      <c r="AQ7" s="63">
        <f t="shared" si="14"/>
        <v>0</v>
      </c>
      <c r="AR7" s="63">
        <f t="shared" si="14"/>
        <v>0</v>
      </c>
      <c r="AS7" s="63">
        <f t="shared" si="14"/>
        <v>0</v>
      </c>
      <c r="AT7" s="63">
        <f t="shared" si="14"/>
        <v>0</v>
      </c>
      <c r="AU7" s="63">
        <f t="shared" si="14"/>
        <v>0</v>
      </c>
      <c r="AV7" s="63">
        <f t="shared" si="14"/>
        <v>0</v>
      </c>
      <c r="AW7" s="63">
        <f t="shared" si="14"/>
        <v>0</v>
      </c>
    </row>
    <row r="8" spans="1:49" ht="10.5" customHeight="1">
      <c r="A8" s="58" t="s">
        <v>7</v>
      </c>
      <c r="B8" s="423" t="s">
        <v>7</v>
      </c>
      <c r="C8" s="462"/>
      <c r="D8" s="494"/>
      <c r="E8" s="495"/>
      <c r="F8" s="495"/>
      <c r="G8" s="495"/>
      <c r="H8" s="495"/>
      <c r="I8" s="495"/>
      <c r="J8" s="495"/>
      <c r="K8" s="287"/>
      <c r="L8" s="288"/>
      <c r="M8" s="462"/>
      <c r="N8" s="494"/>
      <c r="O8" s="291"/>
      <c r="P8" s="3"/>
      <c r="Q8" s="677" t="e">
        <f t="shared" si="8"/>
        <v>#DIV/0!</v>
      </c>
      <c r="R8" s="677" t="e">
        <f t="shared" si="9"/>
        <v>#DIV/0!</v>
      </c>
      <c r="S8" s="677" t="e">
        <f t="shared" si="2"/>
        <v>#DIV/0!</v>
      </c>
      <c r="T8" s="677">
        <f t="shared" si="10"/>
        <v>0</v>
      </c>
      <c r="U8" s="677">
        <f t="shared" si="11"/>
        <v>0</v>
      </c>
      <c r="V8" s="584"/>
      <c r="W8" s="585"/>
      <c r="X8" s="586"/>
      <c r="Y8" s="586"/>
      <c r="Z8" s="586"/>
      <c r="AA8" s="586"/>
      <c r="AB8" s="586"/>
      <c r="AC8" s="586"/>
      <c r="AD8" s="287"/>
      <c r="AE8" s="288"/>
      <c r="AF8" s="584"/>
      <c r="AG8" s="585"/>
      <c r="AH8" s="599"/>
      <c r="AK8" s="63">
        <f t="shared" si="12"/>
        <v>0</v>
      </c>
      <c r="AL8" s="63">
        <f t="shared" si="3"/>
        <v>0</v>
      </c>
      <c r="AM8" s="63">
        <f t="shared" si="4"/>
        <v>0</v>
      </c>
      <c r="AN8" s="63">
        <f t="shared" si="5"/>
        <v>0</v>
      </c>
      <c r="AO8" s="63">
        <f t="shared" si="6"/>
        <v>0</v>
      </c>
      <c r="AP8" s="63">
        <f t="shared" si="13"/>
        <v>0</v>
      </c>
      <c r="AQ8" s="63">
        <f t="shared" si="14"/>
        <v>0</v>
      </c>
      <c r="AR8" s="63">
        <f t="shared" si="14"/>
        <v>0</v>
      </c>
      <c r="AS8" s="63">
        <f t="shared" si="14"/>
        <v>0</v>
      </c>
      <c r="AT8" s="63">
        <f t="shared" si="14"/>
        <v>0</v>
      </c>
      <c r="AU8" s="63">
        <f t="shared" si="14"/>
        <v>0</v>
      </c>
      <c r="AV8" s="63">
        <f t="shared" si="14"/>
        <v>0</v>
      </c>
      <c r="AW8" s="63">
        <f t="shared" si="14"/>
        <v>0</v>
      </c>
    </row>
    <row r="9" spans="1:49" ht="10.5" customHeight="1">
      <c r="A9" s="52" t="s">
        <v>3</v>
      </c>
      <c r="B9" s="413" t="s">
        <v>3</v>
      </c>
      <c r="C9" s="460"/>
      <c r="D9" s="493"/>
      <c r="E9" s="416"/>
      <c r="F9" s="416"/>
      <c r="G9" s="416"/>
      <c r="H9" s="416"/>
      <c r="I9" s="416"/>
      <c r="J9" s="416"/>
      <c r="K9" s="284"/>
      <c r="L9" s="285"/>
      <c r="M9" s="460"/>
      <c r="N9" s="493"/>
      <c r="O9" s="279"/>
      <c r="P9" s="3"/>
      <c r="Q9" s="677" t="e">
        <f t="shared" si="8"/>
        <v>#DIV/0!</v>
      </c>
      <c r="R9" s="677" t="e">
        <f t="shared" si="9"/>
        <v>#DIV/0!</v>
      </c>
      <c r="S9" s="677" t="e">
        <f t="shared" si="2"/>
        <v>#DIV/0!</v>
      </c>
      <c r="T9" s="677">
        <f t="shared" si="10"/>
        <v>0</v>
      </c>
      <c r="U9" s="677">
        <f t="shared" si="11"/>
        <v>0</v>
      </c>
      <c r="V9" s="327"/>
      <c r="W9" s="579"/>
      <c r="X9" s="277"/>
      <c r="Y9" s="277"/>
      <c r="Z9" s="277"/>
      <c r="AA9" s="277"/>
      <c r="AB9" s="277"/>
      <c r="AC9" s="277"/>
      <c r="AD9" s="284"/>
      <c r="AE9" s="285"/>
      <c r="AF9" s="327"/>
      <c r="AG9" s="579"/>
      <c r="AH9" s="598"/>
      <c r="AK9" s="63">
        <f t="shared" si="12"/>
        <v>0</v>
      </c>
      <c r="AL9" s="63">
        <f t="shared" si="3"/>
        <v>0</v>
      </c>
      <c r="AM9" s="63">
        <f t="shared" si="4"/>
        <v>0</v>
      </c>
      <c r="AN9" s="63">
        <f t="shared" si="5"/>
        <v>0</v>
      </c>
      <c r="AO9" s="63">
        <f t="shared" si="6"/>
        <v>0</v>
      </c>
      <c r="AP9" s="63">
        <f t="shared" si="13"/>
        <v>0</v>
      </c>
      <c r="AQ9" s="63">
        <f t="shared" si="14"/>
        <v>0</v>
      </c>
      <c r="AR9" s="63">
        <f t="shared" si="14"/>
        <v>0</v>
      </c>
      <c r="AS9" s="63">
        <f t="shared" si="14"/>
        <v>0</v>
      </c>
      <c r="AT9" s="63">
        <f t="shared" si="14"/>
        <v>0</v>
      </c>
      <c r="AU9" s="63">
        <f t="shared" si="14"/>
        <v>0</v>
      </c>
      <c r="AV9" s="63">
        <f t="shared" si="14"/>
        <v>0</v>
      </c>
      <c r="AW9" s="63">
        <f t="shared" si="14"/>
        <v>0</v>
      </c>
    </row>
    <row r="10" spans="1:49" ht="10.5" customHeight="1">
      <c r="A10" s="52" t="s">
        <v>61</v>
      </c>
      <c r="B10" s="413" t="s">
        <v>65</v>
      </c>
      <c r="C10" s="460"/>
      <c r="D10" s="493"/>
      <c r="E10" s="416"/>
      <c r="F10" s="416"/>
      <c r="G10" s="416"/>
      <c r="H10" s="416"/>
      <c r="I10" s="416"/>
      <c r="J10" s="416"/>
      <c r="K10" s="284"/>
      <c r="L10" s="285"/>
      <c r="M10" s="460"/>
      <c r="N10" s="493"/>
      <c r="O10" s="279"/>
      <c r="P10" s="3"/>
      <c r="Q10" s="677" t="e">
        <f t="shared" si="8"/>
        <v>#DIV/0!</v>
      </c>
      <c r="R10" s="677" t="e">
        <f t="shared" si="9"/>
        <v>#DIV/0!</v>
      </c>
      <c r="S10" s="677" t="e">
        <f t="shared" si="2"/>
        <v>#DIV/0!</v>
      </c>
      <c r="T10" s="677">
        <f t="shared" si="10"/>
        <v>0</v>
      </c>
      <c r="U10" s="677">
        <f t="shared" si="11"/>
        <v>0</v>
      </c>
      <c r="V10" s="327"/>
      <c r="W10" s="579"/>
      <c r="X10" s="277"/>
      <c r="Y10" s="277"/>
      <c r="Z10" s="277"/>
      <c r="AA10" s="277"/>
      <c r="AB10" s="277"/>
      <c r="AC10" s="277"/>
      <c r="AD10" s="284"/>
      <c r="AE10" s="285"/>
      <c r="AF10" s="327"/>
      <c r="AG10" s="579"/>
      <c r="AH10" s="598"/>
      <c r="AK10" s="63">
        <f t="shared" si="12"/>
        <v>0</v>
      </c>
      <c r="AL10" s="63">
        <f t="shared" si="3"/>
        <v>0</v>
      </c>
      <c r="AM10" s="63">
        <f t="shared" si="4"/>
        <v>0</v>
      </c>
      <c r="AN10" s="63">
        <f t="shared" si="5"/>
        <v>0</v>
      </c>
      <c r="AO10" s="63">
        <f t="shared" si="6"/>
        <v>0</v>
      </c>
      <c r="AP10" s="63">
        <f t="shared" si="13"/>
        <v>0</v>
      </c>
      <c r="AQ10" s="63">
        <f t="shared" si="14"/>
        <v>0</v>
      </c>
      <c r="AR10" s="63">
        <f t="shared" si="14"/>
        <v>0</v>
      </c>
      <c r="AS10" s="63">
        <f t="shared" si="14"/>
        <v>0</v>
      </c>
      <c r="AT10" s="63">
        <f t="shared" si="14"/>
        <v>0</v>
      </c>
      <c r="AU10" s="63">
        <f t="shared" si="14"/>
        <v>0</v>
      </c>
      <c r="AV10" s="63">
        <f t="shared" si="14"/>
        <v>0</v>
      </c>
      <c r="AW10" s="63">
        <f t="shared" si="14"/>
        <v>0</v>
      </c>
    </row>
    <row r="11" spans="1:49" ht="10.5" customHeight="1">
      <c r="A11" s="58" t="s">
        <v>20</v>
      </c>
      <c r="B11" s="423" t="s">
        <v>20</v>
      </c>
      <c r="C11" s="462"/>
      <c r="D11" s="494"/>
      <c r="E11" s="495"/>
      <c r="F11" s="495"/>
      <c r="G11" s="495"/>
      <c r="H11" s="495"/>
      <c r="I11" s="495"/>
      <c r="J11" s="495"/>
      <c r="K11" s="287"/>
      <c r="L11" s="288"/>
      <c r="M11" s="462"/>
      <c r="N11" s="494"/>
      <c r="O11" s="291"/>
      <c r="P11" s="3"/>
      <c r="Q11" s="677" t="e">
        <f t="shared" si="8"/>
        <v>#DIV/0!</v>
      </c>
      <c r="R11" s="677" t="e">
        <f t="shared" si="9"/>
        <v>#DIV/0!</v>
      </c>
      <c r="S11" s="677" t="e">
        <f t="shared" si="2"/>
        <v>#DIV/0!</v>
      </c>
      <c r="T11" s="677">
        <f t="shared" si="10"/>
        <v>0</v>
      </c>
      <c r="U11" s="677">
        <f t="shared" si="11"/>
        <v>0</v>
      </c>
      <c r="V11" s="584"/>
      <c r="W11" s="585"/>
      <c r="X11" s="586"/>
      <c r="Y11" s="586"/>
      <c r="Z11" s="586"/>
      <c r="AA11" s="586"/>
      <c r="AB11" s="586"/>
      <c r="AC11" s="586"/>
      <c r="AD11" s="287"/>
      <c r="AE11" s="288"/>
      <c r="AF11" s="584"/>
      <c r="AG11" s="585"/>
      <c r="AH11" s="599"/>
      <c r="AK11" s="63">
        <f t="shared" si="12"/>
        <v>0</v>
      </c>
      <c r="AL11" s="63">
        <f t="shared" si="3"/>
        <v>0</v>
      </c>
      <c r="AM11" s="63">
        <f t="shared" si="4"/>
        <v>0</v>
      </c>
      <c r="AN11" s="63">
        <f t="shared" si="5"/>
        <v>0</v>
      </c>
      <c r="AO11" s="63">
        <f t="shared" si="6"/>
        <v>0</v>
      </c>
      <c r="AP11" s="63">
        <f t="shared" si="13"/>
        <v>0</v>
      </c>
      <c r="AQ11" s="63">
        <f t="shared" si="14"/>
        <v>0</v>
      </c>
      <c r="AR11" s="63">
        <f t="shared" si="14"/>
        <v>0</v>
      </c>
      <c r="AS11" s="63">
        <f t="shared" si="14"/>
        <v>0</v>
      </c>
      <c r="AT11" s="63">
        <f t="shared" si="14"/>
        <v>0</v>
      </c>
      <c r="AU11" s="63">
        <f t="shared" si="14"/>
        <v>0</v>
      </c>
      <c r="AV11" s="63">
        <f t="shared" si="14"/>
        <v>0</v>
      </c>
      <c r="AW11" s="63">
        <f t="shared" si="14"/>
        <v>0</v>
      </c>
    </row>
    <row r="12" spans="1:49" ht="10.5" customHeight="1">
      <c r="A12" s="58" t="s">
        <v>9</v>
      </c>
      <c r="B12" s="423" t="s">
        <v>9</v>
      </c>
      <c r="C12" s="462"/>
      <c r="D12" s="463"/>
      <c r="E12" s="496"/>
      <c r="F12" s="496"/>
      <c r="G12" s="496"/>
      <c r="H12" s="496"/>
      <c r="I12" s="496"/>
      <c r="J12" s="495"/>
      <c r="K12" s="287"/>
      <c r="L12" s="288"/>
      <c r="M12" s="462"/>
      <c r="N12" s="463"/>
      <c r="O12" s="291"/>
      <c r="P12" s="3"/>
      <c r="Q12" s="677" t="e">
        <f t="shared" si="8"/>
        <v>#DIV/0!</v>
      </c>
      <c r="R12" s="677" t="e">
        <f t="shared" si="9"/>
        <v>#DIV/0!</v>
      </c>
      <c r="S12" s="677" t="e">
        <f t="shared" si="2"/>
        <v>#DIV/0!</v>
      </c>
      <c r="T12" s="677">
        <f t="shared" si="10"/>
        <v>0</v>
      </c>
      <c r="U12" s="677">
        <f t="shared" si="11"/>
        <v>0</v>
      </c>
      <c r="V12" s="584"/>
      <c r="W12" s="588"/>
      <c r="X12" s="589"/>
      <c r="Y12" s="589"/>
      <c r="Z12" s="589"/>
      <c r="AA12" s="589"/>
      <c r="AB12" s="589"/>
      <c r="AC12" s="589"/>
      <c r="AD12" s="287"/>
      <c r="AE12" s="288"/>
      <c r="AF12" s="584"/>
      <c r="AG12" s="588"/>
      <c r="AH12" s="599"/>
      <c r="AK12" s="63">
        <f t="shared" si="12"/>
        <v>0</v>
      </c>
      <c r="AL12" s="63">
        <f t="shared" si="3"/>
        <v>0</v>
      </c>
      <c r="AM12" s="63">
        <f t="shared" si="4"/>
        <v>0</v>
      </c>
      <c r="AN12" s="63">
        <f t="shared" si="5"/>
        <v>0</v>
      </c>
      <c r="AO12" s="63">
        <f t="shared" si="6"/>
        <v>0</v>
      </c>
      <c r="AP12" s="63">
        <f t="shared" si="13"/>
        <v>0</v>
      </c>
      <c r="AQ12" s="63">
        <f t="shared" si="14"/>
        <v>0</v>
      </c>
      <c r="AR12" s="63">
        <f t="shared" si="14"/>
        <v>0</v>
      </c>
      <c r="AS12" s="63">
        <f t="shared" si="14"/>
        <v>0</v>
      </c>
      <c r="AT12" s="63">
        <f t="shared" si="14"/>
        <v>0</v>
      </c>
      <c r="AU12" s="63">
        <f t="shared" si="14"/>
        <v>0</v>
      </c>
      <c r="AV12" s="63">
        <f t="shared" si="14"/>
        <v>0</v>
      </c>
      <c r="AW12" s="63">
        <f t="shared" si="14"/>
        <v>0</v>
      </c>
    </row>
    <row r="13" spans="1:49" ht="10.5" customHeight="1">
      <c r="A13" s="52" t="s">
        <v>19</v>
      </c>
      <c r="B13" s="413" t="s">
        <v>19</v>
      </c>
      <c r="C13" s="460"/>
      <c r="D13" s="459"/>
      <c r="E13" s="466"/>
      <c r="F13" s="466"/>
      <c r="G13" s="466"/>
      <c r="H13" s="466"/>
      <c r="I13" s="466"/>
      <c r="J13" s="416"/>
      <c r="K13" s="284"/>
      <c r="L13" s="285"/>
      <c r="M13" s="460"/>
      <c r="N13" s="459"/>
      <c r="O13" s="279"/>
      <c r="P13" s="3"/>
      <c r="Q13" s="677" t="e">
        <f t="shared" si="8"/>
        <v>#DIV/0!</v>
      </c>
      <c r="R13" s="677" t="e">
        <f t="shared" si="9"/>
        <v>#DIV/0!</v>
      </c>
      <c r="S13" s="677" t="e">
        <f t="shared" si="2"/>
        <v>#DIV/0!</v>
      </c>
      <c r="T13" s="677">
        <f t="shared" si="10"/>
        <v>0</v>
      </c>
      <c r="U13" s="677">
        <f t="shared" si="11"/>
        <v>0</v>
      </c>
      <c r="V13" s="327"/>
      <c r="W13" s="326"/>
      <c r="X13" s="590"/>
      <c r="Y13" s="590"/>
      <c r="Z13" s="590"/>
      <c r="AA13" s="590"/>
      <c r="AB13" s="590"/>
      <c r="AC13" s="590"/>
      <c r="AD13" s="284"/>
      <c r="AE13" s="285"/>
      <c r="AF13" s="327"/>
      <c r="AG13" s="326"/>
      <c r="AH13" s="598"/>
      <c r="AK13" s="63">
        <f t="shared" si="12"/>
        <v>0</v>
      </c>
      <c r="AL13" s="63">
        <f t="shared" si="3"/>
        <v>0</v>
      </c>
      <c r="AM13" s="63">
        <f t="shared" si="4"/>
        <v>0</v>
      </c>
      <c r="AN13" s="63">
        <f t="shared" si="5"/>
        <v>0</v>
      </c>
      <c r="AO13" s="63">
        <f t="shared" si="6"/>
        <v>0</v>
      </c>
      <c r="AP13" s="63">
        <f t="shared" si="13"/>
        <v>0</v>
      </c>
      <c r="AQ13" s="63">
        <f t="shared" si="14"/>
        <v>0</v>
      </c>
      <c r="AR13" s="63">
        <f t="shared" si="14"/>
        <v>0</v>
      </c>
      <c r="AS13" s="63">
        <f t="shared" si="14"/>
        <v>0</v>
      </c>
      <c r="AT13" s="63">
        <f t="shared" si="14"/>
        <v>0</v>
      </c>
      <c r="AU13" s="63">
        <f t="shared" si="14"/>
        <v>0</v>
      </c>
      <c r="AV13" s="63">
        <f t="shared" si="14"/>
        <v>0</v>
      </c>
      <c r="AW13" s="63">
        <f t="shared" si="14"/>
        <v>0</v>
      </c>
    </row>
    <row r="14" spans="1:49" ht="10.5" hidden="1" customHeight="1" outlineLevel="1">
      <c r="A14" s="176" t="s">
        <v>83</v>
      </c>
      <c r="B14" s="413" t="s">
        <v>83</v>
      </c>
      <c r="C14" s="460"/>
      <c r="D14" s="459"/>
      <c r="E14" s="466"/>
      <c r="F14" s="466"/>
      <c r="G14" s="466"/>
      <c r="H14" s="466"/>
      <c r="I14" s="466"/>
      <c r="J14" s="416"/>
      <c r="K14" s="284"/>
      <c r="L14" s="285"/>
      <c r="M14" s="460"/>
      <c r="N14" s="459"/>
      <c r="O14" s="279"/>
      <c r="P14" s="3"/>
      <c r="Q14" s="677" t="e">
        <f>((C14-D14)/D14)-K14</f>
        <v>#DIV/0!</v>
      </c>
      <c r="R14" s="678" t="e">
        <f>((C14-G14)/G14)-L14</f>
        <v>#DIV/0!</v>
      </c>
      <c r="S14" s="677" t="e">
        <f>((M14-N14)/N14)-O14</f>
        <v>#DIV/0!</v>
      </c>
      <c r="T14" s="677">
        <f t="shared" si="10"/>
        <v>0</v>
      </c>
      <c r="U14" s="677">
        <f t="shared" si="11"/>
        <v>0</v>
      </c>
      <c r="V14" s="327"/>
      <c r="W14" s="326"/>
      <c r="X14" s="590"/>
      <c r="Y14" s="590"/>
      <c r="Z14" s="590"/>
      <c r="AA14" s="590"/>
      <c r="AB14" s="590"/>
      <c r="AC14" s="590"/>
      <c r="AD14" s="284"/>
      <c r="AE14" s="285"/>
      <c r="AF14" s="327"/>
      <c r="AG14" s="326"/>
      <c r="AH14" s="654"/>
      <c r="AK14" s="63">
        <f>C14-V14</f>
        <v>0</v>
      </c>
      <c r="AL14" s="63">
        <f>D14-W14</f>
        <v>0</v>
      </c>
      <c r="AM14" s="63">
        <f>E14-X14</f>
        <v>0</v>
      </c>
      <c r="AN14" s="63">
        <f>F14-Y14</f>
        <v>0</v>
      </c>
      <c r="AO14" s="63">
        <f>G14-Z14</f>
        <v>0</v>
      </c>
      <c r="AP14" s="63">
        <f t="shared" si="13"/>
        <v>0</v>
      </c>
      <c r="AQ14" s="63">
        <f t="shared" si="14"/>
        <v>0</v>
      </c>
      <c r="AR14" s="63">
        <f t="shared" si="14"/>
        <v>0</v>
      </c>
      <c r="AS14" s="63">
        <f t="shared" si="14"/>
        <v>0</v>
      </c>
      <c r="AT14" s="63">
        <f t="shared" si="14"/>
        <v>0</v>
      </c>
      <c r="AU14" s="63">
        <f t="shared" si="14"/>
        <v>0</v>
      </c>
      <c r="AV14" s="63">
        <f t="shared" si="14"/>
        <v>0</v>
      </c>
      <c r="AW14" s="63">
        <f t="shared" si="14"/>
        <v>0</v>
      </c>
    </row>
    <row r="15" spans="1:49" ht="10.5" customHeight="1" collapsed="1">
      <c r="A15" s="58" t="s">
        <v>4</v>
      </c>
      <c r="B15" s="430" t="s">
        <v>4</v>
      </c>
      <c r="C15" s="464"/>
      <c r="D15" s="465"/>
      <c r="E15" s="497"/>
      <c r="F15" s="497"/>
      <c r="G15" s="497"/>
      <c r="H15" s="497"/>
      <c r="I15" s="497"/>
      <c r="J15" s="498"/>
      <c r="K15" s="299"/>
      <c r="L15" s="607"/>
      <c r="M15" s="464"/>
      <c r="N15" s="465"/>
      <c r="O15" s="291"/>
      <c r="P15" s="3"/>
      <c r="Q15" s="677" t="e">
        <f t="shared" si="8"/>
        <v>#DIV/0!</v>
      </c>
      <c r="R15" s="677" t="e">
        <f t="shared" si="9"/>
        <v>#DIV/0!</v>
      </c>
      <c r="S15" s="677" t="e">
        <f t="shared" si="2"/>
        <v>#DIV/0!</v>
      </c>
      <c r="T15" s="677">
        <f t="shared" si="10"/>
        <v>0</v>
      </c>
      <c r="U15" s="677">
        <f t="shared" si="11"/>
        <v>0</v>
      </c>
      <c r="V15" s="591"/>
      <c r="W15" s="592"/>
      <c r="X15" s="593"/>
      <c r="Y15" s="593"/>
      <c r="Z15" s="593"/>
      <c r="AA15" s="593"/>
      <c r="AB15" s="593"/>
      <c r="AC15" s="593"/>
      <c r="AD15" s="287"/>
      <c r="AE15" s="288"/>
      <c r="AF15" s="591"/>
      <c r="AG15" s="592"/>
      <c r="AH15" s="599"/>
      <c r="AK15" s="63">
        <f t="shared" si="12"/>
        <v>0</v>
      </c>
      <c r="AL15" s="63">
        <f t="shared" si="3"/>
        <v>0</v>
      </c>
      <c r="AM15" s="63">
        <f t="shared" si="4"/>
        <v>0</v>
      </c>
      <c r="AN15" s="63">
        <f t="shared" si="5"/>
        <v>0</v>
      </c>
      <c r="AO15" s="63">
        <f t="shared" si="6"/>
        <v>0</v>
      </c>
      <c r="AP15" s="63">
        <f t="shared" si="13"/>
        <v>0</v>
      </c>
      <c r="AQ15" s="63">
        <f t="shared" si="14"/>
        <v>0</v>
      </c>
      <c r="AR15" s="63">
        <f t="shared" si="14"/>
        <v>0</v>
      </c>
      <c r="AS15" s="63">
        <f t="shared" si="14"/>
        <v>0</v>
      </c>
      <c r="AT15" s="63">
        <f t="shared" si="14"/>
        <v>0</v>
      </c>
      <c r="AU15" s="63">
        <f t="shared" si="14"/>
        <v>0</v>
      </c>
      <c r="AV15" s="63">
        <f t="shared" si="14"/>
        <v>0</v>
      </c>
      <c r="AW15" s="63">
        <f t="shared" si="14"/>
        <v>0</v>
      </c>
    </row>
    <row r="16" spans="1:49" ht="10.5" customHeight="1">
      <c r="A16" s="52" t="s">
        <v>8</v>
      </c>
      <c r="B16" s="413" t="s">
        <v>8</v>
      </c>
      <c r="C16" s="439"/>
      <c r="D16" s="466"/>
      <c r="E16" s="466"/>
      <c r="F16" s="466"/>
      <c r="G16" s="466"/>
      <c r="H16" s="466"/>
      <c r="I16" s="466"/>
      <c r="J16" s="466"/>
      <c r="K16" s="284"/>
      <c r="L16" s="285"/>
      <c r="M16" s="439"/>
      <c r="N16" s="466"/>
      <c r="O16" s="634"/>
      <c r="Q16" s="677"/>
      <c r="R16" s="677"/>
      <c r="S16" s="677"/>
      <c r="T16" s="677"/>
      <c r="U16" s="657"/>
      <c r="V16" s="594"/>
      <c r="W16" s="595"/>
      <c r="X16" s="595"/>
      <c r="Y16" s="595"/>
      <c r="Z16" s="595"/>
      <c r="AA16" s="595"/>
      <c r="AB16" s="595"/>
      <c r="AC16" s="590"/>
      <c r="AD16" s="581"/>
      <c r="AE16" s="596"/>
      <c r="AF16" s="303"/>
      <c r="AG16" s="590"/>
      <c r="AH16" s="597"/>
      <c r="AK16" s="63">
        <f t="shared" si="12"/>
        <v>0</v>
      </c>
      <c r="AL16" s="63">
        <f t="shared" si="3"/>
        <v>0</v>
      </c>
      <c r="AM16" s="63">
        <f t="shared" si="4"/>
        <v>0</v>
      </c>
      <c r="AN16" s="63">
        <f t="shared" si="5"/>
        <v>0</v>
      </c>
      <c r="AO16" s="63">
        <f t="shared" si="6"/>
        <v>0</v>
      </c>
      <c r="AP16" s="63">
        <f t="shared" si="13"/>
        <v>0</v>
      </c>
      <c r="AQ16" s="63">
        <f t="shared" si="14"/>
        <v>0</v>
      </c>
      <c r="AR16" s="63">
        <f t="shared" si="14"/>
        <v>0</v>
      </c>
      <c r="AS16" s="63">
        <f t="shared" si="14"/>
        <v>0</v>
      </c>
      <c r="AT16" s="63">
        <f t="shared" si="14"/>
        <v>0</v>
      </c>
      <c r="AU16" s="63">
        <f t="shared" si="14"/>
        <v>0</v>
      </c>
      <c r="AV16" s="63">
        <f t="shared" si="14"/>
        <v>0</v>
      </c>
      <c r="AW16" s="63">
        <f t="shared" si="14"/>
        <v>0</v>
      </c>
    </row>
    <row r="17" spans="1:49" ht="10.5" customHeight="1">
      <c r="A17" s="52" t="s">
        <v>5</v>
      </c>
      <c r="B17" s="413" t="s">
        <v>79</v>
      </c>
      <c r="C17" s="439"/>
      <c r="D17" s="466"/>
      <c r="E17" s="466"/>
      <c r="F17" s="466"/>
      <c r="G17" s="466"/>
      <c r="H17" s="466"/>
      <c r="I17" s="466"/>
      <c r="J17" s="466"/>
      <c r="K17" s="284"/>
      <c r="L17" s="285"/>
      <c r="M17" s="439"/>
      <c r="N17" s="466"/>
      <c r="O17" s="279"/>
      <c r="Q17" s="677"/>
      <c r="R17" s="677"/>
      <c r="S17" s="677"/>
      <c r="T17" s="677"/>
      <c r="U17" s="657"/>
      <c r="V17" s="303"/>
      <c r="W17" s="590"/>
      <c r="X17" s="590"/>
      <c r="Y17" s="590"/>
      <c r="Z17" s="590"/>
      <c r="AA17" s="590"/>
      <c r="AB17" s="590"/>
      <c r="AC17" s="590"/>
      <c r="AD17" s="284"/>
      <c r="AE17" s="285"/>
      <c r="AF17" s="303"/>
      <c r="AG17" s="590"/>
      <c r="AH17" s="654"/>
      <c r="AK17" s="63">
        <f>C17-V17</f>
        <v>0</v>
      </c>
      <c r="AL17" s="63">
        <f>D17-W17</f>
        <v>0</v>
      </c>
      <c r="AM17" s="63">
        <f>E17-X17</f>
        <v>0</v>
      </c>
      <c r="AN17" s="63">
        <f>F17-Y17</f>
        <v>0</v>
      </c>
      <c r="AO17" s="63">
        <f>G17-Z17</f>
        <v>0</v>
      </c>
      <c r="AP17" s="63">
        <f t="shared" si="13"/>
        <v>0</v>
      </c>
      <c r="AQ17" s="63">
        <f t="shared" si="14"/>
        <v>0</v>
      </c>
      <c r="AR17" s="63">
        <f t="shared" si="14"/>
        <v>0</v>
      </c>
      <c r="AS17" s="63">
        <f t="shared" si="14"/>
        <v>0</v>
      </c>
      <c r="AT17" s="63">
        <f t="shared" si="14"/>
        <v>0</v>
      </c>
      <c r="AU17" s="63">
        <f t="shared" si="14"/>
        <v>0</v>
      </c>
      <c r="AV17" s="63">
        <f t="shared" si="14"/>
        <v>0</v>
      </c>
      <c r="AW17" s="63">
        <f t="shared" si="14"/>
        <v>0</v>
      </c>
    </row>
    <row r="18" spans="1:49" ht="10.5" hidden="1" customHeight="1" outlineLevel="1">
      <c r="A18" s="52" t="s">
        <v>5</v>
      </c>
      <c r="B18" s="413" t="s">
        <v>5</v>
      </c>
      <c r="C18" s="439"/>
      <c r="D18" s="466"/>
      <c r="E18" s="466"/>
      <c r="F18" s="466"/>
      <c r="G18" s="466"/>
      <c r="H18" s="466"/>
      <c r="I18" s="466"/>
      <c r="J18" s="466"/>
      <c r="K18" s="284"/>
      <c r="L18" s="285"/>
      <c r="M18" s="439"/>
      <c r="N18" s="466"/>
      <c r="O18" s="279"/>
      <c r="Q18" s="677" t="e">
        <f t="shared" si="8"/>
        <v>#DIV/0!</v>
      </c>
      <c r="R18" s="677" t="e">
        <f t="shared" si="9"/>
        <v>#DIV/0!</v>
      </c>
      <c r="S18" s="677" t="e">
        <f t="shared" si="2"/>
        <v>#DIV/0!</v>
      </c>
      <c r="T18" s="677"/>
      <c r="U18" s="657"/>
      <c r="V18" s="303"/>
      <c r="W18" s="590"/>
      <c r="X18" s="590"/>
      <c r="Y18" s="590"/>
      <c r="Z18" s="590"/>
      <c r="AA18" s="590"/>
      <c r="AB18" s="590"/>
      <c r="AC18" s="590"/>
      <c r="AD18" s="284"/>
      <c r="AE18" s="285"/>
      <c r="AF18" s="303"/>
      <c r="AG18" s="590"/>
      <c r="AH18" s="598"/>
      <c r="AK18" s="63">
        <f t="shared" si="12"/>
        <v>0</v>
      </c>
      <c r="AL18" s="63">
        <f t="shared" si="3"/>
        <v>0</v>
      </c>
      <c r="AM18" s="63">
        <f t="shared" si="4"/>
        <v>0</v>
      </c>
      <c r="AN18" s="63">
        <f t="shared" si="5"/>
        <v>0</v>
      </c>
      <c r="AO18" s="63">
        <f t="shared" si="6"/>
        <v>0</v>
      </c>
      <c r="AP18" s="63">
        <f t="shared" si="13"/>
        <v>0</v>
      </c>
      <c r="AQ18" s="63">
        <f t="shared" si="14"/>
        <v>0</v>
      </c>
      <c r="AR18" s="63">
        <f t="shared" si="14"/>
        <v>0</v>
      </c>
      <c r="AS18" s="63">
        <f t="shared" si="14"/>
        <v>0</v>
      </c>
      <c r="AT18" s="63">
        <f t="shared" si="14"/>
        <v>0</v>
      </c>
      <c r="AU18" s="63">
        <f t="shared" si="14"/>
        <v>0</v>
      </c>
      <c r="AV18" s="63">
        <f t="shared" si="14"/>
        <v>0</v>
      </c>
      <c r="AW18" s="63">
        <f t="shared" si="14"/>
        <v>0</v>
      </c>
    </row>
    <row r="19" spans="1:49" ht="10.5" customHeight="1" collapsed="1">
      <c r="A19" s="52" t="s">
        <v>23</v>
      </c>
      <c r="B19" s="413" t="s">
        <v>23</v>
      </c>
      <c r="C19" s="406"/>
      <c r="D19" s="467"/>
      <c r="E19" s="467"/>
      <c r="F19" s="467"/>
      <c r="G19" s="467"/>
      <c r="H19" s="467"/>
      <c r="I19" s="467"/>
      <c r="J19" s="467"/>
      <c r="K19" s="284"/>
      <c r="L19" s="285"/>
      <c r="M19" s="406"/>
      <c r="N19" s="467"/>
      <c r="O19" s="279"/>
      <c r="Q19" s="677" t="e">
        <f t="shared" si="8"/>
        <v>#DIV/0!</v>
      </c>
      <c r="R19" s="677" t="e">
        <f t="shared" si="9"/>
        <v>#DIV/0!</v>
      </c>
      <c r="S19" s="677" t="e">
        <f t="shared" si="2"/>
        <v>#DIV/0!</v>
      </c>
      <c r="T19" s="677">
        <f>C19-M19</f>
        <v>0</v>
      </c>
      <c r="U19" s="677">
        <f>G19-N19</f>
        <v>0</v>
      </c>
      <c r="V19" s="305"/>
      <c r="W19" s="328"/>
      <c r="X19" s="328"/>
      <c r="Y19" s="328"/>
      <c r="Z19" s="328"/>
      <c r="AA19" s="328"/>
      <c r="AB19" s="328"/>
      <c r="AC19" s="328"/>
      <c r="AD19" s="284"/>
      <c r="AE19" s="285"/>
      <c r="AF19" s="305"/>
      <c r="AG19" s="328"/>
      <c r="AH19" s="598"/>
      <c r="AK19" s="63">
        <f t="shared" si="12"/>
        <v>0</v>
      </c>
      <c r="AL19" s="63">
        <f t="shared" si="3"/>
        <v>0</v>
      </c>
      <c r="AM19" s="63">
        <f t="shared" si="4"/>
        <v>0</v>
      </c>
      <c r="AN19" s="63">
        <f t="shared" si="5"/>
        <v>0</v>
      </c>
      <c r="AO19" s="63">
        <f t="shared" si="6"/>
        <v>0</v>
      </c>
      <c r="AP19" s="63">
        <f t="shared" si="13"/>
        <v>0</v>
      </c>
      <c r="AQ19" s="63">
        <f t="shared" si="14"/>
        <v>0</v>
      </c>
      <c r="AR19" s="63">
        <f t="shared" si="14"/>
        <v>0</v>
      </c>
      <c r="AS19" s="63">
        <f t="shared" si="14"/>
        <v>0</v>
      </c>
      <c r="AT19" s="63">
        <f t="shared" si="14"/>
        <v>0</v>
      </c>
      <c r="AU19" s="63">
        <f t="shared" si="14"/>
        <v>0</v>
      </c>
      <c r="AV19" s="63">
        <f t="shared" si="14"/>
        <v>0</v>
      </c>
      <c r="AW19" s="63">
        <f t="shared" si="14"/>
        <v>0</v>
      </c>
    </row>
    <row r="20" spans="1:49" ht="10.5" customHeight="1">
      <c r="A20" s="52" t="s">
        <v>22</v>
      </c>
      <c r="B20" s="411" t="s">
        <v>67</v>
      </c>
      <c r="C20" s="406"/>
      <c r="D20" s="467"/>
      <c r="E20" s="467"/>
      <c r="F20" s="467"/>
      <c r="G20" s="467"/>
      <c r="H20" s="467"/>
      <c r="I20" s="467"/>
      <c r="J20" s="467"/>
      <c r="K20" s="284"/>
      <c r="L20" s="285"/>
      <c r="M20" s="406"/>
      <c r="N20" s="467"/>
      <c r="O20" s="279"/>
      <c r="Q20" s="677" t="e">
        <f t="shared" si="8"/>
        <v>#DIV/0!</v>
      </c>
      <c r="R20" s="677" t="e">
        <f t="shared" si="9"/>
        <v>#DIV/0!</v>
      </c>
      <c r="S20" s="677" t="e">
        <f t="shared" si="2"/>
        <v>#DIV/0!</v>
      </c>
      <c r="T20" s="677">
        <f>C20-M20</f>
        <v>0</v>
      </c>
      <c r="U20" s="677">
        <f>G20-N20</f>
        <v>0</v>
      </c>
      <c r="V20" s="305"/>
      <c r="W20" s="328"/>
      <c r="X20" s="328"/>
      <c r="Y20" s="328"/>
      <c r="Z20" s="328"/>
      <c r="AA20" s="328"/>
      <c r="AB20" s="328"/>
      <c r="AC20" s="328"/>
      <c r="AD20" s="284"/>
      <c r="AE20" s="285"/>
      <c r="AF20" s="305"/>
      <c r="AG20" s="328"/>
      <c r="AH20" s="598"/>
      <c r="AK20" s="63">
        <f t="shared" si="12"/>
        <v>0</v>
      </c>
      <c r="AL20" s="63">
        <f t="shared" si="3"/>
        <v>0</v>
      </c>
      <c r="AM20" s="63">
        <f t="shared" si="4"/>
        <v>0</v>
      </c>
      <c r="AN20" s="63">
        <f t="shared" si="5"/>
        <v>0</v>
      </c>
      <c r="AO20" s="63">
        <f t="shared" si="6"/>
        <v>0</v>
      </c>
      <c r="AP20" s="63">
        <f t="shared" si="13"/>
        <v>0</v>
      </c>
      <c r="AQ20" s="63">
        <f t="shared" si="14"/>
        <v>0</v>
      </c>
      <c r="AR20" s="63">
        <f t="shared" si="14"/>
        <v>0</v>
      </c>
      <c r="AS20" s="63">
        <f t="shared" si="14"/>
        <v>0</v>
      </c>
      <c r="AT20" s="63">
        <f t="shared" si="14"/>
        <v>0</v>
      </c>
      <c r="AU20" s="63">
        <f t="shared" si="14"/>
        <v>0</v>
      </c>
      <c r="AV20" s="63">
        <f t="shared" si="14"/>
        <v>0</v>
      </c>
      <c r="AW20" s="63">
        <f t="shared" si="14"/>
        <v>0</v>
      </c>
    </row>
    <row r="21" spans="1:49" ht="10.5" customHeight="1">
      <c r="A21" s="52" t="s">
        <v>10</v>
      </c>
      <c r="B21" s="443" t="s">
        <v>10</v>
      </c>
      <c r="C21" s="444"/>
      <c r="D21" s="468"/>
      <c r="E21" s="468"/>
      <c r="F21" s="468"/>
      <c r="G21" s="468"/>
      <c r="H21" s="468"/>
      <c r="I21" s="468"/>
      <c r="J21" s="468"/>
      <c r="K21" s="603"/>
      <c r="L21" s="604"/>
      <c r="M21" s="444"/>
      <c r="N21" s="468"/>
      <c r="O21" s="279"/>
      <c r="Q21" s="677" t="e">
        <f t="shared" si="8"/>
        <v>#DIV/0!</v>
      </c>
      <c r="R21" s="677" t="e">
        <f t="shared" si="9"/>
        <v>#DIV/0!</v>
      </c>
      <c r="S21" s="677" t="e">
        <f t="shared" si="2"/>
        <v>#DIV/0!</v>
      </c>
      <c r="T21" s="677">
        <f>C21-M21</f>
        <v>0</v>
      </c>
      <c r="U21" s="677">
        <f>G21-N21</f>
        <v>0</v>
      </c>
      <c r="V21" s="307"/>
      <c r="W21" s="326"/>
      <c r="X21" s="590"/>
      <c r="Y21" s="590"/>
      <c r="Z21" s="590"/>
      <c r="AA21" s="590"/>
      <c r="AB21" s="590"/>
      <c r="AC21" s="329"/>
      <c r="AD21" s="284"/>
      <c r="AE21" s="285"/>
      <c r="AF21" s="307"/>
      <c r="AG21" s="329"/>
      <c r="AH21" s="598"/>
      <c r="AK21" s="63">
        <f t="shared" si="12"/>
        <v>0</v>
      </c>
      <c r="AL21" s="63">
        <f t="shared" si="3"/>
        <v>0</v>
      </c>
      <c r="AM21" s="63">
        <f t="shared" si="4"/>
        <v>0</v>
      </c>
      <c r="AN21" s="63">
        <f t="shared" si="5"/>
        <v>0</v>
      </c>
      <c r="AO21" s="63">
        <f t="shared" si="6"/>
        <v>0</v>
      </c>
      <c r="AP21" s="63">
        <f t="shared" si="13"/>
        <v>0</v>
      </c>
      <c r="AQ21" s="63">
        <f t="shared" si="14"/>
        <v>0</v>
      </c>
      <c r="AR21" s="63">
        <f t="shared" si="14"/>
        <v>0</v>
      </c>
      <c r="AS21" s="63">
        <f t="shared" si="14"/>
        <v>0</v>
      </c>
      <c r="AT21" s="63">
        <f t="shared" si="14"/>
        <v>0</v>
      </c>
      <c r="AU21" s="63">
        <f t="shared" si="14"/>
        <v>0</v>
      </c>
      <c r="AV21" s="63">
        <f t="shared" si="14"/>
        <v>0</v>
      </c>
      <c r="AW21" s="63">
        <f t="shared" si="14"/>
        <v>0</v>
      </c>
    </row>
    <row r="22" spans="1:49" ht="10.5" customHeight="1">
      <c r="A22" s="58" t="s">
        <v>18</v>
      </c>
      <c r="B22" s="423" t="s">
        <v>18</v>
      </c>
      <c r="C22" s="447"/>
      <c r="D22" s="483"/>
      <c r="E22" s="483"/>
      <c r="F22" s="483"/>
      <c r="G22" s="483"/>
      <c r="H22" s="483"/>
      <c r="I22" s="483"/>
      <c r="J22" s="483"/>
      <c r="K22" s="287"/>
      <c r="L22" s="288"/>
      <c r="M22" s="447"/>
      <c r="N22" s="483"/>
      <c r="O22" s="634"/>
      <c r="Q22" s="677"/>
      <c r="R22" s="677"/>
      <c r="S22" s="677"/>
      <c r="T22" s="677"/>
      <c r="U22" s="657"/>
      <c r="V22" s="376"/>
      <c r="W22" s="710"/>
      <c r="X22" s="710"/>
      <c r="Y22" s="710"/>
      <c r="Z22" s="710"/>
      <c r="AA22" s="710"/>
      <c r="AB22" s="710"/>
      <c r="AC22" s="335"/>
      <c r="AD22" s="581"/>
      <c r="AE22" s="596"/>
      <c r="AF22" s="376"/>
      <c r="AG22" s="335"/>
      <c r="AH22" s="597"/>
      <c r="AK22" s="63">
        <f t="shared" si="12"/>
        <v>0</v>
      </c>
      <c r="AL22" s="63">
        <f t="shared" si="3"/>
        <v>0</v>
      </c>
      <c r="AM22" s="63">
        <f t="shared" si="4"/>
        <v>0</v>
      </c>
      <c r="AN22" s="63">
        <f t="shared" si="5"/>
        <v>0</v>
      </c>
      <c r="AO22" s="63">
        <f t="shared" si="6"/>
        <v>0</v>
      </c>
      <c r="AP22" s="63">
        <f t="shared" si="13"/>
        <v>0</v>
      </c>
      <c r="AQ22" s="63">
        <f t="shared" si="14"/>
        <v>0</v>
      </c>
      <c r="AR22" s="63">
        <f t="shared" si="14"/>
        <v>0</v>
      </c>
      <c r="AS22" s="63">
        <f t="shared" si="14"/>
        <v>0</v>
      </c>
      <c r="AT22" s="63">
        <f t="shared" si="14"/>
        <v>0</v>
      </c>
      <c r="AU22" s="63">
        <f t="shared" si="14"/>
        <v>0</v>
      </c>
      <c r="AV22" s="63">
        <f t="shared" si="14"/>
        <v>0</v>
      </c>
      <c r="AW22" s="63">
        <f t="shared" si="14"/>
        <v>0</v>
      </c>
    </row>
    <row r="23" spans="1:49" ht="10.5" customHeight="1">
      <c r="A23" s="58" t="s">
        <v>21</v>
      </c>
      <c r="B23" s="413" t="s">
        <v>21</v>
      </c>
      <c r="C23" s="441"/>
      <c r="D23" s="474"/>
      <c r="E23" s="474"/>
      <c r="F23" s="474"/>
      <c r="G23" s="474"/>
      <c r="H23" s="474"/>
      <c r="I23" s="474"/>
      <c r="J23" s="474"/>
      <c r="K23" s="284"/>
      <c r="L23" s="285"/>
      <c r="M23" s="441"/>
      <c r="N23" s="474"/>
      <c r="O23" s="279"/>
      <c r="Q23" s="677" t="e">
        <f t="shared" si="8"/>
        <v>#DIV/0!</v>
      </c>
      <c r="R23" s="677" t="e">
        <f t="shared" si="9"/>
        <v>#DIV/0!</v>
      </c>
      <c r="S23" s="677" t="e">
        <f t="shared" si="2"/>
        <v>#DIV/0!</v>
      </c>
      <c r="T23" s="677">
        <f>C23-M23</f>
        <v>0</v>
      </c>
      <c r="U23" s="677">
        <f>G23-N23</f>
        <v>0</v>
      </c>
      <c r="V23" s="312"/>
      <c r="W23" s="330"/>
      <c r="X23" s="330"/>
      <c r="Y23" s="330"/>
      <c r="Z23" s="330"/>
      <c r="AA23" s="330"/>
      <c r="AB23" s="330"/>
      <c r="AC23" s="330"/>
      <c r="AD23" s="284"/>
      <c r="AE23" s="285"/>
      <c r="AF23" s="312"/>
      <c r="AG23" s="330"/>
      <c r="AH23" s="598"/>
      <c r="AK23" s="63">
        <f t="shared" si="12"/>
        <v>0</v>
      </c>
      <c r="AL23" s="63">
        <f t="shared" si="3"/>
        <v>0</v>
      </c>
      <c r="AM23" s="63">
        <f t="shared" si="4"/>
        <v>0</v>
      </c>
      <c r="AN23" s="63">
        <f t="shared" si="5"/>
        <v>0</v>
      </c>
      <c r="AO23" s="63">
        <f t="shared" si="6"/>
        <v>0</v>
      </c>
      <c r="AP23" s="63">
        <f t="shared" si="13"/>
        <v>0</v>
      </c>
      <c r="AQ23" s="63">
        <f t="shared" si="14"/>
        <v>0</v>
      </c>
      <c r="AR23" s="63">
        <f t="shared" si="14"/>
        <v>0</v>
      </c>
      <c r="AS23" s="63">
        <f t="shared" si="14"/>
        <v>0</v>
      </c>
      <c r="AT23" s="63">
        <f t="shared" si="14"/>
        <v>0</v>
      </c>
      <c r="AU23" s="63">
        <f t="shared" si="14"/>
        <v>0</v>
      </c>
      <c r="AV23" s="63">
        <f t="shared" si="14"/>
        <v>0</v>
      </c>
      <c r="AW23" s="63">
        <f t="shared" si="14"/>
        <v>0</v>
      </c>
    </row>
    <row r="24" spans="1:49" ht="10.5" customHeight="1">
      <c r="A24" s="58" t="s">
        <v>11</v>
      </c>
      <c r="B24" s="443" t="s">
        <v>11</v>
      </c>
      <c r="C24" s="505"/>
      <c r="D24" s="506"/>
      <c r="E24" s="506"/>
      <c r="F24" s="506"/>
      <c r="G24" s="506"/>
      <c r="H24" s="506"/>
      <c r="I24" s="506"/>
      <c r="J24" s="506"/>
      <c r="K24" s="603"/>
      <c r="L24" s="604"/>
      <c r="M24" s="505"/>
      <c r="N24" s="506"/>
      <c r="O24" s="386"/>
      <c r="Q24" s="677" t="e">
        <f>((C24-D24)/D24)-K24</f>
        <v>#DIV/0!</v>
      </c>
      <c r="R24" s="677" t="e">
        <f>((C24-G24)/G24)-L24</f>
        <v>#DIV/0!</v>
      </c>
      <c r="S24" s="677" t="e">
        <f t="shared" si="2"/>
        <v>#DIV/0!</v>
      </c>
      <c r="T24" s="677">
        <f>C24-M24</f>
        <v>0</v>
      </c>
      <c r="U24" s="677">
        <f>G24-N24</f>
        <v>0</v>
      </c>
      <c r="V24" s="600"/>
      <c r="W24" s="601"/>
      <c r="X24" s="601"/>
      <c r="Y24" s="601"/>
      <c r="Z24" s="601"/>
      <c r="AA24" s="601"/>
      <c r="AB24" s="601"/>
      <c r="AC24" s="601"/>
      <c r="AD24" s="603"/>
      <c r="AE24" s="604"/>
      <c r="AF24" s="600"/>
      <c r="AG24" s="601"/>
      <c r="AH24" s="602"/>
      <c r="AK24" s="63">
        <f t="shared" si="12"/>
        <v>0</v>
      </c>
      <c r="AL24" s="63">
        <f t="shared" si="3"/>
        <v>0</v>
      </c>
      <c r="AM24" s="63">
        <f t="shared" si="4"/>
        <v>0</v>
      </c>
      <c r="AN24" s="63">
        <f t="shared" si="5"/>
        <v>0</v>
      </c>
      <c r="AO24" s="63">
        <f t="shared" si="6"/>
        <v>0</v>
      </c>
      <c r="AP24" s="63">
        <f t="shared" si="13"/>
        <v>0</v>
      </c>
      <c r="AQ24" s="63">
        <f t="shared" si="14"/>
        <v>0</v>
      </c>
      <c r="AR24" s="63">
        <f t="shared" si="14"/>
        <v>0</v>
      </c>
      <c r="AS24" s="63">
        <f t="shared" si="14"/>
        <v>0</v>
      </c>
      <c r="AT24" s="63">
        <f t="shared" si="14"/>
        <v>0</v>
      </c>
      <c r="AU24" s="63">
        <f t="shared" si="14"/>
        <v>0</v>
      </c>
      <c r="AV24" s="63">
        <f t="shared" si="14"/>
        <v>0</v>
      </c>
      <c r="AW24" s="63">
        <f t="shared" si="14"/>
        <v>0</v>
      </c>
    </row>
    <row r="25" spans="1:49" ht="11.25" customHeight="1">
      <c r="A25" s="73"/>
      <c r="B25" s="937"/>
      <c r="C25" s="937"/>
      <c r="D25" s="937"/>
      <c r="E25" s="937"/>
      <c r="F25" s="937"/>
      <c r="G25" s="937"/>
      <c r="H25" s="937"/>
      <c r="I25" s="937"/>
      <c r="J25" s="937"/>
      <c r="K25" s="937"/>
      <c r="L25" s="937"/>
      <c r="M25" s="371"/>
      <c r="N25" s="352"/>
      <c r="O25" s="371"/>
    </row>
    <row r="26" spans="1:49">
      <c r="Q26" s="89" t="e">
        <f>((C24-D24)/D24)</f>
        <v>#DIV/0!</v>
      </c>
      <c r="R26" s="49">
        <v>0</v>
      </c>
    </row>
    <row r="28" spans="1:49">
      <c r="B28" s="655" t="s">
        <v>75</v>
      </c>
      <c r="C28" s="656">
        <f>(C4+C5+C6+C7-C8)+(C8+C11-C12)+(C12+C13-C15)</f>
        <v>0</v>
      </c>
      <c r="D28" s="656">
        <f t="shared" ref="D28:J28" si="15">(D4+D5+D6+D7-D8)+(D8+D11-D12)+(D12+D13-D15)</f>
        <v>0</v>
      </c>
      <c r="E28" s="656">
        <f t="shared" si="15"/>
        <v>0</v>
      </c>
      <c r="F28" s="656">
        <f t="shared" si="15"/>
        <v>0</v>
      </c>
      <c r="G28" s="656">
        <f t="shared" si="15"/>
        <v>0</v>
      </c>
      <c r="H28" s="656">
        <f t="shared" si="15"/>
        <v>0</v>
      </c>
      <c r="I28" s="656">
        <f t="shared" si="15"/>
        <v>0</v>
      </c>
      <c r="J28" s="656">
        <f t="shared" si="15"/>
        <v>0</v>
      </c>
      <c r="K28" s="655"/>
      <c r="L28" s="655"/>
      <c r="M28" s="656">
        <f>(M4+M5+M6+M7-M8)+(M8+M11-M12)+(M12+M13-M15)</f>
        <v>0</v>
      </c>
      <c r="N28" s="656">
        <f>(N4+N5+N6+N7-N8)+(N8+N11-N12)+(N12+N13-N15)</f>
        <v>0</v>
      </c>
    </row>
    <row r="36" spans="1:10" hidden="1"/>
    <row r="37" spans="1:10" hidden="1"/>
    <row r="38" spans="1:10" hidden="1"/>
    <row r="39" spans="1:10" hidden="1"/>
    <row r="40" spans="1:10" hidden="1"/>
    <row r="41" spans="1:10" hidden="1"/>
    <row r="42" spans="1:10" hidden="1"/>
    <row r="43" spans="1:10" hidden="1"/>
    <row r="44" spans="1:10" hidden="1"/>
    <row r="45" spans="1:10" hidden="1"/>
    <row r="46" spans="1:10" hidden="1"/>
    <row r="47" spans="1:10" hidden="1"/>
    <row r="48" spans="1:10" hidden="1">
      <c r="A48" s="49"/>
      <c r="C48" s="49"/>
      <c r="D48" s="49"/>
      <c r="E48" s="49"/>
      <c r="F48" s="49"/>
      <c r="G48" s="49"/>
      <c r="H48" s="122"/>
      <c r="I48" s="122"/>
      <c r="J48" s="123"/>
    </row>
    <row r="49" spans="1:30" hidden="1">
      <c r="A49" s="49"/>
      <c r="C49" s="49"/>
      <c r="D49" s="49"/>
      <c r="E49" s="49"/>
      <c r="F49" s="49"/>
      <c r="G49" s="49"/>
      <c r="H49" s="132"/>
      <c r="I49" s="132"/>
      <c r="J49" s="133"/>
    </row>
    <row r="50" spans="1:30" hidden="1">
      <c r="A50" s="49"/>
      <c r="C50" s="49"/>
      <c r="D50" s="49"/>
      <c r="E50" s="49"/>
      <c r="F50" s="49"/>
      <c r="G50" s="49"/>
      <c r="H50" s="124"/>
      <c r="I50" s="124"/>
      <c r="J50" s="125"/>
    </row>
    <row r="51" spans="1:30" s="10" customFormat="1"/>
    <row r="52" spans="1:30" s="186" customFormat="1" ht="19.5" customHeight="1">
      <c r="A52" s="184"/>
      <c r="B52" s="185" t="s">
        <v>55</v>
      </c>
      <c r="C52" s="236"/>
      <c r="D52" s="236"/>
      <c r="E52" s="236"/>
      <c r="F52" s="236"/>
      <c r="G52" s="236"/>
      <c r="H52" s="236"/>
      <c r="I52" s="236"/>
      <c r="J52" s="236"/>
      <c r="K52" s="236"/>
      <c r="L52" s="236"/>
      <c r="M52" s="237"/>
      <c r="N52" s="238"/>
      <c r="Q52" s="185" t="s">
        <v>63</v>
      </c>
      <c r="R52" s="185"/>
      <c r="S52" s="185"/>
      <c r="T52" s="185"/>
      <c r="U52" s="185"/>
      <c r="V52" s="185"/>
    </row>
    <row r="53" spans="1:30" s="186" customFormat="1" ht="10.5" customHeight="1">
      <c r="A53" s="184"/>
      <c r="B53" s="141" t="s">
        <v>1</v>
      </c>
      <c r="C53" s="142" t="e">
        <f>D3</f>
        <v>#REF!</v>
      </c>
      <c r="D53" s="143" t="e">
        <f t="shared" ref="D53:I53" si="16">E3</f>
        <v>#REF!</v>
      </c>
      <c r="E53" s="143" t="e">
        <f t="shared" si="16"/>
        <v>#REF!</v>
      </c>
      <c r="F53" s="143" t="e">
        <f t="shared" si="16"/>
        <v>#REF!</v>
      </c>
      <c r="G53" s="143" t="e">
        <f t="shared" si="16"/>
        <v>#REF!</v>
      </c>
      <c r="H53" s="143" t="e">
        <f t="shared" si="16"/>
        <v>#REF!</v>
      </c>
      <c r="I53" s="143" t="e">
        <f t="shared" si="16"/>
        <v>#REF!</v>
      </c>
      <c r="J53" s="143"/>
      <c r="K53" s="145"/>
      <c r="L53" s="144"/>
      <c r="M53" s="184"/>
      <c r="N53" s="184"/>
      <c r="Q53" s="141" t="s">
        <v>1</v>
      </c>
      <c r="R53" s="142"/>
      <c r="S53" s="684"/>
      <c r="T53" s="684"/>
      <c r="U53" s="143" t="e">
        <f>+C53</f>
        <v>#REF!</v>
      </c>
      <c r="V53" s="143" t="e">
        <f t="shared" ref="V53:AA53" si="17">+D53</f>
        <v>#REF!</v>
      </c>
      <c r="W53" s="143" t="e">
        <f t="shared" si="17"/>
        <v>#REF!</v>
      </c>
      <c r="X53" s="143" t="e">
        <f t="shared" si="17"/>
        <v>#REF!</v>
      </c>
      <c r="Y53" s="143" t="e">
        <f t="shared" si="17"/>
        <v>#REF!</v>
      </c>
      <c r="Z53" s="143" t="e">
        <f t="shared" si="17"/>
        <v>#REF!</v>
      </c>
      <c r="AA53" s="143" t="e">
        <f t="shared" si="17"/>
        <v>#REF!</v>
      </c>
      <c r="AB53" s="143"/>
      <c r="AC53" s="145"/>
      <c r="AD53" s="144"/>
    </row>
    <row r="54" spans="1:30" s="186" customFormat="1" ht="10.5" customHeight="1">
      <c r="A54" s="184"/>
      <c r="B54" s="53" t="s">
        <v>6</v>
      </c>
      <c r="C54" s="11">
        <v>52</v>
      </c>
      <c r="D54" s="41">
        <v>56</v>
      </c>
      <c r="E54" s="12">
        <v>62</v>
      </c>
      <c r="F54" s="12">
        <v>64</v>
      </c>
      <c r="G54" s="12">
        <v>64</v>
      </c>
      <c r="H54" s="12">
        <v>63</v>
      </c>
      <c r="I54" s="12">
        <v>61</v>
      </c>
      <c r="J54" s="12"/>
      <c r="K54" s="13"/>
      <c r="L54" s="116"/>
      <c r="Q54" s="53" t="s">
        <v>6</v>
      </c>
      <c r="R54" s="11"/>
      <c r="S54" s="41"/>
      <c r="T54" s="41"/>
      <c r="U54" s="41">
        <f t="shared" ref="U54:U74" si="18">+C54-D4</f>
        <v>52</v>
      </c>
      <c r="V54" s="12">
        <f t="shared" ref="V54:V74" si="19">+D54-E4</f>
        <v>56</v>
      </c>
      <c r="W54" s="12">
        <f t="shared" ref="W54:W74" si="20">+E54-F4</f>
        <v>62</v>
      </c>
      <c r="X54" s="12">
        <f t="shared" ref="X54:X74" si="21">+F54-G4</f>
        <v>64</v>
      </c>
      <c r="Y54" s="12">
        <f t="shared" ref="Y54:Y74" si="22">+G54-H4</f>
        <v>64</v>
      </c>
      <c r="Z54" s="12">
        <f t="shared" ref="Z54:Z74" si="23">+H54-I4</f>
        <v>63</v>
      </c>
      <c r="AA54" s="12">
        <f t="shared" ref="AA54:AA74" si="24">+I54-J4</f>
        <v>61</v>
      </c>
      <c r="AB54" s="12"/>
      <c r="AC54" s="13"/>
      <c r="AD54" s="116"/>
    </row>
    <row r="55" spans="1:30" s="186" customFormat="1">
      <c r="B55" s="53" t="s">
        <v>2</v>
      </c>
      <c r="C55" s="11">
        <v>9</v>
      </c>
      <c r="D55" s="41">
        <v>9</v>
      </c>
      <c r="E55" s="12">
        <v>10</v>
      </c>
      <c r="F55" s="12">
        <v>11</v>
      </c>
      <c r="G55" s="12">
        <v>14</v>
      </c>
      <c r="H55" s="12">
        <v>15</v>
      </c>
      <c r="I55" s="12">
        <v>14</v>
      </c>
      <c r="J55" s="12"/>
      <c r="K55" s="17"/>
      <c r="L55" s="14"/>
      <c r="Q55" s="53" t="s">
        <v>2</v>
      </c>
      <c r="R55" s="11"/>
      <c r="S55" s="41"/>
      <c r="T55" s="41"/>
      <c r="U55" s="41">
        <f t="shared" si="18"/>
        <v>9</v>
      </c>
      <c r="V55" s="12">
        <f t="shared" si="19"/>
        <v>9</v>
      </c>
      <c r="W55" s="12">
        <f t="shared" si="20"/>
        <v>10</v>
      </c>
      <c r="X55" s="12">
        <f t="shared" si="21"/>
        <v>11</v>
      </c>
      <c r="Y55" s="12">
        <f t="shared" si="22"/>
        <v>14</v>
      </c>
      <c r="Z55" s="12">
        <f t="shared" si="23"/>
        <v>15</v>
      </c>
      <c r="AA55" s="12">
        <f t="shared" si="24"/>
        <v>14</v>
      </c>
      <c r="AB55" s="12"/>
      <c r="AC55" s="17"/>
      <c r="AD55" s="14"/>
    </row>
    <row r="56" spans="1:30" s="186" customFormat="1">
      <c r="B56" s="53" t="s">
        <v>0</v>
      </c>
      <c r="C56" s="11">
        <v>1</v>
      </c>
      <c r="D56" s="41">
        <v>-2</v>
      </c>
      <c r="E56" s="19">
        <v>-37</v>
      </c>
      <c r="F56" s="19">
        <v>5</v>
      </c>
      <c r="G56" s="19">
        <v>5</v>
      </c>
      <c r="H56" s="19">
        <v>13</v>
      </c>
      <c r="I56" s="19">
        <v>7</v>
      </c>
      <c r="J56" s="19"/>
      <c r="K56" s="17"/>
      <c r="L56" s="14"/>
      <c r="Q56" s="53" t="s">
        <v>0</v>
      </c>
      <c r="R56" s="11"/>
      <c r="S56" s="41"/>
      <c r="T56" s="41"/>
      <c r="U56" s="41">
        <f t="shared" si="18"/>
        <v>1</v>
      </c>
      <c r="V56" s="19">
        <f t="shared" si="19"/>
        <v>-2</v>
      </c>
      <c r="W56" s="19">
        <f t="shared" si="20"/>
        <v>-37</v>
      </c>
      <c r="X56" s="19">
        <f t="shared" si="21"/>
        <v>5</v>
      </c>
      <c r="Y56" s="19">
        <f t="shared" si="22"/>
        <v>5</v>
      </c>
      <c r="Z56" s="19">
        <f t="shared" si="23"/>
        <v>13</v>
      </c>
      <c r="AA56" s="19">
        <f t="shared" si="24"/>
        <v>7</v>
      </c>
      <c r="AB56" s="19"/>
      <c r="AC56" s="17"/>
      <c r="AD56" s="14"/>
    </row>
    <row r="57" spans="1:30" s="186" customFormat="1">
      <c r="B57" s="53" t="s">
        <v>14</v>
      </c>
      <c r="C57" s="11">
        <v>0</v>
      </c>
      <c r="D57" s="41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/>
      <c r="K57" s="17"/>
      <c r="L57" s="14"/>
      <c r="Q57" s="53" t="s">
        <v>14</v>
      </c>
      <c r="R57" s="11"/>
      <c r="S57" s="41"/>
      <c r="T57" s="41"/>
      <c r="U57" s="41">
        <f t="shared" si="18"/>
        <v>0</v>
      </c>
      <c r="V57" s="19">
        <f t="shared" si="19"/>
        <v>0</v>
      </c>
      <c r="W57" s="19">
        <f t="shared" si="20"/>
        <v>0</v>
      </c>
      <c r="X57" s="19">
        <f t="shared" si="21"/>
        <v>0</v>
      </c>
      <c r="Y57" s="19">
        <f t="shared" si="22"/>
        <v>0</v>
      </c>
      <c r="Z57" s="19">
        <f t="shared" si="23"/>
        <v>0</v>
      </c>
      <c r="AA57" s="19">
        <f t="shared" si="24"/>
        <v>0</v>
      </c>
      <c r="AB57" s="19"/>
      <c r="AC57" s="17"/>
      <c r="AD57" s="14"/>
    </row>
    <row r="58" spans="1:30" s="186" customFormat="1">
      <c r="B58" s="60" t="s">
        <v>7</v>
      </c>
      <c r="C58" s="42">
        <v>62</v>
      </c>
      <c r="D58" s="43">
        <v>63</v>
      </c>
      <c r="E58" s="26">
        <v>35</v>
      </c>
      <c r="F58" s="26">
        <v>80</v>
      </c>
      <c r="G58" s="26">
        <v>83</v>
      </c>
      <c r="H58" s="26">
        <v>91</v>
      </c>
      <c r="I58" s="26">
        <v>82</v>
      </c>
      <c r="J58" s="26"/>
      <c r="K58" s="24"/>
      <c r="L58" s="25"/>
      <c r="Q58" s="60" t="s">
        <v>7</v>
      </c>
      <c r="R58" s="42"/>
      <c r="S58" s="43"/>
      <c r="T58" s="43"/>
      <c r="U58" s="43">
        <f t="shared" si="18"/>
        <v>62</v>
      </c>
      <c r="V58" s="26">
        <f t="shared" si="19"/>
        <v>63</v>
      </c>
      <c r="W58" s="26">
        <f t="shared" si="20"/>
        <v>35</v>
      </c>
      <c r="X58" s="26">
        <f t="shared" si="21"/>
        <v>80</v>
      </c>
      <c r="Y58" s="26">
        <f t="shared" si="22"/>
        <v>83</v>
      </c>
      <c r="Z58" s="26">
        <f t="shared" si="23"/>
        <v>91</v>
      </c>
      <c r="AA58" s="26">
        <f t="shared" si="24"/>
        <v>82</v>
      </c>
      <c r="AB58" s="26"/>
      <c r="AC58" s="24"/>
      <c r="AD58" s="25"/>
    </row>
    <row r="59" spans="1:30" s="186" customFormat="1">
      <c r="B59" s="53" t="s">
        <v>3</v>
      </c>
      <c r="C59" s="11">
        <v>-2</v>
      </c>
      <c r="D59" s="41">
        <v>-3</v>
      </c>
      <c r="E59" s="19">
        <v>-3</v>
      </c>
      <c r="F59" s="19">
        <v>-4</v>
      </c>
      <c r="G59" s="19">
        <v>-4</v>
      </c>
      <c r="H59" s="19">
        <v>-4</v>
      </c>
      <c r="I59" s="19">
        <v>-3</v>
      </c>
      <c r="J59" s="19"/>
      <c r="K59" s="17"/>
      <c r="L59" s="14"/>
      <c r="Q59" s="53" t="s">
        <v>3</v>
      </c>
      <c r="R59" s="11"/>
      <c r="S59" s="41"/>
      <c r="T59" s="41"/>
      <c r="U59" s="41">
        <f t="shared" si="18"/>
        <v>-2</v>
      </c>
      <c r="V59" s="19">
        <f t="shared" si="19"/>
        <v>-3</v>
      </c>
      <c r="W59" s="19">
        <f t="shared" si="20"/>
        <v>-3</v>
      </c>
      <c r="X59" s="19">
        <f t="shared" si="21"/>
        <v>-4</v>
      </c>
      <c r="Y59" s="19">
        <f t="shared" si="22"/>
        <v>-4</v>
      </c>
      <c r="Z59" s="19">
        <f t="shared" si="23"/>
        <v>-4</v>
      </c>
      <c r="AA59" s="19">
        <f t="shared" si="24"/>
        <v>-3</v>
      </c>
      <c r="AB59" s="19"/>
      <c r="AC59" s="17"/>
      <c r="AD59" s="14"/>
    </row>
    <row r="60" spans="1:30" s="186" customFormat="1">
      <c r="B60" s="53" t="s">
        <v>65</v>
      </c>
      <c r="C60" s="11">
        <v>-12</v>
      </c>
      <c r="D60" s="41">
        <v>-12</v>
      </c>
      <c r="E60" s="19">
        <v>-12</v>
      </c>
      <c r="F60" s="19">
        <v>-13</v>
      </c>
      <c r="G60" s="19">
        <v>-12</v>
      </c>
      <c r="H60" s="19">
        <v>-13</v>
      </c>
      <c r="I60" s="19">
        <v>-12</v>
      </c>
      <c r="J60" s="19"/>
      <c r="K60" s="17"/>
      <c r="L60" s="14"/>
      <c r="Q60" s="53"/>
      <c r="R60" s="11"/>
      <c r="S60" s="41"/>
      <c r="T60" s="41"/>
      <c r="U60" s="41">
        <f t="shared" si="18"/>
        <v>-12</v>
      </c>
      <c r="V60" s="19">
        <f t="shared" si="19"/>
        <v>-12</v>
      </c>
      <c r="W60" s="19">
        <f t="shared" si="20"/>
        <v>-12</v>
      </c>
      <c r="X60" s="19">
        <f t="shared" si="21"/>
        <v>-13</v>
      </c>
      <c r="Y60" s="19">
        <f t="shared" si="22"/>
        <v>-12</v>
      </c>
      <c r="Z60" s="19">
        <f t="shared" si="23"/>
        <v>-13</v>
      </c>
      <c r="AA60" s="19">
        <f t="shared" si="24"/>
        <v>-12</v>
      </c>
      <c r="AB60" s="19"/>
      <c r="AC60" s="17"/>
      <c r="AD60" s="14"/>
    </row>
    <row r="61" spans="1:30" s="186" customFormat="1">
      <c r="B61" s="60" t="s">
        <v>20</v>
      </c>
      <c r="C61" s="42">
        <v>-15</v>
      </c>
      <c r="D61" s="43">
        <v>-15</v>
      </c>
      <c r="E61" s="26">
        <v>-16</v>
      </c>
      <c r="F61" s="26">
        <v>-16</v>
      </c>
      <c r="G61" s="26">
        <v>-16</v>
      </c>
      <c r="H61" s="26">
        <v>-16</v>
      </c>
      <c r="I61" s="26">
        <v>-15</v>
      </c>
      <c r="J61" s="26"/>
      <c r="K61" s="24"/>
      <c r="L61" s="25"/>
      <c r="Q61" s="60" t="s">
        <v>20</v>
      </c>
      <c r="R61" s="42"/>
      <c r="S61" s="43"/>
      <c r="T61" s="43"/>
      <c r="U61" s="43">
        <f t="shared" si="18"/>
        <v>-15</v>
      </c>
      <c r="V61" s="26">
        <f t="shared" si="19"/>
        <v>-15</v>
      </c>
      <c r="W61" s="26">
        <f t="shared" si="20"/>
        <v>-16</v>
      </c>
      <c r="X61" s="26">
        <f t="shared" si="21"/>
        <v>-16</v>
      </c>
      <c r="Y61" s="26">
        <f t="shared" si="22"/>
        <v>-16</v>
      </c>
      <c r="Z61" s="26">
        <f t="shared" si="23"/>
        <v>-16</v>
      </c>
      <c r="AA61" s="26">
        <f t="shared" si="24"/>
        <v>-15</v>
      </c>
      <c r="AB61" s="26"/>
      <c r="AC61" s="24"/>
      <c r="AD61" s="25"/>
    </row>
    <row r="62" spans="1:30" s="186" customFormat="1">
      <c r="B62" s="60" t="s">
        <v>9</v>
      </c>
      <c r="C62" s="42">
        <v>47</v>
      </c>
      <c r="D62" s="43">
        <v>48</v>
      </c>
      <c r="E62" s="26">
        <v>19</v>
      </c>
      <c r="F62" s="26">
        <v>64</v>
      </c>
      <c r="G62" s="26">
        <v>67</v>
      </c>
      <c r="H62" s="26">
        <v>75</v>
      </c>
      <c r="I62" s="26">
        <v>67</v>
      </c>
      <c r="J62" s="26"/>
      <c r="K62" s="24"/>
      <c r="L62" s="25"/>
      <c r="Q62" s="60" t="s">
        <v>9</v>
      </c>
      <c r="R62" s="42"/>
      <c r="S62" s="43"/>
      <c r="T62" s="43"/>
      <c r="U62" s="43">
        <f t="shared" si="18"/>
        <v>47</v>
      </c>
      <c r="V62" s="26">
        <f t="shared" si="19"/>
        <v>48</v>
      </c>
      <c r="W62" s="26">
        <f t="shared" si="20"/>
        <v>19</v>
      </c>
      <c r="X62" s="26">
        <f t="shared" si="21"/>
        <v>64</v>
      </c>
      <c r="Y62" s="26">
        <f t="shared" si="22"/>
        <v>67</v>
      </c>
      <c r="Z62" s="26">
        <f t="shared" si="23"/>
        <v>75</v>
      </c>
      <c r="AA62" s="26">
        <f t="shared" si="24"/>
        <v>67</v>
      </c>
      <c r="AB62" s="26"/>
      <c r="AC62" s="24"/>
      <c r="AD62" s="25"/>
    </row>
    <row r="63" spans="1:30" s="186" customFormat="1">
      <c r="B63" s="53" t="s">
        <v>19</v>
      </c>
      <c r="C63" s="11">
        <v>-14</v>
      </c>
      <c r="D63" s="41">
        <v>-25</v>
      </c>
      <c r="E63" s="19">
        <v>-39</v>
      </c>
      <c r="F63" s="19">
        <v>-58</v>
      </c>
      <c r="G63" s="19">
        <v>-49</v>
      </c>
      <c r="H63" s="19">
        <v>-59</v>
      </c>
      <c r="I63" s="19">
        <v>-24</v>
      </c>
      <c r="J63" s="19"/>
      <c r="K63" s="17"/>
      <c r="L63" s="14"/>
      <c r="Q63" s="53" t="s">
        <v>19</v>
      </c>
      <c r="R63" s="11"/>
      <c r="S63" s="41"/>
      <c r="T63" s="41"/>
      <c r="U63" s="41">
        <f t="shared" si="18"/>
        <v>-14</v>
      </c>
      <c r="V63" s="19">
        <f t="shared" si="19"/>
        <v>-25</v>
      </c>
      <c r="W63" s="19">
        <f t="shared" si="20"/>
        <v>-39</v>
      </c>
      <c r="X63" s="19">
        <f t="shared" si="21"/>
        <v>-58</v>
      </c>
      <c r="Y63" s="19">
        <f t="shared" si="22"/>
        <v>-49</v>
      </c>
      <c r="Z63" s="19">
        <f t="shared" si="23"/>
        <v>-59</v>
      </c>
      <c r="AA63" s="19">
        <f t="shared" si="24"/>
        <v>-24</v>
      </c>
      <c r="AB63" s="19"/>
      <c r="AC63" s="17"/>
      <c r="AD63" s="14"/>
    </row>
    <row r="64" spans="1:30" s="186" customFormat="1">
      <c r="B64" s="413" t="s">
        <v>83</v>
      </c>
      <c r="C64" s="11"/>
      <c r="D64" s="41"/>
      <c r="E64" s="19"/>
      <c r="F64" s="19"/>
      <c r="G64" s="19"/>
      <c r="H64" s="19"/>
      <c r="I64" s="19"/>
      <c r="J64" s="19"/>
      <c r="K64" s="17"/>
      <c r="L64" s="14"/>
      <c r="Q64" s="413" t="s">
        <v>83</v>
      </c>
      <c r="R64" s="11"/>
      <c r="S64" s="41"/>
      <c r="T64" s="41"/>
      <c r="U64" s="41">
        <f t="shared" si="18"/>
        <v>0</v>
      </c>
      <c r="V64" s="19">
        <f t="shared" si="19"/>
        <v>0</v>
      </c>
      <c r="W64" s="19">
        <f t="shared" si="20"/>
        <v>0</v>
      </c>
      <c r="X64" s="19">
        <f t="shared" si="21"/>
        <v>0</v>
      </c>
      <c r="Y64" s="19">
        <f t="shared" si="22"/>
        <v>0</v>
      </c>
      <c r="Z64" s="19">
        <f t="shared" si="23"/>
        <v>0</v>
      </c>
      <c r="AA64" s="19">
        <f t="shared" si="24"/>
        <v>0</v>
      </c>
      <c r="AB64" s="19"/>
      <c r="AC64" s="17"/>
      <c r="AD64" s="14"/>
    </row>
    <row r="65" spans="2:30" s="186" customFormat="1">
      <c r="B65" s="62" t="s">
        <v>4</v>
      </c>
      <c r="C65" s="44">
        <v>33</v>
      </c>
      <c r="D65" s="45">
        <v>23</v>
      </c>
      <c r="E65" s="30">
        <v>-20</v>
      </c>
      <c r="F65" s="30">
        <v>6</v>
      </c>
      <c r="G65" s="30">
        <v>18</v>
      </c>
      <c r="H65" s="30">
        <v>16</v>
      </c>
      <c r="I65" s="30">
        <v>43</v>
      </c>
      <c r="J65" s="30"/>
      <c r="K65" s="33"/>
      <c r="L65" s="34"/>
      <c r="Q65" s="62" t="s">
        <v>4</v>
      </c>
      <c r="R65" s="44"/>
      <c r="S65" s="45"/>
      <c r="T65" s="45"/>
      <c r="U65" s="45">
        <f t="shared" si="18"/>
        <v>33</v>
      </c>
      <c r="V65" s="30">
        <f t="shared" si="19"/>
        <v>23</v>
      </c>
      <c r="W65" s="30">
        <f t="shared" si="20"/>
        <v>-20</v>
      </c>
      <c r="X65" s="30">
        <f t="shared" si="21"/>
        <v>6</v>
      </c>
      <c r="Y65" s="30">
        <f t="shared" si="22"/>
        <v>18</v>
      </c>
      <c r="Z65" s="30">
        <f t="shared" si="23"/>
        <v>16</v>
      </c>
      <c r="AA65" s="30">
        <f t="shared" si="24"/>
        <v>43</v>
      </c>
      <c r="AB65" s="30"/>
      <c r="AC65" s="33"/>
      <c r="AD65" s="34"/>
    </row>
    <row r="66" spans="2:30" s="186" customFormat="1">
      <c r="B66" s="53" t="s">
        <v>8</v>
      </c>
      <c r="C66" s="82">
        <v>24</v>
      </c>
      <c r="D66" s="19">
        <v>24</v>
      </c>
      <c r="E66" s="19">
        <v>46</v>
      </c>
      <c r="F66" s="19">
        <v>20</v>
      </c>
      <c r="G66" s="19">
        <v>19</v>
      </c>
      <c r="H66" s="19">
        <v>18</v>
      </c>
      <c r="I66" s="19">
        <v>18</v>
      </c>
      <c r="J66" s="19"/>
      <c r="K66" s="17"/>
      <c r="L66" s="14"/>
      <c r="Q66" s="53" t="s">
        <v>8</v>
      </c>
      <c r="R66" s="82"/>
      <c r="S66" s="19"/>
      <c r="T66" s="19"/>
      <c r="U66" s="19">
        <f t="shared" si="18"/>
        <v>24</v>
      </c>
      <c r="V66" s="19">
        <f t="shared" si="19"/>
        <v>24</v>
      </c>
      <c r="W66" s="19">
        <f t="shared" si="20"/>
        <v>46</v>
      </c>
      <c r="X66" s="19">
        <f t="shared" si="21"/>
        <v>20</v>
      </c>
      <c r="Y66" s="19">
        <f t="shared" si="22"/>
        <v>19</v>
      </c>
      <c r="Z66" s="19">
        <f t="shared" si="23"/>
        <v>18</v>
      </c>
      <c r="AA66" s="19">
        <f t="shared" si="24"/>
        <v>18</v>
      </c>
      <c r="AB66" s="19"/>
      <c r="AC66" s="17"/>
      <c r="AD66" s="14"/>
    </row>
    <row r="67" spans="2:30" s="186" customFormat="1">
      <c r="B67" s="53" t="s">
        <v>79</v>
      </c>
      <c r="C67" s="82">
        <v>6</v>
      </c>
      <c r="D67" s="19">
        <v>4</v>
      </c>
      <c r="E67" s="19">
        <v>-3</v>
      </c>
      <c r="F67" s="19">
        <v>1</v>
      </c>
      <c r="G67" s="19">
        <v>3</v>
      </c>
      <c r="H67" s="19">
        <v>3</v>
      </c>
      <c r="I67" s="19">
        <v>9</v>
      </c>
      <c r="J67" s="19"/>
      <c r="K67" s="17"/>
      <c r="L67" s="14"/>
      <c r="Q67" s="53" t="s">
        <v>5</v>
      </c>
      <c r="R67" s="82"/>
      <c r="S67" s="19"/>
      <c r="T67" s="19"/>
      <c r="U67" s="19">
        <f t="shared" si="18"/>
        <v>6</v>
      </c>
      <c r="V67" s="19">
        <f t="shared" si="19"/>
        <v>4</v>
      </c>
      <c r="W67" s="19">
        <f t="shared" si="20"/>
        <v>-3</v>
      </c>
      <c r="X67" s="19">
        <f t="shared" si="21"/>
        <v>1</v>
      </c>
      <c r="Y67" s="19">
        <f t="shared" si="22"/>
        <v>3</v>
      </c>
      <c r="Z67" s="19">
        <f t="shared" si="23"/>
        <v>3</v>
      </c>
      <c r="AA67" s="19">
        <f t="shared" si="24"/>
        <v>9</v>
      </c>
      <c r="AB67" s="19"/>
      <c r="AC67" s="17"/>
      <c r="AD67" s="14"/>
    </row>
    <row r="68" spans="2:30" s="186" customFormat="1">
      <c r="B68" s="53" t="s">
        <v>5</v>
      </c>
      <c r="C68" s="82">
        <v>7</v>
      </c>
      <c r="D68" s="19">
        <v>7</v>
      </c>
      <c r="E68" s="19">
        <v>2</v>
      </c>
      <c r="F68" s="19">
        <v>10</v>
      </c>
      <c r="G68" s="19">
        <v>10</v>
      </c>
      <c r="H68" s="19">
        <v>13</v>
      </c>
      <c r="I68" s="19">
        <v>11</v>
      </c>
      <c r="J68" s="19"/>
      <c r="K68" s="17"/>
      <c r="L68" s="14"/>
      <c r="Q68" s="53" t="s">
        <v>5</v>
      </c>
      <c r="R68" s="82"/>
      <c r="S68" s="19"/>
      <c r="T68" s="19"/>
      <c r="U68" s="19">
        <f t="shared" si="18"/>
        <v>7</v>
      </c>
      <c r="V68" s="19">
        <f t="shared" si="19"/>
        <v>7</v>
      </c>
      <c r="W68" s="19">
        <f t="shared" si="20"/>
        <v>2</v>
      </c>
      <c r="X68" s="19">
        <f t="shared" si="21"/>
        <v>10</v>
      </c>
      <c r="Y68" s="19">
        <f t="shared" si="22"/>
        <v>10</v>
      </c>
      <c r="Z68" s="19">
        <f t="shared" si="23"/>
        <v>13</v>
      </c>
      <c r="AA68" s="19">
        <f t="shared" si="24"/>
        <v>11</v>
      </c>
      <c r="AB68" s="19"/>
      <c r="AC68" s="17"/>
      <c r="AD68" s="14"/>
    </row>
    <row r="69" spans="2:30" s="186" customFormat="1">
      <c r="B69" s="53" t="s">
        <v>23</v>
      </c>
      <c r="C69" s="35">
        <v>1577</v>
      </c>
      <c r="D69" s="27">
        <v>1802</v>
      </c>
      <c r="E69" s="27">
        <v>1831</v>
      </c>
      <c r="F69" s="27">
        <v>1701</v>
      </c>
      <c r="G69" s="27">
        <v>1595</v>
      </c>
      <c r="H69" s="27">
        <v>1528</v>
      </c>
      <c r="I69" s="27">
        <v>1537</v>
      </c>
      <c r="J69" s="27"/>
      <c r="K69" s="17"/>
      <c r="L69" s="14"/>
      <c r="Q69" s="53" t="s">
        <v>23</v>
      </c>
      <c r="R69" s="35"/>
      <c r="S69" s="27"/>
      <c r="T69" s="27"/>
      <c r="U69" s="27">
        <f t="shared" si="18"/>
        <v>1577</v>
      </c>
      <c r="V69" s="27">
        <f t="shared" si="19"/>
        <v>1802</v>
      </c>
      <c r="W69" s="27">
        <f t="shared" si="20"/>
        <v>1831</v>
      </c>
      <c r="X69" s="27">
        <f t="shared" si="21"/>
        <v>1701</v>
      </c>
      <c r="Y69" s="27">
        <f t="shared" si="22"/>
        <v>1595</v>
      </c>
      <c r="Z69" s="27">
        <f t="shared" si="23"/>
        <v>1528</v>
      </c>
      <c r="AA69" s="27">
        <f t="shared" si="24"/>
        <v>1537</v>
      </c>
      <c r="AB69" s="27"/>
      <c r="AC69" s="17"/>
      <c r="AD69" s="14"/>
    </row>
    <row r="70" spans="2:30" s="186" customFormat="1">
      <c r="B70" s="265" t="s">
        <v>67</v>
      </c>
      <c r="C70" s="35">
        <v>8589</v>
      </c>
      <c r="D70" s="27">
        <v>9959</v>
      </c>
      <c r="E70" s="27">
        <v>9931</v>
      </c>
      <c r="F70" s="27">
        <v>9399</v>
      </c>
      <c r="G70" s="27">
        <v>9697</v>
      </c>
      <c r="H70" s="27">
        <v>9355</v>
      </c>
      <c r="I70" s="27">
        <v>9390</v>
      </c>
      <c r="J70" s="27"/>
      <c r="K70" s="17"/>
      <c r="L70" s="14"/>
      <c r="Q70" s="265" t="s">
        <v>67</v>
      </c>
      <c r="R70" s="35"/>
      <c r="S70" s="27"/>
      <c r="T70" s="27"/>
      <c r="U70" s="27">
        <f t="shared" si="18"/>
        <v>8589</v>
      </c>
      <c r="V70" s="27">
        <f t="shared" si="19"/>
        <v>9959</v>
      </c>
      <c r="W70" s="27">
        <f t="shared" si="20"/>
        <v>9931</v>
      </c>
      <c r="X70" s="27">
        <f t="shared" si="21"/>
        <v>9399</v>
      </c>
      <c r="Y70" s="27">
        <f t="shared" si="22"/>
        <v>9697</v>
      </c>
      <c r="Z70" s="27">
        <f t="shared" si="23"/>
        <v>9355</v>
      </c>
      <c r="AA70" s="27">
        <f t="shared" si="24"/>
        <v>9390</v>
      </c>
      <c r="AB70" s="27"/>
      <c r="AC70" s="17"/>
      <c r="AD70" s="14"/>
    </row>
    <row r="71" spans="2:30" s="186" customFormat="1">
      <c r="B71" s="51" t="s">
        <v>10</v>
      </c>
      <c r="C71" s="36">
        <v>45</v>
      </c>
      <c r="D71" s="37">
        <v>66</v>
      </c>
      <c r="E71" s="37">
        <v>72</v>
      </c>
      <c r="F71" s="37">
        <v>76</v>
      </c>
      <c r="G71" s="37">
        <v>79</v>
      </c>
      <c r="H71" s="37">
        <v>81</v>
      </c>
      <c r="I71" s="37">
        <v>76</v>
      </c>
      <c r="J71" s="37"/>
      <c r="K71" s="38"/>
      <c r="L71" s="39"/>
      <c r="Q71" s="51" t="s">
        <v>10</v>
      </c>
      <c r="R71" s="36"/>
      <c r="S71" s="37"/>
      <c r="T71" s="37"/>
      <c r="U71" s="37">
        <f t="shared" si="18"/>
        <v>45</v>
      </c>
      <c r="V71" s="37">
        <f t="shared" si="19"/>
        <v>66</v>
      </c>
      <c r="W71" s="37">
        <f t="shared" si="20"/>
        <v>72</v>
      </c>
      <c r="X71" s="37">
        <f t="shared" si="21"/>
        <v>76</v>
      </c>
      <c r="Y71" s="37">
        <f t="shared" si="22"/>
        <v>79</v>
      </c>
      <c r="Z71" s="37">
        <f t="shared" si="23"/>
        <v>81</v>
      </c>
      <c r="AA71" s="37">
        <f t="shared" si="24"/>
        <v>76</v>
      </c>
      <c r="AB71" s="37"/>
      <c r="AC71" s="38"/>
      <c r="AD71" s="39"/>
    </row>
    <row r="72" spans="2:30" s="186" customFormat="1">
      <c r="B72" s="60" t="s">
        <v>18</v>
      </c>
      <c r="C72" s="93"/>
      <c r="D72" s="18"/>
      <c r="E72" s="18"/>
      <c r="F72" s="18"/>
      <c r="G72" s="18"/>
      <c r="H72" s="18"/>
      <c r="I72" s="18"/>
      <c r="J72" s="18"/>
      <c r="K72" s="17"/>
      <c r="L72" s="14"/>
      <c r="Q72" s="60" t="s">
        <v>18</v>
      </c>
      <c r="R72" s="93"/>
      <c r="S72" s="18"/>
      <c r="T72" s="18"/>
      <c r="U72" s="18">
        <f t="shared" si="18"/>
        <v>0</v>
      </c>
      <c r="V72" s="18">
        <f t="shared" si="19"/>
        <v>0</v>
      </c>
      <c r="W72" s="18">
        <f t="shared" si="20"/>
        <v>0</v>
      </c>
      <c r="X72" s="18">
        <f t="shared" si="21"/>
        <v>0</v>
      </c>
      <c r="Y72" s="18">
        <f t="shared" si="22"/>
        <v>0</v>
      </c>
      <c r="Z72" s="18">
        <f t="shared" si="23"/>
        <v>0</v>
      </c>
      <c r="AA72" s="18">
        <f t="shared" si="24"/>
        <v>0</v>
      </c>
      <c r="AB72" s="18"/>
      <c r="AC72" s="17"/>
      <c r="AD72" s="14"/>
    </row>
    <row r="73" spans="2:30" s="186" customFormat="1">
      <c r="B73" s="53" t="s">
        <v>21</v>
      </c>
      <c r="C73" s="83">
        <v>9.1999999999999993</v>
      </c>
      <c r="D73" s="84">
        <v>9.9</v>
      </c>
      <c r="E73" s="84">
        <v>10.7</v>
      </c>
      <c r="F73" s="84">
        <v>11.6</v>
      </c>
      <c r="G73" s="84">
        <v>12</v>
      </c>
      <c r="H73" s="84">
        <v>11.8</v>
      </c>
      <c r="I73" s="84">
        <v>12</v>
      </c>
      <c r="J73" s="84"/>
      <c r="K73" s="17"/>
      <c r="L73" s="14"/>
      <c r="Q73" s="53" t="s">
        <v>21</v>
      </c>
      <c r="R73" s="83"/>
      <c r="S73" s="84"/>
      <c r="T73" s="84"/>
      <c r="U73" s="84">
        <f t="shared" si="18"/>
        <v>9.1999999999999993</v>
      </c>
      <c r="V73" s="84">
        <f t="shared" si="19"/>
        <v>9.9</v>
      </c>
      <c r="W73" s="84">
        <f t="shared" si="20"/>
        <v>10.7</v>
      </c>
      <c r="X73" s="84">
        <f t="shared" si="21"/>
        <v>11.6</v>
      </c>
      <c r="Y73" s="84">
        <f t="shared" si="22"/>
        <v>12</v>
      </c>
      <c r="Z73" s="84">
        <f t="shared" si="23"/>
        <v>11.8</v>
      </c>
      <c r="AA73" s="84">
        <f t="shared" si="24"/>
        <v>12</v>
      </c>
      <c r="AB73" s="84"/>
      <c r="AC73" s="17"/>
      <c r="AD73" s="14"/>
    </row>
    <row r="74" spans="2:30" s="186" customFormat="1">
      <c r="B74" s="51" t="s">
        <v>11</v>
      </c>
      <c r="C74" s="110">
        <v>3.6</v>
      </c>
      <c r="D74" s="131">
        <v>3.8</v>
      </c>
      <c r="E74" s="131">
        <v>5.0999999999999996</v>
      </c>
      <c r="F74" s="131">
        <v>5.7</v>
      </c>
      <c r="G74" s="131">
        <v>5.0999999999999996</v>
      </c>
      <c r="H74" s="131">
        <v>4.7</v>
      </c>
      <c r="I74" s="131">
        <v>4.5999999999999996</v>
      </c>
      <c r="J74" s="131"/>
      <c r="K74" s="38"/>
      <c r="L74" s="39"/>
      <c r="Q74" s="51" t="s">
        <v>11</v>
      </c>
      <c r="R74" s="110"/>
      <c r="S74" s="131"/>
      <c r="T74" s="131"/>
      <c r="U74" s="131">
        <f t="shared" si="18"/>
        <v>3.6</v>
      </c>
      <c r="V74" s="131">
        <f t="shared" si="19"/>
        <v>3.8</v>
      </c>
      <c r="W74" s="131">
        <f t="shared" si="20"/>
        <v>5.0999999999999996</v>
      </c>
      <c r="X74" s="131">
        <f t="shared" si="21"/>
        <v>5.7</v>
      </c>
      <c r="Y74" s="131">
        <f t="shared" si="22"/>
        <v>5.0999999999999996</v>
      </c>
      <c r="Z74" s="131">
        <f t="shared" si="23"/>
        <v>4.7</v>
      </c>
      <c r="AA74" s="131">
        <f t="shared" si="24"/>
        <v>4.5999999999999996</v>
      </c>
      <c r="AB74" s="131"/>
      <c r="AC74" s="38"/>
      <c r="AD74" s="39"/>
    </row>
    <row r="75" spans="2:30" s="186" customFormat="1">
      <c r="B75" s="938"/>
      <c r="C75" s="939"/>
      <c r="D75" s="939"/>
      <c r="E75" s="939"/>
      <c r="F75" s="939"/>
      <c r="G75" s="939"/>
      <c r="H75" s="939"/>
      <c r="I75" s="939"/>
      <c r="J75" s="939"/>
      <c r="K75" s="939"/>
      <c r="L75" s="939"/>
    </row>
    <row r="76" spans="2:30" s="186" customFormat="1">
      <c r="B76" s="49"/>
      <c r="C76" s="10"/>
      <c r="D76" s="10"/>
      <c r="E76" s="10"/>
      <c r="F76" s="10"/>
      <c r="G76" s="10"/>
      <c r="H76" s="10"/>
      <c r="I76" s="10"/>
      <c r="J76" s="10"/>
      <c r="K76" s="10"/>
      <c r="L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</row>
    <row r="77" spans="2:30" s="186" customFormat="1">
      <c r="B77" s="49"/>
      <c r="C77" s="10"/>
      <c r="D77" s="10"/>
      <c r="E77" s="10"/>
      <c r="F77" s="10"/>
      <c r="G77" s="10"/>
      <c r="H77" s="10"/>
      <c r="I77" s="10"/>
      <c r="J77" s="10"/>
      <c r="K77" s="10"/>
      <c r="L77" s="10"/>
      <c r="O77" s="49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</row>
    <row r="78" spans="2:30" s="186" customFormat="1">
      <c r="B78" s="49"/>
      <c r="C78" s="10"/>
      <c r="D78" s="10"/>
      <c r="E78" s="10"/>
      <c r="F78" s="10"/>
      <c r="G78" s="10"/>
      <c r="H78" s="10"/>
      <c r="I78" s="10"/>
      <c r="J78" s="10"/>
      <c r="K78" s="10"/>
      <c r="L78" s="10"/>
      <c r="O78" s="49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</row>
    <row r="79" spans="2:30" s="186" customFormat="1">
      <c r="B79" s="49"/>
      <c r="C79" s="10"/>
      <c r="D79" s="10"/>
      <c r="E79" s="10"/>
      <c r="F79" s="10"/>
      <c r="G79" s="10"/>
      <c r="H79" s="10"/>
      <c r="I79" s="10"/>
      <c r="J79" s="10"/>
      <c r="K79" s="10"/>
      <c r="L79" s="10"/>
      <c r="O79" s="49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</row>
    <row r="80" spans="2:30" s="186" customFormat="1">
      <c r="B80" s="49"/>
      <c r="C80" s="10"/>
      <c r="D80" s="10"/>
      <c r="E80" s="10"/>
      <c r="F80" s="10"/>
      <c r="G80" s="10"/>
      <c r="H80" s="10"/>
      <c r="I80" s="10"/>
      <c r="J80" s="10"/>
      <c r="K80" s="10"/>
      <c r="L80" s="10"/>
      <c r="O80" s="49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</row>
    <row r="81" spans="2:28" s="186" customFormat="1">
      <c r="B81" s="49"/>
      <c r="C81" s="10"/>
      <c r="D81" s="10"/>
      <c r="E81" s="10"/>
      <c r="F81" s="10"/>
      <c r="G81" s="10"/>
      <c r="H81" s="10"/>
      <c r="I81" s="10"/>
      <c r="J81" s="10"/>
      <c r="K81" s="10"/>
      <c r="L81" s="10"/>
      <c r="O81" s="49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</row>
    <row r="82" spans="2:28" s="186" customFormat="1">
      <c r="B82" s="49"/>
      <c r="C82" s="10"/>
      <c r="D82" s="10"/>
      <c r="E82" s="10"/>
      <c r="F82" s="10"/>
      <c r="G82" s="10"/>
      <c r="H82" s="10"/>
      <c r="I82" s="10"/>
      <c r="J82" s="10"/>
      <c r="K82" s="10"/>
      <c r="L82" s="10"/>
      <c r="O82" s="49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</row>
    <row r="83" spans="2:28" s="186" customFormat="1">
      <c r="B83" s="49"/>
      <c r="C83" s="10"/>
      <c r="D83" s="10"/>
      <c r="E83" s="10"/>
      <c r="F83" s="10"/>
      <c r="G83" s="10"/>
      <c r="H83" s="10"/>
      <c r="I83" s="10"/>
      <c r="J83" s="10"/>
      <c r="K83" s="10"/>
      <c r="L83" s="10"/>
      <c r="O83" s="49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</row>
    <row r="84" spans="2:28" s="186" customFormat="1">
      <c r="B84" s="49"/>
      <c r="C84" s="10"/>
      <c r="D84" s="10"/>
      <c r="E84" s="10"/>
      <c r="F84" s="10"/>
      <c r="G84" s="10"/>
      <c r="H84" s="10"/>
      <c r="I84" s="10"/>
      <c r="J84" s="10"/>
      <c r="K84" s="10"/>
      <c r="L84" s="10"/>
      <c r="O84" s="49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</row>
    <row r="85" spans="2:28" s="186" customFormat="1">
      <c r="B85" s="49"/>
      <c r="C85" s="10"/>
      <c r="D85" s="10"/>
      <c r="E85" s="10"/>
      <c r="F85" s="10"/>
      <c r="G85" s="10"/>
      <c r="H85" s="10"/>
      <c r="I85" s="10"/>
      <c r="J85" s="10"/>
      <c r="K85" s="10"/>
      <c r="L85" s="10"/>
      <c r="O85" s="49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</row>
    <row r="86" spans="2:28" s="186" customFormat="1"/>
    <row r="87" spans="2:28" s="186" customFormat="1"/>
    <row r="88" spans="2:28" s="186" customFormat="1"/>
    <row r="89" spans="2:28" s="186" customFormat="1"/>
    <row r="90" spans="2:28" s="186" customFormat="1"/>
    <row r="91" spans="2:28" s="186" customFormat="1"/>
    <row r="92" spans="2:28" s="186" customFormat="1"/>
    <row r="93" spans="2:28" s="186" customFormat="1"/>
    <row r="94" spans="2:28" s="186" customFormat="1"/>
    <row r="95" spans="2:28" s="186" customFormat="1"/>
    <row r="96" spans="2:28" s="186" customFormat="1"/>
    <row r="97" s="186" customFormat="1"/>
    <row r="98" s="186" customFormat="1"/>
    <row r="99" s="186" customFormat="1"/>
    <row r="100" s="186" customFormat="1"/>
    <row r="101" s="186" customFormat="1"/>
    <row r="102" s="186" customFormat="1"/>
    <row r="103" s="186" customFormat="1"/>
    <row r="104" s="186" customFormat="1"/>
  </sheetData>
  <mergeCells count="2">
    <mergeCell ref="B25:L25"/>
    <mergeCell ref="B75:L75"/>
  </mergeCells>
  <phoneticPr fontId="0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&amp;RPage &amp;P&amp;C&amp;"Calibri"&amp;11&amp;K000000&amp;A_x000D_&amp;1#&amp;"Calibri"&amp;10&amp;K000000Confidential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6">
    <tabColor rgb="FF92D050"/>
    <pageSetUpPr fitToPage="1"/>
  </sheetPr>
  <dimension ref="A1:BB105"/>
  <sheetViews>
    <sheetView zoomScaleNormal="100" workbookViewId="0">
      <selection activeCell="D5" sqref="D5:J29"/>
    </sheetView>
  </sheetViews>
  <sheetFormatPr defaultColWidth="9.33203125" defaultRowHeight="12" outlineLevelRow="1" outlineLevelCol="1"/>
  <cols>
    <col min="1" max="1" width="23.33203125" style="48" customWidth="1"/>
    <col min="2" max="2" width="33.33203125" style="49" customWidth="1"/>
    <col min="3" max="7" width="7.44140625" style="10" customWidth="1"/>
    <col min="8" max="8" width="6.44140625" style="10" customWidth="1" outlineLevel="1"/>
    <col min="9" max="9" width="6.33203125" style="10" customWidth="1" outlineLevel="1"/>
    <col min="10" max="10" width="5.6640625" style="10" customWidth="1" outlineLevel="1"/>
    <col min="11" max="12" width="7.44140625" style="10" customWidth="1"/>
    <col min="13" max="13" width="8.77734375" style="10" customWidth="1"/>
    <col min="14" max="14" width="7.6640625" style="10" customWidth="1"/>
    <col min="15" max="17" width="8.44140625" style="49" customWidth="1" outlineLevel="1"/>
    <col min="18" max="18" width="7" style="49" customWidth="1" outlineLevel="1"/>
    <col min="19" max="19" width="9.6640625" style="49" bestFit="1" customWidth="1"/>
    <col min="20" max="21" width="9.33203125" style="49" customWidth="1"/>
    <col min="22" max="23" width="12" style="49" customWidth="1"/>
    <col min="24" max="25" width="9.6640625" style="49" bestFit="1" customWidth="1"/>
    <col min="26" max="26" width="13.109375" style="49" customWidth="1"/>
    <col min="27" max="27" width="8.109375" style="49" customWidth="1"/>
    <col min="28" max="32" width="9.44140625" style="49" bestFit="1" customWidth="1"/>
    <col min="33" max="34" width="13.109375" style="49" bestFit="1" customWidth="1"/>
    <col min="35" max="36" width="10.44140625" style="49" bestFit="1" customWidth="1"/>
    <col min="37" max="37" width="9.44140625" style="49" bestFit="1" customWidth="1"/>
    <col min="38" max="16384" width="9.33203125" style="49"/>
  </cols>
  <sheetData>
    <row r="1" spans="1:54" ht="10.5" customHeight="1">
      <c r="A1" s="146" t="s">
        <v>59</v>
      </c>
      <c r="B1" s="48">
        <v>2</v>
      </c>
      <c r="C1" s="48">
        <f t="shared" ref="C1:P1" si="0">+B1+1</f>
        <v>3</v>
      </c>
      <c r="D1" s="48">
        <f t="shared" si="0"/>
        <v>4</v>
      </c>
      <c r="E1" s="48">
        <f t="shared" si="0"/>
        <v>5</v>
      </c>
      <c r="F1" s="48">
        <f t="shared" si="0"/>
        <v>6</v>
      </c>
      <c r="G1" s="48">
        <f t="shared" si="0"/>
        <v>7</v>
      </c>
      <c r="H1" s="48">
        <f t="shared" si="0"/>
        <v>8</v>
      </c>
      <c r="I1" s="48">
        <f t="shared" si="0"/>
        <v>9</v>
      </c>
      <c r="J1" s="48">
        <f t="shared" si="0"/>
        <v>10</v>
      </c>
      <c r="K1" s="48">
        <f t="shared" si="0"/>
        <v>11</v>
      </c>
      <c r="L1" s="48">
        <f t="shared" si="0"/>
        <v>12</v>
      </c>
      <c r="M1" s="48"/>
      <c r="N1" s="48"/>
      <c r="O1" s="48">
        <f>+L1+1</f>
        <v>13</v>
      </c>
      <c r="P1" s="48">
        <f t="shared" si="0"/>
        <v>14</v>
      </c>
      <c r="Q1" s="48">
        <v>17</v>
      </c>
      <c r="R1" s="48"/>
      <c r="S1" s="48">
        <v>22</v>
      </c>
      <c r="T1" s="48">
        <v>23</v>
      </c>
      <c r="U1" s="48">
        <v>24</v>
      </c>
      <c r="V1" s="48"/>
      <c r="W1" s="48"/>
      <c r="X1" s="48">
        <v>25</v>
      </c>
      <c r="Y1" s="48">
        <v>26</v>
      </c>
      <c r="Z1" s="48">
        <v>27</v>
      </c>
      <c r="AA1" s="48">
        <v>28</v>
      </c>
      <c r="AB1" s="48">
        <v>29</v>
      </c>
      <c r="AC1" s="48">
        <v>30</v>
      </c>
      <c r="AD1" s="48">
        <v>31</v>
      </c>
      <c r="AE1" s="48">
        <v>31</v>
      </c>
      <c r="AF1" s="48">
        <v>32</v>
      </c>
      <c r="AG1" s="48">
        <v>33</v>
      </c>
      <c r="AH1" s="48">
        <v>34</v>
      </c>
      <c r="AI1" s="48">
        <v>35</v>
      </c>
      <c r="AJ1" s="48">
        <v>36</v>
      </c>
      <c r="AK1" s="48">
        <v>35</v>
      </c>
      <c r="AL1" s="48">
        <v>36</v>
      </c>
    </row>
    <row r="2" spans="1:54" ht="10.5" customHeight="1">
      <c r="A2" s="146"/>
      <c r="B2" s="350" t="s">
        <v>26</v>
      </c>
      <c r="C2" s="351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24"/>
      <c r="P2" s="324"/>
      <c r="Q2" s="324"/>
      <c r="R2" s="48"/>
      <c r="T2" s="942"/>
      <c r="U2" s="942"/>
      <c r="Y2" s="86" t="s">
        <v>72</v>
      </c>
    </row>
    <row r="3" spans="1:54" ht="10.5" customHeight="1">
      <c r="A3" s="146"/>
      <c r="B3" s="668"/>
      <c r="C3" s="644"/>
      <c r="D3" s="666"/>
      <c r="E3" s="666"/>
      <c r="F3" s="666"/>
      <c r="G3" s="666"/>
      <c r="H3" s="666"/>
      <c r="I3" s="666"/>
      <c r="J3" s="667"/>
      <c r="K3" s="669"/>
      <c r="L3" s="666"/>
      <c r="M3" s="922" t="s">
        <v>80</v>
      </c>
      <c r="N3" s="923"/>
      <c r="O3" s="929" t="e">
        <f>+VLOOKUP($A4,#REF!,O$1+1,FALSE)</f>
        <v>#REF!</v>
      </c>
      <c r="P3" s="931" t="e">
        <f>+VLOOKUP($A4,#REF!,P$1+1,FALSE)</f>
        <v>#REF!</v>
      </c>
      <c r="Q3" s="943" t="str">
        <f>Shipping!O3</f>
        <v>Jan/Dec 19/18</v>
      </c>
      <c r="R3" s="48"/>
      <c r="Y3" s="86"/>
      <c r="AI3" s="940" t="str">
        <f>M3</f>
        <v>Local curr.</v>
      </c>
      <c r="AJ3" s="941"/>
      <c r="AK3" s="731" t="e">
        <f>O3</f>
        <v>#REF!</v>
      </c>
      <c r="AL3" s="733" t="e">
        <f>P3</f>
        <v>#REF!</v>
      </c>
      <c r="AM3" s="734" t="str">
        <f>Q3</f>
        <v>Jan/Dec 19/18</v>
      </c>
    </row>
    <row r="4" spans="1:54" ht="13.5" customHeight="1">
      <c r="A4" s="147" t="str">
        <f>+"headingqy"&amp;$A$1</f>
        <v>headingqyGroup</v>
      </c>
      <c r="B4" s="384" t="e">
        <f>+VLOOKUP($A4,#REF!,B$1+1,FALSE)</f>
        <v>#REF!</v>
      </c>
      <c r="C4" s="380" t="e">
        <f>+VLOOKUP($A4,#REF!,C$1+1,FALSE)</f>
        <v>#REF!</v>
      </c>
      <c r="D4" s="381" t="e">
        <f>+VLOOKUP($A4,#REF!,D$1+1,FALSE)</f>
        <v>#REF!</v>
      </c>
      <c r="E4" s="381" t="e">
        <f>+VLOOKUP($A4,#REF!,E$1+1,FALSE)</f>
        <v>#REF!</v>
      </c>
      <c r="F4" s="381" t="e">
        <f>+VLOOKUP($A4,#REF!,F$1+1,FALSE)</f>
        <v>#REF!</v>
      </c>
      <c r="G4" s="381" t="e">
        <f>+VLOOKUP($A4,#REF!,G$1+1,FALSE)</f>
        <v>#REF!</v>
      </c>
      <c r="H4" s="381" t="e">
        <f>+VLOOKUP($A4,#REF!,H$1+1,FALSE)</f>
        <v>#REF!</v>
      </c>
      <c r="I4" s="381" t="e">
        <f>+VLOOKUP($A4,#REF!,I$1+1,FALSE)</f>
        <v>#REF!</v>
      </c>
      <c r="J4" s="381" t="e">
        <f>+VLOOKUP($A4,#REF!,J$1+1,FALSE)</f>
        <v>#REF!</v>
      </c>
      <c r="K4" s="675" t="e">
        <f>+VLOOKUP($A4,#REF!,K$1+1,FALSE)</f>
        <v>#REF!</v>
      </c>
      <c r="L4" s="676" t="e">
        <f>+VLOOKUP($A4,#REF!,L$1+1,FALSE)</f>
        <v>#REF!</v>
      </c>
      <c r="M4" s="814" t="e">
        <f>+VLOOKUP($A4,#REF!,K$1+1,FALSE)</f>
        <v>#REF!</v>
      </c>
      <c r="N4" s="815" t="e">
        <f>L4</f>
        <v>#REF!</v>
      </c>
      <c r="O4" s="930"/>
      <c r="P4" s="932"/>
      <c r="Q4" s="944"/>
      <c r="R4" s="48"/>
      <c r="Y4" s="271" t="e">
        <f>C4</f>
        <v>#REF!</v>
      </c>
      <c r="Z4" s="272" t="e">
        <f t="shared" ref="Z4:AE4" si="1">D4</f>
        <v>#REF!</v>
      </c>
      <c r="AA4" s="272" t="e">
        <f t="shared" si="1"/>
        <v>#REF!</v>
      </c>
      <c r="AB4" s="272" t="e">
        <f t="shared" si="1"/>
        <v>#REF!</v>
      </c>
      <c r="AC4" s="272" t="e">
        <f t="shared" si="1"/>
        <v>#REF!</v>
      </c>
      <c r="AD4" s="272" t="e">
        <f t="shared" si="1"/>
        <v>#REF!</v>
      </c>
      <c r="AE4" s="272" t="e">
        <f t="shared" si="1"/>
        <v>#REF!</v>
      </c>
      <c r="AF4" s="272" t="e">
        <f>J4</f>
        <v>#REF!</v>
      </c>
      <c r="AG4" s="273" t="e">
        <f>K4</f>
        <v>#REF!</v>
      </c>
      <c r="AH4" s="729" t="e">
        <f>L4</f>
        <v>#REF!</v>
      </c>
      <c r="AI4" s="730" t="e">
        <f>M4</f>
        <v>#REF!</v>
      </c>
      <c r="AJ4" s="732" t="e">
        <f>N4</f>
        <v>#REF!</v>
      </c>
      <c r="AK4" s="730"/>
      <c r="AL4" s="732"/>
      <c r="AM4" s="735"/>
    </row>
    <row r="5" spans="1:54" ht="10.5" customHeight="1">
      <c r="A5" s="52" t="s">
        <v>6</v>
      </c>
      <c r="B5" s="413" t="s">
        <v>6</v>
      </c>
      <c r="C5" s="460"/>
      <c r="D5" s="493"/>
      <c r="E5" s="416"/>
      <c r="F5" s="416"/>
      <c r="G5" s="416"/>
      <c r="H5" s="466"/>
      <c r="I5" s="466"/>
      <c r="J5" s="466"/>
      <c r="K5" s="581"/>
      <c r="L5" s="596"/>
      <c r="M5" s="284"/>
      <c r="N5" s="285"/>
      <c r="O5" s="405"/>
      <c r="P5" s="493"/>
      <c r="Q5" s="634"/>
      <c r="R5" s="48"/>
      <c r="T5" s="677" t="e">
        <f>((C5-D5)/D5)-K5</f>
        <v>#DIV/0!</v>
      </c>
      <c r="U5" s="677" t="e">
        <f>((C5-G5)/G5)-L5</f>
        <v>#DIV/0!</v>
      </c>
      <c r="V5" s="677" t="e">
        <f t="shared" ref="V5:V16" si="2">((O5-P5)/P5)-Q5</f>
        <v>#DIV/0!</v>
      </c>
      <c r="W5" s="677">
        <f>C5+D5+E5+F5-O5</f>
        <v>0</v>
      </c>
      <c r="X5" s="677">
        <f>G5+H5+I5+J5-P5</f>
        <v>0</v>
      </c>
      <c r="Y5" s="327"/>
      <c r="Z5" s="579"/>
      <c r="AA5" s="580"/>
      <c r="AB5" s="580"/>
      <c r="AC5" s="580"/>
      <c r="AD5" s="346"/>
      <c r="AE5" s="346"/>
      <c r="AF5" s="346"/>
      <c r="AG5" s="284"/>
      <c r="AH5" s="285"/>
      <c r="AI5" s="736"/>
      <c r="AJ5" s="737"/>
      <c r="AK5" s="327"/>
      <c r="AL5" s="579"/>
      <c r="AM5" s="755"/>
      <c r="AN5" s="63">
        <f t="shared" ref="AN5:AN29" si="3">C5-Y5</f>
        <v>0</v>
      </c>
      <c r="AO5" s="63">
        <f t="shared" ref="AO5:AO29" si="4">D5-Z5</f>
        <v>0</v>
      </c>
      <c r="AP5" s="63">
        <f t="shared" ref="AP5:AP29" si="5">E5-AA5</f>
        <v>0</v>
      </c>
      <c r="AQ5" s="63">
        <f t="shared" ref="AQ5:AQ29" si="6">F5-AB5</f>
        <v>0</v>
      </c>
      <c r="AR5" s="63">
        <f t="shared" ref="AR5:AR29" si="7">G5-AC5</f>
        <v>0</v>
      </c>
      <c r="AS5" s="63">
        <f t="shared" ref="AS5:AS29" si="8">H5-AD5</f>
        <v>0</v>
      </c>
      <c r="AT5" s="63">
        <f t="shared" ref="AT5:BB5" si="9">I5-AE5</f>
        <v>0</v>
      </c>
      <c r="AU5" s="63">
        <f t="shared" si="9"/>
        <v>0</v>
      </c>
      <c r="AV5" s="63">
        <f t="shared" si="9"/>
        <v>0</v>
      </c>
      <c r="AW5" s="63">
        <f t="shared" si="9"/>
        <v>0</v>
      </c>
      <c r="AX5" s="63">
        <f t="shared" si="9"/>
        <v>0</v>
      </c>
      <c r="AY5" s="63">
        <f t="shared" si="9"/>
        <v>0</v>
      </c>
      <c r="AZ5" s="63">
        <f t="shared" si="9"/>
        <v>0</v>
      </c>
      <c r="BA5" s="63">
        <f t="shared" si="9"/>
        <v>0</v>
      </c>
      <c r="BB5" s="63">
        <f t="shared" si="9"/>
        <v>0</v>
      </c>
    </row>
    <row r="6" spans="1:54" ht="10.5" customHeight="1">
      <c r="A6" s="52" t="s">
        <v>2</v>
      </c>
      <c r="B6" s="413" t="s">
        <v>2</v>
      </c>
      <c r="C6" s="460"/>
      <c r="D6" s="493"/>
      <c r="E6" s="416"/>
      <c r="F6" s="416"/>
      <c r="G6" s="416"/>
      <c r="H6" s="466"/>
      <c r="I6" s="466"/>
      <c r="J6" s="466"/>
      <c r="K6" s="284"/>
      <c r="L6" s="285"/>
      <c r="M6" s="284"/>
      <c r="N6" s="285"/>
      <c r="O6" s="405"/>
      <c r="P6" s="415"/>
      <c r="Q6" s="279"/>
      <c r="R6" s="48"/>
      <c r="T6" s="677" t="e">
        <f>((C6-D6)/D6)-K6</f>
        <v>#DIV/0!</v>
      </c>
      <c r="U6" s="677" t="e">
        <f t="shared" ref="U6:U29" si="10">((C6-G6)/G6)-L6</f>
        <v>#DIV/0!</v>
      </c>
      <c r="V6" s="677" t="e">
        <f t="shared" si="2"/>
        <v>#DIV/0!</v>
      </c>
      <c r="W6" s="677">
        <f t="shared" ref="W6:W16" si="11">C6+D6+E6+F6-O6</f>
        <v>0</v>
      </c>
      <c r="X6" s="677">
        <f t="shared" ref="X6:X16" si="12">G6+H6+I6+J6-P6</f>
        <v>0</v>
      </c>
      <c r="Y6" s="327"/>
      <c r="Z6" s="579"/>
      <c r="AA6" s="580"/>
      <c r="AB6" s="580"/>
      <c r="AC6" s="580"/>
      <c r="AD6" s="346"/>
      <c r="AE6" s="346"/>
      <c r="AF6" s="346"/>
      <c r="AG6" s="284"/>
      <c r="AH6" s="285"/>
      <c r="AI6" s="736"/>
      <c r="AJ6" s="737"/>
      <c r="AK6" s="327"/>
      <c r="AL6" s="579"/>
      <c r="AM6" s="756"/>
      <c r="AN6" s="63">
        <f t="shared" si="3"/>
        <v>0</v>
      </c>
      <c r="AO6" s="63">
        <f t="shared" si="4"/>
        <v>0</v>
      </c>
      <c r="AP6" s="63">
        <f t="shared" si="5"/>
        <v>0</v>
      </c>
      <c r="AQ6" s="63">
        <f t="shared" si="6"/>
        <v>0</v>
      </c>
      <c r="AR6" s="63">
        <f t="shared" si="7"/>
        <v>0</v>
      </c>
      <c r="AS6" s="63">
        <f t="shared" si="8"/>
        <v>0</v>
      </c>
      <c r="AT6" s="63">
        <f t="shared" ref="AT6:BB29" si="13">I6-AE6</f>
        <v>0</v>
      </c>
      <c r="AU6" s="63">
        <f t="shared" si="13"/>
        <v>0</v>
      </c>
      <c r="AV6" s="63">
        <f t="shared" si="13"/>
        <v>0</v>
      </c>
      <c r="AW6" s="63">
        <f t="shared" si="13"/>
        <v>0</v>
      </c>
      <c r="AX6" s="63">
        <f t="shared" si="13"/>
        <v>0</v>
      </c>
      <c r="AY6" s="63">
        <f t="shared" si="13"/>
        <v>0</v>
      </c>
      <c r="AZ6" s="63">
        <f t="shared" si="13"/>
        <v>0</v>
      </c>
      <c r="BA6" s="63">
        <f t="shared" si="13"/>
        <v>0</v>
      </c>
      <c r="BB6" s="63">
        <f t="shared" si="13"/>
        <v>0</v>
      </c>
    </row>
    <row r="7" spans="1:54" ht="10.5" customHeight="1">
      <c r="A7" s="52" t="s">
        <v>0</v>
      </c>
      <c r="B7" s="413" t="s">
        <v>0</v>
      </c>
      <c r="C7" s="460"/>
      <c r="D7" s="493"/>
      <c r="E7" s="416"/>
      <c r="F7" s="416"/>
      <c r="G7" s="416"/>
      <c r="H7" s="466"/>
      <c r="I7" s="466"/>
      <c r="J7" s="466"/>
      <c r="K7" s="284"/>
      <c r="L7" s="285"/>
      <c r="M7" s="284"/>
      <c r="N7" s="285"/>
      <c r="O7" s="405"/>
      <c r="P7" s="415"/>
      <c r="Q7" s="279"/>
      <c r="R7" s="48"/>
      <c r="T7" s="677" t="e">
        <f>((C7-D7)/D7)-K7</f>
        <v>#DIV/0!</v>
      </c>
      <c r="U7" s="677" t="e">
        <f t="shared" si="10"/>
        <v>#DIV/0!</v>
      </c>
      <c r="V7" s="677" t="e">
        <f t="shared" si="2"/>
        <v>#DIV/0!</v>
      </c>
      <c r="W7" s="677">
        <f t="shared" si="11"/>
        <v>0</v>
      </c>
      <c r="X7" s="677">
        <f t="shared" si="12"/>
        <v>0</v>
      </c>
      <c r="Y7" s="327"/>
      <c r="Z7" s="579"/>
      <c r="AA7" s="277"/>
      <c r="AB7" s="277"/>
      <c r="AC7" s="277"/>
      <c r="AD7" s="590"/>
      <c r="AE7" s="590"/>
      <c r="AF7" s="590"/>
      <c r="AG7" s="284"/>
      <c r="AH7" s="285"/>
      <c r="AI7" s="736"/>
      <c r="AJ7" s="737"/>
      <c r="AK7" s="327"/>
      <c r="AL7" s="579"/>
      <c r="AM7" s="756"/>
      <c r="AN7" s="63">
        <f t="shared" si="3"/>
        <v>0</v>
      </c>
      <c r="AO7" s="63">
        <f t="shared" si="4"/>
        <v>0</v>
      </c>
      <c r="AP7" s="63">
        <f t="shared" si="5"/>
        <v>0</v>
      </c>
      <c r="AQ7" s="63">
        <f t="shared" si="6"/>
        <v>0</v>
      </c>
      <c r="AR7" s="63">
        <f t="shared" si="7"/>
        <v>0</v>
      </c>
      <c r="AS7" s="63">
        <f t="shared" si="8"/>
        <v>0</v>
      </c>
      <c r="AT7" s="63">
        <f t="shared" si="13"/>
        <v>0</v>
      </c>
      <c r="AU7" s="63">
        <f t="shared" si="13"/>
        <v>0</v>
      </c>
      <c r="AV7" s="63">
        <f t="shared" si="13"/>
        <v>0</v>
      </c>
      <c r="AW7" s="63">
        <f t="shared" si="13"/>
        <v>0</v>
      </c>
      <c r="AX7" s="63">
        <f t="shared" si="13"/>
        <v>0</v>
      </c>
      <c r="AY7" s="63">
        <f t="shared" si="13"/>
        <v>0</v>
      </c>
      <c r="AZ7" s="63">
        <f t="shared" si="13"/>
        <v>0</v>
      </c>
      <c r="BA7" s="63">
        <f t="shared" si="13"/>
        <v>0</v>
      </c>
      <c r="BB7" s="63">
        <f t="shared" si="13"/>
        <v>0</v>
      </c>
    </row>
    <row r="8" spans="1:54" ht="10.5" customHeight="1">
      <c r="A8" s="52" t="s">
        <v>14</v>
      </c>
      <c r="B8" s="413" t="s">
        <v>14</v>
      </c>
      <c r="C8" s="460"/>
      <c r="D8" s="493"/>
      <c r="E8" s="416"/>
      <c r="F8" s="416"/>
      <c r="G8" s="416"/>
      <c r="H8" s="466"/>
      <c r="I8" s="466"/>
      <c r="J8" s="466"/>
      <c r="K8" s="284"/>
      <c r="L8" s="285"/>
      <c r="M8" s="284"/>
      <c r="N8" s="285"/>
      <c r="O8" s="405"/>
      <c r="P8" s="415"/>
      <c r="Q8" s="279"/>
      <c r="R8" s="48"/>
      <c r="T8" s="677"/>
      <c r="U8" s="678"/>
      <c r="V8" s="677"/>
      <c r="W8" s="677">
        <f t="shared" si="11"/>
        <v>0</v>
      </c>
      <c r="X8" s="677">
        <f t="shared" si="12"/>
        <v>0</v>
      </c>
      <c r="Y8" s="327"/>
      <c r="Z8" s="579"/>
      <c r="AA8" s="277"/>
      <c r="AB8" s="277"/>
      <c r="AC8" s="277"/>
      <c r="AD8" s="590"/>
      <c r="AE8" s="590"/>
      <c r="AF8" s="590"/>
      <c r="AG8" s="284"/>
      <c r="AH8" s="285"/>
      <c r="AI8" s="736"/>
      <c r="AJ8" s="737"/>
      <c r="AK8" s="327"/>
      <c r="AL8" s="579"/>
      <c r="AM8" s="756"/>
      <c r="AN8" s="63">
        <f t="shared" si="3"/>
        <v>0</v>
      </c>
      <c r="AO8" s="63">
        <f t="shared" si="4"/>
        <v>0</v>
      </c>
      <c r="AP8" s="63">
        <f t="shared" si="5"/>
        <v>0</v>
      </c>
      <c r="AQ8" s="63">
        <f t="shared" si="6"/>
        <v>0</v>
      </c>
      <c r="AR8" s="63">
        <f t="shared" si="7"/>
        <v>0</v>
      </c>
      <c r="AS8" s="63">
        <f t="shared" si="8"/>
        <v>0</v>
      </c>
      <c r="AT8" s="63">
        <f t="shared" si="13"/>
        <v>0</v>
      </c>
      <c r="AU8" s="63">
        <f t="shared" si="13"/>
        <v>0</v>
      </c>
      <c r="AV8" s="63">
        <f t="shared" si="13"/>
        <v>0</v>
      </c>
      <c r="AW8" s="63">
        <f t="shared" si="13"/>
        <v>0</v>
      </c>
      <c r="AX8" s="63">
        <f t="shared" si="13"/>
        <v>0</v>
      </c>
      <c r="AY8" s="63">
        <f t="shared" si="13"/>
        <v>0</v>
      </c>
      <c r="AZ8" s="63">
        <f t="shared" si="13"/>
        <v>0</v>
      </c>
      <c r="BA8" s="63">
        <f t="shared" si="13"/>
        <v>0</v>
      </c>
      <c r="BB8" s="63">
        <f t="shared" si="13"/>
        <v>0</v>
      </c>
    </row>
    <row r="9" spans="1:54" ht="10.5" customHeight="1">
      <c r="A9" s="58" t="s">
        <v>7</v>
      </c>
      <c r="B9" s="423" t="s">
        <v>7</v>
      </c>
      <c r="C9" s="462"/>
      <c r="D9" s="494"/>
      <c r="E9" s="495"/>
      <c r="F9" s="495"/>
      <c r="G9" s="495"/>
      <c r="H9" s="496"/>
      <c r="I9" s="496"/>
      <c r="J9" s="496"/>
      <c r="K9" s="287"/>
      <c r="L9" s="288"/>
      <c r="M9" s="287"/>
      <c r="N9" s="288"/>
      <c r="O9" s="408"/>
      <c r="P9" s="412"/>
      <c r="Q9" s="291"/>
      <c r="R9" s="48"/>
      <c r="T9" s="677" t="e">
        <f t="shared" ref="T9:T29" si="14">((C9-D9)/D9)-K9</f>
        <v>#DIV/0!</v>
      </c>
      <c r="U9" s="677" t="e">
        <f t="shared" si="10"/>
        <v>#DIV/0!</v>
      </c>
      <c r="V9" s="677" t="e">
        <f t="shared" si="2"/>
        <v>#DIV/0!</v>
      </c>
      <c r="W9" s="677">
        <f t="shared" si="11"/>
        <v>0</v>
      </c>
      <c r="X9" s="677">
        <f t="shared" si="12"/>
        <v>0</v>
      </c>
      <c r="Y9" s="584"/>
      <c r="Z9" s="585"/>
      <c r="AA9" s="586"/>
      <c r="AB9" s="586"/>
      <c r="AC9" s="586"/>
      <c r="AD9" s="589"/>
      <c r="AE9" s="589"/>
      <c r="AF9" s="589"/>
      <c r="AG9" s="287"/>
      <c r="AH9" s="288"/>
      <c r="AI9" s="738"/>
      <c r="AJ9" s="739"/>
      <c r="AK9" s="584"/>
      <c r="AL9" s="585"/>
      <c r="AM9" s="756"/>
      <c r="AN9" s="63">
        <f t="shared" si="3"/>
        <v>0</v>
      </c>
      <c r="AO9" s="63">
        <f t="shared" si="4"/>
        <v>0</v>
      </c>
      <c r="AP9" s="63">
        <f t="shared" si="5"/>
        <v>0</v>
      </c>
      <c r="AQ9" s="63">
        <f t="shared" si="6"/>
        <v>0</v>
      </c>
      <c r="AR9" s="63">
        <f t="shared" si="7"/>
        <v>0</v>
      </c>
      <c r="AS9" s="63">
        <f t="shared" si="8"/>
        <v>0</v>
      </c>
      <c r="AT9" s="63">
        <f t="shared" si="13"/>
        <v>0</v>
      </c>
      <c r="AU9" s="63">
        <f t="shared" si="13"/>
        <v>0</v>
      </c>
      <c r="AV9" s="63">
        <f t="shared" si="13"/>
        <v>0</v>
      </c>
      <c r="AW9" s="63">
        <f t="shared" si="13"/>
        <v>0</v>
      </c>
      <c r="AX9" s="63">
        <f t="shared" si="13"/>
        <v>0</v>
      </c>
      <c r="AY9" s="63">
        <f t="shared" si="13"/>
        <v>0</v>
      </c>
      <c r="AZ9" s="63">
        <f t="shared" si="13"/>
        <v>0</v>
      </c>
      <c r="BA9" s="63">
        <f t="shared" si="13"/>
        <v>0</v>
      </c>
      <c r="BB9" s="63">
        <f t="shared" si="13"/>
        <v>0</v>
      </c>
    </row>
    <row r="10" spans="1:54" ht="10.5" customHeight="1">
      <c r="A10" s="52" t="s">
        <v>3</v>
      </c>
      <c r="B10" s="413" t="s">
        <v>3</v>
      </c>
      <c r="C10" s="460"/>
      <c r="D10" s="493"/>
      <c r="E10" s="416"/>
      <c r="F10" s="416"/>
      <c r="G10" s="416"/>
      <c r="H10" s="466"/>
      <c r="I10" s="466"/>
      <c r="J10" s="466"/>
      <c r="K10" s="284"/>
      <c r="L10" s="285"/>
      <c r="M10" s="284"/>
      <c r="N10" s="285"/>
      <c r="O10" s="405"/>
      <c r="P10" s="415"/>
      <c r="Q10" s="279"/>
      <c r="R10" s="48"/>
      <c r="T10" s="677" t="e">
        <f t="shared" si="14"/>
        <v>#DIV/0!</v>
      </c>
      <c r="U10" s="677" t="e">
        <f t="shared" si="10"/>
        <v>#DIV/0!</v>
      </c>
      <c r="V10" s="677" t="e">
        <f t="shared" si="2"/>
        <v>#DIV/0!</v>
      </c>
      <c r="W10" s="677">
        <f t="shared" si="11"/>
        <v>0</v>
      </c>
      <c r="X10" s="677">
        <f t="shared" si="12"/>
        <v>0</v>
      </c>
      <c r="Y10" s="327"/>
      <c r="Z10" s="579"/>
      <c r="AA10" s="277"/>
      <c r="AB10" s="277"/>
      <c r="AC10" s="277"/>
      <c r="AD10" s="590"/>
      <c r="AE10" s="590"/>
      <c r="AF10" s="590"/>
      <c r="AG10" s="284"/>
      <c r="AH10" s="285"/>
      <c r="AI10" s="736"/>
      <c r="AJ10" s="737"/>
      <c r="AK10" s="327"/>
      <c r="AL10" s="579"/>
      <c r="AM10" s="756"/>
      <c r="AN10" s="63">
        <f t="shared" si="3"/>
        <v>0</v>
      </c>
      <c r="AO10" s="63">
        <f t="shared" si="4"/>
        <v>0</v>
      </c>
      <c r="AP10" s="63">
        <f t="shared" si="5"/>
        <v>0</v>
      </c>
      <c r="AQ10" s="63">
        <f t="shared" si="6"/>
        <v>0</v>
      </c>
      <c r="AR10" s="63">
        <f t="shared" si="7"/>
        <v>0</v>
      </c>
      <c r="AS10" s="63">
        <f t="shared" si="8"/>
        <v>0</v>
      </c>
      <c r="AT10" s="63">
        <f t="shared" si="13"/>
        <v>0</v>
      </c>
      <c r="AU10" s="63">
        <f t="shared" si="13"/>
        <v>0</v>
      </c>
      <c r="AV10" s="63">
        <f t="shared" si="13"/>
        <v>0</v>
      </c>
      <c r="AW10" s="63">
        <f t="shared" si="13"/>
        <v>0</v>
      </c>
      <c r="AX10" s="63">
        <f t="shared" si="13"/>
        <v>0</v>
      </c>
      <c r="AY10" s="63">
        <f t="shared" si="13"/>
        <v>0</v>
      </c>
      <c r="AZ10" s="63">
        <f t="shared" si="13"/>
        <v>0</v>
      </c>
      <c r="BA10" s="63">
        <f t="shared" si="13"/>
        <v>0</v>
      </c>
      <c r="BB10" s="63">
        <f t="shared" si="13"/>
        <v>0</v>
      </c>
    </row>
    <row r="11" spans="1:54" ht="10.5" customHeight="1">
      <c r="A11" s="52" t="s">
        <v>61</v>
      </c>
      <c r="B11" s="413" t="s">
        <v>65</v>
      </c>
      <c r="C11" s="460"/>
      <c r="D11" s="493"/>
      <c r="E11" s="416"/>
      <c r="F11" s="416"/>
      <c r="G11" s="416"/>
      <c r="H11" s="466"/>
      <c r="I11" s="466"/>
      <c r="J11" s="466"/>
      <c r="K11" s="284"/>
      <c r="L11" s="285"/>
      <c r="M11" s="284"/>
      <c r="N11" s="285"/>
      <c r="O11" s="405"/>
      <c r="P11" s="415"/>
      <c r="Q11" s="279"/>
      <c r="R11" s="48"/>
      <c r="T11" s="677" t="e">
        <f>((C11-D11)/D11)-K11</f>
        <v>#DIV/0!</v>
      </c>
      <c r="U11" s="677" t="e">
        <f t="shared" si="10"/>
        <v>#DIV/0!</v>
      </c>
      <c r="V11" s="677" t="e">
        <f t="shared" si="2"/>
        <v>#DIV/0!</v>
      </c>
      <c r="W11" s="677">
        <f t="shared" si="11"/>
        <v>0</v>
      </c>
      <c r="X11" s="677">
        <f t="shared" si="12"/>
        <v>0</v>
      </c>
      <c r="Y11" s="327"/>
      <c r="Z11" s="579"/>
      <c r="AA11" s="277"/>
      <c r="AB11" s="277"/>
      <c r="AC11" s="277"/>
      <c r="AD11" s="590"/>
      <c r="AE11" s="590"/>
      <c r="AF11" s="590"/>
      <c r="AG11" s="284"/>
      <c r="AH11" s="285"/>
      <c r="AI11" s="736"/>
      <c r="AJ11" s="737"/>
      <c r="AK11" s="327"/>
      <c r="AL11" s="579"/>
      <c r="AM11" s="756"/>
      <c r="AN11" s="63">
        <f t="shared" si="3"/>
        <v>0</v>
      </c>
      <c r="AO11" s="63">
        <f t="shared" si="4"/>
        <v>0</v>
      </c>
      <c r="AP11" s="63">
        <f t="shared" si="5"/>
        <v>0</v>
      </c>
      <c r="AQ11" s="63">
        <f t="shared" si="6"/>
        <v>0</v>
      </c>
      <c r="AR11" s="63">
        <f t="shared" si="7"/>
        <v>0</v>
      </c>
      <c r="AS11" s="63">
        <f t="shared" si="8"/>
        <v>0</v>
      </c>
      <c r="AT11" s="63">
        <f t="shared" si="13"/>
        <v>0</v>
      </c>
      <c r="AU11" s="63">
        <f t="shared" si="13"/>
        <v>0</v>
      </c>
      <c r="AV11" s="63">
        <f t="shared" si="13"/>
        <v>0</v>
      </c>
      <c r="AW11" s="63">
        <f t="shared" si="13"/>
        <v>0</v>
      </c>
      <c r="AX11" s="63">
        <f t="shared" si="13"/>
        <v>0</v>
      </c>
      <c r="AY11" s="63">
        <f t="shared" si="13"/>
        <v>0</v>
      </c>
      <c r="AZ11" s="63">
        <f t="shared" si="13"/>
        <v>0</v>
      </c>
      <c r="BA11" s="63">
        <f t="shared" si="13"/>
        <v>0</v>
      </c>
      <c r="BB11" s="63">
        <f t="shared" si="13"/>
        <v>0</v>
      </c>
    </row>
    <row r="12" spans="1:54" ht="10.5" customHeight="1">
      <c r="A12" s="58" t="s">
        <v>20</v>
      </c>
      <c r="B12" s="423" t="s">
        <v>20</v>
      </c>
      <c r="C12" s="462"/>
      <c r="D12" s="494"/>
      <c r="E12" s="495"/>
      <c r="F12" s="495"/>
      <c r="G12" s="495"/>
      <c r="H12" s="496"/>
      <c r="I12" s="496"/>
      <c r="J12" s="496"/>
      <c r="K12" s="287"/>
      <c r="L12" s="288"/>
      <c r="M12" s="287"/>
      <c r="N12" s="288"/>
      <c r="O12" s="408"/>
      <c r="P12" s="412"/>
      <c r="Q12" s="291"/>
      <c r="R12" s="48"/>
      <c r="T12" s="677" t="e">
        <f t="shared" si="14"/>
        <v>#DIV/0!</v>
      </c>
      <c r="U12" s="677" t="e">
        <f t="shared" si="10"/>
        <v>#DIV/0!</v>
      </c>
      <c r="V12" s="677" t="e">
        <f t="shared" si="2"/>
        <v>#DIV/0!</v>
      </c>
      <c r="W12" s="677">
        <f t="shared" si="11"/>
        <v>0</v>
      </c>
      <c r="X12" s="677">
        <f t="shared" si="12"/>
        <v>0</v>
      </c>
      <c r="Y12" s="584"/>
      <c r="Z12" s="585"/>
      <c r="AA12" s="586"/>
      <c r="AB12" s="586"/>
      <c r="AC12" s="586"/>
      <c r="AD12" s="589"/>
      <c r="AE12" s="589"/>
      <c r="AF12" s="589"/>
      <c r="AG12" s="287"/>
      <c r="AH12" s="288"/>
      <c r="AI12" s="738"/>
      <c r="AJ12" s="739"/>
      <c r="AK12" s="584"/>
      <c r="AL12" s="585"/>
      <c r="AM12" s="756"/>
      <c r="AN12" s="63">
        <f t="shared" si="3"/>
        <v>0</v>
      </c>
      <c r="AO12" s="63">
        <f t="shared" si="4"/>
        <v>0</v>
      </c>
      <c r="AP12" s="63">
        <f t="shared" si="5"/>
        <v>0</v>
      </c>
      <c r="AQ12" s="63">
        <f t="shared" si="6"/>
        <v>0</v>
      </c>
      <c r="AR12" s="63">
        <f t="shared" si="7"/>
        <v>0</v>
      </c>
      <c r="AS12" s="63">
        <f t="shared" si="8"/>
        <v>0</v>
      </c>
      <c r="AT12" s="63">
        <f t="shared" si="13"/>
        <v>0</v>
      </c>
      <c r="AU12" s="63">
        <f t="shared" si="13"/>
        <v>0</v>
      </c>
      <c r="AV12" s="63">
        <f t="shared" si="13"/>
        <v>0</v>
      </c>
      <c r="AW12" s="63">
        <f t="shared" si="13"/>
        <v>0</v>
      </c>
      <c r="AX12" s="63">
        <f t="shared" si="13"/>
        <v>0</v>
      </c>
      <c r="AY12" s="63">
        <f t="shared" si="13"/>
        <v>0</v>
      </c>
      <c r="AZ12" s="63">
        <f t="shared" si="13"/>
        <v>0</v>
      </c>
      <c r="BA12" s="63">
        <f t="shared" si="13"/>
        <v>0</v>
      </c>
      <c r="BB12" s="63">
        <f t="shared" si="13"/>
        <v>0</v>
      </c>
    </row>
    <row r="13" spans="1:54" ht="10.5" customHeight="1">
      <c r="A13" s="58" t="s">
        <v>9</v>
      </c>
      <c r="B13" s="423" t="s">
        <v>9</v>
      </c>
      <c r="C13" s="462"/>
      <c r="D13" s="463"/>
      <c r="E13" s="496"/>
      <c r="F13" s="496"/>
      <c r="G13" s="496"/>
      <c r="H13" s="496"/>
      <c r="I13" s="496"/>
      <c r="J13" s="496"/>
      <c r="K13" s="287"/>
      <c r="L13" s="288"/>
      <c r="M13" s="287"/>
      <c r="N13" s="288"/>
      <c r="O13" s="408"/>
      <c r="P13" s="487"/>
      <c r="Q13" s="291"/>
      <c r="R13" s="48"/>
      <c r="T13" s="677" t="e">
        <f t="shared" si="14"/>
        <v>#DIV/0!</v>
      </c>
      <c r="U13" s="677" t="e">
        <f t="shared" si="10"/>
        <v>#DIV/0!</v>
      </c>
      <c r="V13" s="677" t="e">
        <f t="shared" si="2"/>
        <v>#DIV/0!</v>
      </c>
      <c r="W13" s="677">
        <f t="shared" si="11"/>
        <v>0</v>
      </c>
      <c r="X13" s="677">
        <f t="shared" si="12"/>
        <v>0</v>
      </c>
      <c r="Y13" s="584"/>
      <c r="Z13" s="588"/>
      <c r="AA13" s="589"/>
      <c r="AB13" s="589"/>
      <c r="AC13" s="589"/>
      <c r="AD13" s="589"/>
      <c r="AE13" s="589"/>
      <c r="AF13" s="589"/>
      <c r="AG13" s="287"/>
      <c r="AH13" s="288"/>
      <c r="AI13" s="738"/>
      <c r="AJ13" s="740"/>
      <c r="AK13" s="584"/>
      <c r="AL13" s="588"/>
      <c r="AM13" s="756"/>
      <c r="AN13" s="63">
        <f t="shared" si="3"/>
        <v>0</v>
      </c>
      <c r="AO13" s="63">
        <f t="shared" si="4"/>
        <v>0</v>
      </c>
      <c r="AP13" s="63">
        <f t="shared" si="5"/>
        <v>0</v>
      </c>
      <c r="AQ13" s="63">
        <f t="shared" si="6"/>
        <v>0</v>
      </c>
      <c r="AR13" s="63">
        <f t="shared" si="7"/>
        <v>0</v>
      </c>
      <c r="AS13" s="63">
        <f t="shared" si="8"/>
        <v>0</v>
      </c>
      <c r="AT13" s="63">
        <f t="shared" si="13"/>
        <v>0</v>
      </c>
      <c r="AU13" s="63">
        <f t="shared" si="13"/>
        <v>0</v>
      </c>
      <c r="AV13" s="63">
        <f t="shared" si="13"/>
        <v>0</v>
      </c>
      <c r="AW13" s="63">
        <f t="shared" si="13"/>
        <v>0</v>
      </c>
      <c r="AX13" s="63">
        <f t="shared" si="13"/>
        <v>0</v>
      </c>
      <c r="AY13" s="63">
        <f t="shared" si="13"/>
        <v>0</v>
      </c>
      <c r="AZ13" s="63">
        <f t="shared" si="13"/>
        <v>0</v>
      </c>
      <c r="BA13" s="63">
        <f t="shared" si="13"/>
        <v>0</v>
      </c>
      <c r="BB13" s="63">
        <f t="shared" si="13"/>
        <v>0</v>
      </c>
    </row>
    <row r="14" spans="1:54" ht="10.5" customHeight="1">
      <c r="A14" s="52" t="s">
        <v>19</v>
      </c>
      <c r="B14" s="413" t="s">
        <v>19</v>
      </c>
      <c r="C14" s="460"/>
      <c r="D14" s="459"/>
      <c r="E14" s="466"/>
      <c r="F14" s="466"/>
      <c r="G14" s="466"/>
      <c r="H14" s="466"/>
      <c r="I14" s="466"/>
      <c r="J14" s="466"/>
      <c r="K14" s="284"/>
      <c r="L14" s="285"/>
      <c r="M14" s="284"/>
      <c r="N14" s="285"/>
      <c r="O14" s="405"/>
      <c r="P14" s="467"/>
      <c r="Q14" s="279"/>
      <c r="R14" s="48"/>
      <c r="T14" s="677" t="e">
        <f t="shared" si="14"/>
        <v>#DIV/0!</v>
      </c>
      <c r="U14" s="677" t="e">
        <f t="shared" si="10"/>
        <v>#DIV/0!</v>
      </c>
      <c r="V14" s="677" t="e">
        <f t="shared" si="2"/>
        <v>#DIV/0!</v>
      </c>
      <c r="W14" s="677">
        <f t="shared" si="11"/>
        <v>0</v>
      </c>
      <c r="X14" s="677">
        <f t="shared" si="12"/>
        <v>0</v>
      </c>
      <c r="Y14" s="327"/>
      <c r="Z14" s="326"/>
      <c r="AA14" s="590"/>
      <c r="AB14" s="590"/>
      <c r="AC14" s="590"/>
      <c r="AD14" s="590"/>
      <c r="AE14" s="590"/>
      <c r="AF14" s="590"/>
      <c r="AG14" s="284"/>
      <c r="AH14" s="285"/>
      <c r="AI14" s="736"/>
      <c r="AJ14" s="741"/>
      <c r="AK14" s="327"/>
      <c r="AL14" s="326"/>
      <c r="AM14" s="756"/>
      <c r="AN14" s="63">
        <f t="shared" si="3"/>
        <v>0</v>
      </c>
      <c r="AO14" s="63">
        <f t="shared" si="4"/>
        <v>0</v>
      </c>
      <c r="AP14" s="63">
        <f t="shared" si="5"/>
        <v>0</v>
      </c>
      <c r="AQ14" s="63">
        <f t="shared" si="6"/>
        <v>0</v>
      </c>
      <c r="AR14" s="63">
        <f t="shared" si="7"/>
        <v>0</v>
      </c>
      <c r="AS14" s="63">
        <f t="shared" si="8"/>
        <v>0</v>
      </c>
      <c r="AT14" s="63">
        <f t="shared" si="13"/>
        <v>0</v>
      </c>
      <c r="AU14" s="63">
        <f t="shared" si="13"/>
        <v>0</v>
      </c>
      <c r="AV14" s="63">
        <f t="shared" si="13"/>
        <v>0</v>
      </c>
      <c r="AW14" s="63">
        <f t="shared" si="13"/>
        <v>0</v>
      </c>
      <c r="AX14" s="63">
        <f t="shared" si="13"/>
        <v>0</v>
      </c>
      <c r="AY14" s="63">
        <f t="shared" si="13"/>
        <v>0</v>
      </c>
      <c r="AZ14" s="63">
        <f t="shared" si="13"/>
        <v>0</v>
      </c>
      <c r="BA14" s="63">
        <f t="shared" si="13"/>
        <v>0</v>
      </c>
      <c r="BB14" s="63">
        <f t="shared" si="13"/>
        <v>0</v>
      </c>
    </row>
    <row r="15" spans="1:54" ht="10.5" hidden="1" customHeight="1" outlineLevel="1">
      <c r="A15" s="176" t="s">
        <v>83</v>
      </c>
      <c r="B15" s="413" t="s">
        <v>83</v>
      </c>
      <c r="C15" s="460"/>
      <c r="D15" s="459"/>
      <c r="E15" s="466"/>
      <c r="F15" s="466"/>
      <c r="G15" s="466"/>
      <c r="H15" s="466"/>
      <c r="I15" s="466"/>
      <c r="J15" s="466"/>
      <c r="K15" s="284"/>
      <c r="L15" s="285"/>
      <c r="M15" s="284"/>
      <c r="N15" s="285"/>
      <c r="O15" s="405"/>
      <c r="P15" s="467"/>
      <c r="Q15" s="279"/>
      <c r="R15" s="48"/>
      <c r="T15" s="677" t="e">
        <f>((C15-D15)/D15)-K15</f>
        <v>#DIV/0!</v>
      </c>
      <c r="U15" s="678" t="e">
        <f>((C15-G15)/G15)-L15</f>
        <v>#DIV/0!</v>
      </c>
      <c r="V15" s="677" t="e">
        <f>((O15-P15)/P15)-Q15</f>
        <v>#DIV/0!</v>
      </c>
      <c r="W15" s="677">
        <f t="shared" si="11"/>
        <v>0</v>
      </c>
      <c r="X15" s="677">
        <f t="shared" si="12"/>
        <v>0</v>
      </c>
      <c r="Y15" s="327"/>
      <c r="Z15" s="326"/>
      <c r="AA15" s="590"/>
      <c r="AB15" s="590"/>
      <c r="AC15" s="590"/>
      <c r="AD15" s="590"/>
      <c r="AE15" s="590"/>
      <c r="AF15" s="590"/>
      <c r="AG15" s="284"/>
      <c r="AH15" s="285"/>
      <c r="AI15" s="736"/>
      <c r="AJ15" s="741"/>
      <c r="AK15" s="327"/>
      <c r="AL15" s="326"/>
      <c r="AM15" s="756"/>
      <c r="AN15" s="63">
        <f t="shared" ref="AN15:AS15" si="15">C15-Y15</f>
        <v>0</v>
      </c>
      <c r="AO15" s="63">
        <f t="shared" si="15"/>
        <v>0</v>
      </c>
      <c r="AP15" s="63">
        <f t="shared" si="15"/>
        <v>0</v>
      </c>
      <c r="AQ15" s="63">
        <f t="shared" si="15"/>
        <v>0</v>
      </c>
      <c r="AR15" s="63">
        <f t="shared" si="15"/>
        <v>0</v>
      </c>
      <c r="AS15" s="63">
        <f t="shared" si="15"/>
        <v>0</v>
      </c>
      <c r="AT15" s="63">
        <f t="shared" si="13"/>
        <v>0</v>
      </c>
      <c r="AU15" s="63">
        <f t="shared" si="13"/>
        <v>0</v>
      </c>
      <c r="AV15" s="63">
        <f t="shared" si="13"/>
        <v>0</v>
      </c>
      <c r="AW15" s="63">
        <f t="shared" si="13"/>
        <v>0</v>
      </c>
      <c r="AX15" s="63">
        <f t="shared" si="13"/>
        <v>0</v>
      </c>
      <c r="AY15" s="63">
        <f t="shared" si="13"/>
        <v>0</v>
      </c>
      <c r="AZ15" s="63">
        <f t="shared" si="13"/>
        <v>0</v>
      </c>
      <c r="BA15" s="63">
        <f t="shared" si="13"/>
        <v>0</v>
      </c>
      <c r="BB15" s="63">
        <f t="shared" si="13"/>
        <v>0</v>
      </c>
    </row>
    <row r="16" spans="1:54" ht="10.5" customHeight="1" collapsed="1">
      <c r="A16" s="58" t="s">
        <v>4</v>
      </c>
      <c r="B16" s="430" t="s">
        <v>4</v>
      </c>
      <c r="C16" s="464"/>
      <c r="D16" s="465"/>
      <c r="E16" s="497"/>
      <c r="F16" s="497"/>
      <c r="G16" s="497"/>
      <c r="H16" s="497"/>
      <c r="I16" s="497"/>
      <c r="J16" s="497"/>
      <c r="K16" s="299"/>
      <c r="L16" s="607"/>
      <c r="M16" s="299"/>
      <c r="N16" s="607"/>
      <c r="O16" s="431"/>
      <c r="P16" s="491"/>
      <c r="Q16" s="291"/>
      <c r="R16" s="48"/>
      <c r="T16" s="677" t="e">
        <f t="shared" si="14"/>
        <v>#DIV/0!</v>
      </c>
      <c r="U16" s="677" t="e">
        <f t="shared" si="10"/>
        <v>#DIV/0!</v>
      </c>
      <c r="V16" s="677" t="e">
        <f t="shared" si="2"/>
        <v>#DIV/0!</v>
      </c>
      <c r="W16" s="677">
        <f t="shared" si="11"/>
        <v>0</v>
      </c>
      <c r="X16" s="677">
        <f t="shared" si="12"/>
        <v>0</v>
      </c>
      <c r="Y16" s="591"/>
      <c r="Z16" s="592"/>
      <c r="AA16" s="593"/>
      <c r="AB16" s="593"/>
      <c r="AC16" s="593"/>
      <c r="AD16" s="593"/>
      <c r="AE16" s="593"/>
      <c r="AF16" s="593"/>
      <c r="AG16" s="287"/>
      <c r="AH16" s="288"/>
      <c r="AI16" s="742"/>
      <c r="AJ16" s="743"/>
      <c r="AK16" s="591"/>
      <c r="AL16" s="592"/>
      <c r="AM16" s="756"/>
      <c r="AN16" s="63">
        <f t="shared" si="3"/>
        <v>0</v>
      </c>
      <c r="AO16" s="63">
        <f t="shared" si="4"/>
        <v>0</v>
      </c>
      <c r="AP16" s="63">
        <f t="shared" si="5"/>
        <v>0</v>
      </c>
      <c r="AQ16" s="63">
        <f t="shared" si="6"/>
        <v>0</v>
      </c>
      <c r="AR16" s="63">
        <f t="shared" si="7"/>
        <v>0</v>
      </c>
      <c r="AS16" s="63">
        <f t="shared" si="8"/>
        <v>0</v>
      </c>
      <c r="AT16" s="63">
        <f t="shared" si="13"/>
        <v>0</v>
      </c>
      <c r="AU16" s="63">
        <f t="shared" si="13"/>
        <v>0</v>
      </c>
      <c r="AV16" s="63">
        <f t="shared" si="13"/>
        <v>0</v>
      </c>
      <c r="AW16" s="63">
        <f t="shared" si="13"/>
        <v>0</v>
      </c>
      <c r="AX16" s="63">
        <f t="shared" si="13"/>
        <v>0</v>
      </c>
      <c r="AY16" s="63">
        <f t="shared" si="13"/>
        <v>0</v>
      </c>
      <c r="AZ16" s="63">
        <f t="shared" si="13"/>
        <v>0</v>
      </c>
      <c r="BA16" s="63">
        <f t="shared" si="13"/>
        <v>0</v>
      </c>
      <c r="BB16" s="63">
        <f t="shared" si="13"/>
        <v>0</v>
      </c>
    </row>
    <row r="17" spans="1:54" ht="10.5" customHeight="1">
      <c r="A17" s="52" t="s">
        <v>8</v>
      </c>
      <c r="B17" s="413" t="s">
        <v>8</v>
      </c>
      <c r="C17" s="439"/>
      <c r="D17" s="466"/>
      <c r="E17" s="466"/>
      <c r="F17" s="466"/>
      <c r="G17" s="466"/>
      <c r="H17" s="466"/>
      <c r="I17" s="466"/>
      <c r="J17" s="466"/>
      <c r="K17" s="278"/>
      <c r="L17" s="280"/>
      <c r="M17" s="278"/>
      <c r="N17" s="280"/>
      <c r="O17" s="439"/>
      <c r="P17" s="466"/>
      <c r="Q17" s="597"/>
      <c r="R17" s="48"/>
      <c r="T17" s="677"/>
      <c r="U17" s="677"/>
      <c r="V17" s="677"/>
      <c r="W17" s="677"/>
      <c r="X17" s="657"/>
      <c r="Y17" s="303"/>
      <c r="Z17" s="590"/>
      <c r="AA17" s="590"/>
      <c r="AB17" s="590"/>
      <c r="AC17" s="590"/>
      <c r="AD17" s="590"/>
      <c r="AE17" s="590"/>
      <c r="AF17" s="590"/>
      <c r="AG17" s="581"/>
      <c r="AH17" s="596"/>
      <c r="AI17" s="744"/>
      <c r="AJ17" s="745"/>
      <c r="AK17" s="303"/>
      <c r="AL17" s="590"/>
      <c r="AM17" s="755"/>
      <c r="AN17" s="63">
        <f t="shared" si="3"/>
        <v>0</v>
      </c>
      <c r="AO17" s="63">
        <f t="shared" si="4"/>
        <v>0</v>
      </c>
      <c r="AP17" s="63">
        <f t="shared" si="5"/>
        <v>0</v>
      </c>
      <c r="AQ17" s="63">
        <f t="shared" si="6"/>
        <v>0</v>
      </c>
      <c r="AR17" s="63">
        <f t="shared" si="7"/>
        <v>0</v>
      </c>
      <c r="AS17" s="63">
        <f t="shared" si="8"/>
        <v>0</v>
      </c>
      <c r="AT17" s="63">
        <f t="shared" si="13"/>
        <v>0</v>
      </c>
      <c r="AU17" s="63">
        <f t="shared" si="13"/>
        <v>0</v>
      </c>
      <c r="AV17" s="63">
        <f t="shared" si="13"/>
        <v>0</v>
      </c>
      <c r="AW17" s="63">
        <f t="shared" si="13"/>
        <v>0</v>
      </c>
      <c r="AX17" s="63">
        <f t="shared" si="13"/>
        <v>0</v>
      </c>
      <c r="AY17" s="63">
        <f t="shared" si="13"/>
        <v>0</v>
      </c>
      <c r="AZ17" s="63">
        <f t="shared" si="13"/>
        <v>0</v>
      </c>
      <c r="BA17" s="63">
        <f t="shared" si="13"/>
        <v>0</v>
      </c>
      <c r="BB17" s="63">
        <f t="shared" si="13"/>
        <v>0</v>
      </c>
    </row>
    <row r="18" spans="1:54" ht="10.5" customHeight="1">
      <c r="A18" s="52" t="s">
        <v>5</v>
      </c>
      <c r="B18" s="413" t="s">
        <v>79</v>
      </c>
      <c r="C18" s="439"/>
      <c r="D18" s="466"/>
      <c r="E18" s="466"/>
      <c r="F18" s="466"/>
      <c r="G18" s="466"/>
      <c r="H18" s="466"/>
      <c r="I18" s="466"/>
      <c r="J18" s="466"/>
      <c r="K18" s="278"/>
      <c r="L18" s="280"/>
      <c r="M18" s="278"/>
      <c r="N18" s="280"/>
      <c r="O18" s="439"/>
      <c r="P18" s="466"/>
      <c r="Q18" s="654"/>
      <c r="R18" s="48"/>
      <c r="T18" s="677"/>
      <c r="U18" s="677"/>
      <c r="V18" s="677"/>
      <c r="W18" s="677"/>
      <c r="X18" s="657"/>
      <c r="Y18" s="303"/>
      <c r="Z18" s="590"/>
      <c r="AA18" s="590"/>
      <c r="AB18" s="590"/>
      <c r="AC18" s="590"/>
      <c r="AD18" s="590"/>
      <c r="AE18" s="590"/>
      <c r="AF18" s="590"/>
      <c r="AG18" s="284"/>
      <c r="AH18" s="285"/>
      <c r="AI18" s="744"/>
      <c r="AJ18" s="745"/>
      <c r="AK18" s="303"/>
      <c r="AL18" s="590"/>
      <c r="AM18" s="756"/>
      <c r="AN18" s="63">
        <f t="shared" ref="AN18:AS18" si="16">C18-Y18</f>
        <v>0</v>
      </c>
      <c r="AO18" s="63">
        <f t="shared" si="16"/>
        <v>0</v>
      </c>
      <c r="AP18" s="63">
        <f t="shared" si="16"/>
        <v>0</v>
      </c>
      <c r="AQ18" s="63">
        <f t="shared" si="16"/>
        <v>0</v>
      </c>
      <c r="AR18" s="63">
        <f t="shared" si="16"/>
        <v>0</v>
      </c>
      <c r="AS18" s="63">
        <f t="shared" si="16"/>
        <v>0</v>
      </c>
      <c r="AT18" s="63">
        <f t="shared" si="13"/>
        <v>0</v>
      </c>
      <c r="AU18" s="63">
        <f t="shared" si="13"/>
        <v>0</v>
      </c>
      <c r="AV18" s="63">
        <f t="shared" si="13"/>
        <v>0</v>
      </c>
      <c r="AW18" s="63">
        <f t="shared" si="13"/>
        <v>0</v>
      </c>
      <c r="AX18" s="63">
        <f t="shared" si="13"/>
        <v>0</v>
      </c>
      <c r="AY18" s="63">
        <f t="shared" si="13"/>
        <v>0</v>
      </c>
      <c r="AZ18" s="63">
        <f t="shared" si="13"/>
        <v>0</v>
      </c>
      <c r="BA18" s="63">
        <f t="shared" si="13"/>
        <v>0</v>
      </c>
      <c r="BB18" s="63">
        <f t="shared" si="13"/>
        <v>0</v>
      </c>
    </row>
    <row r="19" spans="1:54" ht="10.5" hidden="1" customHeight="1" outlineLevel="1">
      <c r="A19" s="52" t="s">
        <v>5</v>
      </c>
      <c r="B19" s="413" t="s">
        <v>5</v>
      </c>
      <c r="C19" s="439"/>
      <c r="D19" s="466"/>
      <c r="E19" s="466"/>
      <c r="F19" s="466"/>
      <c r="G19" s="466"/>
      <c r="H19" s="466"/>
      <c r="I19" s="466"/>
      <c r="J19" s="466"/>
      <c r="K19" s="278"/>
      <c r="L19" s="280"/>
      <c r="M19" s="278"/>
      <c r="N19" s="280"/>
      <c r="O19" s="439"/>
      <c r="P19" s="466"/>
      <c r="Q19" s="654"/>
      <c r="R19" s="48"/>
      <c r="T19" s="677"/>
      <c r="U19" s="677"/>
      <c r="V19" s="677"/>
      <c r="W19" s="677"/>
      <c r="X19" s="657"/>
      <c r="Y19" s="303"/>
      <c r="Z19" s="590"/>
      <c r="AA19" s="590"/>
      <c r="AB19" s="590"/>
      <c r="AC19" s="590"/>
      <c r="AD19" s="590"/>
      <c r="AE19" s="590"/>
      <c r="AF19" s="590"/>
      <c r="AG19" s="284"/>
      <c r="AH19" s="285"/>
      <c r="AI19" s="744"/>
      <c r="AJ19" s="745"/>
      <c r="AK19" s="303"/>
      <c r="AL19" s="590"/>
      <c r="AM19" s="756"/>
      <c r="AN19" s="63">
        <f t="shared" si="3"/>
        <v>0</v>
      </c>
      <c r="AO19" s="63">
        <f t="shared" si="4"/>
        <v>0</v>
      </c>
      <c r="AP19" s="63">
        <f t="shared" si="5"/>
        <v>0</v>
      </c>
      <c r="AQ19" s="63">
        <f t="shared" si="6"/>
        <v>0</v>
      </c>
      <c r="AR19" s="63">
        <f t="shared" si="7"/>
        <v>0</v>
      </c>
      <c r="AS19" s="63">
        <f t="shared" si="8"/>
        <v>0</v>
      </c>
      <c r="AT19" s="63">
        <f t="shared" si="13"/>
        <v>0</v>
      </c>
      <c r="AU19" s="63">
        <f t="shared" si="13"/>
        <v>0</v>
      </c>
      <c r="AV19" s="63">
        <f t="shared" si="13"/>
        <v>0</v>
      </c>
      <c r="AW19" s="63">
        <f t="shared" si="13"/>
        <v>0</v>
      </c>
      <c r="AX19" s="63">
        <f t="shared" si="13"/>
        <v>0</v>
      </c>
      <c r="AY19" s="63">
        <f t="shared" si="13"/>
        <v>0</v>
      </c>
      <c r="AZ19" s="63">
        <f t="shared" si="13"/>
        <v>0</v>
      </c>
      <c r="BA19" s="63">
        <f t="shared" si="13"/>
        <v>0</v>
      </c>
      <c r="BB19" s="63">
        <f t="shared" si="13"/>
        <v>0</v>
      </c>
    </row>
    <row r="20" spans="1:54" ht="10.5" customHeight="1" collapsed="1">
      <c r="A20" s="52" t="s">
        <v>23</v>
      </c>
      <c r="B20" s="413" t="s">
        <v>23</v>
      </c>
      <c r="C20" s="439"/>
      <c r="D20" s="466"/>
      <c r="E20" s="466"/>
      <c r="F20" s="466"/>
      <c r="G20" s="466"/>
      <c r="H20" s="466"/>
      <c r="I20" s="466"/>
      <c r="J20" s="466"/>
      <c r="K20" s="284"/>
      <c r="L20" s="285"/>
      <c r="M20" s="284"/>
      <c r="N20" s="285"/>
      <c r="O20" s="405"/>
      <c r="P20" s="415"/>
      <c r="Q20" s="279"/>
      <c r="R20" s="48"/>
      <c r="T20" s="677" t="e">
        <f t="shared" si="14"/>
        <v>#DIV/0!</v>
      </c>
      <c r="U20" s="677" t="e">
        <f t="shared" si="10"/>
        <v>#DIV/0!</v>
      </c>
      <c r="V20" s="677" t="e">
        <f>((O20-P20)/P20)-Q20</f>
        <v>#DIV/0!</v>
      </c>
      <c r="W20" s="677">
        <f>C20-O20</f>
        <v>0</v>
      </c>
      <c r="X20" s="677">
        <f>G20-P20</f>
        <v>0</v>
      </c>
      <c r="Y20" s="303"/>
      <c r="Z20" s="590"/>
      <c r="AA20" s="590"/>
      <c r="AB20" s="590"/>
      <c r="AC20" s="590"/>
      <c r="AD20" s="590"/>
      <c r="AE20" s="590"/>
      <c r="AF20" s="590"/>
      <c r="AG20" s="284"/>
      <c r="AH20" s="285"/>
      <c r="AI20" s="744"/>
      <c r="AJ20" s="745"/>
      <c r="AK20" s="303"/>
      <c r="AL20" s="590"/>
      <c r="AM20" s="756"/>
      <c r="AN20" s="63">
        <f t="shared" si="3"/>
        <v>0</v>
      </c>
      <c r="AO20" s="63">
        <f t="shared" si="4"/>
        <v>0</v>
      </c>
      <c r="AP20" s="63">
        <f t="shared" si="5"/>
        <v>0</v>
      </c>
      <c r="AQ20" s="63">
        <f t="shared" si="6"/>
        <v>0</v>
      </c>
      <c r="AR20" s="63">
        <f t="shared" si="7"/>
        <v>0</v>
      </c>
      <c r="AS20" s="63">
        <f t="shared" si="8"/>
        <v>0</v>
      </c>
      <c r="AT20" s="63">
        <f t="shared" si="13"/>
        <v>0</v>
      </c>
      <c r="AU20" s="63">
        <f t="shared" si="13"/>
        <v>0</v>
      </c>
      <c r="AV20" s="63">
        <f t="shared" si="13"/>
        <v>0</v>
      </c>
      <c r="AW20" s="63">
        <f t="shared" si="13"/>
        <v>0</v>
      </c>
      <c r="AX20" s="63">
        <f t="shared" si="13"/>
        <v>0</v>
      </c>
      <c r="AY20" s="63">
        <f t="shared" si="13"/>
        <v>0</v>
      </c>
      <c r="AZ20" s="63">
        <f t="shared" si="13"/>
        <v>0</v>
      </c>
      <c r="BA20" s="63">
        <f t="shared" si="13"/>
        <v>0</v>
      </c>
      <c r="BB20" s="63">
        <f t="shared" si="13"/>
        <v>0</v>
      </c>
    </row>
    <row r="21" spans="1:54" ht="10.5" customHeight="1">
      <c r="A21" s="52" t="s">
        <v>22</v>
      </c>
      <c r="B21" s="411" t="s">
        <v>67</v>
      </c>
      <c r="C21" s="406"/>
      <c r="D21" s="467"/>
      <c r="E21" s="467"/>
      <c r="F21" s="467"/>
      <c r="G21" s="467"/>
      <c r="H21" s="466"/>
      <c r="I21" s="466"/>
      <c r="J21" s="466"/>
      <c r="K21" s="284"/>
      <c r="L21" s="285"/>
      <c r="M21" s="284"/>
      <c r="N21" s="285"/>
      <c r="O21" s="405"/>
      <c r="P21" s="415"/>
      <c r="Q21" s="279"/>
      <c r="R21" s="48"/>
      <c r="T21" s="677" t="e">
        <f t="shared" si="14"/>
        <v>#DIV/0!</v>
      </c>
      <c r="U21" s="677" t="e">
        <f t="shared" si="10"/>
        <v>#DIV/0!</v>
      </c>
      <c r="V21" s="677" t="e">
        <f>((O21-P21)/P21)-Q21</f>
        <v>#DIV/0!</v>
      </c>
      <c r="W21" s="677">
        <f>C21-O21</f>
        <v>0</v>
      </c>
      <c r="X21" s="677">
        <f>G21-P21</f>
        <v>0</v>
      </c>
      <c r="Y21" s="605"/>
      <c r="Z21" s="344"/>
      <c r="AA21" s="344"/>
      <c r="AB21" s="344"/>
      <c r="AC21" s="344"/>
      <c r="AD21" s="590"/>
      <c r="AE21" s="590"/>
      <c r="AF21" s="590"/>
      <c r="AG21" s="284"/>
      <c r="AH21" s="285"/>
      <c r="AI21" s="746"/>
      <c r="AJ21" s="747"/>
      <c r="AK21" s="605"/>
      <c r="AL21" s="344"/>
      <c r="AM21" s="756"/>
      <c r="AN21" s="63">
        <f t="shared" si="3"/>
        <v>0</v>
      </c>
      <c r="AO21" s="63">
        <f t="shared" si="4"/>
        <v>0</v>
      </c>
      <c r="AP21" s="63">
        <f t="shared" si="5"/>
        <v>0</v>
      </c>
      <c r="AQ21" s="63">
        <f t="shared" si="6"/>
        <v>0</v>
      </c>
      <c r="AR21" s="63">
        <f t="shared" si="7"/>
        <v>0</v>
      </c>
      <c r="AS21" s="63">
        <f t="shared" si="8"/>
        <v>0</v>
      </c>
      <c r="AT21" s="63">
        <f t="shared" si="13"/>
        <v>0</v>
      </c>
      <c r="AU21" s="63">
        <f t="shared" si="13"/>
        <v>0</v>
      </c>
      <c r="AV21" s="63">
        <f t="shared" si="13"/>
        <v>0</v>
      </c>
      <c r="AW21" s="63">
        <f t="shared" si="13"/>
        <v>0</v>
      </c>
      <c r="AX21" s="63">
        <f t="shared" si="13"/>
        <v>0</v>
      </c>
      <c r="AY21" s="63">
        <f t="shared" si="13"/>
        <v>0</v>
      </c>
      <c r="AZ21" s="63">
        <f t="shared" si="13"/>
        <v>0</v>
      </c>
      <c r="BA21" s="63">
        <f t="shared" si="13"/>
        <v>0</v>
      </c>
      <c r="BB21" s="63">
        <f t="shared" si="13"/>
        <v>0</v>
      </c>
    </row>
    <row r="22" spans="1:54" ht="10.5" customHeight="1">
      <c r="A22" s="52" t="s">
        <v>10</v>
      </c>
      <c r="B22" s="443" t="s">
        <v>10</v>
      </c>
      <c r="C22" s="444"/>
      <c r="D22" s="468"/>
      <c r="E22" s="468"/>
      <c r="F22" s="468"/>
      <c r="G22" s="468"/>
      <c r="H22" s="468"/>
      <c r="I22" s="468"/>
      <c r="J22" s="468"/>
      <c r="K22" s="603"/>
      <c r="L22" s="604"/>
      <c r="M22" s="603"/>
      <c r="N22" s="604"/>
      <c r="O22" s="405"/>
      <c r="P22" s="415"/>
      <c r="Q22" s="279"/>
      <c r="R22" s="48"/>
      <c r="T22" s="677" t="e">
        <f t="shared" si="14"/>
        <v>#DIV/0!</v>
      </c>
      <c r="U22" s="677" t="e">
        <f t="shared" si="10"/>
        <v>#DIV/0!</v>
      </c>
      <c r="V22" s="677" t="e">
        <f>((O22-P22)/P22)-Q22</f>
        <v>#DIV/0!</v>
      </c>
      <c r="W22" s="677">
        <f>C22-O22</f>
        <v>0</v>
      </c>
      <c r="X22" s="677">
        <f>G22-P22</f>
        <v>0</v>
      </c>
      <c r="Y22" s="307"/>
      <c r="Z22" s="329"/>
      <c r="AA22" s="329"/>
      <c r="AB22" s="329"/>
      <c r="AC22" s="329"/>
      <c r="AD22" s="329"/>
      <c r="AE22" s="329"/>
      <c r="AF22" s="329"/>
      <c r="AG22" s="284"/>
      <c r="AH22" s="285"/>
      <c r="AI22" s="748"/>
      <c r="AJ22" s="749"/>
      <c r="AK22" s="307"/>
      <c r="AL22" s="329"/>
      <c r="AM22" s="757"/>
      <c r="AN22" s="63">
        <f t="shared" si="3"/>
        <v>0</v>
      </c>
      <c r="AO22" s="63">
        <f t="shared" si="4"/>
        <v>0</v>
      </c>
      <c r="AP22" s="63">
        <f t="shared" si="5"/>
        <v>0</v>
      </c>
      <c r="AQ22" s="63">
        <f t="shared" si="6"/>
        <v>0</v>
      </c>
      <c r="AR22" s="63">
        <f t="shared" si="7"/>
        <v>0</v>
      </c>
      <c r="AS22" s="63">
        <f t="shared" si="8"/>
        <v>0</v>
      </c>
      <c r="AT22" s="63">
        <f t="shared" si="13"/>
        <v>0</v>
      </c>
      <c r="AU22" s="63">
        <f t="shared" si="13"/>
        <v>0</v>
      </c>
      <c r="AV22" s="63">
        <f t="shared" si="13"/>
        <v>0</v>
      </c>
      <c r="AW22" s="63">
        <f t="shared" si="13"/>
        <v>0</v>
      </c>
      <c r="AX22" s="63">
        <f t="shared" si="13"/>
        <v>0</v>
      </c>
      <c r="AY22" s="63">
        <f t="shared" si="13"/>
        <v>0</v>
      </c>
      <c r="AZ22" s="63">
        <f t="shared" si="13"/>
        <v>0</v>
      </c>
      <c r="BA22" s="63">
        <f t="shared" si="13"/>
        <v>0</v>
      </c>
      <c r="BB22" s="63">
        <f t="shared" si="13"/>
        <v>0</v>
      </c>
    </row>
    <row r="23" spans="1:54" ht="10.5" customHeight="1">
      <c r="A23" s="58" t="s">
        <v>18</v>
      </c>
      <c r="B23" s="423" t="s">
        <v>18</v>
      </c>
      <c r="C23" s="471"/>
      <c r="D23" s="474"/>
      <c r="E23" s="474"/>
      <c r="F23" s="474"/>
      <c r="G23" s="474"/>
      <c r="H23" s="474"/>
      <c r="I23" s="474"/>
      <c r="J23" s="474"/>
      <c r="K23" s="278"/>
      <c r="L23" s="280"/>
      <c r="M23" s="278"/>
      <c r="N23" s="280"/>
      <c r="O23" s="500"/>
      <c r="P23" s="501"/>
      <c r="Q23" s="597"/>
      <c r="R23" s="48"/>
      <c r="T23" s="677"/>
      <c r="U23" s="677"/>
      <c r="V23" s="677"/>
      <c r="W23" s="677"/>
      <c r="X23" s="657"/>
      <c r="Y23" s="606"/>
      <c r="Z23" s="330"/>
      <c r="AA23" s="330"/>
      <c r="AB23" s="330"/>
      <c r="AC23" s="330"/>
      <c r="AD23" s="330"/>
      <c r="AE23" s="330"/>
      <c r="AF23" s="330"/>
      <c r="AG23" s="581"/>
      <c r="AH23" s="596"/>
      <c r="AI23" s="750"/>
      <c r="AJ23" s="745"/>
      <c r="AK23" s="606"/>
      <c r="AL23" s="330"/>
      <c r="AM23" s="756"/>
      <c r="AN23" s="63">
        <f t="shared" si="3"/>
        <v>0</v>
      </c>
      <c r="AO23" s="63">
        <f t="shared" si="4"/>
        <v>0</v>
      </c>
      <c r="AP23" s="63">
        <f t="shared" si="5"/>
        <v>0</v>
      </c>
      <c r="AQ23" s="63">
        <f t="shared" si="6"/>
        <v>0</v>
      </c>
      <c r="AR23" s="63">
        <f t="shared" si="7"/>
        <v>0</v>
      </c>
      <c r="AS23" s="63">
        <f t="shared" si="8"/>
        <v>0</v>
      </c>
      <c r="AT23" s="63">
        <f t="shared" si="13"/>
        <v>0</v>
      </c>
      <c r="AU23" s="63">
        <f t="shared" si="13"/>
        <v>0</v>
      </c>
      <c r="AV23" s="63">
        <f t="shared" si="13"/>
        <v>0</v>
      </c>
      <c r="AW23" s="63">
        <f t="shared" si="13"/>
        <v>0</v>
      </c>
      <c r="AX23" s="63">
        <f t="shared" si="13"/>
        <v>0</v>
      </c>
      <c r="AY23" s="63">
        <f t="shared" si="13"/>
        <v>0</v>
      </c>
      <c r="AZ23" s="63">
        <f t="shared" si="13"/>
        <v>0</v>
      </c>
      <c r="BA23" s="63">
        <f t="shared" si="13"/>
        <v>0</v>
      </c>
      <c r="BB23" s="63">
        <f t="shared" si="13"/>
        <v>0</v>
      </c>
    </row>
    <row r="24" spans="1:54" ht="10.5" customHeight="1">
      <c r="A24" s="52" t="s">
        <v>15</v>
      </c>
      <c r="B24" s="413" t="s">
        <v>15</v>
      </c>
      <c r="C24" s="441"/>
      <c r="D24" s="474"/>
      <c r="E24" s="474"/>
      <c r="F24" s="474"/>
      <c r="G24" s="474"/>
      <c r="H24" s="474"/>
      <c r="I24" s="474"/>
      <c r="J24" s="474"/>
      <c r="K24" s="284"/>
      <c r="L24" s="285"/>
      <c r="M24" s="284"/>
      <c r="N24" s="285"/>
      <c r="O24" s="689"/>
      <c r="P24" s="687"/>
      <c r="Q24" s="279"/>
      <c r="R24" s="48"/>
      <c r="T24" s="677" t="e">
        <f t="shared" si="14"/>
        <v>#DIV/0!</v>
      </c>
      <c r="U24" s="677" t="e">
        <f t="shared" si="10"/>
        <v>#DIV/0!</v>
      </c>
      <c r="V24" s="677" t="e">
        <f t="shared" ref="V24:V29" si="17">((O24-P24)/P24)-Q24</f>
        <v>#DIV/0!</v>
      </c>
      <c r="W24" s="677">
        <f t="shared" ref="W24:W29" si="18">C24-O24</f>
        <v>0</v>
      </c>
      <c r="X24" s="677">
        <f t="shared" ref="X24:X29" si="19">G24-P24</f>
        <v>0</v>
      </c>
      <c r="Y24" s="312"/>
      <c r="Z24" s="330"/>
      <c r="AA24" s="330"/>
      <c r="AB24" s="330"/>
      <c r="AC24" s="330"/>
      <c r="AD24" s="330"/>
      <c r="AE24" s="330"/>
      <c r="AF24" s="330"/>
      <c r="AG24" s="284"/>
      <c r="AH24" s="285"/>
      <c r="AI24" s="744"/>
      <c r="AJ24" s="745"/>
      <c r="AK24" s="312"/>
      <c r="AL24" s="330"/>
      <c r="AM24" s="756"/>
      <c r="AN24" s="63">
        <f t="shared" si="3"/>
        <v>0</v>
      </c>
      <c r="AO24" s="63">
        <f t="shared" si="4"/>
        <v>0</v>
      </c>
      <c r="AP24" s="63">
        <f t="shared" si="5"/>
        <v>0</v>
      </c>
      <c r="AQ24" s="63">
        <f t="shared" si="6"/>
        <v>0</v>
      </c>
      <c r="AR24" s="63">
        <f t="shared" si="7"/>
        <v>0</v>
      </c>
      <c r="AS24" s="63">
        <f t="shared" si="8"/>
        <v>0</v>
      </c>
      <c r="AT24" s="63">
        <f t="shared" si="13"/>
        <v>0</v>
      </c>
      <c r="AU24" s="63">
        <f t="shared" si="13"/>
        <v>0</v>
      </c>
      <c r="AV24" s="63">
        <f t="shared" si="13"/>
        <v>0</v>
      </c>
      <c r="AW24" s="63">
        <f t="shared" si="13"/>
        <v>0</v>
      </c>
      <c r="AX24" s="63">
        <f t="shared" si="13"/>
        <v>0</v>
      </c>
      <c r="AY24" s="63">
        <f t="shared" si="13"/>
        <v>0</v>
      </c>
      <c r="AZ24" s="63">
        <f t="shared" si="13"/>
        <v>0</v>
      </c>
      <c r="BA24" s="63">
        <f t="shared" si="13"/>
        <v>0</v>
      </c>
      <c r="BB24" s="63">
        <f t="shared" si="13"/>
        <v>0</v>
      </c>
    </row>
    <row r="25" spans="1:54" ht="10.5" customHeight="1">
      <c r="A25" s="52" t="s">
        <v>54</v>
      </c>
      <c r="B25" s="453" t="s">
        <v>54</v>
      </c>
      <c r="C25" s="441"/>
      <c r="D25" s="474"/>
      <c r="E25" s="474"/>
      <c r="F25" s="474"/>
      <c r="G25" s="474"/>
      <c r="H25" s="474"/>
      <c r="I25" s="474"/>
      <c r="J25" s="474"/>
      <c r="K25" s="284"/>
      <c r="L25" s="285"/>
      <c r="M25" s="284"/>
      <c r="N25" s="285"/>
      <c r="O25" s="689"/>
      <c r="P25" s="687"/>
      <c r="Q25" s="279"/>
      <c r="R25" s="48"/>
      <c r="T25" s="677"/>
      <c r="U25" s="677"/>
      <c r="V25" s="677"/>
      <c r="W25" s="677">
        <f t="shared" si="18"/>
        <v>0</v>
      </c>
      <c r="X25" s="677">
        <f t="shared" si="19"/>
        <v>0</v>
      </c>
      <c r="Y25" s="312"/>
      <c r="Z25" s="330"/>
      <c r="AA25" s="330"/>
      <c r="AB25" s="330"/>
      <c r="AC25" s="330"/>
      <c r="AD25" s="330"/>
      <c r="AE25" s="330"/>
      <c r="AF25" s="330"/>
      <c r="AG25" s="284"/>
      <c r="AH25" s="285"/>
      <c r="AI25" s="744"/>
      <c r="AJ25" s="745"/>
      <c r="AK25" s="312"/>
      <c r="AL25" s="330"/>
      <c r="AM25" s="756"/>
      <c r="AN25" s="63">
        <f t="shared" si="3"/>
        <v>0</v>
      </c>
      <c r="AO25" s="63">
        <f t="shared" si="4"/>
        <v>0</v>
      </c>
      <c r="AP25" s="63">
        <f t="shared" si="5"/>
        <v>0</v>
      </c>
      <c r="AQ25" s="63">
        <f t="shared" si="6"/>
        <v>0</v>
      </c>
      <c r="AR25" s="63">
        <f t="shared" si="7"/>
        <v>0</v>
      </c>
      <c r="AS25" s="63">
        <f t="shared" si="8"/>
        <v>0</v>
      </c>
      <c r="AT25" s="63">
        <f t="shared" si="13"/>
        <v>0</v>
      </c>
      <c r="AU25" s="63">
        <f t="shared" si="13"/>
        <v>0</v>
      </c>
      <c r="AV25" s="63">
        <f t="shared" si="13"/>
        <v>0</v>
      </c>
      <c r="AW25" s="63">
        <f t="shared" si="13"/>
        <v>0</v>
      </c>
      <c r="AX25" s="63">
        <f t="shared" si="13"/>
        <v>0</v>
      </c>
      <c r="AY25" s="63">
        <f t="shared" si="13"/>
        <v>0</v>
      </c>
      <c r="AZ25" s="63">
        <f t="shared" si="13"/>
        <v>0</v>
      </c>
      <c r="BA25" s="63">
        <f t="shared" si="13"/>
        <v>0</v>
      </c>
      <c r="BB25" s="63">
        <f t="shared" si="13"/>
        <v>0</v>
      </c>
    </row>
    <row r="26" spans="1:54" ht="10.5" customHeight="1">
      <c r="A26" s="58" t="s">
        <v>21</v>
      </c>
      <c r="B26" s="423" t="s">
        <v>21</v>
      </c>
      <c r="C26" s="448"/>
      <c r="D26" s="477"/>
      <c r="E26" s="477"/>
      <c r="F26" s="477"/>
      <c r="G26" s="477"/>
      <c r="H26" s="477"/>
      <c r="I26" s="477"/>
      <c r="J26" s="477"/>
      <c r="K26" s="287"/>
      <c r="L26" s="288"/>
      <c r="M26" s="287"/>
      <c r="N26" s="288"/>
      <c r="O26" s="693"/>
      <c r="P26" s="688"/>
      <c r="Q26" s="291"/>
      <c r="R26" s="48"/>
      <c r="T26" s="677" t="e">
        <f>((C26-D26)/D26)-K26</f>
        <v>#DIV/0!</v>
      </c>
      <c r="U26" s="677" t="e">
        <f t="shared" si="10"/>
        <v>#DIV/0!</v>
      </c>
      <c r="V26" s="677" t="e">
        <f t="shared" si="17"/>
        <v>#DIV/0!</v>
      </c>
      <c r="W26" s="677">
        <f t="shared" si="18"/>
        <v>0</v>
      </c>
      <c r="X26" s="677">
        <f t="shared" si="19"/>
        <v>0</v>
      </c>
      <c r="Y26" s="314"/>
      <c r="Z26" s="331"/>
      <c r="AA26" s="331"/>
      <c r="AB26" s="331"/>
      <c r="AC26" s="331"/>
      <c r="AD26" s="331"/>
      <c r="AE26" s="331"/>
      <c r="AF26" s="331"/>
      <c r="AG26" s="287"/>
      <c r="AH26" s="288"/>
      <c r="AI26" s="751"/>
      <c r="AJ26" s="752"/>
      <c r="AK26" s="314"/>
      <c r="AL26" s="331"/>
      <c r="AM26" s="756"/>
      <c r="AN26" s="63">
        <f t="shared" si="3"/>
        <v>0</v>
      </c>
      <c r="AO26" s="63">
        <f t="shared" si="4"/>
        <v>0</v>
      </c>
      <c r="AP26" s="63">
        <f t="shared" si="5"/>
        <v>0</v>
      </c>
      <c r="AQ26" s="63">
        <f t="shared" si="6"/>
        <v>0</v>
      </c>
      <c r="AR26" s="63">
        <f t="shared" si="7"/>
        <v>0</v>
      </c>
      <c r="AS26" s="63">
        <f t="shared" si="8"/>
        <v>0</v>
      </c>
      <c r="AT26" s="63">
        <f t="shared" si="13"/>
        <v>0</v>
      </c>
      <c r="AU26" s="63">
        <f t="shared" si="13"/>
        <v>0</v>
      </c>
      <c r="AV26" s="63">
        <f t="shared" si="13"/>
        <v>0</v>
      </c>
      <c r="AW26" s="63">
        <f t="shared" si="13"/>
        <v>0</v>
      </c>
      <c r="AX26" s="63">
        <f t="shared" si="13"/>
        <v>0</v>
      </c>
      <c r="AY26" s="63">
        <f t="shared" si="13"/>
        <v>0</v>
      </c>
      <c r="AZ26" s="63">
        <f t="shared" si="13"/>
        <v>0</v>
      </c>
      <c r="BA26" s="63">
        <f t="shared" si="13"/>
        <v>0</v>
      </c>
      <c r="BB26" s="63">
        <f t="shared" si="13"/>
        <v>0</v>
      </c>
    </row>
    <row r="27" spans="1:54" ht="10.5" customHeight="1">
      <c r="A27" s="52" t="s">
        <v>13</v>
      </c>
      <c r="B27" s="413" t="s">
        <v>13</v>
      </c>
      <c r="C27" s="441"/>
      <c r="D27" s="474"/>
      <c r="E27" s="474"/>
      <c r="F27" s="474"/>
      <c r="G27" s="474"/>
      <c r="H27" s="474"/>
      <c r="I27" s="474"/>
      <c r="J27" s="474"/>
      <c r="K27" s="284"/>
      <c r="L27" s="285"/>
      <c r="M27" s="284"/>
      <c r="N27" s="285"/>
      <c r="O27" s="689"/>
      <c r="P27" s="687"/>
      <c r="Q27" s="279"/>
      <c r="R27" s="48"/>
      <c r="T27" s="677" t="e">
        <f t="shared" si="14"/>
        <v>#DIV/0!</v>
      </c>
      <c r="U27" s="677" t="e">
        <f t="shared" si="10"/>
        <v>#DIV/0!</v>
      </c>
      <c r="V27" s="677" t="e">
        <f t="shared" si="17"/>
        <v>#DIV/0!</v>
      </c>
      <c r="W27" s="677">
        <f t="shared" si="18"/>
        <v>0</v>
      </c>
      <c r="X27" s="677">
        <f t="shared" si="19"/>
        <v>0</v>
      </c>
      <c r="Y27" s="312"/>
      <c r="Z27" s="330"/>
      <c r="AA27" s="330"/>
      <c r="AB27" s="330"/>
      <c r="AC27" s="330"/>
      <c r="AD27" s="330"/>
      <c r="AE27" s="330"/>
      <c r="AF27" s="330"/>
      <c r="AG27" s="284"/>
      <c r="AH27" s="285"/>
      <c r="AI27" s="744"/>
      <c r="AJ27" s="745"/>
      <c r="AK27" s="312"/>
      <c r="AL27" s="330"/>
      <c r="AM27" s="756"/>
      <c r="AN27" s="63">
        <f t="shared" si="3"/>
        <v>0</v>
      </c>
      <c r="AO27" s="63">
        <f t="shared" si="4"/>
        <v>0</v>
      </c>
      <c r="AP27" s="63">
        <f t="shared" si="5"/>
        <v>0</v>
      </c>
      <c r="AQ27" s="63">
        <f t="shared" si="6"/>
        <v>0</v>
      </c>
      <c r="AR27" s="63">
        <f t="shared" si="7"/>
        <v>0</v>
      </c>
      <c r="AS27" s="63">
        <f t="shared" si="8"/>
        <v>0</v>
      </c>
      <c r="AT27" s="63">
        <f t="shared" si="13"/>
        <v>0</v>
      </c>
      <c r="AU27" s="63">
        <f t="shared" si="13"/>
        <v>0</v>
      </c>
      <c r="AV27" s="63">
        <f t="shared" si="13"/>
        <v>0</v>
      </c>
      <c r="AW27" s="63">
        <f t="shared" si="13"/>
        <v>0</v>
      </c>
      <c r="AX27" s="63">
        <f t="shared" si="13"/>
        <v>0</v>
      </c>
      <c r="AY27" s="63">
        <f t="shared" si="13"/>
        <v>0</v>
      </c>
      <c r="AZ27" s="63">
        <f t="shared" si="13"/>
        <v>0</v>
      </c>
      <c r="BA27" s="63">
        <f t="shared" si="13"/>
        <v>0</v>
      </c>
      <c r="BB27" s="63">
        <f t="shared" si="13"/>
        <v>0</v>
      </c>
    </row>
    <row r="28" spans="1:54" ht="10.5" customHeight="1">
      <c r="A28" s="52" t="s">
        <v>12</v>
      </c>
      <c r="B28" s="413" t="s">
        <v>12</v>
      </c>
      <c r="C28" s="441"/>
      <c r="D28" s="474"/>
      <c r="E28" s="474"/>
      <c r="F28" s="474"/>
      <c r="G28" s="474"/>
      <c r="H28" s="474"/>
      <c r="I28" s="474"/>
      <c r="J28" s="474"/>
      <c r="K28" s="284"/>
      <c r="L28" s="285"/>
      <c r="M28" s="284"/>
      <c r="N28" s="285"/>
      <c r="O28" s="689"/>
      <c r="P28" s="687"/>
      <c r="Q28" s="279"/>
      <c r="R28" s="48"/>
      <c r="T28" s="677" t="e">
        <f t="shared" si="14"/>
        <v>#DIV/0!</v>
      </c>
      <c r="U28" s="677" t="e">
        <f t="shared" si="10"/>
        <v>#DIV/0!</v>
      </c>
      <c r="V28" s="677" t="e">
        <f t="shared" si="17"/>
        <v>#DIV/0!</v>
      </c>
      <c r="W28" s="677">
        <f t="shared" si="18"/>
        <v>0</v>
      </c>
      <c r="X28" s="677">
        <f t="shared" si="19"/>
        <v>0</v>
      </c>
      <c r="Y28" s="312"/>
      <c r="Z28" s="330"/>
      <c r="AA28" s="330"/>
      <c r="AB28" s="330"/>
      <c r="AC28" s="330"/>
      <c r="AD28" s="330"/>
      <c r="AE28" s="330"/>
      <c r="AF28" s="330"/>
      <c r="AG28" s="284"/>
      <c r="AH28" s="285"/>
      <c r="AI28" s="744"/>
      <c r="AJ28" s="745"/>
      <c r="AK28" s="312"/>
      <c r="AL28" s="330"/>
      <c r="AM28" s="756"/>
      <c r="AN28" s="63">
        <f t="shared" si="3"/>
        <v>0</v>
      </c>
      <c r="AO28" s="63">
        <f t="shared" si="4"/>
        <v>0</v>
      </c>
      <c r="AP28" s="63">
        <f t="shared" si="5"/>
        <v>0</v>
      </c>
      <c r="AQ28" s="63">
        <f t="shared" si="6"/>
        <v>0</v>
      </c>
      <c r="AR28" s="63">
        <f t="shared" si="7"/>
        <v>0</v>
      </c>
      <c r="AS28" s="63">
        <f t="shared" si="8"/>
        <v>0</v>
      </c>
      <c r="AT28" s="63">
        <f t="shared" si="13"/>
        <v>0</v>
      </c>
      <c r="AU28" s="63">
        <f t="shared" si="13"/>
        <v>0</v>
      </c>
      <c r="AV28" s="63">
        <f t="shared" si="13"/>
        <v>0</v>
      </c>
      <c r="AW28" s="63">
        <f t="shared" si="13"/>
        <v>0</v>
      </c>
      <c r="AX28" s="63">
        <f t="shared" si="13"/>
        <v>0</v>
      </c>
      <c r="AY28" s="63">
        <f t="shared" si="13"/>
        <v>0</v>
      </c>
      <c r="AZ28" s="63">
        <f t="shared" si="13"/>
        <v>0</v>
      </c>
      <c r="BA28" s="63">
        <f t="shared" si="13"/>
        <v>0</v>
      </c>
      <c r="BB28" s="63">
        <f t="shared" si="13"/>
        <v>0</v>
      </c>
    </row>
    <row r="29" spans="1:54" ht="10.5" customHeight="1">
      <c r="A29" s="58" t="s">
        <v>11</v>
      </c>
      <c r="B29" s="430" t="s">
        <v>11</v>
      </c>
      <c r="C29" s="450"/>
      <c r="D29" s="479"/>
      <c r="E29" s="479"/>
      <c r="F29" s="479"/>
      <c r="G29" s="479"/>
      <c r="H29" s="479"/>
      <c r="I29" s="479"/>
      <c r="J29" s="479"/>
      <c r="K29" s="299"/>
      <c r="L29" s="607"/>
      <c r="M29" s="299"/>
      <c r="N29" s="607"/>
      <c r="O29" s="694"/>
      <c r="P29" s="544"/>
      <c r="Q29" s="302"/>
      <c r="R29" s="48"/>
      <c r="T29" s="677" t="e">
        <f t="shared" si="14"/>
        <v>#DIV/0!</v>
      </c>
      <c r="U29" s="677" t="e">
        <f t="shared" si="10"/>
        <v>#DIV/0!</v>
      </c>
      <c r="V29" s="677" t="e">
        <f t="shared" si="17"/>
        <v>#DIV/0!</v>
      </c>
      <c r="W29" s="677">
        <f t="shared" si="18"/>
        <v>0</v>
      </c>
      <c r="X29" s="677">
        <f t="shared" si="19"/>
        <v>0</v>
      </c>
      <c r="Y29" s="316"/>
      <c r="Z29" s="332"/>
      <c r="AA29" s="332"/>
      <c r="AB29" s="332"/>
      <c r="AC29" s="332"/>
      <c r="AD29" s="332"/>
      <c r="AE29" s="332"/>
      <c r="AF29" s="332"/>
      <c r="AG29" s="299"/>
      <c r="AH29" s="607"/>
      <c r="AI29" s="753"/>
      <c r="AJ29" s="754"/>
      <c r="AK29" s="316"/>
      <c r="AL29" s="332"/>
      <c r="AM29" s="757"/>
      <c r="AN29" s="63">
        <f t="shared" si="3"/>
        <v>0</v>
      </c>
      <c r="AO29" s="63">
        <f t="shared" si="4"/>
        <v>0</v>
      </c>
      <c r="AP29" s="63">
        <f t="shared" si="5"/>
        <v>0</v>
      </c>
      <c r="AQ29" s="63">
        <f t="shared" si="6"/>
        <v>0</v>
      </c>
      <c r="AR29" s="63">
        <f t="shared" si="7"/>
        <v>0</v>
      </c>
      <c r="AS29" s="63">
        <f t="shared" si="8"/>
        <v>0</v>
      </c>
      <c r="AT29" s="63">
        <f t="shared" si="13"/>
        <v>0</v>
      </c>
      <c r="AU29" s="63">
        <f t="shared" si="13"/>
        <v>0</v>
      </c>
      <c r="AV29" s="63">
        <f t="shared" si="13"/>
        <v>0</v>
      </c>
      <c r="AW29" s="63">
        <f t="shared" si="13"/>
        <v>0</v>
      </c>
      <c r="AX29" s="63">
        <f t="shared" si="13"/>
        <v>0</v>
      </c>
      <c r="AY29" s="63">
        <f t="shared" si="13"/>
        <v>0</v>
      </c>
      <c r="AZ29" s="63">
        <f t="shared" si="13"/>
        <v>0</v>
      </c>
      <c r="BA29" s="63">
        <f t="shared" si="13"/>
        <v>0</v>
      </c>
      <c r="BB29" s="63">
        <f t="shared" si="13"/>
        <v>0</v>
      </c>
    </row>
    <row r="30" spans="1:54" ht="10.5" customHeight="1">
      <c r="B30" s="937"/>
      <c r="C30" s="937"/>
      <c r="D30" s="937"/>
      <c r="E30" s="937"/>
      <c r="F30" s="937"/>
      <c r="G30" s="937"/>
      <c r="H30" s="937"/>
      <c r="I30" s="937"/>
      <c r="J30" s="937"/>
      <c r="K30" s="937"/>
      <c r="L30" s="937"/>
      <c r="M30" s="663"/>
      <c r="N30" s="663"/>
      <c r="O30" s="321"/>
      <c r="P30" s="349"/>
      <c r="Q30" s="321"/>
      <c r="R30" s="48"/>
    </row>
    <row r="31" spans="1:54">
      <c r="R31" s="48"/>
    </row>
    <row r="32" spans="1:54">
      <c r="R32" s="48"/>
    </row>
    <row r="33" spans="2:19">
      <c r="B33" s="655" t="s">
        <v>75</v>
      </c>
      <c r="C33" s="656">
        <f>(C5+C6+C7+C8-C9)+(C9+C12-C13)+(C13+C14-C16)</f>
        <v>0</v>
      </c>
      <c r="D33" s="656">
        <f t="shared" ref="D33:J33" si="20">(D5+D6+D7+D8-D9)+(D9+D12-D13)+(D13+D14-D16)</f>
        <v>0</v>
      </c>
      <c r="E33" s="656">
        <f t="shared" si="20"/>
        <v>0</v>
      </c>
      <c r="F33" s="656">
        <f t="shared" si="20"/>
        <v>0</v>
      </c>
      <c r="G33" s="656">
        <f t="shared" si="20"/>
        <v>0</v>
      </c>
      <c r="H33" s="656">
        <f t="shared" si="20"/>
        <v>0</v>
      </c>
      <c r="I33" s="656">
        <f t="shared" si="20"/>
        <v>0</v>
      </c>
      <c r="J33" s="656">
        <f t="shared" si="20"/>
        <v>0</v>
      </c>
      <c r="K33" s="655"/>
      <c r="L33" s="655"/>
      <c r="M33" s="655"/>
      <c r="N33" s="655"/>
      <c r="O33" s="656">
        <f>(O5+O6+O7+O8-O9)+(O9+O12-O13)+(O13+O14-O16)</f>
        <v>0</v>
      </c>
      <c r="P33" s="656">
        <f>(P5+P6+P7+P8-P9)+(P9+P12-P13)+(P13+P14-P16)</f>
        <v>0</v>
      </c>
      <c r="Q33" s="656"/>
      <c r="R33" s="656"/>
      <c r="S33" s="656"/>
    </row>
    <row r="34" spans="2:19">
      <c r="B34" s="655" t="s">
        <v>76</v>
      </c>
      <c r="C34" s="656">
        <f>C24+C25-C26+C27+C28-C29</f>
        <v>0</v>
      </c>
      <c r="D34" s="656">
        <f t="shared" ref="D34:J34" si="21">D24+D25-D26+D27+D28-D29</f>
        <v>0</v>
      </c>
      <c r="E34" s="656">
        <f t="shared" si="21"/>
        <v>0</v>
      </c>
      <c r="F34" s="656">
        <f t="shared" si="21"/>
        <v>0</v>
      </c>
      <c r="G34" s="656">
        <f t="shared" si="21"/>
        <v>0</v>
      </c>
      <c r="H34" s="656">
        <f t="shared" si="21"/>
        <v>0</v>
      </c>
      <c r="I34" s="656">
        <f t="shared" si="21"/>
        <v>0</v>
      </c>
      <c r="J34" s="656">
        <f t="shared" si="21"/>
        <v>0</v>
      </c>
      <c r="K34" s="655"/>
      <c r="L34" s="655"/>
      <c r="M34" s="655"/>
      <c r="N34" s="655"/>
      <c r="O34" s="656">
        <f>O24+O25-O26+O27+O28-O29</f>
        <v>0</v>
      </c>
      <c r="P34" s="656">
        <f>P24+P25-P26+P27+P28-P29</f>
        <v>0</v>
      </c>
      <c r="Q34" s="656"/>
      <c r="R34" s="656"/>
      <c r="S34" s="656"/>
    </row>
    <row r="37" spans="2:19" hidden="1"/>
    <row r="38" spans="2:19" hidden="1"/>
    <row r="39" spans="2:19" hidden="1"/>
    <row r="40" spans="2:19" hidden="1"/>
    <row r="41" spans="2:19" hidden="1"/>
    <row r="42" spans="2:19" hidden="1"/>
    <row r="43" spans="2:19" hidden="1"/>
    <row r="44" spans="2:19" hidden="1"/>
    <row r="45" spans="2:19" hidden="1"/>
    <row r="46" spans="2:19" hidden="1"/>
    <row r="47" spans="2:19" hidden="1"/>
    <row r="48" spans="2:19" hidden="1"/>
    <row r="49" spans="1:34" hidden="1"/>
    <row r="50" spans="1:34" hidden="1"/>
    <row r="51" spans="1:34" hidden="1"/>
    <row r="52" spans="1:34" s="10" customFormat="1">
      <c r="A52" s="8"/>
    </row>
    <row r="53" spans="1:34" s="186" customFormat="1" ht="18.75" customHeight="1">
      <c r="A53" s="184"/>
      <c r="B53" s="185" t="s">
        <v>55</v>
      </c>
      <c r="C53" s="236"/>
      <c r="D53" s="236"/>
      <c r="E53" s="236"/>
      <c r="F53" s="236"/>
      <c r="G53" s="236"/>
      <c r="H53" s="236"/>
      <c r="I53" s="236"/>
      <c r="J53" s="236"/>
      <c r="K53" s="236"/>
      <c r="L53" s="236"/>
      <c r="M53" s="236"/>
      <c r="N53" s="236"/>
      <c r="O53" s="237"/>
      <c r="P53" s="238"/>
      <c r="T53" s="185" t="s">
        <v>63</v>
      </c>
      <c r="U53" s="185"/>
      <c r="V53" s="185"/>
      <c r="W53" s="185"/>
      <c r="X53" s="185"/>
      <c r="Y53" s="185"/>
      <c r="Z53" s="185"/>
    </row>
    <row r="54" spans="1:34" s="186" customFormat="1">
      <c r="B54" s="141" t="s">
        <v>1</v>
      </c>
      <c r="C54" s="142" t="e">
        <f>D4</f>
        <v>#REF!</v>
      </c>
      <c r="D54" s="143" t="e">
        <f t="shared" ref="D54:I54" si="22">E4</f>
        <v>#REF!</v>
      </c>
      <c r="E54" s="143" t="e">
        <f t="shared" si="22"/>
        <v>#REF!</v>
      </c>
      <c r="F54" s="143" t="e">
        <f t="shared" si="22"/>
        <v>#REF!</v>
      </c>
      <c r="G54" s="143" t="e">
        <f t="shared" si="22"/>
        <v>#REF!</v>
      </c>
      <c r="H54" s="143" t="e">
        <f t="shared" si="22"/>
        <v>#REF!</v>
      </c>
      <c r="I54" s="143" t="e">
        <f t="shared" si="22"/>
        <v>#REF!</v>
      </c>
      <c r="J54" s="143"/>
      <c r="K54" s="145"/>
      <c r="L54" s="144"/>
      <c r="M54" s="263"/>
      <c r="N54" s="263"/>
      <c r="O54" s="184"/>
      <c r="P54" s="184"/>
      <c r="T54" s="141" t="s">
        <v>1</v>
      </c>
      <c r="U54" s="671"/>
      <c r="V54" s="685"/>
      <c r="W54" s="685"/>
      <c r="X54" s="143"/>
      <c r="Y54" s="143" t="e">
        <f t="shared" ref="Y54:AE54" si="23">+C54</f>
        <v>#REF!</v>
      </c>
      <c r="Z54" s="143" t="e">
        <f t="shared" si="23"/>
        <v>#REF!</v>
      </c>
      <c r="AA54" s="143" t="e">
        <f t="shared" si="23"/>
        <v>#REF!</v>
      </c>
      <c r="AB54" s="143" t="e">
        <f t="shared" si="23"/>
        <v>#REF!</v>
      </c>
      <c r="AC54" s="143" t="e">
        <f t="shared" si="23"/>
        <v>#REF!</v>
      </c>
      <c r="AD54" s="143" t="e">
        <f t="shared" si="23"/>
        <v>#REF!</v>
      </c>
      <c r="AE54" s="143" t="e">
        <f t="shared" si="23"/>
        <v>#REF!</v>
      </c>
      <c r="AF54" s="143"/>
      <c r="AG54" s="145"/>
      <c r="AH54" s="144"/>
    </row>
    <row r="55" spans="1:34" s="186" customFormat="1">
      <c r="B55" s="53" t="s">
        <v>6</v>
      </c>
      <c r="C55" s="11">
        <v>17</v>
      </c>
      <c r="D55" s="41">
        <v>25</v>
      </c>
      <c r="E55" s="12">
        <v>25</v>
      </c>
      <c r="F55" s="12">
        <v>30</v>
      </c>
      <c r="G55" s="12">
        <v>39</v>
      </c>
      <c r="H55" s="12">
        <v>41</v>
      </c>
      <c r="I55" s="12">
        <v>45</v>
      </c>
      <c r="J55" s="12"/>
      <c r="K55" s="13"/>
      <c r="L55" s="116"/>
      <c r="M55" s="258"/>
      <c r="N55" s="258"/>
      <c r="T55" s="53" t="s">
        <v>6</v>
      </c>
      <c r="U55" s="1"/>
      <c r="V55" s="1"/>
      <c r="W55" s="1"/>
      <c r="X55" s="41"/>
      <c r="Y55" s="41">
        <f t="shared" ref="Y55:Y79" si="24">+C55-D5</f>
        <v>17</v>
      </c>
      <c r="Z55" s="12">
        <f t="shared" ref="Z55:Z79" si="25">+D55-E5</f>
        <v>25</v>
      </c>
      <c r="AA55" s="12">
        <f t="shared" ref="AA55:AA79" si="26">+E55-F5</f>
        <v>25</v>
      </c>
      <c r="AB55" s="12">
        <f t="shared" ref="AB55:AB79" si="27">+F55-G5</f>
        <v>30</v>
      </c>
      <c r="AC55" s="12">
        <f t="shared" ref="AC55:AC79" si="28">+G55-H5</f>
        <v>39</v>
      </c>
      <c r="AD55" s="12">
        <f t="shared" ref="AD55:AD79" si="29">+H55-I5</f>
        <v>41</v>
      </c>
      <c r="AE55" s="12">
        <f>+I55-J5</f>
        <v>45</v>
      </c>
      <c r="AF55" s="12"/>
      <c r="AG55" s="13"/>
      <c r="AH55" s="116"/>
    </row>
    <row r="56" spans="1:34" s="186" customFormat="1">
      <c r="B56" s="53" t="s">
        <v>2</v>
      </c>
      <c r="C56" s="11">
        <v>4</v>
      </c>
      <c r="D56" s="41">
        <v>4</v>
      </c>
      <c r="E56" s="12">
        <v>3</v>
      </c>
      <c r="F56" s="12">
        <v>5</v>
      </c>
      <c r="G56" s="12">
        <v>4</v>
      </c>
      <c r="H56" s="12">
        <v>4</v>
      </c>
      <c r="I56" s="12">
        <v>3</v>
      </c>
      <c r="J56" s="12"/>
      <c r="K56" s="17"/>
      <c r="L56" s="14"/>
      <c r="M56" s="259"/>
      <c r="N56" s="259"/>
      <c r="T56" s="53" t="s">
        <v>2</v>
      </c>
      <c r="U56" s="1"/>
      <c r="V56" s="1"/>
      <c r="W56" s="1"/>
      <c r="X56" s="41"/>
      <c r="Y56" s="41">
        <f t="shared" si="24"/>
        <v>4</v>
      </c>
      <c r="Z56" s="12">
        <f t="shared" si="25"/>
        <v>4</v>
      </c>
      <c r="AA56" s="12">
        <f t="shared" si="26"/>
        <v>3</v>
      </c>
      <c r="AB56" s="12">
        <f t="shared" si="27"/>
        <v>5</v>
      </c>
      <c r="AC56" s="12">
        <f t="shared" si="28"/>
        <v>4</v>
      </c>
      <c r="AD56" s="12">
        <f t="shared" si="29"/>
        <v>4</v>
      </c>
      <c r="AE56" s="12">
        <f t="shared" ref="AE56:AE79" si="30">+I56-J6</f>
        <v>3</v>
      </c>
      <c r="AF56" s="12"/>
      <c r="AG56" s="17"/>
      <c r="AH56" s="14"/>
    </row>
    <row r="57" spans="1:34" s="186" customFormat="1">
      <c r="B57" s="53" t="s">
        <v>0</v>
      </c>
      <c r="C57" s="11">
        <v>4</v>
      </c>
      <c r="D57" s="41">
        <v>4</v>
      </c>
      <c r="E57" s="19">
        <v>3</v>
      </c>
      <c r="F57" s="19">
        <v>3</v>
      </c>
      <c r="G57" s="19">
        <v>4</v>
      </c>
      <c r="H57" s="19">
        <v>3</v>
      </c>
      <c r="I57" s="19">
        <v>4</v>
      </c>
      <c r="J57" s="19"/>
      <c r="K57" s="17"/>
      <c r="L57" s="14"/>
      <c r="M57" s="259"/>
      <c r="N57" s="259"/>
      <c r="T57" s="53" t="s">
        <v>0</v>
      </c>
      <c r="U57" s="1"/>
      <c r="V57" s="1"/>
      <c r="W57" s="1"/>
      <c r="X57" s="41"/>
      <c r="Y57" s="41">
        <f t="shared" si="24"/>
        <v>4</v>
      </c>
      <c r="Z57" s="19">
        <f t="shared" si="25"/>
        <v>4</v>
      </c>
      <c r="AA57" s="19">
        <f t="shared" si="26"/>
        <v>3</v>
      </c>
      <c r="AB57" s="19">
        <f t="shared" si="27"/>
        <v>3</v>
      </c>
      <c r="AC57" s="19">
        <f t="shared" si="28"/>
        <v>4</v>
      </c>
      <c r="AD57" s="19">
        <f t="shared" si="29"/>
        <v>3</v>
      </c>
      <c r="AE57" s="19">
        <f t="shared" si="30"/>
        <v>4</v>
      </c>
      <c r="AF57" s="19"/>
      <c r="AG57" s="17"/>
      <c r="AH57" s="14"/>
    </row>
    <row r="58" spans="1:34" s="186" customFormat="1">
      <c r="B58" s="53" t="s">
        <v>14</v>
      </c>
      <c r="C58" s="11">
        <v>0</v>
      </c>
      <c r="D58" s="41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/>
      <c r="K58" s="17"/>
      <c r="L58" s="14"/>
      <c r="M58" s="259"/>
      <c r="N58" s="259"/>
      <c r="T58" s="53" t="s">
        <v>14</v>
      </c>
      <c r="U58" s="1"/>
      <c r="V58" s="1"/>
      <c r="W58" s="1"/>
      <c r="X58" s="41"/>
      <c r="Y58" s="41">
        <f t="shared" si="24"/>
        <v>0</v>
      </c>
      <c r="Z58" s="19">
        <f t="shared" si="25"/>
        <v>0</v>
      </c>
      <c r="AA58" s="19">
        <f t="shared" si="26"/>
        <v>0</v>
      </c>
      <c r="AB58" s="19">
        <f t="shared" si="27"/>
        <v>0</v>
      </c>
      <c r="AC58" s="19">
        <f t="shared" si="28"/>
        <v>0</v>
      </c>
      <c r="AD58" s="19">
        <f t="shared" si="29"/>
        <v>0</v>
      </c>
      <c r="AE58" s="19">
        <f t="shared" si="30"/>
        <v>0</v>
      </c>
      <c r="AF58" s="19"/>
      <c r="AG58" s="17"/>
      <c r="AH58" s="14"/>
    </row>
    <row r="59" spans="1:34" s="186" customFormat="1">
      <c r="B59" s="60" t="s">
        <v>7</v>
      </c>
      <c r="C59" s="42">
        <v>25</v>
      </c>
      <c r="D59" s="43">
        <v>33</v>
      </c>
      <c r="E59" s="26">
        <v>31</v>
      </c>
      <c r="F59" s="26">
        <v>38</v>
      </c>
      <c r="G59" s="26">
        <v>47</v>
      </c>
      <c r="H59" s="26">
        <v>48</v>
      </c>
      <c r="I59" s="26">
        <v>52</v>
      </c>
      <c r="J59" s="26"/>
      <c r="K59" s="24"/>
      <c r="L59" s="25"/>
      <c r="M59" s="260"/>
      <c r="N59" s="260"/>
      <c r="T59" s="60" t="s">
        <v>7</v>
      </c>
      <c r="U59" s="50"/>
      <c r="V59" s="50"/>
      <c r="W59" s="50"/>
      <c r="X59" s="43"/>
      <c r="Y59" s="43">
        <f t="shared" si="24"/>
        <v>25</v>
      </c>
      <c r="Z59" s="26">
        <f t="shared" si="25"/>
        <v>33</v>
      </c>
      <c r="AA59" s="26">
        <f t="shared" si="26"/>
        <v>31</v>
      </c>
      <c r="AB59" s="26">
        <f t="shared" si="27"/>
        <v>38</v>
      </c>
      <c r="AC59" s="26">
        <f t="shared" si="28"/>
        <v>47</v>
      </c>
      <c r="AD59" s="26">
        <f t="shared" si="29"/>
        <v>48</v>
      </c>
      <c r="AE59" s="26">
        <f t="shared" si="30"/>
        <v>52</v>
      </c>
      <c r="AF59" s="26"/>
      <c r="AG59" s="24"/>
      <c r="AH59" s="25"/>
    </row>
    <row r="60" spans="1:34" s="186" customFormat="1">
      <c r="B60" s="53" t="s">
        <v>3</v>
      </c>
      <c r="C60" s="11">
        <v>-8</v>
      </c>
      <c r="D60" s="41">
        <v>-9</v>
      </c>
      <c r="E60" s="19">
        <v>-7</v>
      </c>
      <c r="F60" s="19">
        <v>-10</v>
      </c>
      <c r="G60" s="19">
        <v>-10</v>
      </c>
      <c r="H60" s="19">
        <v>-9</v>
      </c>
      <c r="I60" s="19">
        <v>-7</v>
      </c>
      <c r="J60" s="19"/>
      <c r="K60" s="17"/>
      <c r="L60" s="14"/>
      <c r="M60" s="259"/>
      <c r="N60" s="259"/>
      <c r="T60" s="53" t="s">
        <v>3</v>
      </c>
      <c r="U60" s="1"/>
      <c r="V60" s="1"/>
      <c r="W60" s="1"/>
      <c r="X60" s="41"/>
      <c r="Y60" s="41">
        <f t="shared" si="24"/>
        <v>-8</v>
      </c>
      <c r="Z60" s="19">
        <f t="shared" si="25"/>
        <v>-9</v>
      </c>
      <c r="AA60" s="19">
        <f t="shared" si="26"/>
        <v>-7</v>
      </c>
      <c r="AB60" s="19">
        <f t="shared" si="27"/>
        <v>-10</v>
      </c>
      <c r="AC60" s="19">
        <f t="shared" si="28"/>
        <v>-10</v>
      </c>
      <c r="AD60" s="19">
        <f t="shared" si="29"/>
        <v>-9</v>
      </c>
      <c r="AE60" s="19">
        <f t="shared" si="30"/>
        <v>-7</v>
      </c>
      <c r="AF60" s="19"/>
      <c r="AG60" s="17"/>
      <c r="AH60" s="14"/>
    </row>
    <row r="61" spans="1:34" s="186" customFormat="1">
      <c r="B61" s="53" t="s">
        <v>65</v>
      </c>
      <c r="C61" s="11">
        <v>-5</v>
      </c>
      <c r="D61" s="41">
        <v>-3</v>
      </c>
      <c r="E61" s="19">
        <v>-4</v>
      </c>
      <c r="F61" s="19">
        <v>-4</v>
      </c>
      <c r="G61" s="19">
        <v>-5</v>
      </c>
      <c r="H61" s="19">
        <v>-4</v>
      </c>
      <c r="I61" s="19">
        <v>-4</v>
      </c>
      <c r="J61" s="19"/>
      <c r="K61" s="17"/>
      <c r="L61" s="14"/>
      <c r="M61" s="259"/>
      <c r="N61" s="259"/>
      <c r="T61" s="53"/>
      <c r="U61" s="1"/>
      <c r="V61" s="1"/>
      <c r="W61" s="1"/>
      <c r="X61" s="41"/>
      <c r="Y61" s="41">
        <f t="shared" si="24"/>
        <v>-5</v>
      </c>
      <c r="Z61" s="19">
        <f t="shared" si="25"/>
        <v>-3</v>
      </c>
      <c r="AA61" s="19">
        <f t="shared" si="26"/>
        <v>-4</v>
      </c>
      <c r="AB61" s="19">
        <f t="shared" si="27"/>
        <v>-4</v>
      </c>
      <c r="AC61" s="19">
        <f t="shared" si="28"/>
        <v>-5</v>
      </c>
      <c r="AD61" s="19">
        <f t="shared" si="29"/>
        <v>-4</v>
      </c>
      <c r="AE61" s="19">
        <f t="shared" si="30"/>
        <v>-4</v>
      </c>
      <c r="AF61" s="19"/>
      <c r="AG61" s="17"/>
      <c r="AH61" s="14"/>
    </row>
    <row r="62" spans="1:34" s="186" customFormat="1">
      <c r="B62" s="60" t="s">
        <v>20</v>
      </c>
      <c r="C62" s="42">
        <v>-13</v>
      </c>
      <c r="D62" s="43">
        <v>-12</v>
      </c>
      <c r="E62" s="26">
        <v>-12</v>
      </c>
      <c r="F62" s="26">
        <v>-15</v>
      </c>
      <c r="G62" s="26">
        <v>-16</v>
      </c>
      <c r="H62" s="26">
        <v>-14</v>
      </c>
      <c r="I62" s="26">
        <v>-12</v>
      </c>
      <c r="J62" s="26"/>
      <c r="K62" s="24"/>
      <c r="L62" s="25"/>
      <c r="M62" s="260"/>
      <c r="N62" s="260"/>
      <c r="T62" s="60" t="s">
        <v>20</v>
      </c>
      <c r="U62" s="50"/>
      <c r="V62" s="50"/>
      <c r="W62" s="50"/>
      <c r="X62" s="43"/>
      <c r="Y62" s="43">
        <f t="shared" si="24"/>
        <v>-13</v>
      </c>
      <c r="Z62" s="26">
        <f t="shared" si="25"/>
        <v>-12</v>
      </c>
      <c r="AA62" s="26">
        <f t="shared" si="26"/>
        <v>-12</v>
      </c>
      <c r="AB62" s="26">
        <f t="shared" si="27"/>
        <v>-15</v>
      </c>
      <c r="AC62" s="26">
        <f t="shared" si="28"/>
        <v>-16</v>
      </c>
      <c r="AD62" s="26">
        <f t="shared" si="29"/>
        <v>-14</v>
      </c>
      <c r="AE62" s="26">
        <f t="shared" si="30"/>
        <v>-12</v>
      </c>
      <c r="AF62" s="26"/>
      <c r="AG62" s="24"/>
      <c r="AH62" s="25"/>
    </row>
    <row r="63" spans="1:34" s="186" customFormat="1">
      <c r="B63" s="60" t="s">
        <v>9</v>
      </c>
      <c r="C63" s="42">
        <v>12</v>
      </c>
      <c r="D63" s="43">
        <v>21</v>
      </c>
      <c r="E63" s="26">
        <v>19</v>
      </c>
      <c r="F63" s="26">
        <v>23</v>
      </c>
      <c r="G63" s="26">
        <v>31</v>
      </c>
      <c r="H63" s="26">
        <v>34</v>
      </c>
      <c r="I63" s="26">
        <v>40</v>
      </c>
      <c r="J63" s="26"/>
      <c r="K63" s="24"/>
      <c r="L63" s="25"/>
      <c r="M63" s="260"/>
      <c r="N63" s="260"/>
      <c r="T63" s="60" t="s">
        <v>9</v>
      </c>
      <c r="U63" s="50"/>
      <c r="V63" s="50"/>
      <c r="W63" s="50"/>
      <c r="X63" s="43"/>
      <c r="Y63" s="43">
        <f t="shared" si="24"/>
        <v>12</v>
      </c>
      <c r="Z63" s="26">
        <f t="shared" si="25"/>
        <v>21</v>
      </c>
      <c r="AA63" s="26">
        <f t="shared" si="26"/>
        <v>19</v>
      </c>
      <c r="AB63" s="26">
        <f t="shared" si="27"/>
        <v>23</v>
      </c>
      <c r="AC63" s="26">
        <f t="shared" si="28"/>
        <v>31</v>
      </c>
      <c r="AD63" s="26">
        <f t="shared" si="29"/>
        <v>34</v>
      </c>
      <c r="AE63" s="26">
        <f t="shared" si="30"/>
        <v>40</v>
      </c>
      <c r="AF63" s="26"/>
      <c r="AG63" s="24"/>
      <c r="AH63" s="25"/>
    </row>
    <row r="64" spans="1:34" s="186" customFormat="1">
      <c r="B64" s="53" t="s">
        <v>19</v>
      </c>
      <c r="C64" s="11">
        <v>5</v>
      </c>
      <c r="D64" s="41">
        <v>-4</v>
      </c>
      <c r="E64" s="19">
        <v>-7</v>
      </c>
      <c r="F64" s="19">
        <v>-15</v>
      </c>
      <c r="G64" s="19">
        <v>-9</v>
      </c>
      <c r="H64" s="19">
        <v>-3</v>
      </c>
      <c r="I64" s="19">
        <v>-15</v>
      </c>
      <c r="J64" s="19"/>
      <c r="K64" s="17"/>
      <c r="L64" s="14"/>
      <c r="M64" s="259"/>
      <c r="N64" s="259"/>
      <c r="T64" s="53" t="s">
        <v>19</v>
      </c>
      <c r="U64" s="1"/>
      <c r="V64" s="1"/>
      <c r="W64" s="1"/>
      <c r="X64" s="41"/>
      <c r="Y64" s="41">
        <f t="shared" si="24"/>
        <v>5</v>
      </c>
      <c r="Z64" s="19">
        <f t="shared" si="25"/>
        <v>-4</v>
      </c>
      <c r="AA64" s="19">
        <f t="shared" si="26"/>
        <v>-7</v>
      </c>
      <c r="AB64" s="19">
        <f t="shared" si="27"/>
        <v>-15</v>
      </c>
      <c r="AC64" s="19">
        <f t="shared" si="28"/>
        <v>-9</v>
      </c>
      <c r="AD64" s="19">
        <f t="shared" si="29"/>
        <v>-3</v>
      </c>
      <c r="AE64" s="19">
        <f t="shared" si="30"/>
        <v>-15</v>
      </c>
      <c r="AF64" s="19"/>
      <c r="AG64" s="17"/>
      <c r="AH64" s="14"/>
    </row>
    <row r="65" spans="2:34" s="186" customFormat="1">
      <c r="B65" s="413" t="s">
        <v>83</v>
      </c>
      <c r="C65" s="11"/>
      <c r="D65" s="41"/>
      <c r="E65" s="19"/>
      <c r="F65" s="19"/>
      <c r="G65" s="19"/>
      <c r="H65" s="19"/>
      <c r="I65" s="19">
        <v>0</v>
      </c>
      <c r="J65" s="19"/>
      <c r="K65" s="17"/>
      <c r="L65" s="14"/>
      <c r="M65" s="259"/>
      <c r="N65" s="259"/>
      <c r="T65" s="413" t="s">
        <v>83</v>
      </c>
      <c r="U65" s="1"/>
      <c r="V65" s="1"/>
      <c r="W65" s="1"/>
      <c r="X65" s="41"/>
      <c r="Y65" s="41">
        <f t="shared" si="24"/>
        <v>0</v>
      </c>
      <c r="Z65" s="19">
        <f t="shared" si="25"/>
        <v>0</v>
      </c>
      <c r="AA65" s="19">
        <f t="shared" si="26"/>
        <v>0</v>
      </c>
      <c r="AB65" s="19">
        <f t="shared" si="27"/>
        <v>0</v>
      </c>
      <c r="AC65" s="19">
        <f t="shared" si="28"/>
        <v>0</v>
      </c>
      <c r="AD65" s="19">
        <f t="shared" si="29"/>
        <v>0</v>
      </c>
      <c r="AE65" s="19">
        <f t="shared" si="30"/>
        <v>0</v>
      </c>
      <c r="AF65" s="19"/>
      <c r="AG65" s="17"/>
      <c r="AH65" s="14"/>
    </row>
    <row r="66" spans="2:34" s="186" customFormat="1">
      <c r="B66" s="62" t="s">
        <v>4</v>
      </c>
      <c r="C66" s="44">
        <v>17</v>
      </c>
      <c r="D66" s="45">
        <v>17</v>
      </c>
      <c r="E66" s="30">
        <v>12</v>
      </c>
      <c r="F66" s="30">
        <v>8</v>
      </c>
      <c r="G66" s="30">
        <v>22</v>
      </c>
      <c r="H66" s="30">
        <v>31</v>
      </c>
      <c r="I66" s="30">
        <v>25</v>
      </c>
      <c r="J66" s="30"/>
      <c r="K66" s="33"/>
      <c r="L66" s="34"/>
      <c r="M66" s="264"/>
      <c r="N66" s="264"/>
      <c r="T66" s="62" t="s">
        <v>4</v>
      </c>
      <c r="U66" s="672"/>
      <c r="V66" s="672"/>
      <c r="W66" s="672"/>
      <c r="X66" s="45"/>
      <c r="Y66" s="45">
        <f t="shared" si="24"/>
        <v>17</v>
      </c>
      <c r="Z66" s="30">
        <f t="shared" si="25"/>
        <v>17</v>
      </c>
      <c r="AA66" s="30">
        <f t="shared" si="26"/>
        <v>12</v>
      </c>
      <c r="AB66" s="30">
        <f t="shared" si="27"/>
        <v>8</v>
      </c>
      <c r="AC66" s="30">
        <f t="shared" si="28"/>
        <v>22</v>
      </c>
      <c r="AD66" s="30">
        <f t="shared" si="29"/>
        <v>31</v>
      </c>
      <c r="AE66" s="30">
        <f t="shared" si="30"/>
        <v>25</v>
      </c>
      <c r="AF66" s="30"/>
      <c r="AG66" s="33"/>
      <c r="AH66" s="34"/>
    </row>
    <row r="67" spans="2:34" s="186" customFormat="1">
      <c r="B67" s="53" t="s">
        <v>8</v>
      </c>
      <c r="C67" s="82">
        <v>52</v>
      </c>
      <c r="D67" s="19">
        <v>36</v>
      </c>
      <c r="E67" s="19">
        <v>39</v>
      </c>
      <c r="F67" s="19">
        <v>39</v>
      </c>
      <c r="G67" s="19">
        <v>34</v>
      </c>
      <c r="H67" s="19">
        <v>29</v>
      </c>
      <c r="I67" s="19">
        <v>23</v>
      </c>
      <c r="J67" s="19"/>
      <c r="K67" s="17"/>
      <c r="L67" s="14"/>
      <c r="M67" s="259"/>
      <c r="N67" s="259"/>
      <c r="T67" s="53" t="s">
        <v>8</v>
      </c>
      <c r="U67" s="1"/>
      <c r="V67" s="1"/>
      <c r="W67" s="1"/>
      <c r="X67" s="19"/>
      <c r="Y67" s="19">
        <f t="shared" si="24"/>
        <v>52</v>
      </c>
      <c r="Z67" s="19">
        <f t="shared" si="25"/>
        <v>36</v>
      </c>
      <c r="AA67" s="19">
        <f t="shared" si="26"/>
        <v>39</v>
      </c>
      <c r="AB67" s="19">
        <f t="shared" si="27"/>
        <v>39</v>
      </c>
      <c r="AC67" s="19">
        <f t="shared" si="28"/>
        <v>34</v>
      </c>
      <c r="AD67" s="19">
        <f t="shared" si="29"/>
        <v>29</v>
      </c>
      <c r="AE67" s="19">
        <f t="shared" si="30"/>
        <v>23</v>
      </c>
      <c r="AF67" s="19"/>
      <c r="AG67" s="17"/>
      <c r="AH67" s="14"/>
    </row>
    <row r="68" spans="2:34" s="186" customFormat="1">
      <c r="B68" s="53" t="s">
        <v>79</v>
      </c>
      <c r="C68" s="82">
        <v>15</v>
      </c>
      <c r="D68" s="19">
        <v>13</v>
      </c>
      <c r="E68" s="19">
        <v>8</v>
      </c>
      <c r="F68" s="19">
        <v>5</v>
      </c>
      <c r="G68" s="19">
        <v>16</v>
      </c>
      <c r="H68" s="19">
        <v>21</v>
      </c>
      <c r="I68" s="19">
        <v>16</v>
      </c>
      <c r="J68" s="19"/>
      <c r="K68" s="17"/>
      <c r="L68" s="14"/>
      <c r="M68" s="259"/>
      <c r="N68" s="259"/>
      <c r="T68" s="53" t="s">
        <v>5</v>
      </c>
      <c r="U68" s="1"/>
      <c r="V68" s="1"/>
      <c r="W68" s="1"/>
      <c r="X68" s="19"/>
      <c r="Y68" s="19">
        <f t="shared" si="24"/>
        <v>15</v>
      </c>
      <c r="Z68" s="19">
        <f t="shared" si="25"/>
        <v>13</v>
      </c>
      <c r="AA68" s="19">
        <f t="shared" si="26"/>
        <v>8</v>
      </c>
      <c r="AB68" s="19">
        <f t="shared" si="27"/>
        <v>5</v>
      </c>
      <c r="AC68" s="19">
        <f t="shared" si="28"/>
        <v>16</v>
      </c>
      <c r="AD68" s="19">
        <f t="shared" si="29"/>
        <v>21</v>
      </c>
      <c r="AE68" s="19">
        <f t="shared" si="30"/>
        <v>16</v>
      </c>
      <c r="AF68" s="19"/>
      <c r="AG68" s="17"/>
      <c r="AH68" s="14"/>
    </row>
    <row r="69" spans="2:34" s="186" customFormat="1">
      <c r="B69" s="53" t="s">
        <v>5</v>
      </c>
      <c r="C69" s="82">
        <v>9</v>
      </c>
      <c r="D69" s="19">
        <v>15</v>
      </c>
      <c r="E69" s="19">
        <v>12</v>
      </c>
      <c r="F69" s="19">
        <v>14</v>
      </c>
      <c r="G69" s="19">
        <v>21</v>
      </c>
      <c r="H69" s="19">
        <v>22</v>
      </c>
      <c r="I69" s="19">
        <v>24</v>
      </c>
      <c r="J69" s="19"/>
      <c r="K69" s="17"/>
      <c r="L69" s="14"/>
      <c r="M69" s="259"/>
      <c r="N69" s="259"/>
      <c r="T69" s="53" t="s">
        <v>5</v>
      </c>
      <c r="U69" s="1"/>
      <c r="V69" s="1"/>
      <c r="W69" s="1"/>
      <c r="X69" s="19"/>
      <c r="Y69" s="19">
        <f t="shared" si="24"/>
        <v>9</v>
      </c>
      <c r="Z69" s="19">
        <f t="shared" si="25"/>
        <v>15</v>
      </c>
      <c r="AA69" s="19">
        <f t="shared" si="26"/>
        <v>12</v>
      </c>
      <c r="AB69" s="19">
        <f t="shared" si="27"/>
        <v>14</v>
      </c>
      <c r="AC69" s="19">
        <f t="shared" si="28"/>
        <v>21</v>
      </c>
      <c r="AD69" s="19">
        <f t="shared" si="29"/>
        <v>22</v>
      </c>
      <c r="AE69" s="19">
        <f t="shared" si="30"/>
        <v>24</v>
      </c>
      <c r="AF69" s="19"/>
      <c r="AG69" s="17"/>
      <c r="AH69" s="14"/>
    </row>
    <row r="70" spans="2:34" s="186" customFormat="1">
      <c r="B70" s="53" t="s">
        <v>23</v>
      </c>
      <c r="C70" s="82">
        <v>337</v>
      </c>
      <c r="D70" s="19">
        <v>368</v>
      </c>
      <c r="E70" s="19">
        <v>428</v>
      </c>
      <c r="F70" s="19">
        <v>457</v>
      </c>
      <c r="G70" s="19">
        <v>430</v>
      </c>
      <c r="H70" s="19">
        <v>459</v>
      </c>
      <c r="I70" s="19">
        <v>484</v>
      </c>
      <c r="J70" s="19"/>
      <c r="K70" s="17"/>
      <c r="L70" s="14"/>
      <c r="M70" s="259"/>
      <c r="N70" s="259"/>
      <c r="T70" s="53" t="s">
        <v>23</v>
      </c>
      <c r="U70" s="1"/>
      <c r="V70" s="1"/>
      <c r="W70" s="1"/>
      <c r="X70" s="19"/>
      <c r="Y70" s="19">
        <f t="shared" si="24"/>
        <v>337</v>
      </c>
      <c r="Z70" s="19">
        <f t="shared" si="25"/>
        <v>368</v>
      </c>
      <c r="AA70" s="19">
        <f t="shared" si="26"/>
        <v>428</v>
      </c>
      <c r="AB70" s="19">
        <f t="shared" si="27"/>
        <v>457</v>
      </c>
      <c r="AC70" s="19">
        <f t="shared" si="28"/>
        <v>430</v>
      </c>
      <c r="AD70" s="19">
        <f t="shared" si="29"/>
        <v>459</v>
      </c>
      <c r="AE70" s="19">
        <f t="shared" si="30"/>
        <v>484</v>
      </c>
      <c r="AF70" s="19"/>
      <c r="AG70" s="17"/>
      <c r="AH70" s="14"/>
    </row>
    <row r="71" spans="2:34" s="186" customFormat="1">
      <c r="B71" s="265" t="s">
        <v>67</v>
      </c>
      <c r="C71" s="112">
        <v>1982</v>
      </c>
      <c r="D71" s="99">
        <v>2174</v>
      </c>
      <c r="E71" s="99">
        <v>2411</v>
      </c>
      <c r="F71" s="99">
        <v>2575</v>
      </c>
      <c r="G71" s="99">
        <v>2744</v>
      </c>
      <c r="H71" s="19">
        <v>2911</v>
      </c>
      <c r="I71" s="19">
        <v>3140</v>
      </c>
      <c r="J71" s="19"/>
      <c r="K71" s="17"/>
      <c r="L71" s="14"/>
      <c r="M71" s="259"/>
      <c r="N71" s="259"/>
      <c r="T71" s="265" t="s">
        <v>67</v>
      </c>
      <c r="U71" s="673"/>
      <c r="V71" s="673"/>
      <c r="W71" s="673"/>
      <c r="X71" s="99"/>
      <c r="Y71" s="99">
        <f t="shared" si="24"/>
        <v>1982</v>
      </c>
      <c r="Z71" s="99">
        <f t="shared" si="25"/>
        <v>2174</v>
      </c>
      <c r="AA71" s="99">
        <f t="shared" si="26"/>
        <v>2411</v>
      </c>
      <c r="AB71" s="99">
        <f t="shared" si="27"/>
        <v>2575</v>
      </c>
      <c r="AC71" s="99">
        <f t="shared" si="28"/>
        <v>2744</v>
      </c>
      <c r="AD71" s="99">
        <f t="shared" si="29"/>
        <v>2911</v>
      </c>
      <c r="AE71" s="99">
        <f t="shared" si="30"/>
        <v>3140</v>
      </c>
      <c r="AF71" s="19"/>
      <c r="AG71" s="17"/>
      <c r="AH71" s="14"/>
    </row>
    <row r="72" spans="2:34" s="186" customFormat="1">
      <c r="B72" s="51" t="s">
        <v>10</v>
      </c>
      <c r="C72" s="36">
        <v>409</v>
      </c>
      <c r="D72" s="37">
        <v>545</v>
      </c>
      <c r="E72" s="37">
        <v>584</v>
      </c>
      <c r="F72" s="37">
        <v>619</v>
      </c>
      <c r="G72" s="37">
        <v>722</v>
      </c>
      <c r="H72" s="37">
        <v>776</v>
      </c>
      <c r="I72" s="37">
        <v>792</v>
      </c>
      <c r="J72" s="37"/>
      <c r="K72" s="38"/>
      <c r="L72" s="39"/>
      <c r="M72" s="259"/>
      <c r="N72" s="259"/>
      <c r="T72" s="51" t="s">
        <v>10</v>
      </c>
      <c r="U72" s="674"/>
      <c r="V72" s="674"/>
      <c r="W72" s="674"/>
      <c r="X72" s="37"/>
      <c r="Y72" s="37">
        <f t="shared" si="24"/>
        <v>409</v>
      </c>
      <c r="Z72" s="37">
        <f t="shared" si="25"/>
        <v>545</v>
      </c>
      <c r="AA72" s="37">
        <f t="shared" si="26"/>
        <v>584</v>
      </c>
      <c r="AB72" s="37">
        <f t="shared" si="27"/>
        <v>619</v>
      </c>
      <c r="AC72" s="37">
        <f t="shared" si="28"/>
        <v>722</v>
      </c>
      <c r="AD72" s="37">
        <f t="shared" si="29"/>
        <v>776</v>
      </c>
      <c r="AE72" s="37">
        <f t="shared" si="30"/>
        <v>792</v>
      </c>
      <c r="AF72" s="37"/>
      <c r="AG72" s="38"/>
      <c r="AH72" s="39"/>
    </row>
    <row r="73" spans="2:34" s="186" customFormat="1">
      <c r="B73" s="60" t="s">
        <v>18</v>
      </c>
      <c r="C73" s="109"/>
      <c r="D73" s="84"/>
      <c r="E73" s="84"/>
      <c r="F73" s="84"/>
      <c r="G73" s="84"/>
      <c r="H73" s="84"/>
      <c r="I73" s="84"/>
      <c r="J73" s="84"/>
      <c r="K73" s="17"/>
      <c r="L73" s="14"/>
      <c r="M73" s="259"/>
      <c r="N73" s="259"/>
      <c r="T73" s="60" t="s">
        <v>18</v>
      </c>
      <c r="U73" s="50"/>
      <c r="V73" s="50"/>
      <c r="W73" s="50"/>
      <c r="X73" s="670"/>
      <c r="Y73" s="84">
        <f t="shared" si="24"/>
        <v>0</v>
      </c>
      <c r="Z73" s="84">
        <f t="shared" si="25"/>
        <v>0</v>
      </c>
      <c r="AA73" s="84">
        <f t="shared" si="26"/>
        <v>0</v>
      </c>
      <c r="AB73" s="84">
        <f t="shared" si="27"/>
        <v>0</v>
      </c>
      <c r="AC73" s="84">
        <f t="shared" si="28"/>
        <v>0</v>
      </c>
      <c r="AD73" s="84">
        <f t="shared" si="29"/>
        <v>0</v>
      </c>
      <c r="AE73" s="84">
        <f t="shared" si="30"/>
        <v>0</v>
      </c>
      <c r="AF73" s="84"/>
      <c r="AG73" s="17"/>
      <c r="AH73" s="14"/>
    </row>
    <row r="74" spans="2:34" s="186" customFormat="1">
      <c r="B74" s="53" t="s">
        <v>15</v>
      </c>
      <c r="C74" s="83">
        <v>2.2999999999999998</v>
      </c>
      <c r="D74" s="84">
        <v>2.6</v>
      </c>
      <c r="E74" s="84">
        <v>3.2</v>
      </c>
      <c r="F74" s="84">
        <v>3.7</v>
      </c>
      <c r="G74" s="84">
        <v>3.8</v>
      </c>
      <c r="H74" s="84">
        <v>3.8</v>
      </c>
      <c r="I74" s="84">
        <v>4.7</v>
      </c>
      <c r="J74" s="84"/>
      <c r="K74" s="17"/>
      <c r="L74" s="14"/>
      <c r="M74" s="259"/>
      <c r="N74" s="259"/>
      <c r="T74" s="53" t="s">
        <v>21</v>
      </c>
      <c r="U74" s="1"/>
      <c r="V74" s="1"/>
      <c r="W74" s="1"/>
      <c r="X74" s="84"/>
      <c r="Y74" s="84">
        <f t="shared" si="24"/>
        <v>2.2999999999999998</v>
      </c>
      <c r="Z74" s="84">
        <f t="shared" si="25"/>
        <v>2.6</v>
      </c>
      <c r="AA74" s="84">
        <f t="shared" si="26"/>
        <v>3.2</v>
      </c>
      <c r="AB74" s="84">
        <f t="shared" si="27"/>
        <v>3.7</v>
      </c>
      <c r="AC74" s="84">
        <f t="shared" si="28"/>
        <v>3.8</v>
      </c>
      <c r="AD74" s="84">
        <f t="shared" si="29"/>
        <v>3.8</v>
      </c>
      <c r="AE74" s="84">
        <f t="shared" si="30"/>
        <v>4.7</v>
      </c>
      <c r="AF74" s="84"/>
      <c r="AG74" s="17"/>
      <c r="AH74" s="14"/>
    </row>
    <row r="75" spans="2:34" s="186" customFormat="1">
      <c r="B75" s="113" t="s">
        <v>54</v>
      </c>
      <c r="C75" s="83">
        <v>0</v>
      </c>
      <c r="D75" s="84">
        <v>0</v>
      </c>
      <c r="E75" s="84">
        <v>0</v>
      </c>
      <c r="F75" s="84">
        <v>0</v>
      </c>
      <c r="G75" s="84">
        <v>0.2</v>
      </c>
      <c r="H75" s="84">
        <v>0.2</v>
      </c>
      <c r="I75" s="84">
        <v>0.3</v>
      </c>
      <c r="J75" s="84"/>
      <c r="K75" s="17"/>
      <c r="L75" s="14"/>
      <c r="M75" s="259"/>
      <c r="N75" s="259"/>
      <c r="T75" s="53" t="s">
        <v>11</v>
      </c>
      <c r="U75" s="1"/>
      <c r="V75" s="1"/>
      <c r="W75" s="1"/>
      <c r="X75" s="84"/>
      <c r="Y75" s="84">
        <f t="shared" si="24"/>
        <v>0</v>
      </c>
      <c r="Z75" s="84">
        <f t="shared" si="25"/>
        <v>0</v>
      </c>
      <c r="AA75" s="84">
        <f t="shared" si="26"/>
        <v>0</v>
      </c>
      <c r="AB75" s="84">
        <f t="shared" si="27"/>
        <v>0</v>
      </c>
      <c r="AC75" s="84">
        <f t="shared" si="28"/>
        <v>0.2</v>
      </c>
      <c r="AD75" s="84">
        <f t="shared" si="29"/>
        <v>0.2</v>
      </c>
      <c r="AE75" s="84">
        <f t="shared" si="30"/>
        <v>0.3</v>
      </c>
      <c r="AF75" s="84"/>
      <c r="AG75" s="17"/>
      <c r="AH75" s="14"/>
    </row>
    <row r="76" spans="2:34" s="186" customFormat="1">
      <c r="B76" s="60" t="s">
        <v>21</v>
      </c>
      <c r="C76" s="94">
        <v>2.2999999999999998</v>
      </c>
      <c r="D76" s="111">
        <v>2.6</v>
      </c>
      <c r="E76" s="111">
        <v>3.2</v>
      </c>
      <c r="F76" s="111">
        <v>3.7</v>
      </c>
      <c r="G76" s="111">
        <v>4</v>
      </c>
      <c r="H76" s="111">
        <v>4</v>
      </c>
      <c r="I76" s="111">
        <v>5</v>
      </c>
      <c r="J76" s="111"/>
      <c r="K76" s="24"/>
      <c r="L76" s="25"/>
      <c r="M76" s="260"/>
      <c r="N76" s="260"/>
      <c r="T76" s="60" t="s">
        <v>52</v>
      </c>
      <c r="U76" s="50"/>
      <c r="V76" s="50"/>
      <c r="W76" s="50"/>
      <c r="X76" s="111"/>
      <c r="Y76" s="111">
        <f t="shared" si="24"/>
        <v>2.2999999999999998</v>
      </c>
      <c r="Z76" s="111">
        <f t="shared" si="25"/>
        <v>2.6</v>
      </c>
      <c r="AA76" s="111">
        <f t="shared" si="26"/>
        <v>3.2</v>
      </c>
      <c r="AB76" s="111">
        <f t="shared" si="27"/>
        <v>3.7</v>
      </c>
      <c r="AC76" s="111">
        <f t="shared" si="28"/>
        <v>4</v>
      </c>
      <c r="AD76" s="111">
        <f t="shared" si="29"/>
        <v>4</v>
      </c>
      <c r="AE76" s="111">
        <f t="shared" si="30"/>
        <v>5</v>
      </c>
      <c r="AF76" s="111"/>
      <c r="AG76" s="24"/>
      <c r="AH76" s="25"/>
    </row>
    <row r="77" spans="2:34" s="186" customFormat="1">
      <c r="B77" s="53" t="s">
        <v>13</v>
      </c>
      <c r="C77" s="83">
        <v>0.7</v>
      </c>
      <c r="D77" s="84">
        <v>0.6</v>
      </c>
      <c r="E77" s="84">
        <v>0.6</v>
      </c>
      <c r="F77" s="84">
        <v>0.7</v>
      </c>
      <c r="G77" s="84">
        <v>0.6</v>
      </c>
      <c r="H77" s="84">
        <v>0.6</v>
      </c>
      <c r="I77" s="84">
        <v>0.6</v>
      </c>
      <c r="J77" s="84"/>
      <c r="K77" s="17"/>
      <c r="L77" s="14"/>
      <c r="M77" s="259"/>
      <c r="N77" s="259"/>
      <c r="T77" s="53" t="s">
        <v>53</v>
      </c>
      <c r="U77" s="1"/>
      <c r="V77" s="1"/>
      <c r="W77" s="1"/>
      <c r="X77" s="84"/>
      <c r="Y77" s="84">
        <f t="shared" si="24"/>
        <v>0.7</v>
      </c>
      <c r="Z77" s="84">
        <f t="shared" si="25"/>
        <v>0.6</v>
      </c>
      <c r="AA77" s="84">
        <f t="shared" si="26"/>
        <v>0.6</v>
      </c>
      <c r="AB77" s="84">
        <f t="shared" si="27"/>
        <v>0.7</v>
      </c>
      <c r="AC77" s="84">
        <f t="shared" si="28"/>
        <v>0.6</v>
      </c>
      <c r="AD77" s="84">
        <f t="shared" si="29"/>
        <v>0.6</v>
      </c>
      <c r="AE77" s="84">
        <f t="shared" si="30"/>
        <v>0.6</v>
      </c>
      <c r="AF77" s="84"/>
      <c r="AG77" s="17"/>
      <c r="AH77" s="14"/>
    </row>
    <row r="78" spans="2:34" s="186" customFormat="1">
      <c r="B78" s="53" t="s">
        <v>12</v>
      </c>
      <c r="C78" s="83">
        <v>0.1</v>
      </c>
      <c r="D78" s="84">
        <v>0.1</v>
      </c>
      <c r="E78" s="84">
        <v>0.1</v>
      </c>
      <c r="F78" s="84">
        <v>0.2</v>
      </c>
      <c r="G78" s="84">
        <v>0.1</v>
      </c>
      <c r="H78" s="84">
        <v>0.1</v>
      </c>
      <c r="I78" s="84">
        <v>0.1</v>
      </c>
      <c r="J78" s="84"/>
      <c r="K78" s="17"/>
      <c r="L78" s="14"/>
      <c r="M78" s="259"/>
      <c r="N78" s="259"/>
      <c r="T78" s="53" t="s">
        <v>12</v>
      </c>
      <c r="U78" s="1"/>
      <c r="V78" s="1"/>
      <c r="W78" s="1"/>
      <c r="X78" s="84"/>
      <c r="Y78" s="84">
        <f t="shared" si="24"/>
        <v>0.1</v>
      </c>
      <c r="Z78" s="84">
        <f t="shared" si="25"/>
        <v>0.1</v>
      </c>
      <c r="AA78" s="84">
        <f t="shared" si="26"/>
        <v>0.1</v>
      </c>
      <c r="AB78" s="84">
        <f t="shared" si="27"/>
        <v>0.2</v>
      </c>
      <c r="AC78" s="84">
        <f t="shared" si="28"/>
        <v>0.1</v>
      </c>
      <c r="AD78" s="84">
        <f t="shared" si="29"/>
        <v>0.1</v>
      </c>
      <c r="AE78" s="84">
        <f t="shared" si="30"/>
        <v>0.1</v>
      </c>
      <c r="AF78" s="84"/>
      <c r="AG78" s="17"/>
      <c r="AH78" s="14"/>
    </row>
    <row r="79" spans="2:34" s="186" customFormat="1">
      <c r="B79" s="62" t="s">
        <v>11</v>
      </c>
      <c r="C79" s="95">
        <v>0.79999999999999993</v>
      </c>
      <c r="D79" s="121">
        <v>0.7</v>
      </c>
      <c r="E79" s="121">
        <v>0.7</v>
      </c>
      <c r="F79" s="121">
        <v>0.89999999999999991</v>
      </c>
      <c r="G79" s="121">
        <v>0.7</v>
      </c>
      <c r="H79" s="121">
        <v>0.7</v>
      </c>
      <c r="I79" s="121">
        <v>0.7</v>
      </c>
      <c r="J79" s="121"/>
      <c r="K79" s="33"/>
      <c r="L79" s="46"/>
      <c r="M79" s="260"/>
      <c r="N79" s="260"/>
      <c r="T79" s="62" t="s">
        <v>11</v>
      </c>
      <c r="U79" s="672"/>
      <c r="V79" s="672"/>
      <c r="W79" s="672"/>
      <c r="X79" s="121"/>
      <c r="Y79" s="121">
        <f t="shared" si="24"/>
        <v>0.79999999999999993</v>
      </c>
      <c r="Z79" s="121">
        <f t="shared" si="25"/>
        <v>0.7</v>
      </c>
      <c r="AA79" s="121">
        <f t="shared" si="26"/>
        <v>0.7</v>
      </c>
      <c r="AB79" s="121">
        <f t="shared" si="27"/>
        <v>0.89999999999999991</v>
      </c>
      <c r="AC79" s="121">
        <f t="shared" si="28"/>
        <v>0.7</v>
      </c>
      <c r="AD79" s="121">
        <f t="shared" si="29"/>
        <v>0.7</v>
      </c>
      <c r="AE79" s="121">
        <f t="shared" si="30"/>
        <v>0.7</v>
      </c>
      <c r="AF79" s="121"/>
      <c r="AG79" s="33"/>
      <c r="AH79" s="46"/>
    </row>
    <row r="80" spans="2:34" s="186" customFormat="1">
      <c r="B80" s="938"/>
      <c r="C80" s="939"/>
      <c r="D80" s="939"/>
      <c r="E80" s="939"/>
      <c r="F80" s="939"/>
      <c r="G80" s="939"/>
      <c r="H80" s="939"/>
      <c r="I80" s="939"/>
      <c r="J80" s="939"/>
      <c r="K80" s="939"/>
      <c r="L80" s="939"/>
      <c r="M80" s="665"/>
      <c r="N80" s="665"/>
    </row>
    <row r="81" spans="2:31" s="186" customFormat="1">
      <c r="B81" s="49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Q81" s="49"/>
      <c r="R81" s="49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</row>
    <row r="82" spans="2:31" s="186" customFormat="1">
      <c r="B82" s="49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Q82" s="49"/>
      <c r="R82" s="49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</row>
    <row r="83" spans="2:31" s="186" customFormat="1">
      <c r="B83" s="49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Q83" s="49"/>
      <c r="R83" s="49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</row>
    <row r="84" spans="2:31" s="186" customFormat="1">
      <c r="B84" s="49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Q84" s="49"/>
      <c r="R84" s="49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</row>
    <row r="85" spans="2:31" s="186" customFormat="1">
      <c r="B85" s="49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Q85" s="49"/>
      <c r="R85" s="49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</row>
    <row r="86" spans="2:31" s="186" customFormat="1">
      <c r="B86" s="49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Q86" s="49"/>
      <c r="R86" s="49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</row>
    <row r="87" spans="2:31" s="186" customFormat="1"/>
    <row r="88" spans="2:31" s="186" customFormat="1"/>
    <row r="89" spans="2:31" s="186" customFormat="1"/>
    <row r="90" spans="2:31" s="186" customFormat="1"/>
    <row r="91" spans="2:31" s="186" customFormat="1"/>
    <row r="92" spans="2:31" s="186" customFormat="1"/>
    <row r="93" spans="2:31" s="186" customFormat="1"/>
    <row r="94" spans="2:31" s="186" customFormat="1"/>
    <row r="95" spans="2:31" s="186" customFormat="1"/>
    <row r="96" spans="2:31" s="186" customFormat="1"/>
    <row r="97" s="186" customFormat="1"/>
    <row r="98" s="186" customFormat="1"/>
    <row r="99" s="186" customFormat="1"/>
    <row r="100" s="186" customFormat="1"/>
    <row r="101" s="186" customFormat="1"/>
    <row r="102" s="186" customFormat="1"/>
    <row r="103" s="186" customFormat="1"/>
    <row r="104" s="186" customFormat="1"/>
    <row r="105" s="186" customFormat="1"/>
  </sheetData>
  <mergeCells count="8">
    <mergeCell ref="AI3:AJ3"/>
    <mergeCell ref="T2:U2"/>
    <mergeCell ref="B30:L30"/>
    <mergeCell ref="B80:L80"/>
    <mergeCell ref="M3:N3"/>
    <mergeCell ref="O3:O4"/>
    <mergeCell ref="P3:P4"/>
    <mergeCell ref="Q3:Q4"/>
  </mergeCells>
  <phoneticPr fontId="21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&amp;RPage &amp;P&amp;C&amp;"Calibri"&amp;11&amp;K000000&amp;A_x000D_&amp;1#&amp;"Calibri"&amp;10&amp;K000000Confidential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5">
    <tabColor rgb="FF92D050"/>
    <pageSetUpPr fitToPage="1"/>
  </sheetPr>
  <dimension ref="A1:AV102"/>
  <sheetViews>
    <sheetView zoomScale="80" zoomScaleNormal="80" zoomScaleSheetLayoutView="115" workbookViewId="0">
      <selection activeCell="C4" sqref="C4"/>
    </sheetView>
  </sheetViews>
  <sheetFormatPr defaultColWidth="9.33203125" defaultRowHeight="12" outlineLevelRow="1" outlineLevelCol="1"/>
  <cols>
    <col min="1" max="1" width="23.33203125" style="48" customWidth="1"/>
    <col min="2" max="2" width="33.33203125" style="49" customWidth="1"/>
    <col min="3" max="7" width="7.44140625" style="10" bestFit="1" customWidth="1"/>
    <col min="8" max="8" width="7.33203125" style="10" customWidth="1" outlineLevel="1"/>
    <col min="9" max="10" width="8" style="10" customWidth="1" outlineLevel="1"/>
    <col min="11" max="12" width="9" style="49" bestFit="1" customWidth="1"/>
    <col min="13" max="15" width="8.44140625" style="49" customWidth="1" outlineLevel="1"/>
    <col min="16" max="16" width="9.6640625" style="49" bestFit="1" customWidth="1"/>
    <col min="17" max="17" width="13.109375" style="49" customWidth="1"/>
    <col min="18" max="18" width="9.33203125" style="49"/>
    <col min="19" max="19" width="9.6640625" style="49" customWidth="1"/>
    <col min="20" max="22" width="9.33203125" style="49"/>
    <col min="23" max="23" width="13.109375" style="49" customWidth="1"/>
    <col min="24" max="24" width="8.109375" style="49" customWidth="1"/>
    <col min="25" max="16384" width="9.33203125" style="49"/>
  </cols>
  <sheetData>
    <row r="1" spans="1:48" ht="10.5" customHeight="1">
      <c r="A1" s="146" t="s">
        <v>59</v>
      </c>
      <c r="B1" s="48">
        <v>2</v>
      </c>
      <c r="C1" s="48">
        <f t="shared" ref="C1:N1" si="0">+B1+1</f>
        <v>3</v>
      </c>
      <c r="D1" s="48">
        <f t="shared" si="0"/>
        <v>4</v>
      </c>
      <c r="E1" s="48">
        <f t="shared" si="0"/>
        <v>5</v>
      </c>
      <c r="F1" s="48">
        <f t="shared" si="0"/>
        <v>6</v>
      </c>
      <c r="G1" s="48">
        <f t="shared" si="0"/>
        <v>7</v>
      </c>
      <c r="H1" s="48">
        <f t="shared" si="0"/>
        <v>8</v>
      </c>
      <c r="I1" s="48">
        <f t="shared" si="0"/>
        <v>9</v>
      </c>
      <c r="J1" s="48">
        <f t="shared" si="0"/>
        <v>10</v>
      </c>
      <c r="K1" s="48">
        <f t="shared" si="0"/>
        <v>11</v>
      </c>
      <c r="L1" s="48">
        <f t="shared" si="0"/>
        <v>12</v>
      </c>
      <c r="M1" s="48">
        <f t="shared" si="0"/>
        <v>13</v>
      </c>
      <c r="N1" s="48">
        <f t="shared" si="0"/>
        <v>14</v>
      </c>
      <c r="O1" s="48">
        <v>36</v>
      </c>
    </row>
    <row r="2" spans="1:48" ht="10.5" customHeight="1">
      <c r="A2" s="146"/>
      <c r="B2" s="340" t="s">
        <v>56</v>
      </c>
      <c r="C2" s="341"/>
      <c r="D2" s="342"/>
      <c r="E2" s="342"/>
      <c r="F2" s="342"/>
      <c r="G2" s="342"/>
      <c r="H2" s="342"/>
      <c r="I2" s="342"/>
      <c r="J2" s="342"/>
      <c r="K2" s="342"/>
      <c r="L2" s="342"/>
      <c r="M2" s="324"/>
      <c r="N2" s="324"/>
      <c r="O2" s="324"/>
      <c r="V2" s="86" t="s">
        <v>72</v>
      </c>
    </row>
    <row r="3" spans="1:48" ht="24" customHeight="1">
      <c r="A3" s="147" t="str">
        <f>+"headingqy"&amp;$A$1</f>
        <v>headingqyGroup</v>
      </c>
      <c r="B3" s="354" t="e">
        <f>+VLOOKUP($A3,#REF!,B$1+1,FALSE)</f>
        <v>#REF!</v>
      </c>
      <c r="C3" s="387" t="e">
        <f>+VLOOKUP($A3,#REF!,C$1+1,FALSE)</f>
        <v>#REF!</v>
      </c>
      <c r="D3" s="388" t="e">
        <f>+VLOOKUP($A3,#REF!,D$1+1,FALSE)</f>
        <v>#REF!</v>
      </c>
      <c r="E3" s="388" t="e">
        <f>+VLOOKUP($A3,#REF!,E$1+1,FALSE)</f>
        <v>#REF!</v>
      </c>
      <c r="F3" s="388" t="e">
        <f>+VLOOKUP($A3,#REF!,F$1+1,FALSE)</f>
        <v>#REF!</v>
      </c>
      <c r="G3" s="388" t="e">
        <f>+VLOOKUP($A3,#REF!,G$1+1,FALSE)</f>
        <v>#REF!</v>
      </c>
      <c r="H3" s="388" t="e">
        <f>+VLOOKUP($A3,#REF!,H$1+1,FALSE)</f>
        <v>#REF!</v>
      </c>
      <c r="I3" s="388" t="e">
        <f>+VLOOKUP($A3,#REF!,I$1+1,FALSE)</f>
        <v>#REF!</v>
      </c>
      <c r="J3" s="388" t="e">
        <f>+VLOOKUP($A3,#REF!,J$1+1,FALSE)</f>
        <v>#REF!</v>
      </c>
      <c r="K3" s="389" t="e">
        <f>+VLOOKUP($A3,#REF!,K$1+1,FALSE)</f>
        <v>#REF!</v>
      </c>
      <c r="L3" s="390" t="e">
        <f>+VLOOKUP($A3,#REF!,L$1+1,FALSE)</f>
        <v>#REF!</v>
      </c>
      <c r="M3" s="388" t="e">
        <f>+VLOOKUP($A3,#REF!,M$1+1,FALSE)</f>
        <v>#REF!</v>
      </c>
      <c r="N3" s="391" t="e">
        <f>+VLOOKUP($A3,#REF!,N$1+1,FALSE)</f>
        <v>#REF!</v>
      </c>
      <c r="O3" s="645" t="str">
        <f>Shipping!O3</f>
        <v>Jan/Dec 19/18</v>
      </c>
      <c r="Q3" s="4"/>
      <c r="V3" s="387" t="e">
        <f>C3</f>
        <v>#REF!</v>
      </c>
      <c r="W3" s="388" t="e">
        <f t="shared" ref="W3:AH3" si="1">D3</f>
        <v>#REF!</v>
      </c>
      <c r="X3" s="388" t="e">
        <f t="shared" si="1"/>
        <v>#REF!</v>
      </c>
      <c r="Y3" s="388" t="e">
        <f t="shared" si="1"/>
        <v>#REF!</v>
      </c>
      <c r="Z3" s="388" t="e">
        <f t="shared" si="1"/>
        <v>#REF!</v>
      </c>
      <c r="AA3" s="388" t="e">
        <f t="shared" si="1"/>
        <v>#REF!</v>
      </c>
      <c r="AB3" s="388" t="e">
        <f t="shared" si="1"/>
        <v>#REF!</v>
      </c>
      <c r="AC3" s="388" t="e">
        <f t="shared" si="1"/>
        <v>#REF!</v>
      </c>
      <c r="AD3" s="389" t="e">
        <f t="shared" si="1"/>
        <v>#REF!</v>
      </c>
      <c r="AE3" s="390" t="e">
        <f t="shared" si="1"/>
        <v>#REF!</v>
      </c>
      <c r="AF3" s="272" t="e">
        <f t="shared" si="1"/>
        <v>#REF!</v>
      </c>
      <c r="AG3" s="347" t="e">
        <f t="shared" si="1"/>
        <v>#REF!</v>
      </c>
      <c r="AH3" s="383" t="str">
        <f t="shared" si="1"/>
        <v>Jan/Dec 19/18</v>
      </c>
    </row>
    <row r="4" spans="1:48" ht="10.5" customHeight="1">
      <c r="A4" s="52" t="s">
        <v>6</v>
      </c>
      <c r="B4" s="413" t="s">
        <v>6</v>
      </c>
      <c r="C4" s="460"/>
      <c r="D4" s="493"/>
      <c r="E4" s="416"/>
      <c r="F4" s="416"/>
      <c r="G4" s="416"/>
      <c r="H4" s="416"/>
      <c r="I4" s="466"/>
      <c r="J4" s="466"/>
      <c r="K4" s="581"/>
      <c r="L4" s="596"/>
      <c r="M4" s="460"/>
      <c r="N4" s="493"/>
      <c r="O4" s="279"/>
      <c r="P4" s="63"/>
      <c r="Q4" s="677" t="e">
        <f>((C4-D4)/D4)-K4</f>
        <v>#DIV/0!</v>
      </c>
      <c r="R4" s="677" t="e">
        <f>((C4-G4)/G4)-L4</f>
        <v>#DIV/0!</v>
      </c>
      <c r="S4" s="677" t="e">
        <f t="shared" ref="S4:S21" si="2">((M4-N4)/N4)-O4</f>
        <v>#DIV/0!</v>
      </c>
      <c r="T4" s="677">
        <f>C4+D4+E4+F4-M4</f>
        <v>0</v>
      </c>
      <c r="U4" s="677">
        <f>G4+H4+I4+J4-N4</f>
        <v>0</v>
      </c>
      <c r="V4" s="620"/>
      <c r="W4" s="758"/>
      <c r="X4" s="759"/>
      <c r="Y4" s="759"/>
      <c r="Z4" s="759"/>
      <c r="AA4" s="759"/>
      <c r="AB4" s="643"/>
      <c r="AC4" s="643"/>
      <c r="AD4" s="581"/>
      <c r="AE4" s="596"/>
      <c r="AF4" s="620"/>
      <c r="AG4" s="758"/>
      <c r="AH4" s="648"/>
      <c r="AJ4" s="63">
        <f t="shared" ref="AJ4:AJ21" si="3">C4-V4</f>
        <v>0</v>
      </c>
      <c r="AK4" s="63">
        <f t="shared" ref="AK4:AK21" si="4">D4-W4</f>
        <v>0</v>
      </c>
      <c r="AL4" s="63">
        <f t="shared" ref="AL4:AL21" si="5">E4-X4</f>
        <v>0</v>
      </c>
      <c r="AM4" s="63">
        <f t="shared" ref="AM4:AM21" si="6">F4-Y4</f>
        <v>0</v>
      </c>
      <c r="AN4" s="63">
        <f t="shared" ref="AN4:AN21" si="7">G4-Z4</f>
        <v>0</v>
      </c>
      <c r="AO4" s="63">
        <f t="shared" ref="AO4:AO21" si="8">H4-AA4</f>
        <v>0</v>
      </c>
      <c r="AP4" s="63">
        <f t="shared" ref="AP4:AP21" si="9">I4-AB4</f>
        <v>0</v>
      </c>
      <c r="AQ4" s="63">
        <f t="shared" ref="AQ4:AQ21" si="10">J4-AC4</f>
        <v>0</v>
      </c>
      <c r="AR4" s="63">
        <f t="shared" ref="AR4:AR21" si="11">K4-AD4</f>
        <v>0</v>
      </c>
      <c r="AS4" s="63">
        <f t="shared" ref="AS4:AS21" si="12">L4-AE4</f>
        <v>0</v>
      </c>
      <c r="AT4" s="63">
        <f t="shared" ref="AT4:AT21" si="13">M4-AF4</f>
        <v>0</v>
      </c>
      <c r="AU4" s="63">
        <f t="shared" ref="AU4:AU21" si="14">N4-AG4</f>
        <v>0</v>
      </c>
      <c r="AV4" s="63">
        <f t="shared" ref="AV4:AV21" si="15">O4-AH4</f>
        <v>0</v>
      </c>
    </row>
    <row r="5" spans="1:48" ht="10.5" customHeight="1">
      <c r="A5" s="52" t="s">
        <v>2</v>
      </c>
      <c r="B5" s="413" t="s">
        <v>2</v>
      </c>
      <c r="C5" s="460"/>
      <c r="D5" s="459"/>
      <c r="E5" s="466"/>
      <c r="F5" s="466"/>
      <c r="G5" s="466"/>
      <c r="H5" s="466"/>
      <c r="I5" s="466"/>
      <c r="J5" s="466"/>
      <c r="K5" s="284"/>
      <c r="L5" s="285"/>
      <c r="M5" s="460"/>
      <c r="N5" s="493"/>
      <c r="O5" s="279"/>
      <c r="P5" s="63"/>
      <c r="Q5" s="805"/>
      <c r="R5" s="677"/>
      <c r="S5" s="677"/>
      <c r="T5" s="677">
        <f t="shared" ref="T5:T15" si="16">C5+D5+E5+F5-M5</f>
        <v>0</v>
      </c>
      <c r="U5" s="677">
        <f t="shared" ref="U5:U15" si="17">G5+H5+I5+J5-N5</f>
        <v>0</v>
      </c>
      <c r="V5" s="327"/>
      <c r="W5" s="326"/>
      <c r="X5" s="346"/>
      <c r="Y5" s="346"/>
      <c r="Z5" s="346"/>
      <c r="AA5" s="346"/>
      <c r="AB5" s="346"/>
      <c r="AC5" s="346"/>
      <c r="AD5" s="284"/>
      <c r="AE5" s="285"/>
      <c r="AF5" s="327"/>
      <c r="AG5" s="326"/>
      <c r="AH5" s="654"/>
      <c r="AJ5" s="63">
        <f t="shared" si="3"/>
        <v>0</v>
      </c>
      <c r="AK5" s="63">
        <f t="shared" si="4"/>
        <v>0</v>
      </c>
      <c r="AL5" s="63">
        <f t="shared" si="5"/>
        <v>0</v>
      </c>
      <c r="AM5" s="63">
        <f t="shared" si="6"/>
        <v>0</v>
      </c>
      <c r="AN5" s="63">
        <f t="shared" si="7"/>
        <v>0</v>
      </c>
      <c r="AO5" s="63">
        <f t="shared" si="8"/>
        <v>0</v>
      </c>
      <c r="AP5" s="63">
        <f t="shared" si="9"/>
        <v>0</v>
      </c>
      <c r="AQ5" s="63">
        <f t="shared" si="10"/>
        <v>0</v>
      </c>
      <c r="AR5" s="63">
        <f t="shared" si="11"/>
        <v>0</v>
      </c>
      <c r="AS5" s="63">
        <f t="shared" si="12"/>
        <v>0</v>
      </c>
      <c r="AT5" s="63">
        <f t="shared" si="13"/>
        <v>0</v>
      </c>
      <c r="AU5" s="63">
        <f t="shared" si="14"/>
        <v>0</v>
      </c>
      <c r="AV5" s="63">
        <f t="shared" si="15"/>
        <v>0</v>
      </c>
    </row>
    <row r="6" spans="1:48" ht="10.5" customHeight="1">
      <c r="A6" s="52" t="s">
        <v>0</v>
      </c>
      <c r="B6" s="413" t="s">
        <v>0</v>
      </c>
      <c r="C6" s="460"/>
      <c r="D6" s="459"/>
      <c r="E6" s="466"/>
      <c r="F6" s="466"/>
      <c r="G6" s="466"/>
      <c r="H6" s="466"/>
      <c r="I6" s="466"/>
      <c r="J6" s="466"/>
      <c r="K6" s="284"/>
      <c r="L6" s="285"/>
      <c r="M6" s="460"/>
      <c r="N6" s="493"/>
      <c r="O6" s="279"/>
      <c r="P6" s="63"/>
      <c r="Q6" s="677" t="e">
        <f>((C6-D6)/D6)-K6</f>
        <v>#DIV/0!</v>
      </c>
      <c r="R6" s="677" t="e">
        <f t="shared" ref="R6:R21" si="18">((C6-G6)/G6)-L6</f>
        <v>#DIV/0!</v>
      </c>
      <c r="S6" s="677" t="e">
        <f t="shared" si="2"/>
        <v>#DIV/0!</v>
      </c>
      <c r="T6" s="677">
        <f t="shared" si="16"/>
        <v>0</v>
      </c>
      <c r="U6" s="677">
        <f t="shared" si="17"/>
        <v>0</v>
      </c>
      <c r="V6" s="327"/>
      <c r="W6" s="326"/>
      <c r="X6" s="590"/>
      <c r="Y6" s="590"/>
      <c r="Z6" s="590"/>
      <c r="AA6" s="590"/>
      <c r="AB6" s="590"/>
      <c r="AC6" s="590"/>
      <c r="AD6" s="284"/>
      <c r="AE6" s="285"/>
      <c r="AF6" s="327"/>
      <c r="AG6" s="326"/>
      <c r="AH6" s="654"/>
      <c r="AJ6" s="63">
        <f t="shared" si="3"/>
        <v>0</v>
      </c>
      <c r="AK6" s="63">
        <f t="shared" si="4"/>
        <v>0</v>
      </c>
      <c r="AL6" s="63">
        <f t="shared" si="5"/>
        <v>0</v>
      </c>
      <c r="AM6" s="63">
        <f t="shared" si="6"/>
        <v>0</v>
      </c>
      <c r="AN6" s="63">
        <f t="shared" si="7"/>
        <v>0</v>
      </c>
      <c r="AO6" s="63">
        <f t="shared" si="8"/>
        <v>0</v>
      </c>
      <c r="AP6" s="63">
        <f t="shared" si="9"/>
        <v>0</v>
      </c>
      <c r="AQ6" s="63">
        <f t="shared" si="10"/>
        <v>0</v>
      </c>
      <c r="AR6" s="63">
        <f t="shared" si="11"/>
        <v>0</v>
      </c>
      <c r="AS6" s="63">
        <f t="shared" si="12"/>
        <v>0</v>
      </c>
      <c r="AT6" s="63">
        <f t="shared" si="13"/>
        <v>0</v>
      </c>
      <c r="AU6" s="63">
        <f t="shared" si="14"/>
        <v>0</v>
      </c>
      <c r="AV6" s="63">
        <f t="shared" si="15"/>
        <v>0</v>
      </c>
    </row>
    <row r="7" spans="1:48" ht="10.5" customHeight="1">
      <c r="A7" s="52" t="s">
        <v>14</v>
      </c>
      <c r="B7" s="413" t="s">
        <v>14</v>
      </c>
      <c r="C7" s="460"/>
      <c r="D7" s="459"/>
      <c r="E7" s="466"/>
      <c r="F7" s="466"/>
      <c r="G7" s="466"/>
      <c r="H7" s="466"/>
      <c r="I7" s="466"/>
      <c r="J7" s="466"/>
      <c r="K7" s="284"/>
      <c r="L7" s="285"/>
      <c r="M7" s="460"/>
      <c r="N7" s="493"/>
      <c r="O7" s="279"/>
      <c r="P7" s="63"/>
      <c r="Q7" s="677"/>
      <c r="R7" s="678"/>
      <c r="S7" s="677"/>
      <c r="T7" s="677">
        <f t="shared" si="16"/>
        <v>0</v>
      </c>
      <c r="U7" s="677">
        <f t="shared" si="17"/>
        <v>0</v>
      </c>
      <c r="V7" s="327"/>
      <c r="W7" s="326"/>
      <c r="X7" s="590"/>
      <c r="Y7" s="590"/>
      <c r="Z7" s="590"/>
      <c r="AA7" s="590"/>
      <c r="AB7" s="590"/>
      <c r="AC7" s="590"/>
      <c r="AD7" s="284"/>
      <c r="AE7" s="285"/>
      <c r="AF7" s="327"/>
      <c r="AG7" s="326"/>
      <c r="AH7" s="654"/>
      <c r="AJ7" s="63">
        <f t="shared" si="3"/>
        <v>0</v>
      </c>
      <c r="AK7" s="63">
        <f t="shared" si="4"/>
        <v>0</v>
      </c>
      <c r="AL7" s="63">
        <f t="shared" si="5"/>
        <v>0</v>
      </c>
      <c r="AM7" s="63">
        <f t="shared" si="6"/>
        <v>0</v>
      </c>
      <c r="AN7" s="63">
        <f t="shared" si="7"/>
        <v>0</v>
      </c>
      <c r="AO7" s="63">
        <f t="shared" si="8"/>
        <v>0</v>
      </c>
      <c r="AP7" s="63">
        <f t="shared" si="9"/>
        <v>0</v>
      </c>
      <c r="AQ7" s="63">
        <f t="shared" si="10"/>
        <v>0</v>
      </c>
      <c r="AR7" s="63">
        <f t="shared" si="11"/>
        <v>0</v>
      </c>
      <c r="AS7" s="63">
        <f t="shared" si="12"/>
        <v>0</v>
      </c>
      <c r="AT7" s="63">
        <f t="shared" si="13"/>
        <v>0</v>
      </c>
      <c r="AU7" s="63">
        <f t="shared" si="14"/>
        <v>0</v>
      </c>
      <c r="AV7" s="63">
        <f t="shared" si="15"/>
        <v>0</v>
      </c>
    </row>
    <row r="8" spans="1:48" ht="10.5" customHeight="1">
      <c r="A8" s="58" t="s">
        <v>7</v>
      </c>
      <c r="B8" s="423" t="s">
        <v>7</v>
      </c>
      <c r="C8" s="462"/>
      <c r="D8" s="463"/>
      <c r="E8" s="496"/>
      <c r="F8" s="496"/>
      <c r="G8" s="496"/>
      <c r="H8" s="496"/>
      <c r="I8" s="496"/>
      <c r="J8" s="496"/>
      <c r="K8" s="287"/>
      <c r="L8" s="288"/>
      <c r="M8" s="462"/>
      <c r="N8" s="494"/>
      <c r="O8" s="291"/>
      <c r="P8" s="63"/>
      <c r="Q8" s="677" t="e">
        <f>((C8-D8)/D8)-K8</f>
        <v>#DIV/0!</v>
      </c>
      <c r="R8" s="677" t="e">
        <f t="shared" si="18"/>
        <v>#DIV/0!</v>
      </c>
      <c r="S8" s="677" t="e">
        <f t="shared" si="2"/>
        <v>#DIV/0!</v>
      </c>
      <c r="T8" s="677">
        <f t="shared" si="16"/>
        <v>0</v>
      </c>
      <c r="U8" s="677">
        <f t="shared" si="17"/>
        <v>0</v>
      </c>
      <c r="V8" s="584"/>
      <c r="W8" s="588"/>
      <c r="X8" s="589"/>
      <c r="Y8" s="589"/>
      <c r="Z8" s="589"/>
      <c r="AA8" s="589"/>
      <c r="AB8" s="589"/>
      <c r="AC8" s="589"/>
      <c r="AD8" s="287"/>
      <c r="AE8" s="288"/>
      <c r="AF8" s="584"/>
      <c r="AG8" s="588"/>
      <c r="AH8" s="599"/>
      <c r="AJ8" s="63">
        <f t="shared" si="3"/>
        <v>0</v>
      </c>
      <c r="AK8" s="63">
        <f t="shared" si="4"/>
        <v>0</v>
      </c>
      <c r="AL8" s="63">
        <f t="shared" si="5"/>
        <v>0</v>
      </c>
      <c r="AM8" s="63">
        <f t="shared" si="6"/>
        <v>0</v>
      </c>
      <c r="AN8" s="63">
        <f t="shared" si="7"/>
        <v>0</v>
      </c>
      <c r="AO8" s="63">
        <f t="shared" si="8"/>
        <v>0</v>
      </c>
      <c r="AP8" s="63">
        <f t="shared" si="9"/>
        <v>0</v>
      </c>
      <c r="AQ8" s="63">
        <f t="shared" si="10"/>
        <v>0</v>
      </c>
      <c r="AR8" s="63">
        <f t="shared" si="11"/>
        <v>0</v>
      </c>
      <c r="AS8" s="63">
        <f t="shared" si="12"/>
        <v>0</v>
      </c>
      <c r="AT8" s="63">
        <f t="shared" si="13"/>
        <v>0</v>
      </c>
      <c r="AU8" s="63">
        <f t="shared" si="14"/>
        <v>0</v>
      </c>
      <c r="AV8" s="63">
        <f t="shared" si="15"/>
        <v>0</v>
      </c>
    </row>
    <row r="9" spans="1:48" ht="10.5" customHeight="1">
      <c r="A9" s="52" t="s">
        <v>3</v>
      </c>
      <c r="B9" s="413" t="s">
        <v>3</v>
      </c>
      <c r="C9" s="460"/>
      <c r="D9" s="459"/>
      <c r="E9" s="466"/>
      <c r="F9" s="466"/>
      <c r="G9" s="466"/>
      <c r="H9" s="466"/>
      <c r="I9" s="466"/>
      <c r="J9" s="466"/>
      <c r="K9" s="284"/>
      <c r="L9" s="285"/>
      <c r="M9" s="460"/>
      <c r="N9" s="493"/>
      <c r="O9" s="279"/>
      <c r="P9" s="63"/>
      <c r="Q9" s="677" t="e">
        <f>((C9-D9)/D9)-K9</f>
        <v>#DIV/0!</v>
      </c>
      <c r="R9" s="677" t="e">
        <f t="shared" si="18"/>
        <v>#DIV/0!</v>
      </c>
      <c r="S9" s="677" t="e">
        <f t="shared" si="2"/>
        <v>#DIV/0!</v>
      </c>
      <c r="T9" s="677">
        <f t="shared" si="16"/>
        <v>0</v>
      </c>
      <c r="U9" s="677">
        <f t="shared" si="17"/>
        <v>0</v>
      </c>
      <c r="V9" s="327"/>
      <c r="W9" s="326"/>
      <c r="X9" s="590"/>
      <c r="Y9" s="590"/>
      <c r="Z9" s="590"/>
      <c r="AA9" s="590"/>
      <c r="AB9" s="590"/>
      <c r="AC9" s="590"/>
      <c r="AD9" s="284"/>
      <c r="AE9" s="285"/>
      <c r="AF9" s="327"/>
      <c r="AG9" s="326"/>
      <c r="AH9" s="654"/>
      <c r="AJ9" s="63">
        <f t="shared" si="3"/>
        <v>0</v>
      </c>
      <c r="AK9" s="63">
        <f t="shared" si="4"/>
        <v>0</v>
      </c>
      <c r="AL9" s="63">
        <f t="shared" si="5"/>
        <v>0</v>
      </c>
      <c r="AM9" s="63">
        <f t="shared" si="6"/>
        <v>0</v>
      </c>
      <c r="AN9" s="63">
        <f t="shared" si="7"/>
        <v>0</v>
      </c>
      <c r="AO9" s="63">
        <f t="shared" si="8"/>
        <v>0</v>
      </c>
      <c r="AP9" s="63">
        <f t="shared" si="9"/>
        <v>0</v>
      </c>
      <c r="AQ9" s="63">
        <f t="shared" si="10"/>
        <v>0</v>
      </c>
      <c r="AR9" s="63">
        <f t="shared" si="11"/>
        <v>0</v>
      </c>
      <c r="AS9" s="63">
        <f t="shared" si="12"/>
        <v>0</v>
      </c>
      <c r="AT9" s="63">
        <f t="shared" si="13"/>
        <v>0</v>
      </c>
      <c r="AU9" s="63">
        <f t="shared" si="14"/>
        <v>0</v>
      </c>
      <c r="AV9" s="63">
        <f t="shared" si="15"/>
        <v>0</v>
      </c>
    </row>
    <row r="10" spans="1:48" ht="10.5" customHeight="1">
      <c r="A10" s="52" t="s">
        <v>61</v>
      </c>
      <c r="B10" s="413" t="s">
        <v>65</v>
      </c>
      <c r="C10" s="460"/>
      <c r="D10" s="459"/>
      <c r="E10" s="466"/>
      <c r="F10" s="466"/>
      <c r="G10" s="466"/>
      <c r="H10" s="466"/>
      <c r="I10" s="466"/>
      <c r="J10" s="466"/>
      <c r="K10" s="284"/>
      <c r="L10" s="285"/>
      <c r="M10" s="460"/>
      <c r="N10" s="493"/>
      <c r="O10" s="279"/>
      <c r="P10" s="63"/>
      <c r="Q10" s="677" t="e">
        <f t="shared" ref="Q10:Q21" si="19">((C10-D10)/D10)-K10</f>
        <v>#DIV/0!</v>
      </c>
      <c r="R10" s="677" t="e">
        <f t="shared" si="18"/>
        <v>#DIV/0!</v>
      </c>
      <c r="S10" s="677" t="e">
        <f t="shared" si="2"/>
        <v>#DIV/0!</v>
      </c>
      <c r="T10" s="677">
        <f t="shared" si="16"/>
        <v>0</v>
      </c>
      <c r="U10" s="677">
        <f t="shared" si="17"/>
        <v>0</v>
      </c>
      <c r="V10" s="327"/>
      <c r="W10" s="326"/>
      <c r="X10" s="590"/>
      <c r="Y10" s="590"/>
      <c r="Z10" s="590"/>
      <c r="AA10" s="590"/>
      <c r="AB10" s="590"/>
      <c r="AC10" s="590"/>
      <c r="AD10" s="284"/>
      <c r="AE10" s="285"/>
      <c r="AF10" s="327"/>
      <c r="AG10" s="326"/>
      <c r="AH10" s="654"/>
      <c r="AJ10" s="63">
        <f t="shared" si="3"/>
        <v>0</v>
      </c>
      <c r="AK10" s="63">
        <f t="shared" si="4"/>
        <v>0</v>
      </c>
      <c r="AL10" s="63">
        <f t="shared" si="5"/>
        <v>0</v>
      </c>
      <c r="AM10" s="63">
        <f t="shared" si="6"/>
        <v>0</v>
      </c>
      <c r="AN10" s="63">
        <f t="shared" si="7"/>
        <v>0</v>
      </c>
      <c r="AO10" s="63">
        <f t="shared" si="8"/>
        <v>0</v>
      </c>
      <c r="AP10" s="63">
        <f t="shared" si="9"/>
        <v>0</v>
      </c>
      <c r="AQ10" s="63">
        <f t="shared" si="10"/>
        <v>0</v>
      </c>
      <c r="AR10" s="63">
        <f t="shared" si="11"/>
        <v>0</v>
      </c>
      <c r="AS10" s="63">
        <f t="shared" si="12"/>
        <v>0</v>
      </c>
      <c r="AT10" s="63">
        <f t="shared" si="13"/>
        <v>0</v>
      </c>
      <c r="AU10" s="63">
        <f t="shared" si="14"/>
        <v>0</v>
      </c>
      <c r="AV10" s="63">
        <f t="shared" si="15"/>
        <v>0</v>
      </c>
    </row>
    <row r="11" spans="1:48" ht="10.5" customHeight="1">
      <c r="A11" s="58" t="s">
        <v>20</v>
      </c>
      <c r="B11" s="423" t="s">
        <v>20</v>
      </c>
      <c r="C11" s="462"/>
      <c r="D11" s="463"/>
      <c r="E11" s="496"/>
      <c r="F11" s="496"/>
      <c r="G11" s="496"/>
      <c r="H11" s="496"/>
      <c r="I11" s="496"/>
      <c r="J11" s="496"/>
      <c r="K11" s="287"/>
      <c r="L11" s="288"/>
      <c r="M11" s="462"/>
      <c r="N11" s="494"/>
      <c r="O11" s="291"/>
      <c r="P11" s="63"/>
      <c r="Q11" s="677" t="e">
        <f t="shared" si="19"/>
        <v>#DIV/0!</v>
      </c>
      <c r="R11" s="677" t="e">
        <f t="shared" si="18"/>
        <v>#DIV/0!</v>
      </c>
      <c r="S11" s="677" t="e">
        <f>((M11-N11)/N11)-O11</f>
        <v>#DIV/0!</v>
      </c>
      <c r="T11" s="677">
        <f t="shared" si="16"/>
        <v>0</v>
      </c>
      <c r="U11" s="677">
        <f t="shared" si="17"/>
        <v>0</v>
      </c>
      <c r="V11" s="584"/>
      <c r="W11" s="588"/>
      <c r="X11" s="589"/>
      <c r="Y11" s="589"/>
      <c r="Z11" s="589"/>
      <c r="AA11" s="589"/>
      <c r="AB11" s="589"/>
      <c r="AC11" s="589"/>
      <c r="AD11" s="287"/>
      <c r="AE11" s="288"/>
      <c r="AF11" s="584"/>
      <c r="AG11" s="588"/>
      <c r="AH11" s="599"/>
      <c r="AJ11" s="63">
        <f t="shared" si="3"/>
        <v>0</v>
      </c>
      <c r="AK11" s="63">
        <f t="shared" si="4"/>
        <v>0</v>
      </c>
      <c r="AL11" s="63">
        <f t="shared" si="5"/>
        <v>0</v>
      </c>
      <c r="AM11" s="63">
        <f t="shared" si="6"/>
        <v>0</v>
      </c>
      <c r="AN11" s="63">
        <f t="shared" si="7"/>
        <v>0</v>
      </c>
      <c r="AO11" s="63">
        <f t="shared" si="8"/>
        <v>0</v>
      </c>
      <c r="AP11" s="63">
        <f t="shared" si="9"/>
        <v>0</v>
      </c>
      <c r="AQ11" s="63">
        <f t="shared" si="10"/>
        <v>0</v>
      </c>
      <c r="AR11" s="63">
        <f t="shared" si="11"/>
        <v>0</v>
      </c>
      <c r="AS11" s="63">
        <f t="shared" si="12"/>
        <v>0</v>
      </c>
      <c r="AT11" s="63">
        <f t="shared" si="13"/>
        <v>0</v>
      </c>
      <c r="AU11" s="63">
        <f t="shared" si="14"/>
        <v>0</v>
      </c>
      <c r="AV11" s="63">
        <f t="shared" si="15"/>
        <v>0</v>
      </c>
    </row>
    <row r="12" spans="1:48" ht="10.5" customHeight="1">
      <c r="A12" s="58" t="s">
        <v>9</v>
      </c>
      <c r="B12" s="423" t="s">
        <v>9</v>
      </c>
      <c r="C12" s="462"/>
      <c r="D12" s="463"/>
      <c r="E12" s="496"/>
      <c r="F12" s="496"/>
      <c r="G12" s="496"/>
      <c r="H12" s="496"/>
      <c r="I12" s="496"/>
      <c r="J12" s="496"/>
      <c r="K12" s="287"/>
      <c r="L12" s="288"/>
      <c r="M12" s="462"/>
      <c r="N12" s="463"/>
      <c r="O12" s="291"/>
      <c r="P12" s="63"/>
      <c r="Q12" s="677" t="e">
        <f t="shared" si="19"/>
        <v>#DIV/0!</v>
      </c>
      <c r="R12" s="677" t="e">
        <f t="shared" si="18"/>
        <v>#DIV/0!</v>
      </c>
      <c r="S12" s="812"/>
      <c r="T12" s="677">
        <f t="shared" si="16"/>
        <v>0</v>
      </c>
      <c r="U12" s="677">
        <f t="shared" si="17"/>
        <v>0</v>
      </c>
      <c r="V12" s="584"/>
      <c r="W12" s="588"/>
      <c r="X12" s="589"/>
      <c r="Y12" s="589"/>
      <c r="Z12" s="589"/>
      <c r="AA12" s="589"/>
      <c r="AB12" s="589"/>
      <c r="AC12" s="589"/>
      <c r="AD12" s="287"/>
      <c r="AE12" s="288"/>
      <c r="AF12" s="584"/>
      <c r="AG12" s="588"/>
      <c r="AH12" s="599"/>
      <c r="AJ12" s="63">
        <f t="shared" si="3"/>
        <v>0</v>
      </c>
      <c r="AK12" s="63">
        <f t="shared" si="4"/>
        <v>0</v>
      </c>
      <c r="AL12" s="63">
        <f t="shared" si="5"/>
        <v>0</v>
      </c>
      <c r="AM12" s="63">
        <f t="shared" si="6"/>
        <v>0</v>
      </c>
      <c r="AN12" s="63">
        <f t="shared" si="7"/>
        <v>0</v>
      </c>
      <c r="AO12" s="63">
        <f t="shared" si="8"/>
        <v>0</v>
      </c>
      <c r="AP12" s="63">
        <f t="shared" si="9"/>
        <v>0</v>
      </c>
      <c r="AQ12" s="63">
        <f t="shared" si="10"/>
        <v>0</v>
      </c>
      <c r="AR12" s="63">
        <f t="shared" si="11"/>
        <v>0</v>
      </c>
      <c r="AS12" s="63">
        <f t="shared" si="12"/>
        <v>0</v>
      </c>
      <c r="AT12" s="63">
        <f t="shared" si="13"/>
        <v>0</v>
      </c>
      <c r="AU12" s="63">
        <f t="shared" si="14"/>
        <v>0</v>
      </c>
      <c r="AV12" s="63">
        <f t="shared" si="15"/>
        <v>0</v>
      </c>
    </row>
    <row r="13" spans="1:48" ht="10.5" customHeight="1">
      <c r="A13" s="52" t="s">
        <v>19</v>
      </c>
      <c r="B13" s="413" t="s">
        <v>19</v>
      </c>
      <c r="C13" s="460"/>
      <c r="D13" s="459"/>
      <c r="E13" s="466"/>
      <c r="F13" s="466"/>
      <c r="G13" s="466"/>
      <c r="H13" s="466"/>
      <c r="I13" s="466"/>
      <c r="J13" s="466"/>
      <c r="K13" s="284"/>
      <c r="L13" s="285"/>
      <c r="M13" s="460"/>
      <c r="N13" s="459"/>
      <c r="O13" s="279"/>
      <c r="P13" s="63"/>
      <c r="Q13" s="701"/>
      <c r="R13" s="677"/>
      <c r="S13" s="677"/>
      <c r="T13" s="677">
        <f t="shared" si="16"/>
        <v>0</v>
      </c>
      <c r="U13" s="677">
        <f t="shared" si="17"/>
        <v>0</v>
      </c>
      <c r="V13" s="327"/>
      <c r="W13" s="326"/>
      <c r="X13" s="590"/>
      <c r="Y13" s="590"/>
      <c r="Z13" s="590"/>
      <c r="AA13" s="590"/>
      <c r="AB13" s="590"/>
      <c r="AC13" s="590"/>
      <c r="AD13" s="284"/>
      <c r="AE13" s="285"/>
      <c r="AF13" s="327"/>
      <c r="AG13" s="326"/>
      <c r="AH13" s="654"/>
      <c r="AJ13" s="63">
        <f t="shared" si="3"/>
        <v>0</v>
      </c>
      <c r="AK13" s="63">
        <f t="shared" si="4"/>
        <v>0</v>
      </c>
      <c r="AL13" s="63">
        <f t="shared" si="5"/>
        <v>0</v>
      </c>
      <c r="AM13" s="63">
        <f t="shared" si="6"/>
        <v>0</v>
      </c>
      <c r="AN13" s="63">
        <f t="shared" si="7"/>
        <v>0</v>
      </c>
      <c r="AO13" s="63">
        <f t="shared" si="8"/>
        <v>0</v>
      </c>
      <c r="AP13" s="63">
        <f t="shared" si="9"/>
        <v>0</v>
      </c>
      <c r="AQ13" s="63">
        <f t="shared" si="10"/>
        <v>0</v>
      </c>
      <c r="AR13" s="63">
        <f t="shared" si="11"/>
        <v>0</v>
      </c>
      <c r="AS13" s="63">
        <f t="shared" si="12"/>
        <v>0</v>
      </c>
      <c r="AT13" s="63">
        <f t="shared" si="13"/>
        <v>0</v>
      </c>
      <c r="AU13" s="63">
        <f t="shared" si="14"/>
        <v>0</v>
      </c>
      <c r="AV13" s="63">
        <f t="shared" si="15"/>
        <v>0</v>
      </c>
    </row>
    <row r="14" spans="1:48" ht="10.5" hidden="1" customHeight="1" outlineLevel="1">
      <c r="A14" s="176" t="s">
        <v>83</v>
      </c>
      <c r="B14" s="413" t="s">
        <v>83</v>
      </c>
      <c r="C14" s="460"/>
      <c r="D14" s="459"/>
      <c r="E14" s="466"/>
      <c r="F14" s="466"/>
      <c r="G14" s="466"/>
      <c r="H14" s="466"/>
      <c r="I14" s="466"/>
      <c r="J14" s="466"/>
      <c r="K14" s="284"/>
      <c r="L14" s="285"/>
      <c r="M14" s="460"/>
      <c r="N14" s="459"/>
      <c r="O14" s="279"/>
      <c r="P14" s="63"/>
      <c r="Q14" s="678" t="e">
        <f>((C14-D14)/D14)-K14</f>
        <v>#DIV/0!</v>
      </c>
      <c r="R14" s="677" t="e">
        <f>((C14-G14)/G14)-L14</f>
        <v>#DIV/0!</v>
      </c>
      <c r="S14" s="677" t="e">
        <f>((M14-N14)/N14)-O14</f>
        <v>#DIV/0!</v>
      </c>
      <c r="T14" s="677">
        <f t="shared" si="16"/>
        <v>0</v>
      </c>
      <c r="U14" s="677">
        <f t="shared" si="17"/>
        <v>0</v>
      </c>
      <c r="V14" s="327"/>
      <c r="W14" s="326"/>
      <c r="X14" s="590"/>
      <c r="Y14" s="590"/>
      <c r="Z14" s="590"/>
      <c r="AA14" s="590"/>
      <c r="AB14" s="590"/>
      <c r="AC14" s="590"/>
      <c r="AD14" s="284"/>
      <c r="AE14" s="285"/>
      <c r="AF14" s="327"/>
      <c r="AG14" s="326"/>
      <c r="AH14" s="654"/>
      <c r="AJ14" s="63">
        <f t="shared" ref="AJ14:AV14" si="20">C14-V14</f>
        <v>0</v>
      </c>
      <c r="AK14" s="63">
        <f t="shared" si="20"/>
        <v>0</v>
      </c>
      <c r="AL14" s="63">
        <f t="shared" si="20"/>
        <v>0</v>
      </c>
      <c r="AM14" s="63">
        <f t="shared" si="20"/>
        <v>0</v>
      </c>
      <c r="AN14" s="63">
        <f t="shared" si="20"/>
        <v>0</v>
      </c>
      <c r="AO14" s="63">
        <f t="shared" si="20"/>
        <v>0</v>
      </c>
      <c r="AP14" s="63">
        <f t="shared" si="20"/>
        <v>0</v>
      </c>
      <c r="AQ14" s="63">
        <f t="shared" si="20"/>
        <v>0</v>
      </c>
      <c r="AR14" s="63">
        <f t="shared" si="20"/>
        <v>0</v>
      </c>
      <c r="AS14" s="63">
        <f t="shared" si="20"/>
        <v>0</v>
      </c>
      <c r="AT14" s="63">
        <f t="shared" si="20"/>
        <v>0</v>
      </c>
      <c r="AU14" s="63">
        <f t="shared" si="20"/>
        <v>0</v>
      </c>
      <c r="AV14" s="63">
        <f t="shared" si="20"/>
        <v>0</v>
      </c>
    </row>
    <row r="15" spans="1:48" ht="10.5" customHeight="1" collapsed="1">
      <c r="A15" s="58" t="s">
        <v>4</v>
      </c>
      <c r="B15" s="430" t="s">
        <v>4</v>
      </c>
      <c r="C15" s="464"/>
      <c r="D15" s="465"/>
      <c r="E15" s="497"/>
      <c r="F15" s="497"/>
      <c r="G15" s="497"/>
      <c r="H15" s="497"/>
      <c r="I15" s="497"/>
      <c r="J15" s="497"/>
      <c r="K15" s="299"/>
      <c r="L15" s="607"/>
      <c r="M15" s="464"/>
      <c r="N15" s="465"/>
      <c r="O15" s="302"/>
      <c r="P15" s="63"/>
      <c r="Q15" s="677" t="e">
        <f t="shared" si="19"/>
        <v>#DIV/0!</v>
      </c>
      <c r="R15" s="677" t="e">
        <f t="shared" si="18"/>
        <v>#DIV/0!</v>
      </c>
      <c r="S15" s="678"/>
      <c r="T15" s="677">
        <f t="shared" si="16"/>
        <v>0</v>
      </c>
      <c r="U15" s="677">
        <f t="shared" si="17"/>
        <v>0</v>
      </c>
      <c r="V15" s="591"/>
      <c r="W15" s="592"/>
      <c r="X15" s="593"/>
      <c r="Y15" s="593"/>
      <c r="Z15" s="593"/>
      <c r="AA15" s="593"/>
      <c r="AB15" s="593"/>
      <c r="AC15" s="593"/>
      <c r="AD15" s="299"/>
      <c r="AE15" s="607"/>
      <c r="AF15" s="591"/>
      <c r="AG15" s="592"/>
      <c r="AH15" s="599"/>
      <c r="AJ15" s="63">
        <f t="shared" si="3"/>
        <v>0</v>
      </c>
      <c r="AK15" s="63">
        <f t="shared" si="4"/>
        <v>0</v>
      </c>
      <c r="AL15" s="63">
        <f t="shared" si="5"/>
        <v>0</v>
      </c>
      <c r="AM15" s="63">
        <f t="shared" si="6"/>
        <v>0</v>
      </c>
      <c r="AN15" s="63">
        <f t="shared" si="7"/>
        <v>0</v>
      </c>
      <c r="AO15" s="63">
        <f t="shared" si="8"/>
        <v>0</v>
      </c>
      <c r="AP15" s="63">
        <f t="shared" si="9"/>
        <v>0</v>
      </c>
      <c r="AQ15" s="63">
        <f t="shared" si="10"/>
        <v>0</v>
      </c>
      <c r="AR15" s="63">
        <f t="shared" si="11"/>
        <v>0</v>
      </c>
      <c r="AS15" s="63">
        <f t="shared" si="12"/>
        <v>0</v>
      </c>
      <c r="AT15" s="63">
        <f t="shared" si="13"/>
        <v>0</v>
      </c>
      <c r="AU15" s="63">
        <f t="shared" si="14"/>
        <v>0</v>
      </c>
      <c r="AV15" s="63">
        <f t="shared" si="15"/>
        <v>0</v>
      </c>
    </row>
    <row r="16" spans="1:48" ht="10.5" customHeight="1">
      <c r="A16" s="52" t="s">
        <v>23</v>
      </c>
      <c r="B16" s="413" t="s">
        <v>23</v>
      </c>
      <c r="C16" s="406"/>
      <c r="D16" s="467"/>
      <c r="E16" s="467"/>
      <c r="F16" s="467"/>
      <c r="G16" s="467"/>
      <c r="H16" s="467"/>
      <c r="I16" s="467"/>
      <c r="J16" s="467"/>
      <c r="K16" s="581"/>
      <c r="L16" s="596"/>
      <c r="M16" s="406"/>
      <c r="N16" s="467"/>
      <c r="O16" s="279"/>
      <c r="Q16" s="677" t="e">
        <f t="shared" si="19"/>
        <v>#DIV/0!</v>
      </c>
      <c r="R16" s="677" t="e">
        <f t="shared" si="18"/>
        <v>#DIV/0!</v>
      </c>
      <c r="S16" s="677" t="e">
        <f t="shared" si="2"/>
        <v>#DIV/0!</v>
      </c>
      <c r="T16" s="677">
        <f>C16-M16</f>
        <v>0</v>
      </c>
      <c r="U16" s="677">
        <f>G16-N16</f>
        <v>0</v>
      </c>
      <c r="V16" s="305"/>
      <c r="W16" s="328"/>
      <c r="X16" s="328"/>
      <c r="Y16" s="328"/>
      <c r="Z16" s="328"/>
      <c r="AA16" s="328"/>
      <c r="AB16" s="328"/>
      <c r="AC16" s="328"/>
      <c r="AD16" s="284"/>
      <c r="AE16" s="285"/>
      <c r="AF16" s="305"/>
      <c r="AG16" s="328"/>
      <c r="AH16" s="648"/>
      <c r="AJ16" s="63">
        <f t="shared" si="3"/>
        <v>0</v>
      </c>
      <c r="AK16" s="63">
        <f t="shared" si="4"/>
        <v>0</v>
      </c>
      <c r="AL16" s="63">
        <f t="shared" si="5"/>
        <v>0</v>
      </c>
      <c r="AM16" s="63">
        <f t="shared" si="6"/>
        <v>0</v>
      </c>
      <c r="AN16" s="63">
        <f t="shared" si="7"/>
        <v>0</v>
      </c>
      <c r="AO16" s="63">
        <f t="shared" si="8"/>
        <v>0</v>
      </c>
      <c r="AP16" s="63">
        <f t="shared" si="9"/>
        <v>0</v>
      </c>
      <c r="AQ16" s="63">
        <f t="shared" si="10"/>
        <v>0</v>
      </c>
      <c r="AR16" s="63">
        <f t="shared" si="11"/>
        <v>0</v>
      </c>
      <c r="AS16" s="63">
        <f t="shared" si="12"/>
        <v>0</v>
      </c>
      <c r="AT16" s="63">
        <f>M16-AF16</f>
        <v>0</v>
      </c>
      <c r="AU16" s="63">
        <f t="shared" si="14"/>
        <v>0</v>
      </c>
      <c r="AV16" s="63">
        <f t="shared" si="15"/>
        <v>0</v>
      </c>
    </row>
    <row r="17" spans="1:48" ht="10.5" customHeight="1">
      <c r="A17" s="52" t="s">
        <v>22</v>
      </c>
      <c r="B17" s="411" t="s">
        <v>67</v>
      </c>
      <c r="C17" s="406"/>
      <c r="D17" s="467"/>
      <c r="E17" s="467"/>
      <c r="F17" s="467"/>
      <c r="G17" s="467"/>
      <c r="H17" s="467"/>
      <c r="I17" s="467"/>
      <c r="J17" s="467"/>
      <c r="K17" s="284"/>
      <c r="L17" s="285"/>
      <c r="M17" s="406"/>
      <c r="N17" s="467"/>
      <c r="O17" s="279"/>
      <c r="Q17" s="677" t="e">
        <f t="shared" si="19"/>
        <v>#DIV/0!</v>
      </c>
      <c r="R17" s="677" t="e">
        <f t="shared" si="18"/>
        <v>#DIV/0!</v>
      </c>
      <c r="S17" s="677" t="e">
        <f t="shared" si="2"/>
        <v>#DIV/0!</v>
      </c>
      <c r="T17" s="677">
        <f>C17-M17</f>
        <v>0</v>
      </c>
      <c r="U17" s="677">
        <f>G17-N17</f>
        <v>0</v>
      </c>
      <c r="V17" s="305"/>
      <c r="W17" s="328"/>
      <c r="X17" s="328"/>
      <c r="Y17" s="328"/>
      <c r="Z17" s="328"/>
      <c r="AA17" s="328"/>
      <c r="AB17" s="328"/>
      <c r="AC17" s="328"/>
      <c r="AD17" s="284"/>
      <c r="AE17" s="285"/>
      <c r="AF17" s="305"/>
      <c r="AG17" s="328"/>
      <c r="AH17" s="654"/>
      <c r="AJ17" s="63">
        <f t="shared" si="3"/>
        <v>0</v>
      </c>
      <c r="AK17" s="63">
        <f t="shared" si="4"/>
        <v>0</v>
      </c>
      <c r="AL17" s="63">
        <f t="shared" si="5"/>
        <v>0</v>
      </c>
      <c r="AM17" s="63">
        <f t="shared" si="6"/>
        <v>0</v>
      </c>
      <c r="AN17" s="63">
        <f t="shared" si="7"/>
        <v>0</v>
      </c>
      <c r="AO17" s="63">
        <f t="shared" si="8"/>
        <v>0</v>
      </c>
      <c r="AP17" s="63">
        <f t="shared" si="9"/>
        <v>0</v>
      </c>
      <c r="AQ17" s="63">
        <f t="shared" si="10"/>
        <v>0</v>
      </c>
      <c r="AR17" s="63">
        <f t="shared" si="11"/>
        <v>0</v>
      </c>
      <c r="AS17" s="63">
        <f t="shared" si="12"/>
        <v>0</v>
      </c>
      <c r="AT17" s="63">
        <f t="shared" si="13"/>
        <v>0</v>
      </c>
      <c r="AU17" s="63">
        <f t="shared" si="14"/>
        <v>0</v>
      </c>
      <c r="AV17" s="63">
        <f t="shared" si="15"/>
        <v>0</v>
      </c>
    </row>
    <row r="18" spans="1:48" ht="10.5" customHeight="1">
      <c r="A18" s="52" t="s">
        <v>10</v>
      </c>
      <c r="B18" s="443" t="s">
        <v>10</v>
      </c>
      <c r="C18" s="444"/>
      <c r="D18" s="468"/>
      <c r="E18" s="468"/>
      <c r="F18" s="468"/>
      <c r="G18" s="468"/>
      <c r="H18" s="468"/>
      <c r="I18" s="468"/>
      <c r="J18" s="468"/>
      <c r="K18" s="603"/>
      <c r="L18" s="604"/>
      <c r="M18" s="444"/>
      <c r="N18" s="468"/>
      <c r="O18" s="279"/>
      <c r="P18" s="90"/>
      <c r="Q18" s="677" t="e">
        <f t="shared" si="19"/>
        <v>#DIV/0!</v>
      </c>
      <c r="R18" s="677" t="e">
        <f t="shared" si="18"/>
        <v>#DIV/0!</v>
      </c>
      <c r="S18" s="677" t="e">
        <f t="shared" si="2"/>
        <v>#DIV/0!</v>
      </c>
      <c r="T18" s="677">
        <f>C18-M18</f>
        <v>0</v>
      </c>
      <c r="U18" s="677">
        <f>G18-N18</f>
        <v>0</v>
      </c>
      <c r="V18" s="307"/>
      <c r="W18" s="329"/>
      <c r="X18" s="329"/>
      <c r="Y18" s="329"/>
      <c r="Z18" s="329"/>
      <c r="AA18" s="329"/>
      <c r="AB18" s="329"/>
      <c r="AC18" s="329"/>
      <c r="AD18" s="603"/>
      <c r="AE18" s="604"/>
      <c r="AF18" s="307"/>
      <c r="AG18" s="329"/>
      <c r="AH18" s="654"/>
      <c r="AJ18" s="63">
        <f t="shared" si="3"/>
        <v>0</v>
      </c>
      <c r="AK18" s="63">
        <f t="shared" si="4"/>
        <v>0</v>
      </c>
      <c r="AL18" s="63">
        <f t="shared" si="5"/>
        <v>0</v>
      </c>
      <c r="AM18" s="63">
        <f t="shared" si="6"/>
        <v>0</v>
      </c>
      <c r="AN18" s="63">
        <f t="shared" si="7"/>
        <v>0</v>
      </c>
      <c r="AO18" s="63">
        <f t="shared" si="8"/>
        <v>0</v>
      </c>
      <c r="AP18" s="63">
        <f t="shared" si="9"/>
        <v>0</v>
      </c>
      <c r="AQ18" s="63">
        <f t="shared" si="10"/>
        <v>0</v>
      </c>
      <c r="AR18" s="63">
        <f t="shared" si="11"/>
        <v>0</v>
      </c>
      <c r="AS18" s="63">
        <f t="shared" si="12"/>
        <v>0</v>
      </c>
      <c r="AT18" s="63">
        <f t="shared" si="13"/>
        <v>0</v>
      </c>
      <c r="AU18" s="63">
        <f t="shared" si="14"/>
        <v>0</v>
      </c>
      <c r="AV18" s="63">
        <f t="shared" si="15"/>
        <v>0</v>
      </c>
    </row>
    <row r="19" spans="1:48" ht="10.5" customHeight="1">
      <c r="A19" s="58" t="s">
        <v>18</v>
      </c>
      <c r="B19" s="423" t="s">
        <v>18</v>
      </c>
      <c r="C19" s="441"/>
      <c r="D19" s="474"/>
      <c r="E19" s="483"/>
      <c r="F19" s="483"/>
      <c r="G19" s="483"/>
      <c r="H19" s="486"/>
      <c r="I19" s="486"/>
      <c r="J19" s="486"/>
      <c r="K19" s="284"/>
      <c r="L19" s="285"/>
      <c r="M19" s="441"/>
      <c r="N19" s="474"/>
      <c r="O19" s="597"/>
      <c r="Q19" s="677"/>
      <c r="R19" s="677"/>
      <c r="S19" s="677"/>
      <c r="T19" s="677"/>
      <c r="U19" s="657"/>
      <c r="V19" s="312"/>
      <c r="W19" s="330"/>
      <c r="X19" s="335"/>
      <c r="Y19" s="335"/>
      <c r="Z19" s="335"/>
      <c r="AA19" s="608"/>
      <c r="AB19" s="608"/>
      <c r="AC19" s="608"/>
      <c r="AD19" s="284"/>
      <c r="AE19" s="285"/>
      <c r="AF19" s="312"/>
      <c r="AG19" s="330"/>
      <c r="AH19" s="648"/>
      <c r="AJ19" s="63">
        <f t="shared" si="3"/>
        <v>0</v>
      </c>
      <c r="AK19" s="63">
        <f t="shared" si="4"/>
        <v>0</v>
      </c>
      <c r="AL19" s="63">
        <f t="shared" si="5"/>
        <v>0</v>
      </c>
      <c r="AM19" s="63">
        <f t="shared" si="6"/>
        <v>0</v>
      </c>
      <c r="AN19" s="63">
        <f t="shared" si="7"/>
        <v>0</v>
      </c>
      <c r="AO19" s="63">
        <f t="shared" si="8"/>
        <v>0</v>
      </c>
      <c r="AP19" s="63">
        <f t="shared" si="9"/>
        <v>0</v>
      </c>
      <c r="AQ19" s="63">
        <f t="shared" si="10"/>
        <v>0</v>
      </c>
      <c r="AR19" s="63">
        <f t="shared" si="11"/>
        <v>0</v>
      </c>
      <c r="AS19" s="63">
        <f t="shared" si="12"/>
        <v>0</v>
      </c>
      <c r="AT19" s="63">
        <f t="shared" si="13"/>
        <v>0</v>
      </c>
      <c r="AU19" s="63">
        <f t="shared" si="14"/>
        <v>0</v>
      </c>
      <c r="AV19" s="63">
        <f t="shared" si="15"/>
        <v>0</v>
      </c>
    </row>
    <row r="20" spans="1:48" ht="10.5" customHeight="1">
      <c r="A20" s="58" t="s">
        <v>24</v>
      </c>
      <c r="B20" s="413" t="s">
        <v>21</v>
      </c>
      <c r="C20" s="441"/>
      <c r="D20" s="474"/>
      <c r="E20" s="474"/>
      <c r="F20" s="474"/>
      <c r="G20" s="474"/>
      <c r="H20" s="474"/>
      <c r="I20" s="474"/>
      <c r="J20" s="474"/>
      <c r="K20" s="284"/>
      <c r="L20" s="285"/>
      <c r="M20" s="441"/>
      <c r="N20" s="474"/>
      <c r="O20" s="279"/>
      <c r="Q20" s="677" t="e">
        <f t="shared" si="19"/>
        <v>#DIV/0!</v>
      </c>
      <c r="R20" s="677" t="e">
        <f t="shared" si="18"/>
        <v>#DIV/0!</v>
      </c>
      <c r="S20" s="677" t="e">
        <f t="shared" si="2"/>
        <v>#DIV/0!</v>
      </c>
      <c r="T20" s="677">
        <f>C20-M20</f>
        <v>0</v>
      </c>
      <c r="U20" s="677">
        <f>G20-N20</f>
        <v>0</v>
      </c>
      <c r="V20" s="312"/>
      <c r="W20" s="330"/>
      <c r="X20" s="330"/>
      <c r="Y20" s="330"/>
      <c r="Z20" s="330"/>
      <c r="AA20" s="330"/>
      <c r="AB20" s="330"/>
      <c r="AC20" s="330"/>
      <c r="AD20" s="284"/>
      <c r="AE20" s="285"/>
      <c r="AF20" s="312"/>
      <c r="AG20" s="330"/>
      <c r="AH20" s="654"/>
      <c r="AJ20" s="63">
        <f t="shared" si="3"/>
        <v>0</v>
      </c>
      <c r="AK20" s="63">
        <f t="shared" si="4"/>
        <v>0</v>
      </c>
      <c r="AL20" s="63">
        <f t="shared" si="5"/>
        <v>0</v>
      </c>
      <c r="AM20" s="63">
        <f t="shared" si="6"/>
        <v>0</v>
      </c>
      <c r="AN20" s="63">
        <f t="shared" si="7"/>
        <v>0</v>
      </c>
      <c r="AO20" s="63">
        <f t="shared" si="8"/>
        <v>0</v>
      </c>
      <c r="AP20" s="63">
        <f t="shared" si="9"/>
        <v>0</v>
      </c>
      <c r="AQ20" s="63">
        <f t="shared" si="10"/>
        <v>0</v>
      </c>
      <c r="AR20" s="63">
        <f t="shared" si="11"/>
        <v>0</v>
      </c>
      <c r="AS20" s="63">
        <f t="shared" si="12"/>
        <v>0</v>
      </c>
      <c r="AT20" s="63">
        <f t="shared" si="13"/>
        <v>0</v>
      </c>
      <c r="AU20" s="63">
        <f t="shared" si="14"/>
        <v>0</v>
      </c>
      <c r="AV20" s="63">
        <f t="shared" si="15"/>
        <v>0</v>
      </c>
    </row>
    <row r="21" spans="1:48" ht="10.5" customHeight="1">
      <c r="A21" s="58" t="s">
        <v>25</v>
      </c>
      <c r="B21" s="443" t="s">
        <v>11</v>
      </c>
      <c r="C21" s="505"/>
      <c r="D21" s="506"/>
      <c r="E21" s="506"/>
      <c r="F21" s="506"/>
      <c r="G21" s="506"/>
      <c r="H21" s="506"/>
      <c r="I21" s="506"/>
      <c r="J21" s="506"/>
      <c r="K21" s="603"/>
      <c r="L21" s="604"/>
      <c r="M21" s="505"/>
      <c r="N21" s="506"/>
      <c r="O21" s="386"/>
      <c r="Q21" s="677" t="e">
        <f t="shared" si="19"/>
        <v>#DIV/0!</v>
      </c>
      <c r="R21" s="677" t="e">
        <f t="shared" si="18"/>
        <v>#DIV/0!</v>
      </c>
      <c r="S21" s="677" t="e">
        <f t="shared" si="2"/>
        <v>#DIV/0!</v>
      </c>
      <c r="T21" s="677">
        <f>C21-M21</f>
        <v>0</v>
      </c>
      <c r="U21" s="677">
        <f>G21-N21</f>
        <v>0</v>
      </c>
      <c r="V21" s="600"/>
      <c r="W21" s="601"/>
      <c r="X21" s="601"/>
      <c r="Y21" s="601"/>
      <c r="Z21" s="601"/>
      <c r="AA21" s="601"/>
      <c r="AB21" s="601"/>
      <c r="AC21" s="601"/>
      <c r="AD21" s="603"/>
      <c r="AE21" s="604"/>
      <c r="AF21" s="600"/>
      <c r="AG21" s="601"/>
      <c r="AH21" s="602"/>
      <c r="AJ21" s="63">
        <f t="shared" si="3"/>
        <v>0</v>
      </c>
      <c r="AK21" s="63">
        <f t="shared" si="4"/>
        <v>0</v>
      </c>
      <c r="AL21" s="63">
        <f t="shared" si="5"/>
        <v>0</v>
      </c>
      <c r="AM21" s="63">
        <f t="shared" si="6"/>
        <v>0</v>
      </c>
      <c r="AN21" s="63">
        <f t="shared" si="7"/>
        <v>0</v>
      </c>
      <c r="AO21" s="63">
        <f t="shared" si="8"/>
        <v>0</v>
      </c>
      <c r="AP21" s="63">
        <f t="shared" si="9"/>
        <v>0</v>
      </c>
      <c r="AQ21" s="63">
        <f t="shared" si="10"/>
        <v>0</v>
      </c>
      <c r="AR21" s="63">
        <f t="shared" si="11"/>
        <v>0</v>
      </c>
      <c r="AS21" s="63">
        <f t="shared" si="12"/>
        <v>0</v>
      </c>
      <c r="AT21" s="63">
        <f t="shared" si="13"/>
        <v>0</v>
      </c>
      <c r="AU21" s="63">
        <f t="shared" si="14"/>
        <v>0</v>
      </c>
      <c r="AV21" s="63">
        <f t="shared" si="15"/>
        <v>0</v>
      </c>
    </row>
    <row r="22" spans="1:48" ht="12" customHeight="1">
      <c r="A22" s="73"/>
      <c r="B22" s="372"/>
      <c r="C22" s="712"/>
      <c r="D22" s="712"/>
      <c r="E22" s="712"/>
      <c r="F22" s="712"/>
      <c r="G22" s="712"/>
      <c r="H22" s="712"/>
      <c r="I22" s="712"/>
      <c r="J22" s="712"/>
      <c r="K22" s="712"/>
      <c r="L22" s="712"/>
      <c r="M22" s="664"/>
      <c r="N22" s="664"/>
      <c r="O22" s="313"/>
      <c r="Q22" s="677"/>
      <c r="R22" s="677"/>
      <c r="S22" s="677"/>
      <c r="T22" s="677"/>
      <c r="U22" s="677"/>
    </row>
    <row r="23" spans="1:48" s="86" customFormat="1" ht="12" customHeight="1">
      <c r="A23" s="169">
        <v>1</v>
      </c>
      <c r="B23" s="711"/>
      <c r="C23" s="711"/>
      <c r="D23" s="711"/>
      <c r="E23" s="711"/>
      <c r="F23" s="711"/>
      <c r="G23" s="711"/>
      <c r="H23" s="711"/>
      <c r="I23" s="711"/>
      <c r="J23" s="711"/>
      <c r="K23" s="711"/>
      <c r="L23" s="711"/>
      <c r="M23" s="321"/>
      <c r="N23" s="322"/>
      <c r="O23" s="313"/>
      <c r="Q23" s="677"/>
      <c r="R23" s="677"/>
      <c r="S23" s="677"/>
      <c r="T23" s="677"/>
      <c r="U23" s="677"/>
    </row>
    <row r="24" spans="1:48">
      <c r="A24" s="47">
        <v>2</v>
      </c>
      <c r="O24" s="1"/>
    </row>
    <row r="25" spans="1:48">
      <c r="A25" s="146">
        <v>3</v>
      </c>
      <c r="O25" s="1"/>
    </row>
    <row r="26" spans="1:48">
      <c r="B26" s="655" t="s">
        <v>75</v>
      </c>
      <c r="C26" s="656">
        <f>(C4+C5+C6+C7-C8)+(C8+C11-C12)+(C12+C13-C15)</f>
        <v>0</v>
      </c>
      <c r="D26" s="656">
        <f>(D4+D5+D6+D7-D8)+(D8+D11-D12)+(D12+D13-D15)</f>
        <v>0</v>
      </c>
      <c r="E26" s="656">
        <f t="shared" ref="E26:J26" si="21">(E4+E5+E6+E7-E8)+(E8+E11-E12)+(E12+E13-E15)</f>
        <v>0</v>
      </c>
      <c r="F26" s="656">
        <f t="shared" si="21"/>
        <v>0</v>
      </c>
      <c r="G26" s="656">
        <f t="shared" si="21"/>
        <v>0</v>
      </c>
      <c r="H26" s="656">
        <f t="shared" si="21"/>
        <v>0</v>
      </c>
      <c r="I26" s="656">
        <f t="shared" si="21"/>
        <v>0</v>
      </c>
      <c r="J26" s="656">
        <f t="shared" si="21"/>
        <v>0</v>
      </c>
      <c r="K26" s="655"/>
      <c r="L26" s="655"/>
      <c r="M26" s="656">
        <f>(M4+M5+M6+M7-M8)+(M8+M11-M12)+(M12+M13-M15)</f>
        <v>0</v>
      </c>
      <c r="N26" s="656">
        <f>(N4+N5+N6+N7-N8)+(N8+N11-N12)+(N12+N13-N15)</f>
        <v>0</v>
      </c>
      <c r="O26" s="1"/>
    </row>
    <row r="27" spans="1:48">
      <c r="O27" s="1"/>
    </row>
    <row r="35" spans="1:20" hidden="1"/>
    <row r="36" spans="1:20" hidden="1"/>
    <row r="37" spans="1:20" hidden="1"/>
    <row r="38" spans="1:20" hidden="1"/>
    <row r="39" spans="1:20" hidden="1"/>
    <row r="40" spans="1:20" hidden="1"/>
    <row r="41" spans="1:20" hidden="1"/>
    <row r="42" spans="1:20" hidden="1"/>
    <row r="43" spans="1:20" hidden="1"/>
    <row r="44" spans="1:20" hidden="1"/>
    <row r="45" spans="1:20" hidden="1"/>
    <row r="46" spans="1:20" hidden="1">
      <c r="A46" s="49"/>
      <c r="C46" s="49"/>
      <c r="D46" s="49"/>
      <c r="E46" s="49"/>
      <c r="F46" s="49"/>
      <c r="G46" s="49"/>
      <c r="H46" s="122"/>
      <c r="I46" s="122"/>
      <c r="J46" s="123"/>
      <c r="P46" s="63"/>
      <c r="Q46" s="63"/>
      <c r="R46" s="63"/>
      <c r="S46" s="63"/>
      <c r="T46" s="63"/>
    </row>
    <row r="47" spans="1:20" hidden="1">
      <c r="A47" s="49"/>
      <c r="C47" s="49"/>
      <c r="D47" s="49"/>
      <c r="E47" s="49"/>
      <c r="F47" s="49"/>
      <c r="G47" s="49"/>
      <c r="H47" s="132"/>
      <c r="I47" s="132"/>
      <c r="J47" s="133"/>
      <c r="P47" s="63"/>
      <c r="Q47" s="63"/>
      <c r="R47" s="63"/>
      <c r="S47" s="63"/>
      <c r="T47" s="63"/>
    </row>
    <row r="48" spans="1:20" hidden="1">
      <c r="A48" s="49"/>
      <c r="C48" s="49"/>
      <c r="D48" s="49"/>
      <c r="E48" s="49"/>
      <c r="F48" s="49"/>
      <c r="G48" s="49"/>
      <c r="H48" s="124"/>
      <c r="I48" s="124"/>
      <c r="J48" s="125"/>
    </row>
    <row r="49" spans="1:27" hidden="1">
      <c r="A49" s="49"/>
      <c r="C49" s="49"/>
      <c r="D49" s="49"/>
      <c r="E49" s="49"/>
      <c r="F49" s="49"/>
      <c r="G49" s="49"/>
      <c r="H49" s="126"/>
      <c r="I49" s="126"/>
      <c r="J49" s="127"/>
    </row>
    <row r="50" spans="1:27" s="10" customFormat="1"/>
    <row r="51" spans="1:27" s="186" customFormat="1" ht="10.5" customHeight="1">
      <c r="A51" s="184"/>
      <c r="B51" s="185" t="s">
        <v>55</v>
      </c>
      <c r="C51" s="236"/>
      <c r="D51" s="236"/>
      <c r="E51" s="236"/>
      <c r="F51" s="236"/>
      <c r="G51" s="236"/>
      <c r="H51" s="236"/>
      <c r="I51" s="236"/>
      <c r="J51" s="236"/>
      <c r="K51" s="236"/>
      <c r="L51" s="236"/>
      <c r="M51" s="237"/>
      <c r="N51" s="238"/>
      <c r="Q51" s="185" t="s">
        <v>63</v>
      </c>
      <c r="R51" s="185"/>
      <c r="S51" s="185"/>
      <c r="T51" s="185"/>
      <c r="U51" s="185"/>
      <c r="V51" s="185"/>
    </row>
    <row r="52" spans="1:27" s="186" customFormat="1">
      <c r="B52" s="141" t="s">
        <v>1</v>
      </c>
      <c r="C52" s="142" t="e">
        <f>D3</f>
        <v>#REF!</v>
      </c>
      <c r="D52" s="143" t="e">
        <f t="shared" ref="D52:I52" si="22">E3</f>
        <v>#REF!</v>
      </c>
      <c r="E52" s="143" t="e">
        <f t="shared" si="22"/>
        <v>#REF!</v>
      </c>
      <c r="F52" s="143" t="e">
        <f t="shared" si="22"/>
        <v>#REF!</v>
      </c>
      <c r="G52" s="143" t="e">
        <f t="shared" si="22"/>
        <v>#REF!</v>
      </c>
      <c r="H52" s="143" t="e">
        <f t="shared" si="22"/>
        <v>#REF!</v>
      </c>
      <c r="I52" s="143" t="e">
        <f t="shared" si="22"/>
        <v>#REF!</v>
      </c>
      <c r="J52" s="143"/>
      <c r="K52" s="184"/>
      <c r="L52" s="184"/>
      <c r="M52" s="184"/>
      <c r="N52" s="184"/>
      <c r="Q52" s="141" t="s">
        <v>1</v>
      </c>
      <c r="R52" s="142"/>
      <c r="S52" s="684"/>
      <c r="T52" s="684"/>
      <c r="U52" s="143" t="e">
        <f t="shared" ref="U52:AA52" si="23">+C52</f>
        <v>#REF!</v>
      </c>
      <c r="V52" s="143" t="e">
        <f t="shared" si="23"/>
        <v>#REF!</v>
      </c>
      <c r="W52" s="143" t="e">
        <f t="shared" si="23"/>
        <v>#REF!</v>
      </c>
      <c r="X52" s="143" t="e">
        <f t="shared" si="23"/>
        <v>#REF!</v>
      </c>
      <c r="Y52" s="143" t="e">
        <f t="shared" si="23"/>
        <v>#REF!</v>
      </c>
      <c r="Z52" s="143" t="e">
        <f t="shared" si="23"/>
        <v>#REF!</v>
      </c>
      <c r="AA52" s="143" t="e">
        <f t="shared" si="23"/>
        <v>#REF!</v>
      </c>
    </row>
    <row r="53" spans="1:27" s="186" customFormat="1">
      <c r="B53" s="53" t="s">
        <v>6</v>
      </c>
      <c r="C53" s="11">
        <v>-28</v>
      </c>
      <c r="D53" s="55">
        <v>-30</v>
      </c>
      <c r="E53" s="54">
        <v>-31</v>
      </c>
      <c r="F53" s="54">
        <v>-21</v>
      </c>
      <c r="G53" s="54">
        <v>-29</v>
      </c>
      <c r="H53" s="54">
        <v>-30</v>
      </c>
      <c r="I53" s="12">
        <v>-28</v>
      </c>
      <c r="J53" s="12"/>
      <c r="Q53" s="53" t="s">
        <v>6</v>
      </c>
      <c r="R53" s="15"/>
      <c r="S53" s="16"/>
      <c r="T53" s="16"/>
      <c r="U53" s="55">
        <f>+C53-D4</f>
        <v>-28</v>
      </c>
      <c r="V53" s="1">
        <f t="shared" ref="V53:V70" si="24">+D53-E4</f>
        <v>-30</v>
      </c>
      <c r="W53" s="1">
        <f t="shared" ref="W53:W70" si="25">+E53-F4</f>
        <v>-31</v>
      </c>
      <c r="X53" s="1">
        <f t="shared" ref="X53:X70" si="26">+F53-G4</f>
        <v>-21</v>
      </c>
      <c r="Y53" s="1">
        <f t="shared" ref="Y53:Y70" si="27">+G53-H4</f>
        <v>-29</v>
      </c>
      <c r="Z53" s="1">
        <f t="shared" ref="Z53:Z70" si="28">+H53-I4</f>
        <v>-30</v>
      </c>
      <c r="AA53" s="1">
        <f t="shared" ref="AA53:AA70" si="29">+I53-J4</f>
        <v>-28</v>
      </c>
    </row>
    <row r="54" spans="1:27" s="186" customFormat="1">
      <c r="B54" s="53" t="s">
        <v>2</v>
      </c>
      <c r="C54" s="11">
        <v>-12</v>
      </c>
      <c r="D54" s="41">
        <v>10</v>
      </c>
      <c r="E54" s="12">
        <v>-18</v>
      </c>
      <c r="F54" s="12">
        <v>10</v>
      </c>
      <c r="G54" s="12">
        <v>-3</v>
      </c>
      <c r="H54" s="12">
        <v>-4</v>
      </c>
      <c r="I54" s="12">
        <v>-11</v>
      </c>
      <c r="J54" s="12"/>
      <c r="Q54" s="53" t="s">
        <v>2</v>
      </c>
      <c r="R54" s="11"/>
      <c r="S54" s="41"/>
      <c r="T54" s="41"/>
      <c r="U54" s="41">
        <f t="shared" ref="U54:U70" si="30">+C54-D5</f>
        <v>-12</v>
      </c>
      <c r="V54" s="12">
        <f t="shared" si="24"/>
        <v>10</v>
      </c>
      <c r="W54" s="12">
        <f t="shared" si="25"/>
        <v>-18</v>
      </c>
      <c r="X54" s="12">
        <f t="shared" si="26"/>
        <v>10</v>
      </c>
      <c r="Y54" s="12">
        <f t="shared" si="27"/>
        <v>-3</v>
      </c>
      <c r="Z54" s="12">
        <f t="shared" si="28"/>
        <v>-4</v>
      </c>
      <c r="AA54" s="12">
        <f t="shared" si="29"/>
        <v>-11</v>
      </c>
    </row>
    <row r="55" spans="1:27" s="186" customFormat="1">
      <c r="B55" s="53" t="s">
        <v>0</v>
      </c>
      <c r="C55" s="11">
        <v>-6</v>
      </c>
      <c r="D55" s="41">
        <v>111</v>
      </c>
      <c r="E55" s="19">
        <v>135</v>
      </c>
      <c r="F55" s="19">
        <v>99</v>
      </c>
      <c r="G55" s="19">
        <v>183</v>
      </c>
      <c r="H55" s="19">
        <v>147</v>
      </c>
      <c r="I55" s="19">
        <v>80</v>
      </c>
      <c r="J55" s="19"/>
      <c r="Q55" s="53" t="s">
        <v>0</v>
      </c>
      <c r="R55" s="11"/>
      <c r="S55" s="41"/>
      <c r="T55" s="41"/>
      <c r="U55" s="41">
        <f t="shared" si="30"/>
        <v>-6</v>
      </c>
      <c r="V55" s="19">
        <f t="shared" si="24"/>
        <v>111</v>
      </c>
      <c r="W55" s="19">
        <f t="shared" si="25"/>
        <v>135</v>
      </c>
      <c r="X55" s="19">
        <f t="shared" si="26"/>
        <v>99</v>
      </c>
      <c r="Y55" s="19">
        <f t="shared" si="27"/>
        <v>183</v>
      </c>
      <c r="Z55" s="19">
        <f t="shared" si="28"/>
        <v>147</v>
      </c>
      <c r="AA55" s="19">
        <f t="shared" si="29"/>
        <v>80</v>
      </c>
    </row>
    <row r="56" spans="1:27" s="186" customFormat="1">
      <c r="B56" s="53" t="s">
        <v>14</v>
      </c>
      <c r="C56" s="11">
        <v>0</v>
      </c>
      <c r="D56" s="41">
        <v>0</v>
      </c>
      <c r="E56" s="19">
        <v>0</v>
      </c>
      <c r="F56" s="19">
        <v>4</v>
      </c>
      <c r="G56" s="19">
        <v>-1</v>
      </c>
      <c r="H56" s="19">
        <v>1</v>
      </c>
      <c r="I56" s="19">
        <v>0</v>
      </c>
      <c r="J56" s="19"/>
      <c r="Q56" s="53" t="s">
        <v>14</v>
      </c>
      <c r="R56" s="11"/>
      <c r="S56" s="41"/>
      <c r="T56" s="41"/>
      <c r="U56" s="41">
        <f t="shared" si="30"/>
        <v>0</v>
      </c>
      <c r="V56" s="19">
        <f t="shared" si="24"/>
        <v>0</v>
      </c>
      <c r="W56" s="19">
        <f t="shared" si="25"/>
        <v>0</v>
      </c>
      <c r="X56" s="19">
        <f t="shared" si="26"/>
        <v>4</v>
      </c>
      <c r="Y56" s="19">
        <f t="shared" si="27"/>
        <v>-1</v>
      </c>
      <c r="Z56" s="19">
        <f t="shared" si="28"/>
        <v>1</v>
      </c>
      <c r="AA56" s="19">
        <f t="shared" si="29"/>
        <v>0</v>
      </c>
    </row>
    <row r="57" spans="1:27" s="186" customFormat="1">
      <c r="B57" s="60" t="s">
        <v>7</v>
      </c>
      <c r="C57" s="42">
        <v>-46</v>
      </c>
      <c r="D57" s="43">
        <v>91</v>
      </c>
      <c r="E57" s="26">
        <v>86</v>
      </c>
      <c r="F57" s="26">
        <v>92</v>
      </c>
      <c r="G57" s="26">
        <v>150</v>
      </c>
      <c r="H57" s="26">
        <v>114</v>
      </c>
      <c r="I57" s="26">
        <v>41</v>
      </c>
      <c r="J57" s="26"/>
      <c r="Q57" s="60" t="s">
        <v>7</v>
      </c>
      <c r="R57" s="42"/>
      <c r="S57" s="43"/>
      <c r="T57" s="43"/>
      <c r="U57" s="43">
        <f t="shared" si="30"/>
        <v>-46</v>
      </c>
      <c r="V57" s="26">
        <f t="shared" si="24"/>
        <v>91</v>
      </c>
      <c r="W57" s="26">
        <f t="shared" si="25"/>
        <v>86</v>
      </c>
      <c r="X57" s="26">
        <f t="shared" si="26"/>
        <v>92</v>
      </c>
      <c r="Y57" s="26">
        <f t="shared" si="27"/>
        <v>150</v>
      </c>
      <c r="Z57" s="26">
        <f t="shared" si="28"/>
        <v>114</v>
      </c>
      <c r="AA57" s="26">
        <f t="shared" si="29"/>
        <v>41</v>
      </c>
    </row>
    <row r="58" spans="1:27" s="186" customFormat="1">
      <c r="B58" s="53" t="s">
        <v>3</v>
      </c>
      <c r="C58" s="11">
        <v>-152</v>
      </c>
      <c r="D58" s="41">
        <v>-132</v>
      </c>
      <c r="E58" s="19">
        <v>-127</v>
      </c>
      <c r="F58" s="19">
        <v>-136</v>
      </c>
      <c r="G58" s="19">
        <v>-151</v>
      </c>
      <c r="H58" s="19">
        <v>-136</v>
      </c>
      <c r="I58" s="19">
        <v>-142</v>
      </c>
      <c r="J58" s="19"/>
      <c r="Q58" s="53" t="s">
        <v>3</v>
      </c>
      <c r="R58" s="11"/>
      <c r="S58" s="41"/>
      <c r="T58" s="41"/>
      <c r="U58" s="41">
        <f t="shared" si="30"/>
        <v>-152</v>
      </c>
      <c r="V58" s="19">
        <f t="shared" si="24"/>
        <v>-132</v>
      </c>
      <c r="W58" s="19">
        <f t="shared" si="25"/>
        <v>-127</v>
      </c>
      <c r="X58" s="19">
        <f t="shared" si="26"/>
        <v>-136</v>
      </c>
      <c r="Y58" s="19">
        <f t="shared" si="27"/>
        <v>-151</v>
      </c>
      <c r="Z58" s="19">
        <f t="shared" si="28"/>
        <v>-136</v>
      </c>
      <c r="AA58" s="19">
        <f t="shared" si="29"/>
        <v>-142</v>
      </c>
    </row>
    <row r="59" spans="1:27" s="186" customFormat="1">
      <c r="B59" s="53" t="s">
        <v>65</v>
      </c>
      <c r="C59" s="11">
        <v>62</v>
      </c>
      <c r="D59" s="41">
        <v>73</v>
      </c>
      <c r="E59" s="19">
        <v>62</v>
      </c>
      <c r="F59" s="19">
        <v>71</v>
      </c>
      <c r="G59" s="19">
        <v>63</v>
      </c>
      <c r="H59" s="19">
        <v>79</v>
      </c>
      <c r="I59" s="19">
        <v>76</v>
      </c>
      <c r="J59" s="19"/>
      <c r="Q59" s="53" t="s">
        <v>65</v>
      </c>
      <c r="R59" s="11"/>
      <c r="S59" s="41"/>
      <c r="T59" s="41"/>
      <c r="U59" s="41">
        <f t="shared" si="30"/>
        <v>62</v>
      </c>
      <c r="V59" s="19">
        <f t="shared" si="24"/>
        <v>73</v>
      </c>
      <c r="W59" s="19">
        <f t="shared" si="25"/>
        <v>62</v>
      </c>
      <c r="X59" s="19">
        <f t="shared" si="26"/>
        <v>71</v>
      </c>
      <c r="Y59" s="19">
        <f t="shared" si="27"/>
        <v>63</v>
      </c>
      <c r="Z59" s="19">
        <f t="shared" si="28"/>
        <v>79</v>
      </c>
      <c r="AA59" s="19">
        <f t="shared" si="29"/>
        <v>76</v>
      </c>
    </row>
    <row r="60" spans="1:27" s="186" customFormat="1">
      <c r="B60" s="60" t="s">
        <v>20</v>
      </c>
      <c r="C60" s="42">
        <v>-92</v>
      </c>
      <c r="D60" s="43">
        <v>-64</v>
      </c>
      <c r="E60" s="26">
        <v>-68</v>
      </c>
      <c r="F60" s="26">
        <v>-71</v>
      </c>
      <c r="G60" s="26">
        <v>-92</v>
      </c>
      <c r="H60" s="26">
        <v>-62</v>
      </c>
      <c r="I60" s="26">
        <v>-70</v>
      </c>
      <c r="J60" s="26"/>
      <c r="Q60" s="60" t="s">
        <v>20</v>
      </c>
      <c r="R60" s="42"/>
      <c r="S60" s="43"/>
      <c r="T60" s="43"/>
      <c r="U60" s="43">
        <f t="shared" si="30"/>
        <v>-92</v>
      </c>
      <c r="V60" s="26">
        <f t="shared" si="24"/>
        <v>-64</v>
      </c>
      <c r="W60" s="26">
        <f t="shared" si="25"/>
        <v>-68</v>
      </c>
      <c r="X60" s="26">
        <f t="shared" si="26"/>
        <v>-71</v>
      </c>
      <c r="Y60" s="26">
        <f t="shared" si="27"/>
        <v>-92</v>
      </c>
      <c r="Z60" s="26">
        <f t="shared" si="28"/>
        <v>-62</v>
      </c>
      <c r="AA60" s="26">
        <f t="shared" si="29"/>
        <v>-70</v>
      </c>
    </row>
    <row r="61" spans="1:27" s="186" customFormat="1">
      <c r="B61" s="60" t="s">
        <v>9</v>
      </c>
      <c r="C61" s="42">
        <v>-138</v>
      </c>
      <c r="D61" s="43">
        <v>27</v>
      </c>
      <c r="E61" s="26">
        <v>18</v>
      </c>
      <c r="F61" s="26">
        <v>21</v>
      </c>
      <c r="G61" s="26">
        <v>58</v>
      </c>
      <c r="H61" s="26">
        <v>52</v>
      </c>
      <c r="I61" s="26">
        <v>-29</v>
      </c>
      <c r="J61" s="26"/>
      <c r="Q61" s="60" t="s">
        <v>9</v>
      </c>
      <c r="R61" s="42"/>
      <c r="S61" s="43"/>
      <c r="T61" s="43"/>
      <c r="U61" s="43">
        <f t="shared" si="30"/>
        <v>-138</v>
      </c>
      <c r="V61" s="26">
        <f t="shared" si="24"/>
        <v>27</v>
      </c>
      <c r="W61" s="26">
        <f t="shared" si="25"/>
        <v>18</v>
      </c>
      <c r="X61" s="26">
        <f t="shared" si="26"/>
        <v>21</v>
      </c>
      <c r="Y61" s="26">
        <f t="shared" si="27"/>
        <v>58</v>
      </c>
      <c r="Z61" s="26">
        <f t="shared" si="28"/>
        <v>52</v>
      </c>
      <c r="AA61" s="26">
        <f t="shared" si="29"/>
        <v>-29</v>
      </c>
    </row>
    <row r="62" spans="1:27" s="186" customFormat="1">
      <c r="B62" s="53" t="s">
        <v>19</v>
      </c>
      <c r="C62" s="11">
        <v>-1</v>
      </c>
      <c r="D62" s="41">
        <v>2</v>
      </c>
      <c r="E62" s="19">
        <v>-1</v>
      </c>
      <c r="F62" s="19">
        <v>0</v>
      </c>
      <c r="G62" s="19">
        <v>0</v>
      </c>
      <c r="H62" s="19">
        <v>0</v>
      </c>
      <c r="I62" s="19">
        <v>0</v>
      </c>
      <c r="J62" s="19"/>
      <c r="Q62" s="53" t="s">
        <v>19</v>
      </c>
      <c r="R62" s="11"/>
      <c r="S62" s="41"/>
      <c r="T62" s="41"/>
      <c r="U62" s="41">
        <f t="shared" si="30"/>
        <v>-1</v>
      </c>
      <c r="V62" s="19">
        <f t="shared" si="24"/>
        <v>2</v>
      </c>
      <c r="W62" s="19">
        <f t="shared" si="25"/>
        <v>-1</v>
      </c>
      <c r="X62" s="19">
        <f t="shared" si="26"/>
        <v>0</v>
      </c>
      <c r="Y62" s="19">
        <f t="shared" si="27"/>
        <v>0</v>
      </c>
      <c r="Z62" s="19">
        <f t="shared" si="28"/>
        <v>0</v>
      </c>
      <c r="AA62" s="19">
        <f t="shared" si="29"/>
        <v>0</v>
      </c>
    </row>
    <row r="63" spans="1:27" s="186" customFormat="1">
      <c r="B63" s="413" t="s">
        <v>83</v>
      </c>
      <c r="C63" s="11">
        <v>0</v>
      </c>
      <c r="D63" s="41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/>
      <c r="Q63" s="413" t="s">
        <v>83</v>
      </c>
      <c r="R63" s="11"/>
      <c r="S63" s="41"/>
      <c r="T63" s="41"/>
      <c r="U63" s="41">
        <f t="shared" si="30"/>
        <v>0</v>
      </c>
      <c r="V63" s="19">
        <f t="shared" si="24"/>
        <v>0</v>
      </c>
      <c r="W63" s="19">
        <f t="shared" si="25"/>
        <v>0</v>
      </c>
      <c r="X63" s="19">
        <f t="shared" si="26"/>
        <v>0</v>
      </c>
      <c r="Y63" s="19">
        <f t="shared" si="27"/>
        <v>0</v>
      </c>
      <c r="Z63" s="19">
        <f t="shared" si="28"/>
        <v>0</v>
      </c>
      <c r="AA63" s="19">
        <f t="shared" si="29"/>
        <v>0</v>
      </c>
    </row>
    <row r="64" spans="1:27" s="186" customFormat="1">
      <c r="B64" s="62" t="s">
        <v>4</v>
      </c>
      <c r="C64" s="44">
        <v>-139</v>
      </c>
      <c r="D64" s="45">
        <v>29</v>
      </c>
      <c r="E64" s="30">
        <v>17</v>
      </c>
      <c r="F64" s="30">
        <v>21</v>
      </c>
      <c r="G64" s="30">
        <v>58</v>
      </c>
      <c r="H64" s="30">
        <v>52</v>
      </c>
      <c r="I64" s="30">
        <v>-29</v>
      </c>
      <c r="J64" s="30"/>
      <c r="Q64" s="62" t="s">
        <v>4</v>
      </c>
      <c r="R64" s="44"/>
      <c r="S64" s="45"/>
      <c r="T64" s="45"/>
      <c r="U64" s="45">
        <f t="shared" si="30"/>
        <v>-139</v>
      </c>
      <c r="V64" s="30">
        <f t="shared" si="24"/>
        <v>29</v>
      </c>
      <c r="W64" s="30">
        <f t="shared" si="25"/>
        <v>17</v>
      </c>
      <c r="X64" s="30">
        <f t="shared" si="26"/>
        <v>21</v>
      </c>
      <c r="Y64" s="30">
        <f t="shared" si="27"/>
        <v>58</v>
      </c>
      <c r="Z64" s="30">
        <f t="shared" si="28"/>
        <v>52</v>
      </c>
      <c r="AA64" s="30">
        <f t="shared" si="29"/>
        <v>-29</v>
      </c>
    </row>
    <row r="65" spans="2:27" s="186" customFormat="1">
      <c r="B65" s="53" t="s">
        <v>23</v>
      </c>
      <c r="C65" s="35">
        <v>1333</v>
      </c>
      <c r="D65" s="27">
        <v>1350</v>
      </c>
      <c r="E65" s="27">
        <v>1625</v>
      </c>
      <c r="F65" s="27">
        <v>1724</v>
      </c>
      <c r="G65" s="27">
        <v>1942</v>
      </c>
      <c r="H65" s="27">
        <v>2039</v>
      </c>
      <c r="I65" s="27">
        <v>2060</v>
      </c>
      <c r="J65" s="27"/>
      <c r="Q65" s="53" t="s">
        <v>23</v>
      </c>
      <c r="R65" s="35"/>
      <c r="S65" s="27"/>
      <c r="T65" s="27"/>
      <c r="U65" s="27">
        <f t="shared" si="30"/>
        <v>1333</v>
      </c>
      <c r="V65" s="27">
        <f t="shared" si="24"/>
        <v>1350</v>
      </c>
      <c r="W65" s="27">
        <f t="shared" si="25"/>
        <v>1625</v>
      </c>
      <c r="X65" s="27">
        <f t="shared" si="26"/>
        <v>1724</v>
      </c>
      <c r="Y65" s="27">
        <f t="shared" si="27"/>
        <v>1942</v>
      </c>
      <c r="Z65" s="27">
        <f t="shared" si="28"/>
        <v>2039</v>
      </c>
      <c r="AA65" s="27">
        <f t="shared" si="29"/>
        <v>2060</v>
      </c>
    </row>
    <row r="66" spans="2:27" s="186" customFormat="1">
      <c r="B66" s="265" t="s">
        <v>67</v>
      </c>
      <c r="C66" s="35">
        <v>6189</v>
      </c>
      <c r="D66" s="27">
        <v>6697</v>
      </c>
      <c r="E66" s="27">
        <v>7220</v>
      </c>
      <c r="F66" s="27">
        <v>7657</v>
      </c>
      <c r="G66" s="27">
        <v>9373</v>
      </c>
      <c r="H66" s="27">
        <v>10207</v>
      </c>
      <c r="I66" s="27">
        <v>10103</v>
      </c>
      <c r="J66" s="27"/>
      <c r="Q66" s="265" t="s">
        <v>67</v>
      </c>
      <c r="R66" s="35"/>
      <c r="S66" s="27"/>
      <c r="T66" s="27"/>
      <c r="U66" s="27">
        <f t="shared" si="30"/>
        <v>6189</v>
      </c>
      <c r="V66" s="27">
        <f t="shared" si="24"/>
        <v>6697</v>
      </c>
      <c r="W66" s="27">
        <f t="shared" si="25"/>
        <v>7220</v>
      </c>
      <c r="X66" s="27">
        <f t="shared" si="26"/>
        <v>7657</v>
      </c>
      <c r="Y66" s="27">
        <f t="shared" si="27"/>
        <v>9373</v>
      </c>
      <c r="Z66" s="27">
        <f t="shared" si="28"/>
        <v>10207</v>
      </c>
      <c r="AA66" s="27">
        <f t="shared" si="29"/>
        <v>10103</v>
      </c>
    </row>
    <row r="67" spans="2:27" s="186" customFormat="1">
      <c r="B67" s="51" t="s">
        <v>10</v>
      </c>
      <c r="C67" s="36">
        <v>3104</v>
      </c>
      <c r="D67" s="37">
        <v>3180</v>
      </c>
      <c r="E67" s="37">
        <v>3126</v>
      </c>
      <c r="F67" s="37">
        <v>3152</v>
      </c>
      <c r="G67" s="37">
        <v>3090</v>
      </c>
      <c r="H67" s="37">
        <v>3061</v>
      </c>
      <c r="I67" s="37">
        <v>3010</v>
      </c>
      <c r="J67" s="37"/>
      <c r="Q67" s="51" t="s">
        <v>10</v>
      </c>
      <c r="R67" s="36"/>
      <c r="S67" s="37"/>
      <c r="T67" s="37"/>
      <c r="U67" s="37">
        <f t="shared" si="30"/>
        <v>3104</v>
      </c>
      <c r="V67" s="37">
        <f t="shared" si="24"/>
        <v>3180</v>
      </c>
      <c r="W67" s="37">
        <f t="shared" si="25"/>
        <v>3126</v>
      </c>
      <c r="X67" s="37">
        <f t="shared" si="26"/>
        <v>3152</v>
      </c>
      <c r="Y67" s="37">
        <f t="shared" si="27"/>
        <v>3090</v>
      </c>
      <c r="Z67" s="37">
        <f t="shared" si="28"/>
        <v>3061</v>
      </c>
      <c r="AA67" s="37">
        <f t="shared" si="29"/>
        <v>3010</v>
      </c>
    </row>
    <row r="68" spans="2:27" s="186" customFormat="1">
      <c r="B68" s="60" t="s">
        <v>18</v>
      </c>
      <c r="C68" s="83"/>
      <c r="D68" s="84"/>
      <c r="E68" s="18"/>
      <c r="F68" s="18"/>
      <c r="G68" s="18"/>
      <c r="H68" s="22"/>
      <c r="I68" s="22"/>
      <c r="J68" s="22"/>
      <c r="Q68" s="60" t="s">
        <v>18</v>
      </c>
      <c r="R68" s="83"/>
      <c r="S68" s="84"/>
      <c r="T68" s="84"/>
      <c r="U68" s="84">
        <f t="shared" si="30"/>
        <v>0</v>
      </c>
      <c r="V68" s="18">
        <f t="shared" si="24"/>
        <v>0</v>
      </c>
      <c r="W68" s="18">
        <f t="shared" si="25"/>
        <v>0</v>
      </c>
      <c r="X68" s="18">
        <f t="shared" si="26"/>
        <v>0</v>
      </c>
      <c r="Y68" s="18">
        <f t="shared" si="27"/>
        <v>0</v>
      </c>
      <c r="Z68" s="18">
        <f t="shared" si="28"/>
        <v>0</v>
      </c>
      <c r="AA68" s="18">
        <f t="shared" si="29"/>
        <v>0</v>
      </c>
    </row>
    <row r="69" spans="2:27" s="186" customFormat="1">
      <c r="B69" s="53" t="s">
        <v>21</v>
      </c>
      <c r="C69" s="83">
        <v>23.161999999999999</v>
      </c>
      <c r="D69" s="84">
        <v>23.695</v>
      </c>
      <c r="E69" s="84">
        <v>23.722000000000001</v>
      </c>
      <c r="F69" s="84">
        <v>28.393999999999998</v>
      </c>
      <c r="G69" s="84">
        <v>26.6</v>
      </c>
      <c r="H69" s="84">
        <v>34</v>
      </c>
      <c r="I69" s="84">
        <v>42.5</v>
      </c>
      <c r="J69" s="84"/>
      <c r="Q69" s="53" t="s">
        <v>21</v>
      </c>
      <c r="R69" s="83"/>
      <c r="S69" s="84"/>
      <c r="T69" s="84"/>
      <c r="U69" s="84">
        <f t="shared" si="30"/>
        <v>23.161999999999999</v>
      </c>
      <c r="V69" s="84">
        <f t="shared" si="24"/>
        <v>23.695</v>
      </c>
      <c r="W69" s="84">
        <f t="shared" si="25"/>
        <v>23.722000000000001</v>
      </c>
      <c r="X69" s="84">
        <f t="shared" si="26"/>
        <v>28.393999999999998</v>
      </c>
      <c r="Y69" s="84">
        <f t="shared" si="27"/>
        <v>26.6</v>
      </c>
      <c r="Z69" s="84">
        <f t="shared" si="28"/>
        <v>34</v>
      </c>
      <c r="AA69" s="84">
        <f t="shared" si="29"/>
        <v>42.5</v>
      </c>
    </row>
    <row r="70" spans="2:27" s="186" customFormat="1">
      <c r="B70" s="51" t="s">
        <v>11</v>
      </c>
      <c r="C70" s="110">
        <v>9.0809999999999995</v>
      </c>
      <c r="D70" s="131">
        <v>13.711</v>
      </c>
      <c r="E70" s="131">
        <v>17.936</v>
      </c>
      <c r="F70" s="131">
        <v>16.382000000000001</v>
      </c>
      <c r="G70" s="131">
        <v>5.9</v>
      </c>
      <c r="H70" s="131">
        <v>18</v>
      </c>
      <c r="I70" s="131">
        <v>21.8</v>
      </c>
      <c r="J70" s="131"/>
      <c r="Q70" s="51" t="s">
        <v>11</v>
      </c>
      <c r="R70" s="110"/>
      <c r="S70" s="131"/>
      <c r="T70" s="131"/>
      <c r="U70" s="131">
        <f t="shared" si="30"/>
        <v>9.0809999999999995</v>
      </c>
      <c r="V70" s="131">
        <f t="shared" si="24"/>
        <v>13.711</v>
      </c>
      <c r="W70" s="131">
        <f t="shared" si="25"/>
        <v>17.936</v>
      </c>
      <c r="X70" s="131">
        <f t="shared" si="26"/>
        <v>16.382000000000001</v>
      </c>
      <c r="Y70" s="131">
        <f t="shared" si="27"/>
        <v>5.9</v>
      </c>
      <c r="Z70" s="131">
        <f t="shared" si="28"/>
        <v>18</v>
      </c>
      <c r="AA70" s="131">
        <f t="shared" si="29"/>
        <v>21.8</v>
      </c>
    </row>
    <row r="71" spans="2:27" s="186" customFormat="1">
      <c r="R71" s="214"/>
      <c r="S71" s="214"/>
      <c r="T71" s="214"/>
      <c r="U71" s="214"/>
      <c r="V71" s="214"/>
    </row>
    <row r="72" spans="2:27" s="186" customFormat="1">
      <c r="R72" s="214"/>
      <c r="S72" s="214"/>
      <c r="T72" s="214"/>
      <c r="U72" s="214"/>
      <c r="V72" s="214"/>
    </row>
    <row r="73" spans="2:27" s="186" customFormat="1">
      <c r="R73" s="225"/>
      <c r="S73" s="225"/>
      <c r="T73" s="225"/>
    </row>
    <row r="74" spans="2:27" s="186" customFormat="1"/>
    <row r="75" spans="2:27" s="186" customFormat="1"/>
    <row r="76" spans="2:27" s="186" customFormat="1"/>
    <row r="77" spans="2:27" s="186" customFormat="1"/>
    <row r="78" spans="2:27" s="186" customFormat="1"/>
    <row r="79" spans="2:27" s="186" customFormat="1"/>
    <row r="80" spans="2:27" s="186" customFormat="1"/>
    <row r="81" s="186" customFormat="1"/>
    <row r="82" s="186" customFormat="1"/>
    <row r="83" s="186" customFormat="1"/>
    <row r="84" s="186" customFormat="1"/>
    <row r="85" s="186" customFormat="1"/>
    <row r="86" s="186" customFormat="1"/>
    <row r="87" s="186" customFormat="1"/>
    <row r="88" s="186" customFormat="1"/>
    <row r="89" s="186" customFormat="1"/>
    <row r="90" s="186" customFormat="1"/>
    <row r="91" s="186" customFormat="1"/>
    <row r="92" s="186" customFormat="1"/>
    <row r="93" s="186" customFormat="1"/>
    <row r="94" s="186" customFormat="1"/>
    <row r="95" s="186" customFormat="1"/>
    <row r="96" s="186" customFormat="1"/>
    <row r="97" s="186" customFormat="1"/>
    <row r="98" s="186" customFormat="1"/>
    <row r="99" s="186" customFormat="1"/>
    <row r="100" s="186" customFormat="1"/>
    <row r="101" s="186" customFormat="1"/>
    <row r="102" s="186" customFormat="1"/>
  </sheetData>
  <phoneticPr fontId="21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&amp;RPage &amp;P&amp;C&amp;"Calibri"&amp;11&amp;K000000&amp;A_x000D_&amp;1#&amp;"Calibri"&amp;10&amp;K000000Confidential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55">
    <tabColor rgb="FF92D050"/>
    <pageSetUpPr fitToPage="1"/>
  </sheetPr>
  <dimension ref="A1:AU63"/>
  <sheetViews>
    <sheetView zoomScaleNormal="100" workbookViewId="0">
      <selection activeCell="O3" sqref="O3:P3"/>
    </sheetView>
  </sheetViews>
  <sheetFormatPr defaultColWidth="9.33203125" defaultRowHeight="12" outlineLevelRow="1"/>
  <cols>
    <col min="1" max="1" width="23.33203125" style="49" customWidth="1"/>
    <col min="2" max="2" width="40" style="49" customWidth="1"/>
    <col min="3" max="7" width="7.44140625" style="49" bestFit="1" customWidth="1"/>
    <col min="8" max="10" width="6.6640625" style="49" customWidth="1"/>
    <col min="11" max="12" width="7.44140625" style="159" customWidth="1"/>
    <col min="13" max="15" width="8.44140625" style="49" customWidth="1"/>
    <col min="16" max="19" width="9.33203125" style="49"/>
    <col min="20" max="20" width="8.77734375" style="49" customWidth="1"/>
    <col min="21" max="22" width="7" style="159" customWidth="1"/>
    <col min="23" max="16384" width="9.33203125" style="49"/>
  </cols>
  <sheetData>
    <row r="1" spans="1:47">
      <c r="A1" s="146" t="s">
        <v>60</v>
      </c>
      <c r="B1" s="47">
        <v>2</v>
      </c>
      <c r="C1" s="47">
        <f t="shared" ref="C1:N1" si="0">1+B1</f>
        <v>3</v>
      </c>
      <c r="D1" s="47">
        <f t="shared" si="0"/>
        <v>4</v>
      </c>
      <c r="E1" s="47">
        <f t="shared" si="0"/>
        <v>5</v>
      </c>
      <c r="F1" s="47">
        <f t="shared" si="0"/>
        <v>6</v>
      </c>
      <c r="G1" s="47">
        <f t="shared" si="0"/>
        <v>7</v>
      </c>
      <c r="H1" s="47">
        <f t="shared" si="0"/>
        <v>8</v>
      </c>
      <c r="I1" s="47">
        <f t="shared" si="0"/>
        <v>9</v>
      </c>
      <c r="J1" s="47">
        <f t="shared" si="0"/>
        <v>10</v>
      </c>
      <c r="K1" s="157">
        <f t="shared" si="0"/>
        <v>11</v>
      </c>
      <c r="L1" s="157">
        <f t="shared" si="0"/>
        <v>12</v>
      </c>
      <c r="M1" s="47">
        <f t="shared" si="0"/>
        <v>13</v>
      </c>
      <c r="N1" s="47">
        <f t="shared" si="0"/>
        <v>14</v>
      </c>
      <c r="O1" s="163">
        <f>+N1+1</f>
        <v>15</v>
      </c>
      <c r="P1" s="48">
        <v>18</v>
      </c>
      <c r="Q1" s="48">
        <v>19</v>
      </c>
    </row>
    <row r="2" spans="1:47">
      <c r="A2" s="104"/>
      <c r="B2" s="350" t="s">
        <v>27</v>
      </c>
      <c r="C2" s="343"/>
      <c r="D2" s="343"/>
      <c r="E2" s="343"/>
      <c r="F2" s="343"/>
      <c r="G2" s="343"/>
      <c r="H2" s="343"/>
      <c r="I2" s="343"/>
      <c r="J2" s="343"/>
      <c r="K2" s="282"/>
      <c r="L2" s="282"/>
      <c r="M2" s="324"/>
      <c r="N2" s="324"/>
      <c r="O2" s="324"/>
      <c r="R2" s="246" t="s">
        <v>71</v>
      </c>
    </row>
    <row r="3" spans="1:47" ht="24.75" customHeight="1">
      <c r="A3" s="147" t="str">
        <f>+"topheading"&amp;$A$1</f>
        <v>topheadingSWE</v>
      </c>
      <c r="B3" s="354" t="e">
        <f>+VLOOKUP($A3,#REF!,B$1+1,FALSE)</f>
        <v>#REF!</v>
      </c>
      <c r="C3" s="387" t="e">
        <f>+VLOOKUP($A3,#REF!,C$1+1,FALSE)</f>
        <v>#REF!</v>
      </c>
      <c r="D3" s="388" t="e">
        <f>+VLOOKUP($A3,#REF!,D$1+1,FALSE)</f>
        <v>#REF!</v>
      </c>
      <c r="E3" s="388" t="e">
        <f>+VLOOKUP($A3,#REF!,E$1+1,FALSE)</f>
        <v>#REF!</v>
      </c>
      <c r="F3" s="388" t="e">
        <f>+VLOOKUP($A3,#REF!,F$1+1,FALSE)</f>
        <v>#REF!</v>
      </c>
      <c r="G3" s="388" t="e">
        <f>+VLOOKUP($A3,#REF!,G$1+1,FALSE)</f>
        <v>#REF!</v>
      </c>
      <c r="H3" s="388" t="e">
        <f>+VLOOKUP($A3,#REF!,H$1+1,FALSE)</f>
        <v>#REF!</v>
      </c>
      <c r="I3" s="388" t="e">
        <f>+VLOOKUP($A3,#REF!,I$1+1,FALSE)</f>
        <v>#REF!</v>
      </c>
      <c r="J3" s="388" t="e">
        <f>+VLOOKUP($A3,#REF!,J$1+1,FALSE)</f>
        <v>#REF!</v>
      </c>
      <c r="K3" s="389" t="e">
        <f>+VLOOKUP($A3,#REF!,K$1+1,FALSE)</f>
        <v>#REF!</v>
      </c>
      <c r="L3" s="390" t="e">
        <f>+VLOOKUP($A3,#REF!,L$1+1,FALSE)</f>
        <v>#REF!</v>
      </c>
      <c r="M3" s="387" t="e">
        <f>#REF!</f>
        <v>#REF!</v>
      </c>
      <c r="N3" s="691" t="e">
        <f>#REF!</f>
        <v>#REF!</v>
      </c>
      <c r="O3" s="645" t="e">
        <f>#REF!</f>
        <v>#REF!</v>
      </c>
      <c r="P3" s="3"/>
      <c r="Q3" s="3"/>
      <c r="R3" s="387" t="e">
        <f>C3</f>
        <v>#REF!</v>
      </c>
      <c r="S3" s="388" t="e">
        <f t="shared" ref="S3:AD3" si="1">D3</f>
        <v>#REF!</v>
      </c>
      <c r="T3" s="388" t="e">
        <f t="shared" si="1"/>
        <v>#REF!</v>
      </c>
      <c r="U3" s="388" t="e">
        <f t="shared" si="1"/>
        <v>#REF!</v>
      </c>
      <c r="V3" s="388" t="e">
        <f t="shared" si="1"/>
        <v>#REF!</v>
      </c>
      <c r="W3" s="388" t="e">
        <f t="shared" si="1"/>
        <v>#REF!</v>
      </c>
      <c r="X3" s="388" t="e">
        <f t="shared" si="1"/>
        <v>#REF!</v>
      </c>
      <c r="Y3" s="388" t="e">
        <f t="shared" si="1"/>
        <v>#REF!</v>
      </c>
      <c r="Z3" s="389" t="e">
        <f t="shared" si="1"/>
        <v>#REF!</v>
      </c>
      <c r="AA3" s="390" t="e">
        <f t="shared" si="1"/>
        <v>#REF!</v>
      </c>
      <c r="AB3" s="389" t="e">
        <f t="shared" si="1"/>
        <v>#REF!</v>
      </c>
      <c r="AC3" s="390" t="e">
        <f t="shared" si="1"/>
        <v>#REF!</v>
      </c>
      <c r="AD3" s="383" t="e">
        <f t="shared" si="1"/>
        <v>#REF!</v>
      </c>
    </row>
    <row r="4" spans="1:47" ht="12" customHeight="1">
      <c r="A4" s="52" t="s">
        <v>6</v>
      </c>
      <c r="B4" s="413" t="s">
        <v>47</v>
      </c>
      <c r="C4" s="518">
        <f t="shared" ref="C4:J21" si="2">VLOOKUP($A4,PeB_FI,C$1,FALSE)</f>
        <v>0</v>
      </c>
      <c r="D4" s="421">
        <f t="shared" si="2"/>
        <v>103</v>
      </c>
      <c r="E4" s="421">
        <f t="shared" si="2"/>
        <v>102</v>
      </c>
      <c r="F4" s="416">
        <f t="shared" si="2"/>
        <v>102</v>
      </c>
      <c r="G4" s="416">
        <f t="shared" si="2"/>
        <v>103</v>
      </c>
      <c r="H4" s="416">
        <f t="shared" si="2"/>
        <v>104</v>
      </c>
      <c r="I4" s="416">
        <f t="shared" si="2"/>
        <v>107</v>
      </c>
      <c r="J4" s="416">
        <f t="shared" si="2"/>
        <v>105</v>
      </c>
      <c r="K4" s="552">
        <f t="shared" ref="K4:K21" si="3">VLOOKUP($A4,PeB_FI,K$1,FALSE)</f>
        <v>-1</v>
      </c>
      <c r="L4" s="553">
        <f t="shared" ref="L4:O21" si="4">VLOOKUP($A4,PeB_FI,L$1,FALSE)</f>
        <v>-1</v>
      </c>
      <c r="M4" s="416">
        <f t="shared" si="4"/>
        <v>0</v>
      </c>
      <c r="N4" s="554">
        <f t="shared" si="4"/>
        <v>0</v>
      </c>
      <c r="O4" s="545" t="e">
        <f t="shared" si="4"/>
        <v>#DIV/0!</v>
      </c>
      <c r="P4" s="4"/>
      <c r="Q4" s="4"/>
      <c r="R4" s="615"/>
      <c r="S4" s="723"/>
      <c r="T4" s="724"/>
      <c r="U4" s="724"/>
      <c r="V4" s="724"/>
      <c r="W4" s="725"/>
      <c r="X4" s="725"/>
      <c r="Y4" s="725"/>
      <c r="Z4" s="581"/>
      <c r="AA4" s="596"/>
      <c r="AB4" s="615"/>
      <c r="AC4" s="723"/>
      <c r="AD4" s="646"/>
      <c r="AF4" s="63">
        <f>C4-R4</f>
        <v>0</v>
      </c>
      <c r="AG4" s="63">
        <f t="shared" ref="AG4:AR21" si="5">D4-S4</f>
        <v>103</v>
      </c>
      <c r="AH4" s="63">
        <f t="shared" si="5"/>
        <v>102</v>
      </c>
      <c r="AI4" s="63">
        <f t="shared" si="5"/>
        <v>102</v>
      </c>
      <c r="AJ4" s="63">
        <f t="shared" si="5"/>
        <v>103</v>
      </c>
      <c r="AK4" s="63">
        <f t="shared" si="5"/>
        <v>104</v>
      </c>
      <c r="AL4" s="63">
        <f t="shared" si="5"/>
        <v>107</v>
      </c>
      <c r="AM4" s="63">
        <f t="shared" si="5"/>
        <v>105</v>
      </c>
      <c r="AN4" s="63">
        <f t="shared" si="5"/>
        <v>-1</v>
      </c>
      <c r="AO4" s="63">
        <f t="shared" si="5"/>
        <v>-1</v>
      </c>
      <c r="AP4" s="63">
        <f t="shared" si="5"/>
        <v>0</v>
      </c>
      <c r="AQ4" s="63">
        <f>N4-AC4</f>
        <v>0</v>
      </c>
      <c r="AR4" s="63" t="e">
        <f t="shared" si="5"/>
        <v>#DIV/0!</v>
      </c>
      <c r="AS4" s="63"/>
      <c r="AT4" s="63"/>
      <c r="AU4" s="63"/>
    </row>
    <row r="5" spans="1:47" ht="12" customHeight="1">
      <c r="A5" s="52" t="s">
        <v>2</v>
      </c>
      <c r="B5" s="413" t="s">
        <v>36</v>
      </c>
      <c r="C5" s="531">
        <f t="shared" si="2"/>
        <v>0</v>
      </c>
      <c r="D5" s="420">
        <f t="shared" si="2"/>
        <v>42</v>
      </c>
      <c r="E5" s="421">
        <f t="shared" si="2"/>
        <v>45</v>
      </c>
      <c r="F5" s="416">
        <f t="shared" si="2"/>
        <v>40</v>
      </c>
      <c r="G5" s="416">
        <f t="shared" si="2"/>
        <v>42</v>
      </c>
      <c r="H5" s="421">
        <f t="shared" si="2"/>
        <v>44</v>
      </c>
      <c r="I5" s="421">
        <f t="shared" si="2"/>
        <v>47</v>
      </c>
      <c r="J5" s="421">
        <f t="shared" si="2"/>
        <v>46</v>
      </c>
      <c r="K5" s="552">
        <f t="shared" si="3"/>
        <v>-1</v>
      </c>
      <c r="L5" s="553">
        <f t="shared" si="4"/>
        <v>-1</v>
      </c>
      <c r="M5" s="413">
        <f t="shared" si="4"/>
        <v>0</v>
      </c>
      <c r="N5" s="440">
        <f t="shared" si="4"/>
        <v>0</v>
      </c>
      <c r="O5" s="546" t="e">
        <f t="shared" si="4"/>
        <v>#DIV/0!</v>
      </c>
      <c r="P5" s="4"/>
      <c r="Q5" s="4"/>
      <c r="R5" s="281"/>
      <c r="S5" s="282"/>
      <c r="T5" s="283"/>
      <c r="U5" s="277"/>
      <c r="V5" s="277"/>
      <c r="W5" s="283"/>
      <c r="X5" s="283"/>
      <c r="Y5" s="283"/>
      <c r="Z5" s="284"/>
      <c r="AA5" s="285"/>
      <c r="AB5" s="281"/>
      <c r="AC5" s="282"/>
      <c r="AD5" s="617"/>
      <c r="AF5" s="63">
        <f t="shared" ref="AF5:AF29" si="6">C5-R5</f>
        <v>0</v>
      </c>
      <c r="AG5" s="63">
        <f t="shared" si="5"/>
        <v>42</v>
      </c>
      <c r="AH5" s="63">
        <f t="shared" si="5"/>
        <v>45</v>
      </c>
      <c r="AI5" s="63">
        <f t="shared" si="5"/>
        <v>40</v>
      </c>
      <c r="AJ5" s="63">
        <f t="shared" si="5"/>
        <v>42</v>
      </c>
      <c r="AK5" s="63">
        <f t="shared" si="5"/>
        <v>44</v>
      </c>
      <c r="AL5" s="63">
        <f t="shared" si="5"/>
        <v>47</v>
      </c>
      <c r="AM5" s="63">
        <f t="shared" si="5"/>
        <v>46</v>
      </c>
      <c r="AN5" s="63">
        <f t="shared" si="5"/>
        <v>-1</v>
      </c>
      <c r="AO5" s="63">
        <f t="shared" si="5"/>
        <v>-1</v>
      </c>
      <c r="AP5" s="63">
        <f t="shared" si="5"/>
        <v>0</v>
      </c>
      <c r="AQ5" s="63">
        <f t="shared" si="5"/>
        <v>0</v>
      </c>
      <c r="AR5" s="63" t="e">
        <f t="shared" si="5"/>
        <v>#DIV/0!</v>
      </c>
      <c r="AS5" s="63"/>
      <c r="AT5" s="63"/>
      <c r="AU5" s="63"/>
    </row>
    <row r="6" spans="1:47" ht="12" customHeight="1">
      <c r="A6" s="52" t="s">
        <v>0</v>
      </c>
      <c r="B6" s="413" t="s">
        <v>37</v>
      </c>
      <c r="C6" s="531">
        <f t="shared" si="2"/>
        <v>0</v>
      </c>
      <c r="D6" s="420">
        <f t="shared" si="2"/>
        <v>11</v>
      </c>
      <c r="E6" s="421">
        <f t="shared" si="2"/>
        <v>7</v>
      </c>
      <c r="F6" s="416">
        <f t="shared" si="2"/>
        <v>4</v>
      </c>
      <c r="G6" s="416">
        <f t="shared" si="2"/>
        <v>7</v>
      </c>
      <c r="H6" s="421">
        <f t="shared" si="2"/>
        <v>5</v>
      </c>
      <c r="I6" s="421">
        <f t="shared" si="2"/>
        <v>3</v>
      </c>
      <c r="J6" s="421">
        <f t="shared" si="2"/>
        <v>3</v>
      </c>
      <c r="K6" s="552">
        <f t="shared" si="3"/>
        <v>0</v>
      </c>
      <c r="L6" s="553">
        <f t="shared" si="4"/>
        <v>0</v>
      </c>
      <c r="M6" s="413">
        <f t="shared" si="4"/>
        <v>0</v>
      </c>
      <c r="N6" s="440">
        <f t="shared" si="4"/>
        <v>0</v>
      </c>
      <c r="O6" s="547">
        <f t="shared" si="4"/>
        <v>0</v>
      </c>
      <c r="P6" s="4"/>
      <c r="Q6" s="4"/>
      <c r="R6" s="281"/>
      <c r="S6" s="282"/>
      <c r="T6" s="283"/>
      <c r="U6" s="277"/>
      <c r="V6" s="277"/>
      <c r="W6" s="283"/>
      <c r="X6" s="283"/>
      <c r="Y6" s="283"/>
      <c r="Z6" s="284"/>
      <c r="AA6" s="285"/>
      <c r="AB6" s="281"/>
      <c r="AC6" s="282"/>
      <c r="AD6" s="617"/>
      <c r="AF6" s="63">
        <f t="shared" si="6"/>
        <v>0</v>
      </c>
      <c r="AG6" s="63">
        <f t="shared" si="5"/>
        <v>11</v>
      </c>
      <c r="AH6" s="63">
        <f t="shared" si="5"/>
        <v>7</v>
      </c>
      <c r="AI6" s="63">
        <f t="shared" si="5"/>
        <v>4</v>
      </c>
      <c r="AJ6" s="63">
        <f t="shared" si="5"/>
        <v>7</v>
      </c>
      <c r="AK6" s="63">
        <f t="shared" si="5"/>
        <v>5</v>
      </c>
      <c r="AL6" s="63">
        <f t="shared" si="5"/>
        <v>3</v>
      </c>
      <c r="AM6" s="63">
        <f t="shared" si="5"/>
        <v>3</v>
      </c>
      <c r="AN6" s="63">
        <f t="shared" si="5"/>
        <v>0</v>
      </c>
      <c r="AO6" s="63">
        <f t="shared" si="5"/>
        <v>0</v>
      </c>
      <c r="AP6" s="63">
        <f t="shared" si="5"/>
        <v>0</v>
      </c>
      <c r="AQ6" s="63">
        <f t="shared" si="5"/>
        <v>0</v>
      </c>
      <c r="AR6" s="63">
        <f t="shared" si="5"/>
        <v>0</v>
      </c>
      <c r="AS6" s="63"/>
      <c r="AT6" s="63"/>
      <c r="AU6" s="63"/>
    </row>
    <row r="7" spans="1:47" ht="12" customHeight="1">
      <c r="A7" s="52" t="s">
        <v>14</v>
      </c>
      <c r="B7" s="413" t="s">
        <v>57</v>
      </c>
      <c r="C7" s="531">
        <f>VLOOKUP($A7,PeB_FI,C$1,FALSE)</f>
        <v>0</v>
      </c>
      <c r="D7" s="420">
        <f t="shared" si="2"/>
        <v>0</v>
      </c>
      <c r="E7" s="421">
        <f t="shared" si="2"/>
        <v>0</v>
      </c>
      <c r="F7" s="416">
        <f t="shared" si="2"/>
        <v>0</v>
      </c>
      <c r="G7" s="416">
        <f t="shared" si="2"/>
        <v>0</v>
      </c>
      <c r="H7" s="421">
        <f t="shared" si="2"/>
        <v>0</v>
      </c>
      <c r="I7" s="421">
        <f t="shared" si="2"/>
        <v>0</v>
      </c>
      <c r="J7" s="421">
        <f t="shared" si="2"/>
        <v>1</v>
      </c>
      <c r="K7" s="555">
        <f t="shared" si="3"/>
        <v>0</v>
      </c>
      <c r="L7" s="553">
        <f t="shared" si="4"/>
        <v>0</v>
      </c>
      <c r="M7" s="413">
        <f t="shared" si="4"/>
        <v>0</v>
      </c>
      <c r="N7" s="440">
        <f t="shared" si="4"/>
        <v>0</v>
      </c>
      <c r="O7" s="546">
        <f t="shared" si="4"/>
        <v>0</v>
      </c>
      <c r="P7" s="4"/>
      <c r="Q7" s="4"/>
      <c r="R7" s="281"/>
      <c r="S7" s="282"/>
      <c r="T7" s="283"/>
      <c r="U7" s="277"/>
      <c r="V7" s="277"/>
      <c r="W7" s="283"/>
      <c r="X7" s="283"/>
      <c r="Y7" s="283"/>
      <c r="Z7" s="284"/>
      <c r="AA7" s="285"/>
      <c r="AB7" s="281"/>
      <c r="AC7" s="282"/>
      <c r="AD7" s="617"/>
      <c r="AF7" s="63">
        <f t="shared" si="6"/>
        <v>0</v>
      </c>
      <c r="AG7" s="63">
        <f t="shared" si="5"/>
        <v>0</v>
      </c>
      <c r="AH7" s="63">
        <f t="shared" si="5"/>
        <v>0</v>
      </c>
      <c r="AI7" s="63">
        <f t="shared" si="5"/>
        <v>0</v>
      </c>
      <c r="AJ7" s="63">
        <f t="shared" si="5"/>
        <v>0</v>
      </c>
      <c r="AK7" s="63">
        <f t="shared" si="5"/>
        <v>0</v>
      </c>
      <c r="AL7" s="63">
        <f t="shared" si="5"/>
        <v>0</v>
      </c>
      <c r="AM7" s="63">
        <f t="shared" si="5"/>
        <v>1</v>
      </c>
      <c r="AN7" s="63">
        <f t="shared" si="5"/>
        <v>0</v>
      </c>
      <c r="AO7" s="63">
        <f t="shared" si="5"/>
        <v>0</v>
      </c>
      <c r="AP7" s="63">
        <f t="shared" si="5"/>
        <v>0</v>
      </c>
      <c r="AQ7" s="63">
        <f t="shared" si="5"/>
        <v>0</v>
      </c>
      <c r="AR7" s="63">
        <f t="shared" si="5"/>
        <v>0</v>
      </c>
      <c r="AS7" s="63"/>
      <c r="AT7" s="63"/>
      <c r="AU7" s="63"/>
    </row>
    <row r="8" spans="1:47" ht="12" customHeight="1">
      <c r="A8" s="58" t="s">
        <v>7</v>
      </c>
      <c r="B8" s="423" t="s">
        <v>48</v>
      </c>
      <c r="C8" s="556">
        <f t="shared" si="2"/>
        <v>0</v>
      </c>
      <c r="D8" s="427">
        <f t="shared" si="2"/>
        <v>156</v>
      </c>
      <c r="E8" s="428">
        <f t="shared" si="2"/>
        <v>154</v>
      </c>
      <c r="F8" s="412">
        <f t="shared" si="2"/>
        <v>146</v>
      </c>
      <c r="G8" s="412">
        <f t="shared" si="2"/>
        <v>152</v>
      </c>
      <c r="H8" s="428">
        <f t="shared" si="2"/>
        <v>153</v>
      </c>
      <c r="I8" s="428">
        <f t="shared" si="2"/>
        <v>157</v>
      </c>
      <c r="J8" s="428">
        <f t="shared" si="2"/>
        <v>155</v>
      </c>
      <c r="K8" s="557">
        <f t="shared" si="3"/>
        <v>-1</v>
      </c>
      <c r="L8" s="558">
        <f t="shared" si="4"/>
        <v>-1</v>
      </c>
      <c r="M8" s="528">
        <f t="shared" si="4"/>
        <v>0</v>
      </c>
      <c r="N8" s="529">
        <f t="shared" si="4"/>
        <v>0</v>
      </c>
      <c r="O8" s="548" t="e">
        <f t="shared" si="4"/>
        <v>#DIV/0!</v>
      </c>
      <c r="P8" s="4"/>
      <c r="Q8" s="4"/>
      <c r="R8" s="292"/>
      <c r="S8" s="293"/>
      <c r="T8" s="294"/>
      <c r="U8" s="286"/>
      <c r="V8" s="286"/>
      <c r="W8" s="294"/>
      <c r="X8" s="294"/>
      <c r="Y8" s="294"/>
      <c r="Z8" s="287"/>
      <c r="AA8" s="288"/>
      <c r="AB8" s="292"/>
      <c r="AC8" s="293"/>
      <c r="AD8" s="618"/>
      <c r="AF8" s="63">
        <f t="shared" si="6"/>
        <v>0</v>
      </c>
      <c r="AG8" s="63">
        <f t="shared" si="5"/>
        <v>156</v>
      </c>
      <c r="AH8" s="63">
        <f t="shared" si="5"/>
        <v>154</v>
      </c>
      <c r="AI8" s="63">
        <f t="shared" si="5"/>
        <v>146</v>
      </c>
      <c r="AJ8" s="63">
        <f t="shared" si="5"/>
        <v>152</v>
      </c>
      <c r="AK8" s="63">
        <f t="shared" si="5"/>
        <v>153</v>
      </c>
      <c r="AL8" s="63">
        <f t="shared" si="5"/>
        <v>157</v>
      </c>
      <c r="AM8" s="63">
        <f t="shared" si="5"/>
        <v>155</v>
      </c>
      <c r="AN8" s="63">
        <f t="shared" si="5"/>
        <v>-1</v>
      </c>
      <c r="AO8" s="63">
        <f t="shared" si="5"/>
        <v>-1</v>
      </c>
      <c r="AP8" s="63">
        <f t="shared" si="5"/>
        <v>0</v>
      </c>
      <c r="AQ8" s="63">
        <f t="shared" si="5"/>
        <v>0</v>
      </c>
      <c r="AR8" s="63" t="e">
        <f t="shared" si="5"/>
        <v>#DIV/0!</v>
      </c>
      <c r="AS8" s="63"/>
      <c r="AT8" s="63"/>
      <c r="AU8" s="63"/>
    </row>
    <row r="9" spans="1:47" ht="12" customHeight="1">
      <c r="A9" s="52" t="s">
        <v>3</v>
      </c>
      <c r="B9" s="413" t="s">
        <v>28</v>
      </c>
      <c r="C9" s="531">
        <f t="shared" si="2"/>
        <v>0</v>
      </c>
      <c r="D9" s="420">
        <f t="shared" si="2"/>
        <v>0</v>
      </c>
      <c r="E9" s="421">
        <f t="shared" si="2"/>
        <v>0</v>
      </c>
      <c r="F9" s="416">
        <f t="shared" si="2"/>
        <v>0</v>
      </c>
      <c r="G9" s="416">
        <f t="shared" si="2"/>
        <v>0</v>
      </c>
      <c r="H9" s="421">
        <f t="shared" si="2"/>
        <v>0</v>
      </c>
      <c r="I9" s="421">
        <f t="shared" si="2"/>
        <v>0</v>
      </c>
      <c r="J9" s="421">
        <f t="shared" si="2"/>
        <v>0</v>
      </c>
      <c r="K9" s="552">
        <f t="shared" si="3"/>
        <v>0</v>
      </c>
      <c r="L9" s="553">
        <f t="shared" si="4"/>
        <v>0</v>
      </c>
      <c r="M9" s="413">
        <f t="shared" si="4"/>
        <v>0</v>
      </c>
      <c r="N9" s="440">
        <f t="shared" si="4"/>
        <v>0</v>
      </c>
      <c r="O9" s="546">
        <f t="shared" si="4"/>
        <v>0</v>
      </c>
      <c r="P9" s="4"/>
      <c r="Q9" s="4"/>
      <c r="R9" s="281"/>
      <c r="S9" s="282"/>
      <c r="T9" s="283"/>
      <c r="U9" s="277"/>
      <c r="V9" s="277"/>
      <c r="W9" s="283"/>
      <c r="X9" s="283"/>
      <c r="Y9" s="283"/>
      <c r="Z9" s="284"/>
      <c r="AA9" s="285"/>
      <c r="AB9" s="281"/>
      <c r="AC9" s="282"/>
      <c r="AD9" s="617"/>
      <c r="AF9" s="63">
        <f t="shared" si="6"/>
        <v>0</v>
      </c>
      <c r="AG9" s="63">
        <f t="shared" si="5"/>
        <v>0</v>
      </c>
      <c r="AH9" s="63">
        <f t="shared" si="5"/>
        <v>0</v>
      </c>
      <c r="AI9" s="63">
        <f t="shared" si="5"/>
        <v>0</v>
      </c>
      <c r="AJ9" s="63">
        <f t="shared" si="5"/>
        <v>0</v>
      </c>
      <c r="AK9" s="63">
        <f t="shared" si="5"/>
        <v>0</v>
      </c>
      <c r="AL9" s="63">
        <f t="shared" si="5"/>
        <v>0</v>
      </c>
      <c r="AM9" s="63">
        <f t="shared" si="5"/>
        <v>0</v>
      </c>
      <c r="AN9" s="63">
        <f t="shared" si="5"/>
        <v>0</v>
      </c>
      <c r="AO9" s="63">
        <f t="shared" si="5"/>
        <v>0</v>
      </c>
      <c r="AP9" s="63">
        <f t="shared" si="5"/>
        <v>0</v>
      </c>
      <c r="AQ9" s="63">
        <f t="shared" si="5"/>
        <v>0</v>
      </c>
      <c r="AR9" s="63">
        <f t="shared" si="5"/>
        <v>0</v>
      </c>
      <c r="AS9" s="63"/>
      <c r="AT9" s="63"/>
      <c r="AU9" s="63"/>
    </row>
    <row r="10" spans="1:47" ht="12" customHeight="1">
      <c r="A10" s="156" t="s">
        <v>61</v>
      </c>
      <c r="B10" s="530" t="s">
        <v>62</v>
      </c>
      <c r="C10" s="531">
        <f t="shared" si="2"/>
        <v>0</v>
      </c>
      <c r="D10" s="420">
        <f t="shared" si="2"/>
        <v>0</v>
      </c>
      <c r="E10" s="421">
        <f t="shared" si="2"/>
        <v>0</v>
      </c>
      <c r="F10" s="416">
        <f t="shared" si="2"/>
        <v>0</v>
      </c>
      <c r="G10" s="416">
        <f t="shared" si="2"/>
        <v>0</v>
      </c>
      <c r="H10" s="421">
        <f t="shared" si="2"/>
        <v>0</v>
      </c>
      <c r="I10" s="421">
        <f t="shared" si="2"/>
        <v>0</v>
      </c>
      <c r="J10" s="421">
        <f t="shared" si="2"/>
        <v>0</v>
      </c>
      <c r="K10" s="552">
        <f t="shared" si="3"/>
        <v>0</v>
      </c>
      <c r="L10" s="553">
        <f t="shared" si="4"/>
        <v>0</v>
      </c>
      <c r="M10" s="413">
        <f t="shared" si="4"/>
        <v>0</v>
      </c>
      <c r="N10" s="440">
        <f t="shared" si="4"/>
        <v>0</v>
      </c>
      <c r="O10" s="546">
        <f t="shared" si="4"/>
        <v>0</v>
      </c>
      <c r="P10" s="4"/>
      <c r="Q10" s="4"/>
      <c r="R10" s="281"/>
      <c r="S10" s="282"/>
      <c r="T10" s="283"/>
      <c r="U10" s="277"/>
      <c r="V10" s="277"/>
      <c r="W10" s="283"/>
      <c r="X10" s="283"/>
      <c r="Y10" s="283"/>
      <c r="Z10" s="284"/>
      <c r="AA10" s="285"/>
      <c r="AB10" s="281"/>
      <c r="AC10" s="282"/>
      <c r="AD10" s="617"/>
      <c r="AF10" s="63">
        <f t="shared" si="6"/>
        <v>0</v>
      </c>
      <c r="AG10" s="63">
        <f t="shared" si="5"/>
        <v>0</v>
      </c>
      <c r="AH10" s="63">
        <f t="shared" si="5"/>
        <v>0</v>
      </c>
      <c r="AI10" s="63">
        <f t="shared" si="5"/>
        <v>0</v>
      </c>
      <c r="AJ10" s="63">
        <f t="shared" si="5"/>
        <v>0</v>
      </c>
      <c r="AK10" s="63">
        <f t="shared" si="5"/>
        <v>0</v>
      </c>
      <c r="AL10" s="63">
        <f t="shared" si="5"/>
        <v>0</v>
      </c>
      <c r="AM10" s="63">
        <f t="shared" si="5"/>
        <v>0</v>
      </c>
      <c r="AN10" s="63">
        <f t="shared" si="5"/>
        <v>0</v>
      </c>
      <c r="AO10" s="63">
        <f t="shared" si="5"/>
        <v>0</v>
      </c>
      <c r="AP10" s="63">
        <f t="shared" si="5"/>
        <v>0</v>
      </c>
      <c r="AQ10" s="63">
        <f t="shared" si="5"/>
        <v>0</v>
      </c>
      <c r="AR10" s="63">
        <f t="shared" si="5"/>
        <v>0</v>
      </c>
      <c r="AS10" s="63"/>
      <c r="AT10" s="63"/>
      <c r="AU10" s="63"/>
    </row>
    <row r="11" spans="1:47" ht="12" customHeight="1">
      <c r="A11" s="58" t="s">
        <v>20</v>
      </c>
      <c r="B11" s="423" t="s">
        <v>49</v>
      </c>
      <c r="C11" s="556">
        <f t="shared" si="2"/>
        <v>0</v>
      </c>
      <c r="D11" s="427">
        <f t="shared" si="2"/>
        <v>-111</v>
      </c>
      <c r="E11" s="428">
        <f t="shared" si="2"/>
        <v>-116</v>
      </c>
      <c r="F11" s="412">
        <f t="shared" si="2"/>
        <v>-123</v>
      </c>
      <c r="G11" s="412">
        <f t="shared" si="2"/>
        <v>-109</v>
      </c>
      <c r="H11" s="428">
        <f t="shared" si="2"/>
        <v>-106</v>
      </c>
      <c r="I11" s="428">
        <f t="shared" si="2"/>
        <v>-114</v>
      </c>
      <c r="J11" s="428">
        <f t="shared" si="2"/>
        <v>-118</v>
      </c>
      <c r="K11" s="557">
        <f t="shared" si="3"/>
        <v>-1</v>
      </c>
      <c r="L11" s="558">
        <f t="shared" si="4"/>
        <v>-1</v>
      </c>
      <c r="M11" s="423">
        <f t="shared" si="4"/>
        <v>0</v>
      </c>
      <c r="N11" s="559">
        <f t="shared" si="4"/>
        <v>0</v>
      </c>
      <c r="O11" s="548" t="e">
        <f t="shared" si="4"/>
        <v>#DIV/0!</v>
      </c>
      <c r="P11" s="4"/>
      <c r="Q11" s="4"/>
      <c r="R11" s="292"/>
      <c r="S11" s="293"/>
      <c r="T11" s="294"/>
      <c r="U11" s="286"/>
      <c r="V11" s="286"/>
      <c r="W11" s="294"/>
      <c r="X11" s="294"/>
      <c r="Y11" s="294"/>
      <c r="Z11" s="287"/>
      <c r="AA11" s="288"/>
      <c r="AB11" s="292"/>
      <c r="AC11" s="293"/>
      <c r="AD11" s="618"/>
      <c r="AF11" s="63">
        <f t="shared" si="6"/>
        <v>0</v>
      </c>
      <c r="AG11" s="63">
        <f t="shared" si="5"/>
        <v>-111</v>
      </c>
      <c r="AH11" s="63">
        <f t="shared" si="5"/>
        <v>-116</v>
      </c>
      <c r="AI11" s="63">
        <f t="shared" si="5"/>
        <v>-123</v>
      </c>
      <c r="AJ11" s="63">
        <f t="shared" si="5"/>
        <v>-109</v>
      </c>
      <c r="AK11" s="63">
        <f t="shared" si="5"/>
        <v>-106</v>
      </c>
      <c r="AL11" s="63">
        <f t="shared" si="5"/>
        <v>-114</v>
      </c>
      <c r="AM11" s="63">
        <f t="shared" si="5"/>
        <v>-118</v>
      </c>
      <c r="AN11" s="63">
        <f t="shared" si="5"/>
        <v>-1</v>
      </c>
      <c r="AO11" s="63">
        <f t="shared" si="5"/>
        <v>-1</v>
      </c>
      <c r="AP11" s="63">
        <f t="shared" si="5"/>
        <v>0</v>
      </c>
      <c r="AQ11" s="63">
        <f t="shared" si="5"/>
        <v>0</v>
      </c>
      <c r="AR11" s="63" t="e">
        <f t="shared" si="5"/>
        <v>#DIV/0!</v>
      </c>
      <c r="AS11" s="63"/>
      <c r="AT11" s="63"/>
      <c r="AU11" s="63"/>
    </row>
    <row r="12" spans="1:47" ht="12" customHeight="1">
      <c r="A12" s="58" t="s">
        <v>9</v>
      </c>
      <c r="B12" s="423" t="s">
        <v>50</v>
      </c>
      <c r="C12" s="556">
        <f t="shared" si="2"/>
        <v>0</v>
      </c>
      <c r="D12" s="427">
        <f t="shared" si="2"/>
        <v>45</v>
      </c>
      <c r="E12" s="428">
        <f t="shared" si="2"/>
        <v>38</v>
      </c>
      <c r="F12" s="428">
        <f t="shared" si="2"/>
        <v>23</v>
      </c>
      <c r="G12" s="428">
        <f t="shared" si="2"/>
        <v>43</v>
      </c>
      <c r="H12" s="428">
        <f t="shared" si="2"/>
        <v>47</v>
      </c>
      <c r="I12" s="428">
        <f t="shared" si="2"/>
        <v>43</v>
      </c>
      <c r="J12" s="428">
        <f t="shared" si="2"/>
        <v>37</v>
      </c>
      <c r="K12" s="557">
        <f t="shared" si="3"/>
        <v>-1</v>
      </c>
      <c r="L12" s="558">
        <f t="shared" si="4"/>
        <v>-1</v>
      </c>
      <c r="M12" s="423">
        <f t="shared" si="4"/>
        <v>0</v>
      </c>
      <c r="N12" s="559">
        <f t="shared" si="4"/>
        <v>0</v>
      </c>
      <c r="O12" s="548" t="e">
        <f t="shared" si="4"/>
        <v>#DIV/0!</v>
      </c>
      <c r="P12" s="4"/>
      <c r="Q12" s="4"/>
      <c r="R12" s="292"/>
      <c r="S12" s="293"/>
      <c r="T12" s="294"/>
      <c r="U12" s="294"/>
      <c r="V12" s="294"/>
      <c r="W12" s="294"/>
      <c r="X12" s="294"/>
      <c r="Y12" s="294"/>
      <c r="Z12" s="287"/>
      <c r="AA12" s="288"/>
      <c r="AB12" s="292"/>
      <c r="AC12" s="293"/>
      <c r="AD12" s="618"/>
      <c r="AF12" s="63">
        <f t="shared" si="6"/>
        <v>0</v>
      </c>
      <c r="AG12" s="63">
        <f t="shared" si="5"/>
        <v>45</v>
      </c>
      <c r="AH12" s="63">
        <f t="shared" si="5"/>
        <v>38</v>
      </c>
      <c r="AI12" s="63">
        <f t="shared" si="5"/>
        <v>23</v>
      </c>
      <c r="AJ12" s="63">
        <f t="shared" si="5"/>
        <v>43</v>
      </c>
      <c r="AK12" s="63">
        <f t="shared" si="5"/>
        <v>47</v>
      </c>
      <c r="AL12" s="63">
        <f t="shared" si="5"/>
        <v>43</v>
      </c>
      <c r="AM12" s="63">
        <f t="shared" si="5"/>
        <v>37</v>
      </c>
      <c r="AN12" s="63">
        <f t="shared" si="5"/>
        <v>-1</v>
      </c>
      <c r="AO12" s="63">
        <f t="shared" si="5"/>
        <v>-1</v>
      </c>
      <c r="AP12" s="63">
        <f t="shared" si="5"/>
        <v>0</v>
      </c>
      <c r="AQ12" s="63">
        <f t="shared" si="5"/>
        <v>0</v>
      </c>
      <c r="AR12" s="63" t="e">
        <f t="shared" si="5"/>
        <v>#DIV/0!</v>
      </c>
      <c r="AS12" s="63"/>
      <c r="AT12" s="63"/>
      <c r="AU12" s="63"/>
    </row>
    <row r="13" spans="1:47" ht="12" customHeight="1">
      <c r="A13" s="52" t="s">
        <v>19</v>
      </c>
      <c r="B13" s="413" t="s">
        <v>38</v>
      </c>
      <c r="C13" s="531">
        <f t="shared" si="2"/>
        <v>0</v>
      </c>
      <c r="D13" s="420">
        <f t="shared" si="2"/>
        <v>46</v>
      </c>
      <c r="E13" s="421">
        <f t="shared" si="2"/>
        <v>-9</v>
      </c>
      <c r="F13" s="415">
        <f t="shared" si="2"/>
        <v>-31</v>
      </c>
      <c r="G13" s="415">
        <f t="shared" si="2"/>
        <v>-7</v>
      </c>
      <c r="H13" s="421">
        <f t="shared" si="2"/>
        <v>2</v>
      </c>
      <c r="I13" s="421">
        <f t="shared" si="2"/>
        <v>-18</v>
      </c>
      <c r="J13" s="421">
        <f t="shared" si="2"/>
        <v>-11</v>
      </c>
      <c r="K13" s="429">
        <f t="shared" si="3"/>
        <v>0</v>
      </c>
      <c r="L13" s="510">
        <f t="shared" si="4"/>
        <v>0</v>
      </c>
      <c r="M13" s="413">
        <f t="shared" si="4"/>
        <v>0</v>
      </c>
      <c r="N13" s="440">
        <f t="shared" si="4"/>
        <v>0</v>
      </c>
      <c r="O13" s="546">
        <f t="shared" si="4"/>
        <v>0</v>
      </c>
      <c r="P13" s="4"/>
      <c r="Q13" s="4"/>
      <c r="R13" s="281"/>
      <c r="S13" s="282"/>
      <c r="T13" s="283"/>
      <c r="U13" s="276"/>
      <c r="V13" s="276"/>
      <c r="W13" s="283"/>
      <c r="X13" s="283"/>
      <c r="Y13" s="283"/>
      <c r="Z13" s="284"/>
      <c r="AA13" s="285"/>
      <c r="AB13" s="281"/>
      <c r="AC13" s="282"/>
      <c r="AD13" s="617"/>
      <c r="AF13" s="63">
        <f t="shared" si="6"/>
        <v>0</v>
      </c>
      <c r="AG13" s="63">
        <f t="shared" si="5"/>
        <v>46</v>
      </c>
      <c r="AH13" s="63">
        <f t="shared" si="5"/>
        <v>-9</v>
      </c>
      <c r="AI13" s="63">
        <f t="shared" si="5"/>
        <v>-31</v>
      </c>
      <c r="AJ13" s="63">
        <f t="shared" si="5"/>
        <v>-7</v>
      </c>
      <c r="AK13" s="63">
        <f t="shared" si="5"/>
        <v>2</v>
      </c>
      <c r="AL13" s="63">
        <f t="shared" si="5"/>
        <v>-18</v>
      </c>
      <c r="AM13" s="63">
        <f t="shared" si="5"/>
        <v>-11</v>
      </c>
      <c r="AN13" s="63">
        <f t="shared" si="5"/>
        <v>0</v>
      </c>
      <c r="AO13" s="63">
        <f t="shared" si="5"/>
        <v>0</v>
      </c>
      <c r="AP13" s="63">
        <f t="shared" si="5"/>
        <v>0</v>
      </c>
      <c r="AQ13" s="63">
        <f t="shared" si="5"/>
        <v>0</v>
      </c>
      <c r="AR13" s="63">
        <f t="shared" si="5"/>
        <v>0</v>
      </c>
      <c r="AS13" s="63"/>
      <c r="AT13" s="63"/>
      <c r="AU13" s="63"/>
    </row>
    <row r="14" spans="1:47" ht="12" hidden="1" customHeight="1" outlineLevel="1">
      <c r="A14" s="52" t="s">
        <v>83</v>
      </c>
      <c r="B14" s="413" t="s">
        <v>84</v>
      </c>
      <c r="C14" s="531">
        <f t="shared" si="2"/>
        <v>0</v>
      </c>
      <c r="D14" s="420">
        <f t="shared" si="2"/>
        <v>0</v>
      </c>
      <c r="E14" s="421">
        <f t="shared" si="2"/>
        <v>0</v>
      </c>
      <c r="F14" s="415">
        <f t="shared" si="2"/>
        <v>0</v>
      </c>
      <c r="G14" s="415">
        <f t="shared" si="2"/>
        <v>0</v>
      </c>
      <c r="H14" s="421">
        <f t="shared" si="2"/>
        <v>0</v>
      </c>
      <c r="I14" s="421">
        <f t="shared" si="2"/>
        <v>0</v>
      </c>
      <c r="J14" s="421">
        <f t="shared" si="2"/>
        <v>0</v>
      </c>
      <c r="K14" s="429" t="e">
        <f t="shared" si="3"/>
        <v>#N/A</v>
      </c>
      <c r="L14" s="510" t="e">
        <f t="shared" si="4"/>
        <v>#DIV/0!</v>
      </c>
      <c r="M14" s="413">
        <f t="shared" si="4"/>
        <v>0</v>
      </c>
      <c r="N14" s="440">
        <f t="shared" si="4"/>
        <v>0</v>
      </c>
      <c r="O14" s="546" t="e">
        <f t="shared" si="4"/>
        <v>#DIV/0!</v>
      </c>
      <c r="P14" s="4"/>
      <c r="Q14" s="4"/>
      <c r="R14" s="281"/>
      <c r="S14" s="282"/>
      <c r="T14" s="283"/>
      <c r="U14" s="276"/>
      <c r="V14" s="276"/>
      <c r="W14" s="283"/>
      <c r="X14" s="283"/>
      <c r="Y14" s="283"/>
      <c r="Z14" s="284"/>
      <c r="AA14" s="285"/>
      <c r="AB14" s="281"/>
      <c r="AC14" s="282"/>
      <c r="AD14" s="617"/>
      <c r="AF14" s="63">
        <f t="shared" ref="AF14:AR14" si="7">C14-R14</f>
        <v>0</v>
      </c>
      <c r="AG14" s="63">
        <f t="shared" si="7"/>
        <v>0</v>
      </c>
      <c r="AH14" s="63">
        <f t="shared" si="7"/>
        <v>0</v>
      </c>
      <c r="AI14" s="63">
        <f t="shared" si="7"/>
        <v>0</v>
      </c>
      <c r="AJ14" s="63">
        <f t="shared" si="7"/>
        <v>0</v>
      </c>
      <c r="AK14" s="63">
        <f t="shared" si="7"/>
        <v>0</v>
      </c>
      <c r="AL14" s="63">
        <f t="shared" si="7"/>
        <v>0</v>
      </c>
      <c r="AM14" s="63">
        <f t="shared" si="7"/>
        <v>0</v>
      </c>
      <c r="AN14" s="63" t="e">
        <f t="shared" si="7"/>
        <v>#N/A</v>
      </c>
      <c r="AO14" s="63" t="e">
        <f t="shared" si="7"/>
        <v>#DIV/0!</v>
      </c>
      <c r="AP14" s="63">
        <f t="shared" si="7"/>
        <v>0</v>
      </c>
      <c r="AQ14" s="63">
        <f t="shared" si="7"/>
        <v>0</v>
      </c>
      <c r="AR14" s="63" t="e">
        <f t="shared" si="7"/>
        <v>#DIV/0!</v>
      </c>
      <c r="AS14" s="63"/>
      <c r="AT14" s="63"/>
      <c r="AU14" s="63"/>
    </row>
    <row r="15" spans="1:47" ht="12" customHeight="1" collapsed="1">
      <c r="A15" s="58" t="s">
        <v>4</v>
      </c>
      <c r="B15" s="455" t="s">
        <v>34</v>
      </c>
      <c r="C15" s="560">
        <f t="shared" si="2"/>
        <v>0</v>
      </c>
      <c r="D15" s="432">
        <f t="shared" si="2"/>
        <v>91</v>
      </c>
      <c r="E15" s="433">
        <f t="shared" si="2"/>
        <v>29</v>
      </c>
      <c r="F15" s="434">
        <f t="shared" si="2"/>
        <v>-8</v>
      </c>
      <c r="G15" s="434">
        <f t="shared" si="2"/>
        <v>36</v>
      </c>
      <c r="H15" s="433">
        <f t="shared" si="2"/>
        <v>49</v>
      </c>
      <c r="I15" s="433">
        <f t="shared" si="2"/>
        <v>25</v>
      </c>
      <c r="J15" s="433">
        <f t="shared" si="2"/>
        <v>26</v>
      </c>
      <c r="K15" s="561">
        <f t="shared" si="3"/>
        <v>-1</v>
      </c>
      <c r="L15" s="437">
        <f t="shared" si="4"/>
        <v>-1</v>
      </c>
      <c r="M15" s="430">
        <f t="shared" si="4"/>
        <v>0</v>
      </c>
      <c r="N15" s="562">
        <f t="shared" si="4"/>
        <v>0</v>
      </c>
      <c r="O15" s="549" t="e">
        <f t="shared" si="4"/>
        <v>#DIV/0!</v>
      </c>
      <c r="P15" s="4"/>
      <c r="Q15" s="4"/>
      <c r="R15" s="296"/>
      <c r="S15" s="297"/>
      <c r="T15" s="266"/>
      <c r="U15" s="298"/>
      <c r="V15" s="298"/>
      <c r="W15" s="266"/>
      <c r="X15" s="266"/>
      <c r="Y15" s="266"/>
      <c r="Z15" s="299"/>
      <c r="AA15" s="607"/>
      <c r="AB15" s="296"/>
      <c r="AC15" s="297"/>
      <c r="AD15" s="619"/>
      <c r="AF15" s="63">
        <f t="shared" si="6"/>
        <v>0</v>
      </c>
      <c r="AG15" s="63">
        <f t="shared" si="5"/>
        <v>91</v>
      </c>
      <c r="AH15" s="63">
        <f t="shared" si="5"/>
        <v>29</v>
      </c>
      <c r="AI15" s="63">
        <f t="shared" si="5"/>
        <v>-8</v>
      </c>
      <c r="AJ15" s="63">
        <f t="shared" si="5"/>
        <v>36</v>
      </c>
      <c r="AK15" s="63">
        <f t="shared" si="5"/>
        <v>49</v>
      </c>
      <c r="AL15" s="63">
        <f t="shared" si="5"/>
        <v>25</v>
      </c>
      <c r="AM15" s="63">
        <f t="shared" si="5"/>
        <v>26</v>
      </c>
      <c r="AN15" s="63">
        <f t="shared" si="5"/>
        <v>-1</v>
      </c>
      <c r="AO15" s="63">
        <f t="shared" si="5"/>
        <v>-1</v>
      </c>
      <c r="AP15" s="63">
        <f t="shared" si="5"/>
        <v>0</v>
      </c>
      <c r="AQ15" s="63">
        <f t="shared" si="5"/>
        <v>0</v>
      </c>
      <c r="AR15" s="63" t="e">
        <f t="shared" si="5"/>
        <v>#DIV/0!</v>
      </c>
      <c r="AS15" s="63"/>
      <c r="AT15" s="63"/>
      <c r="AU15" s="63"/>
    </row>
    <row r="16" spans="1:47" ht="12" customHeight="1">
      <c r="A16" s="52" t="s">
        <v>8</v>
      </c>
      <c r="B16" s="413" t="s">
        <v>32</v>
      </c>
      <c r="C16" s="518">
        <f t="shared" si="2"/>
        <v>0</v>
      </c>
      <c r="D16" s="416">
        <f t="shared" si="2"/>
        <v>71.2</v>
      </c>
      <c r="E16" s="416">
        <f t="shared" si="2"/>
        <v>75.3</v>
      </c>
      <c r="F16" s="416">
        <f t="shared" si="2"/>
        <v>84.2</v>
      </c>
      <c r="G16" s="416">
        <f t="shared" si="2"/>
        <v>71.7</v>
      </c>
      <c r="H16" s="416">
        <f t="shared" si="2"/>
        <v>69.3</v>
      </c>
      <c r="I16" s="416">
        <f t="shared" si="2"/>
        <v>72.599999999999994</v>
      </c>
      <c r="J16" s="416">
        <f t="shared" si="2"/>
        <v>76.099999999999994</v>
      </c>
      <c r="K16" s="552"/>
      <c r="L16" s="553"/>
      <c r="M16" s="518">
        <f t="shared" si="4"/>
        <v>0</v>
      </c>
      <c r="N16" s="550">
        <f t="shared" si="4"/>
        <v>0</v>
      </c>
      <c r="O16" s="546"/>
      <c r="P16" s="4"/>
      <c r="Q16" s="4"/>
      <c r="R16" s="303"/>
      <c r="S16" s="277"/>
      <c r="T16" s="277"/>
      <c r="U16" s="277"/>
      <c r="V16" s="277"/>
      <c r="W16" s="277"/>
      <c r="X16" s="277"/>
      <c r="Y16" s="277"/>
      <c r="Z16" s="278"/>
      <c r="AA16" s="280"/>
      <c r="AB16" s="303"/>
      <c r="AC16" s="277"/>
      <c r="AD16" s="279"/>
      <c r="AF16" s="63">
        <f t="shared" si="6"/>
        <v>0</v>
      </c>
      <c r="AG16" s="63">
        <f t="shared" si="5"/>
        <v>71.2</v>
      </c>
      <c r="AH16" s="63">
        <f t="shared" si="5"/>
        <v>75.3</v>
      </c>
      <c r="AI16" s="63">
        <f t="shared" si="5"/>
        <v>84.2</v>
      </c>
      <c r="AJ16" s="63">
        <f t="shared" si="5"/>
        <v>71.7</v>
      </c>
      <c r="AK16" s="63">
        <f t="shared" si="5"/>
        <v>69.3</v>
      </c>
      <c r="AL16" s="63">
        <f t="shared" si="5"/>
        <v>72.599999999999994</v>
      </c>
      <c r="AM16" s="63">
        <f t="shared" si="5"/>
        <v>76.099999999999994</v>
      </c>
      <c r="AN16" s="63">
        <f t="shared" si="5"/>
        <v>0</v>
      </c>
      <c r="AO16" s="63">
        <f t="shared" si="5"/>
        <v>0</v>
      </c>
      <c r="AP16" s="63">
        <f t="shared" si="5"/>
        <v>0</v>
      </c>
      <c r="AQ16" s="63">
        <f t="shared" si="5"/>
        <v>0</v>
      </c>
      <c r="AR16" s="63">
        <f t="shared" si="5"/>
        <v>0</v>
      </c>
      <c r="AS16" s="63"/>
      <c r="AT16" s="63"/>
      <c r="AU16" s="63"/>
    </row>
    <row r="17" spans="1:47" ht="12" customHeight="1">
      <c r="A17" s="52" t="s">
        <v>5</v>
      </c>
      <c r="B17" s="413" t="s">
        <v>79</v>
      </c>
      <c r="C17" s="518">
        <f t="shared" si="2"/>
        <v>0</v>
      </c>
      <c r="D17" s="416">
        <f t="shared" si="2"/>
        <v>18.127820088827619</v>
      </c>
      <c r="E17" s="416">
        <f t="shared" si="2"/>
        <v>5.7240909548290464</v>
      </c>
      <c r="F17" s="416">
        <f t="shared" si="2"/>
        <v>-1.5871530000813241</v>
      </c>
      <c r="G17" s="416">
        <f t="shared" si="2"/>
        <v>6.8549747774549559</v>
      </c>
      <c r="H17" s="416">
        <f t="shared" si="2"/>
        <v>9.1540693266282531</v>
      </c>
      <c r="I17" s="416">
        <f t="shared" si="2"/>
        <v>4.6748272949046976</v>
      </c>
      <c r="J17" s="416">
        <f t="shared" si="2"/>
        <v>5.143103721151042</v>
      </c>
      <c r="K17" s="552"/>
      <c r="L17" s="553"/>
      <c r="M17" s="518">
        <f t="shared" si="4"/>
        <v>0</v>
      </c>
      <c r="N17" s="550">
        <f t="shared" si="4"/>
        <v>0</v>
      </c>
      <c r="O17" s="546"/>
      <c r="P17" s="4"/>
      <c r="Q17" s="4"/>
      <c r="R17" s="303"/>
      <c r="S17" s="277"/>
      <c r="T17" s="277"/>
      <c r="U17" s="277"/>
      <c r="V17" s="277"/>
      <c r="W17" s="277"/>
      <c r="X17" s="277"/>
      <c r="Y17" s="277"/>
      <c r="Z17" s="278"/>
      <c r="AA17" s="280"/>
      <c r="AB17" s="303"/>
      <c r="AC17" s="277"/>
      <c r="AD17" s="279"/>
      <c r="AF17" s="63">
        <f t="shared" ref="AF17:AR17" si="8">C17-R17</f>
        <v>0</v>
      </c>
      <c r="AG17" s="63">
        <f t="shared" si="8"/>
        <v>18.127820088827619</v>
      </c>
      <c r="AH17" s="63">
        <f t="shared" si="8"/>
        <v>5.7240909548290464</v>
      </c>
      <c r="AI17" s="63">
        <f t="shared" si="8"/>
        <v>-1.5871530000813241</v>
      </c>
      <c r="AJ17" s="63">
        <f t="shared" si="8"/>
        <v>6.8549747774549559</v>
      </c>
      <c r="AK17" s="63">
        <f t="shared" si="8"/>
        <v>9.1540693266282531</v>
      </c>
      <c r="AL17" s="63">
        <f t="shared" si="8"/>
        <v>4.6748272949046976</v>
      </c>
      <c r="AM17" s="63">
        <f t="shared" si="8"/>
        <v>5.143103721151042</v>
      </c>
      <c r="AN17" s="63">
        <f t="shared" si="8"/>
        <v>0</v>
      </c>
      <c r="AO17" s="63">
        <f t="shared" si="8"/>
        <v>0</v>
      </c>
      <c r="AP17" s="63">
        <f t="shared" si="8"/>
        <v>0</v>
      </c>
      <c r="AQ17" s="63">
        <f t="shared" si="8"/>
        <v>0</v>
      </c>
      <c r="AR17" s="63">
        <f t="shared" si="8"/>
        <v>0</v>
      </c>
      <c r="AS17" s="63"/>
      <c r="AT17" s="63"/>
      <c r="AU17" s="63"/>
    </row>
    <row r="18" spans="1:47" ht="12" hidden="1" customHeight="1" outlineLevel="1">
      <c r="A18" s="52" t="s">
        <v>5</v>
      </c>
      <c r="B18" s="413" t="s">
        <v>5</v>
      </c>
      <c r="C18" s="518">
        <f t="shared" si="2"/>
        <v>0</v>
      </c>
      <c r="D18" s="416">
        <f t="shared" si="2"/>
        <v>18.127820088827619</v>
      </c>
      <c r="E18" s="416">
        <f t="shared" si="2"/>
        <v>5.7240909548290464</v>
      </c>
      <c r="F18" s="416">
        <f t="shared" si="2"/>
        <v>-1.5871530000813241</v>
      </c>
      <c r="G18" s="416">
        <f t="shared" si="2"/>
        <v>6.8549747774549559</v>
      </c>
      <c r="H18" s="416">
        <f t="shared" si="2"/>
        <v>9.1540693266282531</v>
      </c>
      <c r="I18" s="416">
        <f t="shared" si="2"/>
        <v>4.6748272949046976</v>
      </c>
      <c r="J18" s="416">
        <f t="shared" si="2"/>
        <v>5.143103721151042</v>
      </c>
      <c r="K18" s="552"/>
      <c r="L18" s="553"/>
      <c r="M18" s="518">
        <f t="shared" si="4"/>
        <v>0</v>
      </c>
      <c r="N18" s="550">
        <f t="shared" si="4"/>
        <v>0</v>
      </c>
      <c r="O18" s="546"/>
      <c r="P18" s="4"/>
      <c r="Q18" s="4"/>
      <c r="R18" s="303"/>
      <c r="S18" s="277"/>
      <c r="T18" s="277"/>
      <c r="U18" s="277"/>
      <c r="V18" s="277"/>
      <c r="W18" s="277"/>
      <c r="X18" s="277"/>
      <c r="Y18" s="277"/>
      <c r="Z18" s="278"/>
      <c r="AA18" s="280"/>
      <c r="AB18" s="303"/>
      <c r="AC18" s="277"/>
      <c r="AD18" s="279"/>
      <c r="AF18" s="63">
        <f t="shared" si="6"/>
        <v>0</v>
      </c>
      <c r="AG18" s="63">
        <f t="shared" si="5"/>
        <v>18.127820088827619</v>
      </c>
      <c r="AH18" s="63">
        <f t="shared" si="5"/>
        <v>5.7240909548290464</v>
      </c>
      <c r="AI18" s="63">
        <f t="shared" si="5"/>
        <v>-1.5871530000813241</v>
      </c>
      <c r="AJ18" s="63">
        <f t="shared" si="5"/>
        <v>6.8549747774549559</v>
      </c>
      <c r="AK18" s="63">
        <f t="shared" si="5"/>
        <v>9.1540693266282531</v>
      </c>
      <c r="AL18" s="63">
        <f t="shared" si="5"/>
        <v>4.6748272949046976</v>
      </c>
      <c r="AM18" s="63">
        <f t="shared" si="5"/>
        <v>5.143103721151042</v>
      </c>
      <c r="AN18" s="63">
        <f t="shared" si="5"/>
        <v>0</v>
      </c>
      <c r="AO18" s="63">
        <f t="shared" si="5"/>
        <v>0</v>
      </c>
      <c r="AP18" s="63">
        <f t="shared" si="5"/>
        <v>0</v>
      </c>
      <c r="AQ18" s="63">
        <f t="shared" si="5"/>
        <v>0</v>
      </c>
      <c r="AR18" s="63">
        <f t="shared" si="5"/>
        <v>0</v>
      </c>
      <c r="AS18" s="63"/>
      <c r="AT18" s="63"/>
      <c r="AU18" s="63"/>
    </row>
    <row r="19" spans="1:47" ht="12" customHeight="1" collapsed="1">
      <c r="A19" s="52" t="s">
        <v>23</v>
      </c>
      <c r="B19" s="413" t="s">
        <v>119</v>
      </c>
      <c r="C19" s="519">
        <f t="shared" si="2"/>
        <v>0</v>
      </c>
      <c r="D19" s="415">
        <f t="shared" si="2"/>
        <v>1418</v>
      </c>
      <c r="E19" s="415">
        <f t="shared" si="2"/>
        <v>1473</v>
      </c>
      <c r="F19" s="415">
        <f t="shared" si="2"/>
        <v>1456</v>
      </c>
      <c r="G19" s="415">
        <f t="shared" si="2"/>
        <v>1577</v>
      </c>
      <c r="H19" s="415">
        <f t="shared" si="2"/>
        <v>1626</v>
      </c>
      <c r="I19" s="415">
        <f t="shared" si="2"/>
        <v>1612</v>
      </c>
      <c r="J19" s="415">
        <f t="shared" si="2"/>
        <v>1609</v>
      </c>
      <c r="K19" s="552">
        <f t="shared" si="3"/>
        <v>-1</v>
      </c>
      <c r="L19" s="553">
        <f>VLOOKUP($A19,PeB_FI,L$1,FALSE)</f>
        <v>-1</v>
      </c>
      <c r="M19" s="519">
        <f t="shared" si="4"/>
        <v>0</v>
      </c>
      <c r="N19" s="525">
        <f t="shared" si="4"/>
        <v>0</v>
      </c>
      <c r="O19" s="546" t="e">
        <f t="shared" si="4"/>
        <v>#DIV/0!</v>
      </c>
      <c r="P19" s="4"/>
      <c r="Q19" s="4"/>
      <c r="R19" s="305"/>
      <c r="S19" s="276"/>
      <c r="T19" s="276"/>
      <c r="U19" s="276"/>
      <c r="V19" s="276"/>
      <c r="W19" s="276"/>
      <c r="X19" s="276"/>
      <c r="Y19" s="276"/>
      <c r="Z19" s="284"/>
      <c r="AA19" s="285"/>
      <c r="AB19" s="305"/>
      <c r="AC19" s="276"/>
      <c r="AD19" s="279"/>
      <c r="AF19" s="63">
        <f t="shared" si="6"/>
        <v>0</v>
      </c>
      <c r="AG19" s="63">
        <f t="shared" si="5"/>
        <v>1418</v>
      </c>
      <c r="AH19" s="63">
        <f t="shared" si="5"/>
        <v>1473</v>
      </c>
      <c r="AI19" s="63">
        <f t="shared" si="5"/>
        <v>1456</v>
      </c>
      <c r="AJ19" s="63">
        <f t="shared" si="5"/>
        <v>1577</v>
      </c>
      <c r="AK19" s="63">
        <f t="shared" si="5"/>
        <v>1626</v>
      </c>
      <c r="AL19" s="63">
        <f t="shared" si="5"/>
        <v>1612</v>
      </c>
      <c r="AM19" s="63">
        <f t="shared" si="5"/>
        <v>1609</v>
      </c>
      <c r="AN19" s="63">
        <f t="shared" si="5"/>
        <v>-1</v>
      </c>
      <c r="AO19" s="63">
        <f t="shared" si="5"/>
        <v>-1</v>
      </c>
      <c r="AP19" s="63">
        <f t="shared" si="5"/>
        <v>0</v>
      </c>
      <c r="AQ19" s="63">
        <f t="shared" si="5"/>
        <v>0</v>
      </c>
      <c r="AR19" s="63" t="e">
        <f t="shared" si="5"/>
        <v>#DIV/0!</v>
      </c>
      <c r="AS19" s="63"/>
      <c r="AT19" s="63"/>
      <c r="AU19" s="63"/>
    </row>
    <row r="20" spans="1:47" ht="12" customHeight="1">
      <c r="A20" s="52" t="s">
        <v>22</v>
      </c>
      <c r="B20" s="413" t="s">
        <v>68</v>
      </c>
      <c r="C20" s="519">
        <f t="shared" si="2"/>
        <v>0</v>
      </c>
      <c r="D20" s="415">
        <f>VLOOKUP($A20,PeB_FI,D$1,FALSE)</f>
        <v>8006</v>
      </c>
      <c r="E20" s="415">
        <f t="shared" si="2"/>
        <v>8017</v>
      </c>
      <c r="F20" s="415">
        <f t="shared" si="2"/>
        <v>7948</v>
      </c>
      <c r="G20" s="415">
        <f t="shared" si="2"/>
        <v>7762</v>
      </c>
      <c r="H20" s="415">
        <f t="shared" si="2"/>
        <v>8085</v>
      </c>
      <c r="I20" s="415">
        <f t="shared" si="2"/>
        <v>8084</v>
      </c>
      <c r="J20" s="415">
        <f t="shared" si="2"/>
        <v>8006</v>
      </c>
      <c r="K20" s="552">
        <f t="shared" si="3"/>
        <v>-1</v>
      </c>
      <c r="L20" s="553">
        <f>VLOOKUP($A20,PeB_FI,L$1,FALSE)</f>
        <v>-1</v>
      </c>
      <c r="M20" s="519">
        <f t="shared" si="4"/>
        <v>0</v>
      </c>
      <c r="N20" s="525">
        <f t="shared" si="4"/>
        <v>0</v>
      </c>
      <c r="O20" s="546" t="e">
        <f t="shared" si="4"/>
        <v>#DIV/0!</v>
      </c>
      <c r="P20" s="4"/>
      <c r="Q20" s="4"/>
      <c r="R20" s="305"/>
      <c r="S20" s="276"/>
      <c r="T20" s="276"/>
      <c r="U20" s="276"/>
      <c r="V20" s="276"/>
      <c r="W20" s="276"/>
      <c r="X20" s="276"/>
      <c r="Y20" s="276"/>
      <c r="Z20" s="284"/>
      <c r="AA20" s="285"/>
      <c r="AB20" s="305"/>
      <c r="AC20" s="276"/>
      <c r="AD20" s="279"/>
      <c r="AF20" s="63">
        <f t="shared" si="6"/>
        <v>0</v>
      </c>
      <c r="AG20" s="63">
        <f t="shared" si="5"/>
        <v>8006</v>
      </c>
      <c r="AH20" s="63">
        <f t="shared" si="5"/>
        <v>8017</v>
      </c>
      <c r="AI20" s="63">
        <f t="shared" si="5"/>
        <v>7948</v>
      </c>
      <c r="AJ20" s="63">
        <f t="shared" si="5"/>
        <v>7762</v>
      </c>
      <c r="AK20" s="63">
        <f t="shared" si="5"/>
        <v>8085</v>
      </c>
      <c r="AL20" s="63">
        <f t="shared" si="5"/>
        <v>8084</v>
      </c>
      <c r="AM20" s="63">
        <f t="shared" si="5"/>
        <v>8006</v>
      </c>
      <c r="AN20" s="63">
        <f t="shared" si="5"/>
        <v>-1</v>
      </c>
      <c r="AO20" s="63">
        <f t="shared" si="5"/>
        <v>-1</v>
      </c>
      <c r="AP20" s="63">
        <f t="shared" si="5"/>
        <v>0</v>
      </c>
      <c r="AQ20" s="63">
        <f t="shared" si="5"/>
        <v>0</v>
      </c>
      <c r="AR20" s="63" t="e">
        <f t="shared" si="5"/>
        <v>#DIV/0!</v>
      </c>
      <c r="AS20" s="63"/>
      <c r="AT20" s="63"/>
      <c r="AU20" s="63"/>
    </row>
    <row r="21" spans="1:47" ht="12" customHeight="1">
      <c r="A21" s="52" t="s">
        <v>10</v>
      </c>
      <c r="B21" s="443" t="s">
        <v>29</v>
      </c>
      <c r="C21" s="520">
        <f t="shared" si="2"/>
        <v>0</v>
      </c>
      <c r="D21" s="445">
        <f t="shared" si="2"/>
        <v>2124</v>
      </c>
      <c r="E21" s="445">
        <f t="shared" si="2"/>
        <v>2263</v>
      </c>
      <c r="F21" s="445">
        <f t="shared" si="2"/>
        <v>2181</v>
      </c>
      <c r="G21" s="445">
        <f t="shared" si="2"/>
        <v>2106</v>
      </c>
      <c r="H21" s="445">
        <f t="shared" si="2"/>
        <v>2039</v>
      </c>
      <c r="I21" s="445">
        <f t="shared" si="2"/>
        <v>2157</v>
      </c>
      <c r="J21" s="445">
        <f t="shared" si="2"/>
        <v>2232</v>
      </c>
      <c r="K21" s="563">
        <f t="shared" si="3"/>
        <v>-1</v>
      </c>
      <c r="L21" s="564">
        <f>VLOOKUP($A21,PeB_FI,L$1,FALSE)</f>
        <v>-1</v>
      </c>
      <c r="M21" s="519">
        <f t="shared" si="4"/>
        <v>0</v>
      </c>
      <c r="N21" s="525">
        <f t="shared" si="4"/>
        <v>0</v>
      </c>
      <c r="O21" s="546" t="e">
        <f t="shared" si="4"/>
        <v>#DIV/0!</v>
      </c>
      <c r="P21" s="4"/>
      <c r="Q21" s="4"/>
      <c r="R21" s="307"/>
      <c r="S21" s="308"/>
      <c r="T21" s="308"/>
      <c r="U21" s="308"/>
      <c r="V21" s="308"/>
      <c r="W21" s="308"/>
      <c r="X21" s="308"/>
      <c r="Y21" s="308"/>
      <c r="Z21" s="603"/>
      <c r="AA21" s="604"/>
      <c r="AB21" s="307"/>
      <c r="AC21" s="308"/>
      <c r="AD21" s="386"/>
      <c r="AF21" s="63">
        <f t="shared" si="6"/>
        <v>0</v>
      </c>
      <c r="AG21" s="63">
        <f t="shared" si="5"/>
        <v>2124</v>
      </c>
      <c r="AH21" s="63">
        <f t="shared" si="5"/>
        <v>2263</v>
      </c>
      <c r="AI21" s="63">
        <f t="shared" si="5"/>
        <v>2181</v>
      </c>
      <c r="AJ21" s="63">
        <f t="shared" si="5"/>
        <v>2106</v>
      </c>
      <c r="AK21" s="63">
        <f t="shared" si="5"/>
        <v>2039</v>
      </c>
      <c r="AL21" s="63">
        <f t="shared" si="5"/>
        <v>2157</v>
      </c>
      <c r="AM21" s="63">
        <f t="shared" si="5"/>
        <v>2232</v>
      </c>
      <c r="AN21" s="63">
        <f t="shared" si="5"/>
        <v>-1</v>
      </c>
      <c r="AO21" s="63">
        <f t="shared" si="5"/>
        <v>-1</v>
      </c>
      <c r="AP21" s="63">
        <f t="shared" si="5"/>
        <v>0</v>
      </c>
      <c r="AQ21" s="63">
        <f t="shared" si="5"/>
        <v>0</v>
      </c>
      <c r="AR21" s="63" t="e">
        <f t="shared" si="5"/>
        <v>#DIV/0!</v>
      </c>
      <c r="AS21" s="63"/>
      <c r="AT21" s="63"/>
      <c r="AU21" s="63"/>
    </row>
    <row r="22" spans="1:47" ht="12" customHeight="1">
      <c r="A22" s="58" t="s">
        <v>18</v>
      </c>
      <c r="B22" s="423" t="s">
        <v>39</v>
      </c>
      <c r="C22" s="541"/>
      <c r="D22" s="421"/>
      <c r="E22" s="421"/>
      <c r="F22" s="421"/>
      <c r="G22" s="421"/>
      <c r="H22" s="421"/>
      <c r="I22" s="421"/>
      <c r="J22" s="421"/>
      <c r="K22" s="552"/>
      <c r="L22" s="553"/>
      <c r="M22" s="565"/>
      <c r="N22" s="566"/>
      <c r="O22" s="567"/>
      <c r="P22" s="4"/>
      <c r="Q22" s="4"/>
      <c r="R22" s="376"/>
      <c r="S22" s="283"/>
      <c r="T22" s="283"/>
      <c r="U22" s="283"/>
      <c r="V22" s="283"/>
      <c r="W22" s="283"/>
      <c r="X22" s="283"/>
      <c r="Y22" s="283"/>
      <c r="Z22" s="278"/>
      <c r="AA22" s="280"/>
      <c r="AB22" s="376"/>
      <c r="AC22" s="283"/>
      <c r="AD22" s="304"/>
      <c r="AF22" s="63">
        <f t="shared" si="6"/>
        <v>0</v>
      </c>
      <c r="AG22" s="63">
        <f t="shared" ref="AG22:AG29" si="9">D22-S22</f>
        <v>0</v>
      </c>
      <c r="AH22" s="63">
        <f t="shared" ref="AH22:AH29" si="10">E22-T22</f>
        <v>0</v>
      </c>
      <c r="AI22" s="63">
        <f t="shared" ref="AI22:AI29" si="11">F22-U22</f>
        <v>0</v>
      </c>
      <c r="AJ22" s="63">
        <f t="shared" ref="AJ22:AJ29" si="12">G22-V22</f>
        <v>0</v>
      </c>
      <c r="AK22" s="63">
        <f t="shared" ref="AK22:AK29" si="13">H22-W22</f>
        <v>0</v>
      </c>
      <c r="AL22" s="63">
        <f t="shared" ref="AL22:AL29" si="14">I22-X22</f>
        <v>0</v>
      </c>
      <c r="AM22" s="63">
        <f t="shared" ref="AM22:AM29" si="15">J22-Y22</f>
        <v>0</v>
      </c>
      <c r="AN22" s="63">
        <f t="shared" ref="AN22:AN29" si="16">K22-Z22</f>
        <v>0</v>
      </c>
      <c r="AO22" s="63">
        <f t="shared" ref="AO22:AO29" si="17">L22-AA22</f>
        <v>0</v>
      </c>
      <c r="AP22" s="63">
        <f t="shared" ref="AP22:AP29" si="18">M22-AB22</f>
        <v>0</v>
      </c>
      <c r="AQ22" s="63">
        <f t="shared" ref="AQ22:AQ29" si="19">N22-AC22</f>
        <v>0</v>
      </c>
      <c r="AR22" s="63">
        <f t="shared" ref="AR22:AR29" si="20">O22-AD22</f>
        <v>0</v>
      </c>
      <c r="AS22" s="63"/>
      <c r="AT22" s="63"/>
      <c r="AU22" s="63"/>
    </row>
    <row r="23" spans="1:47" ht="12" customHeight="1">
      <c r="A23" s="52" t="s">
        <v>15</v>
      </c>
      <c r="B23" s="413" t="s">
        <v>40</v>
      </c>
      <c r="C23" s="473">
        <f t="shared" ref="C23:J29" si="21">VLOOKUP($A23,PeB_FI,C$1,FALSE)</f>
        <v>0</v>
      </c>
      <c r="D23" s="442">
        <f t="shared" si="21"/>
        <v>0</v>
      </c>
      <c r="E23" s="442">
        <f t="shared" si="21"/>
        <v>0</v>
      </c>
      <c r="F23" s="442">
        <f t="shared" si="21"/>
        <v>0</v>
      </c>
      <c r="G23" s="442">
        <f t="shared" si="21"/>
        <v>0</v>
      </c>
      <c r="H23" s="442">
        <f t="shared" si="21"/>
        <v>0</v>
      </c>
      <c r="I23" s="442">
        <f t="shared" si="21"/>
        <v>0</v>
      </c>
      <c r="J23" s="442">
        <f t="shared" si="21"/>
        <v>0</v>
      </c>
      <c r="K23" s="552">
        <f t="shared" ref="K23:K29" si="22">VLOOKUP($A23,PeB_FI,K$1,FALSE)</f>
        <v>0</v>
      </c>
      <c r="L23" s="553">
        <f t="shared" ref="L23:N29" si="23">VLOOKUP($A23,PeB_FI,L$1,FALSE)</f>
        <v>0</v>
      </c>
      <c r="M23" s="441">
        <f t="shared" si="23"/>
        <v>0</v>
      </c>
      <c r="N23" s="442">
        <f t="shared" si="23"/>
        <v>0</v>
      </c>
      <c r="O23" s="546">
        <f t="shared" ref="O23:O29" si="24">VLOOKUP($A23,PeB_FI,O$1,FALSE)</f>
        <v>0</v>
      </c>
      <c r="P23" s="4"/>
      <c r="Q23" s="4"/>
      <c r="R23" s="312"/>
      <c r="S23" s="313"/>
      <c r="T23" s="313"/>
      <c r="U23" s="313"/>
      <c r="V23" s="313"/>
      <c r="W23" s="313"/>
      <c r="X23" s="313"/>
      <c r="Y23" s="313"/>
      <c r="Z23" s="284"/>
      <c r="AA23" s="285"/>
      <c r="AB23" s="312"/>
      <c r="AC23" s="313"/>
      <c r="AD23" s="279"/>
      <c r="AF23" s="63">
        <f t="shared" si="6"/>
        <v>0</v>
      </c>
      <c r="AG23" s="63">
        <f t="shared" si="9"/>
        <v>0</v>
      </c>
      <c r="AH23" s="63">
        <f t="shared" si="10"/>
        <v>0</v>
      </c>
      <c r="AI23" s="63">
        <f t="shared" si="11"/>
        <v>0</v>
      </c>
      <c r="AJ23" s="63">
        <f t="shared" si="12"/>
        <v>0</v>
      </c>
      <c r="AK23" s="63">
        <f t="shared" si="13"/>
        <v>0</v>
      </c>
      <c r="AL23" s="63">
        <f t="shared" si="14"/>
        <v>0</v>
      </c>
      <c r="AM23" s="63">
        <f t="shared" si="15"/>
        <v>0</v>
      </c>
      <c r="AN23" s="63">
        <f t="shared" si="16"/>
        <v>0</v>
      </c>
      <c r="AO23" s="63">
        <f t="shared" si="17"/>
        <v>0</v>
      </c>
      <c r="AP23" s="63">
        <f t="shared" si="18"/>
        <v>0</v>
      </c>
      <c r="AQ23" s="63">
        <f t="shared" si="19"/>
        <v>0</v>
      </c>
      <c r="AR23" s="63">
        <f t="shared" si="20"/>
        <v>0</v>
      </c>
      <c r="AS23" s="63"/>
      <c r="AT23" s="63"/>
      <c r="AU23" s="63"/>
    </row>
    <row r="24" spans="1:47" ht="12" customHeight="1">
      <c r="A24" s="52" t="s">
        <v>16</v>
      </c>
      <c r="B24" s="413" t="s">
        <v>41</v>
      </c>
      <c r="C24" s="473">
        <f t="shared" si="21"/>
        <v>0</v>
      </c>
      <c r="D24" s="442">
        <f t="shared" si="21"/>
        <v>26.8</v>
      </c>
      <c r="E24" s="442">
        <f t="shared" si="21"/>
        <v>26.599999999999998</v>
      </c>
      <c r="F24" s="442">
        <f t="shared" si="21"/>
        <v>26.400000000000002</v>
      </c>
      <c r="G24" s="442">
        <f t="shared" si="21"/>
        <v>26.3</v>
      </c>
      <c r="H24" s="442">
        <f t="shared" si="21"/>
        <v>26.400000000000002</v>
      </c>
      <c r="I24" s="442">
        <f t="shared" si="21"/>
        <v>26.599999999999998</v>
      </c>
      <c r="J24" s="442">
        <f t="shared" si="21"/>
        <v>26.599999999999998</v>
      </c>
      <c r="K24" s="552">
        <f t="shared" si="22"/>
        <v>-1</v>
      </c>
      <c r="L24" s="553">
        <f t="shared" si="23"/>
        <v>-1</v>
      </c>
      <c r="M24" s="441">
        <f t="shared" si="23"/>
        <v>0</v>
      </c>
      <c r="N24" s="442">
        <f t="shared" si="23"/>
        <v>0</v>
      </c>
      <c r="O24" s="546" t="e">
        <f t="shared" si="24"/>
        <v>#DIV/0!</v>
      </c>
      <c r="P24" s="4"/>
      <c r="Q24" s="4"/>
      <c r="R24" s="312"/>
      <c r="S24" s="313"/>
      <c r="T24" s="313"/>
      <c r="U24" s="313"/>
      <c r="V24" s="313"/>
      <c r="W24" s="313"/>
      <c r="X24" s="313"/>
      <c r="Y24" s="313"/>
      <c r="Z24" s="284"/>
      <c r="AA24" s="285"/>
      <c r="AB24" s="312"/>
      <c r="AC24" s="313"/>
      <c r="AD24" s="279"/>
      <c r="AF24" s="63">
        <f t="shared" si="6"/>
        <v>0</v>
      </c>
      <c r="AG24" s="63">
        <f t="shared" si="9"/>
        <v>26.8</v>
      </c>
      <c r="AH24" s="63">
        <f t="shared" si="10"/>
        <v>26.599999999999998</v>
      </c>
      <c r="AI24" s="63">
        <f t="shared" si="11"/>
        <v>26.400000000000002</v>
      </c>
      <c r="AJ24" s="63">
        <f t="shared" si="12"/>
        <v>26.3</v>
      </c>
      <c r="AK24" s="63">
        <f t="shared" si="13"/>
        <v>26.400000000000002</v>
      </c>
      <c r="AL24" s="63">
        <f t="shared" si="14"/>
        <v>26.599999999999998</v>
      </c>
      <c r="AM24" s="63">
        <f t="shared" si="15"/>
        <v>26.599999999999998</v>
      </c>
      <c r="AN24" s="63">
        <f t="shared" si="16"/>
        <v>-1</v>
      </c>
      <c r="AO24" s="63">
        <f t="shared" si="17"/>
        <v>-1</v>
      </c>
      <c r="AP24" s="63">
        <f t="shared" si="18"/>
        <v>0</v>
      </c>
      <c r="AQ24" s="63">
        <f t="shared" si="19"/>
        <v>0</v>
      </c>
      <c r="AR24" s="63" t="e">
        <f t="shared" si="20"/>
        <v>#DIV/0!</v>
      </c>
      <c r="AS24" s="63"/>
      <c r="AT24" s="63"/>
      <c r="AU24" s="63"/>
    </row>
    <row r="25" spans="1:47" ht="12" customHeight="1">
      <c r="A25" s="52" t="s">
        <v>17</v>
      </c>
      <c r="B25" s="413" t="s">
        <v>42</v>
      </c>
      <c r="C25" s="473">
        <f t="shared" si="21"/>
        <v>0</v>
      </c>
      <c r="D25" s="442">
        <f t="shared" si="21"/>
        <v>6.2</v>
      </c>
      <c r="E25" s="442">
        <f t="shared" si="21"/>
        <v>6.2</v>
      </c>
      <c r="F25" s="442">
        <f t="shared" si="21"/>
        <v>6.2</v>
      </c>
      <c r="G25" s="442">
        <f t="shared" si="21"/>
        <v>6.3</v>
      </c>
      <c r="H25" s="442">
        <f t="shared" si="21"/>
        <v>6.3</v>
      </c>
      <c r="I25" s="442">
        <f t="shared" si="21"/>
        <v>6.3</v>
      </c>
      <c r="J25" s="442">
        <f t="shared" si="21"/>
        <v>6.3</v>
      </c>
      <c r="K25" s="552">
        <f t="shared" si="22"/>
        <v>-1</v>
      </c>
      <c r="L25" s="553">
        <f t="shared" si="23"/>
        <v>-1</v>
      </c>
      <c r="M25" s="441">
        <f t="shared" si="23"/>
        <v>0</v>
      </c>
      <c r="N25" s="442">
        <f t="shared" si="23"/>
        <v>0</v>
      </c>
      <c r="O25" s="546" t="e">
        <f t="shared" si="24"/>
        <v>#DIV/0!</v>
      </c>
      <c r="P25" s="4"/>
      <c r="Q25" s="4"/>
      <c r="R25" s="312"/>
      <c r="S25" s="313"/>
      <c r="T25" s="313"/>
      <c r="U25" s="313"/>
      <c r="V25" s="313"/>
      <c r="W25" s="313"/>
      <c r="X25" s="313"/>
      <c r="Y25" s="313"/>
      <c r="Z25" s="284"/>
      <c r="AA25" s="285"/>
      <c r="AB25" s="312"/>
      <c r="AC25" s="313"/>
      <c r="AD25" s="279"/>
      <c r="AF25" s="63">
        <f t="shared" si="6"/>
        <v>0</v>
      </c>
      <c r="AG25" s="63">
        <f t="shared" si="9"/>
        <v>6.2</v>
      </c>
      <c r="AH25" s="63">
        <f t="shared" si="10"/>
        <v>6.2</v>
      </c>
      <c r="AI25" s="63">
        <f t="shared" si="11"/>
        <v>6.2</v>
      </c>
      <c r="AJ25" s="63">
        <f t="shared" si="12"/>
        <v>6.3</v>
      </c>
      <c r="AK25" s="63">
        <f t="shared" si="13"/>
        <v>6.3</v>
      </c>
      <c r="AL25" s="63">
        <f t="shared" si="14"/>
        <v>6.3</v>
      </c>
      <c r="AM25" s="63">
        <f t="shared" si="15"/>
        <v>6.3</v>
      </c>
      <c r="AN25" s="63">
        <f t="shared" si="16"/>
        <v>-1</v>
      </c>
      <c r="AO25" s="63">
        <f t="shared" si="17"/>
        <v>-1</v>
      </c>
      <c r="AP25" s="63">
        <f t="shared" si="18"/>
        <v>0</v>
      </c>
      <c r="AQ25" s="63">
        <f t="shared" si="19"/>
        <v>0</v>
      </c>
      <c r="AR25" s="63" t="e">
        <f t="shared" si="20"/>
        <v>#DIV/0!</v>
      </c>
      <c r="AS25" s="63"/>
      <c r="AT25" s="63"/>
      <c r="AU25" s="63"/>
    </row>
    <row r="26" spans="1:47" ht="12" customHeight="1">
      <c r="A26" s="58" t="s">
        <v>21</v>
      </c>
      <c r="B26" s="423" t="s">
        <v>43</v>
      </c>
      <c r="C26" s="568">
        <f t="shared" si="21"/>
        <v>0</v>
      </c>
      <c r="D26" s="449">
        <f t="shared" si="21"/>
        <v>33</v>
      </c>
      <c r="E26" s="449">
        <f t="shared" si="21"/>
        <v>32.799999999999997</v>
      </c>
      <c r="F26" s="449">
        <f t="shared" si="21"/>
        <v>32.6</v>
      </c>
      <c r="G26" s="449">
        <f t="shared" si="21"/>
        <v>32.6</v>
      </c>
      <c r="H26" s="449">
        <f t="shared" si="21"/>
        <v>32.700000000000003</v>
      </c>
      <c r="I26" s="449">
        <f t="shared" si="21"/>
        <v>32.9</v>
      </c>
      <c r="J26" s="449">
        <f t="shared" si="21"/>
        <v>32.9</v>
      </c>
      <c r="K26" s="557">
        <f t="shared" si="22"/>
        <v>-1</v>
      </c>
      <c r="L26" s="558">
        <f t="shared" si="23"/>
        <v>-1</v>
      </c>
      <c r="M26" s="448">
        <f t="shared" si="23"/>
        <v>0</v>
      </c>
      <c r="N26" s="449">
        <f t="shared" si="23"/>
        <v>0</v>
      </c>
      <c r="O26" s="548" t="e">
        <f t="shared" si="24"/>
        <v>#DIV/0!</v>
      </c>
      <c r="P26" s="4"/>
      <c r="Q26" s="4"/>
      <c r="R26" s="314"/>
      <c r="S26" s="315"/>
      <c r="T26" s="315"/>
      <c r="U26" s="315"/>
      <c r="V26" s="315"/>
      <c r="W26" s="315"/>
      <c r="X26" s="315"/>
      <c r="Y26" s="315"/>
      <c r="Z26" s="287"/>
      <c r="AA26" s="288"/>
      <c r="AB26" s="314"/>
      <c r="AC26" s="315"/>
      <c r="AD26" s="291"/>
      <c r="AF26" s="63">
        <f t="shared" si="6"/>
        <v>0</v>
      </c>
      <c r="AG26" s="63">
        <f t="shared" si="9"/>
        <v>33</v>
      </c>
      <c r="AH26" s="63">
        <f t="shared" si="10"/>
        <v>32.799999999999997</v>
      </c>
      <c r="AI26" s="63">
        <f t="shared" si="11"/>
        <v>32.6</v>
      </c>
      <c r="AJ26" s="63">
        <f t="shared" si="12"/>
        <v>32.6</v>
      </c>
      <c r="AK26" s="63">
        <f t="shared" si="13"/>
        <v>32.700000000000003</v>
      </c>
      <c r="AL26" s="63">
        <f t="shared" si="14"/>
        <v>32.9</v>
      </c>
      <c r="AM26" s="63">
        <f t="shared" si="15"/>
        <v>32.9</v>
      </c>
      <c r="AN26" s="63">
        <f t="shared" si="16"/>
        <v>-1</v>
      </c>
      <c r="AO26" s="63">
        <f t="shared" si="17"/>
        <v>-1</v>
      </c>
      <c r="AP26" s="63">
        <f t="shared" si="18"/>
        <v>0</v>
      </c>
      <c r="AQ26" s="63">
        <f t="shared" si="19"/>
        <v>0</v>
      </c>
      <c r="AR26" s="63" t="e">
        <f t="shared" si="20"/>
        <v>#DIV/0!</v>
      </c>
      <c r="AS26" s="63"/>
      <c r="AT26" s="63"/>
      <c r="AU26" s="63"/>
    </row>
    <row r="27" spans="1:47" ht="12" customHeight="1">
      <c r="A27" s="52" t="s">
        <v>13</v>
      </c>
      <c r="B27" s="413" t="s">
        <v>44</v>
      </c>
      <c r="C27" s="473">
        <f t="shared" si="21"/>
        <v>0</v>
      </c>
      <c r="D27" s="442">
        <f t="shared" si="21"/>
        <v>0</v>
      </c>
      <c r="E27" s="442">
        <f t="shared" si="21"/>
        <v>0</v>
      </c>
      <c r="F27" s="442">
        <f t="shared" si="21"/>
        <v>0</v>
      </c>
      <c r="G27" s="442">
        <f t="shared" si="21"/>
        <v>0.1</v>
      </c>
      <c r="H27" s="442">
        <f t="shared" si="21"/>
        <v>0.1</v>
      </c>
      <c r="I27" s="442">
        <f t="shared" si="21"/>
        <v>0.1</v>
      </c>
      <c r="J27" s="442">
        <f t="shared" si="21"/>
        <v>0.1</v>
      </c>
      <c r="K27" s="552">
        <f t="shared" si="22"/>
        <v>0</v>
      </c>
      <c r="L27" s="553">
        <f t="shared" si="23"/>
        <v>0</v>
      </c>
      <c r="M27" s="473">
        <f t="shared" si="23"/>
        <v>0</v>
      </c>
      <c r="N27" s="442">
        <f t="shared" si="23"/>
        <v>0</v>
      </c>
      <c r="O27" s="546">
        <f t="shared" si="24"/>
        <v>0</v>
      </c>
      <c r="P27" s="4"/>
      <c r="Q27" s="4"/>
      <c r="R27" s="312"/>
      <c r="S27" s="313"/>
      <c r="T27" s="313"/>
      <c r="U27" s="313"/>
      <c r="V27" s="313"/>
      <c r="W27" s="313"/>
      <c r="X27" s="313"/>
      <c r="Y27" s="313"/>
      <c r="Z27" s="284"/>
      <c r="AA27" s="285"/>
      <c r="AB27" s="312"/>
      <c r="AC27" s="313"/>
      <c r="AD27" s="279"/>
      <c r="AF27" s="63">
        <f t="shared" si="6"/>
        <v>0</v>
      </c>
      <c r="AG27" s="63">
        <f t="shared" si="9"/>
        <v>0</v>
      </c>
      <c r="AH27" s="63">
        <f t="shared" si="10"/>
        <v>0</v>
      </c>
      <c r="AI27" s="63">
        <f t="shared" si="11"/>
        <v>0</v>
      </c>
      <c r="AJ27" s="63">
        <f t="shared" si="12"/>
        <v>0.1</v>
      </c>
      <c r="AK27" s="63">
        <f t="shared" si="13"/>
        <v>0.1</v>
      </c>
      <c r="AL27" s="63">
        <f t="shared" si="14"/>
        <v>0.1</v>
      </c>
      <c r="AM27" s="63">
        <f t="shared" si="15"/>
        <v>0.1</v>
      </c>
      <c r="AN27" s="63">
        <f t="shared" si="16"/>
        <v>0</v>
      </c>
      <c r="AO27" s="63">
        <f t="shared" si="17"/>
        <v>0</v>
      </c>
      <c r="AP27" s="63">
        <f t="shared" si="18"/>
        <v>0</v>
      </c>
      <c r="AQ27" s="63">
        <f t="shared" si="19"/>
        <v>0</v>
      </c>
      <c r="AR27" s="63">
        <f t="shared" si="20"/>
        <v>0</v>
      </c>
      <c r="AS27" s="63"/>
      <c r="AT27" s="63"/>
      <c r="AU27" s="63"/>
    </row>
    <row r="28" spans="1:47" ht="12" customHeight="1">
      <c r="A28" s="52" t="s">
        <v>12</v>
      </c>
      <c r="B28" s="413" t="s">
        <v>45</v>
      </c>
      <c r="C28" s="473">
        <f t="shared" si="21"/>
        <v>0</v>
      </c>
      <c r="D28" s="442">
        <f t="shared" si="21"/>
        <v>22.3</v>
      </c>
      <c r="E28" s="442">
        <f t="shared" si="21"/>
        <v>22.2</v>
      </c>
      <c r="F28" s="442">
        <f t="shared" si="21"/>
        <v>21.6</v>
      </c>
      <c r="G28" s="442">
        <f t="shared" si="21"/>
        <v>21.099999999999998</v>
      </c>
      <c r="H28" s="442">
        <f t="shared" si="21"/>
        <v>21</v>
      </c>
      <c r="I28" s="442">
        <f t="shared" si="21"/>
        <v>21.099999999999998</v>
      </c>
      <c r="J28" s="442">
        <f t="shared" si="21"/>
        <v>20.799999999999997</v>
      </c>
      <c r="K28" s="552">
        <f t="shared" si="22"/>
        <v>-1</v>
      </c>
      <c r="L28" s="553">
        <f t="shared" si="23"/>
        <v>-1</v>
      </c>
      <c r="M28" s="441">
        <f t="shared" si="23"/>
        <v>0</v>
      </c>
      <c r="N28" s="442">
        <f t="shared" si="23"/>
        <v>0</v>
      </c>
      <c r="O28" s="546" t="e">
        <f t="shared" si="24"/>
        <v>#DIV/0!</v>
      </c>
      <c r="P28" s="4"/>
      <c r="Q28" s="4"/>
      <c r="R28" s="312"/>
      <c r="S28" s="313"/>
      <c r="T28" s="313"/>
      <c r="U28" s="313"/>
      <c r="V28" s="313"/>
      <c r="W28" s="313"/>
      <c r="X28" s="313"/>
      <c r="Y28" s="313"/>
      <c r="Z28" s="284"/>
      <c r="AA28" s="285"/>
      <c r="AB28" s="312"/>
      <c r="AC28" s="313"/>
      <c r="AD28" s="279"/>
      <c r="AF28" s="63">
        <f t="shared" si="6"/>
        <v>0</v>
      </c>
      <c r="AG28" s="63">
        <f t="shared" si="9"/>
        <v>22.3</v>
      </c>
      <c r="AH28" s="63">
        <f t="shared" si="10"/>
        <v>22.2</v>
      </c>
      <c r="AI28" s="63">
        <f t="shared" si="11"/>
        <v>21.6</v>
      </c>
      <c r="AJ28" s="63">
        <f t="shared" si="12"/>
        <v>21.099999999999998</v>
      </c>
      <c r="AK28" s="63">
        <f t="shared" si="13"/>
        <v>21</v>
      </c>
      <c r="AL28" s="63">
        <f t="shared" si="14"/>
        <v>21.099999999999998</v>
      </c>
      <c r="AM28" s="63">
        <f t="shared" si="15"/>
        <v>20.799999999999997</v>
      </c>
      <c r="AN28" s="63">
        <f t="shared" si="16"/>
        <v>-1</v>
      </c>
      <c r="AO28" s="63">
        <f t="shared" si="17"/>
        <v>-1</v>
      </c>
      <c r="AP28" s="63">
        <f t="shared" si="18"/>
        <v>0</v>
      </c>
      <c r="AQ28" s="63">
        <f t="shared" si="19"/>
        <v>0</v>
      </c>
      <c r="AR28" s="63" t="e">
        <f t="shared" si="20"/>
        <v>#DIV/0!</v>
      </c>
      <c r="AS28" s="63"/>
      <c r="AT28" s="63"/>
      <c r="AU28" s="63"/>
    </row>
    <row r="29" spans="1:47" ht="12" customHeight="1">
      <c r="A29" s="58" t="s">
        <v>11</v>
      </c>
      <c r="B29" s="430" t="s">
        <v>46</v>
      </c>
      <c r="C29" s="569">
        <f t="shared" si="21"/>
        <v>0</v>
      </c>
      <c r="D29" s="451">
        <f t="shared" si="21"/>
        <v>22.3</v>
      </c>
      <c r="E29" s="451">
        <f t="shared" si="21"/>
        <v>22.2</v>
      </c>
      <c r="F29" s="451">
        <f t="shared" si="21"/>
        <v>21.6</v>
      </c>
      <c r="G29" s="451">
        <f t="shared" si="21"/>
        <v>21.2</v>
      </c>
      <c r="H29" s="451">
        <f t="shared" si="21"/>
        <v>21.1</v>
      </c>
      <c r="I29" s="451">
        <f t="shared" si="21"/>
        <v>21.2</v>
      </c>
      <c r="J29" s="451">
        <f t="shared" si="21"/>
        <v>20.9</v>
      </c>
      <c r="K29" s="561">
        <f t="shared" si="22"/>
        <v>-1</v>
      </c>
      <c r="L29" s="570">
        <f t="shared" si="23"/>
        <v>-1</v>
      </c>
      <c r="M29" s="543">
        <f t="shared" si="23"/>
        <v>0</v>
      </c>
      <c r="N29" s="544">
        <f t="shared" si="23"/>
        <v>0</v>
      </c>
      <c r="O29" s="549" t="e">
        <f t="shared" si="24"/>
        <v>#DIV/0!</v>
      </c>
      <c r="P29" s="4"/>
      <c r="Q29" s="4"/>
      <c r="R29" s="316"/>
      <c r="S29" s="317"/>
      <c r="T29" s="317"/>
      <c r="U29" s="317"/>
      <c r="V29" s="317"/>
      <c r="W29" s="317"/>
      <c r="X29" s="317"/>
      <c r="Y29" s="317"/>
      <c r="Z29" s="299"/>
      <c r="AA29" s="607"/>
      <c r="AB29" s="316"/>
      <c r="AC29" s="317"/>
      <c r="AD29" s="302"/>
      <c r="AF29" s="63">
        <f t="shared" si="6"/>
        <v>0</v>
      </c>
      <c r="AG29" s="63">
        <f t="shared" si="9"/>
        <v>22.3</v>
      </c>
      <c r="AH29" s="63">
        <f t="shared" si="10"/>
        <v>22.2</v>
      </c>
      <c r="AI29" s="63">
        <f t="shared" si="11"/>
        <v>21.6</v>
      </c>
      <c r="AJ29" s="63">
        <f t="shared" si="12"/>
        <v>21.2</v>
      </c>
      <c r="AK29" s="63">
        <f t="shared" si="13"/>
        <v>21.1</v>
      </c>
      <c r="AL29" s="63">
        <f t="shared" si="14"/>
        <v>21.2</v>
      </c>
      <c r="AM29" s="63">
        <f t="shared" si="15"/>
        <v>20.9</v>
      </c>
      <c r="AN29" s="63">
        <f t="shared" si="16"/>
        <v>-1</v>
      </c>
      <c r="AO29" s="63">
        <f t="shared" si="17"/>
        <v>-1</v>
      </c>
      <c r="AP29" s="63">
        <f t="shared" si="18"/>
        <v>0</v>
      </c>
      <c r="AQ29" s="63">
        <f t="shared" si="19"/>
        <v>0</v>
      </c>
      <c r="AR29" s="63" t="e">
        <f t="shared" si="20"/>
        <v>#DIV/0!</v>
      </c>
      <c r="AS29" s="63"/>
      <c r="AT29" s="63"/>
      <c r="AU29" s="63"/>
    </row>
    <row r="30" spans="1:47" ht="12" customHeight="1">
      <c r="A30" s="73"/>
      <c r="B30" s="945" t="s">
        <v>98</v>
      </c>
      <c r="C30" s="945"/>
      <c r="D30" s="945"/>
      <c r="E30" s="945"/>
      <c r="F30" s="945"/>
      <c r="G30" s="945"/>
      <c r="H30" s="945"/>
      <c r="I30" s="945"/>
      <c r="J30" s="945"/>
      <c r="K30" s="945"/>
      <c r="L30" s="945"/>
      <c r="M30" s="945"/>
      <c r="N30" s="945"/>
      <c r="O30" s="945"/>
      <c r="P30" s="945"/>
      <c r="Q30" s="945"/>
      <c r="R30" s="945"/>
    </row>
    <row r="31" spans="1:47" ht="12" customHeight="1">
      <c r="A31" s="73"/>
      <c r="B31" s="578"/>
      <c r="C31" s="578"/>
      <c r="D31" s="578"/>
      <c r="E31" s="578"/>
      <c r="F31" s="578"/>
      <c r="G31" s="578"/>
      <c r="H31" s="578"/>
      <c r="I31" s="578"/>
      <c r="J31" s="578"/>
      <c r="K31" s="578"/>
      <c r="L31" s="578"/>
      <c r="M31" s="578"/>
      <c r="N31" s="578"/>
      <c r="O31" s="578"/>
      <c r="P31" s="578"/>
    </row>
    <row r="32" spans="1:47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60"/>
      <c r="L32" s="160"/>
      <c r="M32" s="10"/>
      <c r="N32" s="10"/>
      <c r="O32" s="10"/>
    </row>
    <row r="33" spans="1:15">
      <c r="A33" s="10"/>
      <c r="B33" s="10"/>
      <c r="C33" s="16"/>
      <c r="D33" s="16"/>
      <c r="E33" s="7"/>
      <c r="F33" s="12"/>
      <c r="G33" s="12"/>
      <c r="H33" s="12"/>
      <c r="I33" s="12"/>
      <c r="J33" s="12"/>
      <c r="K33" s="160"/>
      <c r="L33" s="160"/>
      <c r="M33" s="10"/>
      <c r="N33" s="10"/>
      <c r="O33" s="10"/>
    </row>
    <row r="34" spans="1:15">
      <c r="A34" s="10"/>
      <c r="B34" s="10"/>
      <c r="C34" s="16"/>
      <c r="D34" s="16"/>
      <c r="E34" s="7"/>
      <c r="F34" s="12"/>
      <c r="G34" s="12"/>
      <c r="H34" s="7"/>
      <c r="I34" s="7"/>
      <c r="J34" s="7"/>
      <c r="K34" s="160"/>
      <c r="L34" s="160"/>
      <c r="M34" s="10"/>
      <c r="N34" s="10"/>
      <c r="O34" s="10"/>
    </row>
    <row r="35" spans="1:15">
      <c r="A35" s="10"/>
      <c r="B35" s="10"/>
      <c r="C35" s="16"/>
      <c r="D35" s="16"/>
      <c r="E35" s="7"/>
      <c r="F35" s="12"/>
      <c r="G35" s="12"/>
      <c r="H35" s="7"/>
      <c r="I35" s="7"/>
      <c r="J35" s="7"/>
      <c r="K35" s="160"/>
      <c r="L35" s="160"/>
      <c r="M35" s="10"/>
      <c r="N35" s="10"/>
      <c r="O35" s="10"/>
    </row>
    <row r="36" spans="1:15">
      <c r="A36" s="10"/>
      <c r="B36" s="10"/>
      <c r="C36" s="16"/>
      <c r="D36" s="16"/>
      <c r="E36" s="7"/>
      <c r="F36" s="12"/>
      <c r="G36" s="12"/>
      <c r="H36" s="7"/>
      <c r="I36" s="7"/>
      <c r="J36" s="7"/>
      <c r="K36" s="160"/>
      <c r="L36" s="160"/>
      <c r="M36" s="10"/>
      <c r="N36" s="10"/>
      <c r="O36" s="10"/>
    </row>
    <row r="37" spans="1:15">
      <c r="A37" s="10"/>
      <c r="B37" s="10"/>
      <c r="C37" s="21"/>
      <c r="D37" s="21"/>
      <c r="E37" s="9"/>
      <c r="F37" s="98"/>
      <c r="G37" s="98"/>
      <c r="H37" s="9"/>
      <c r="I37" s="9"/>
      <c r="J37" s="9"/>
      <c r="K37" s="160"/>
      <c r="L37" s="160"/>
      <c r="M37" s="10"/>
      <c r="N37" s="10"/>
      <c r="O37" s="10"/>
    </row>
    <row r="38" spans="1:15">
      <c r="A38" s="10"/>
      <c r="B38" s="10"/>
      <c r="C38" s="16"/>
      <c r="D38" s="16"/>
      <c r="E38" s="7"/>
      <c r="F38" s="12"/>
      <c r="G38" s="12"/>
      <c r="H38" s="7"/>
      <c r="I38" s="7"/>
      <c r="J38" s="7"/>
      <c r="K38" s="160"/>
      <c r="L38" s="160"/>
      <c r="M38" s="10"/>
      <c r="N38" s="10"/>
      <c r="O38" s="10"/>
    </row>
    <row r="39" spans="1:15">
      <c r="A39" s="10"/>
      <c r="B39" s="10"/>
      <c r="C39" s="21"/>
      <c r="D39" s="21"/>
      <c r="E39" s="9"/>
      <c r="F39" s="98"/>
      <c r="G39" s="98"/>
      <c r="H39" s="9"/>
      <c r="I39" s="9"/>
      <c r="J39" s="9"/>
      <c r="K39" s="160"/>
      <c r="L39" s="160"/>
      <c r="M39" s="10"/>
      <c r="N39" s="10"/>
      <c r="O39" s="10"/>
    </row>
    <row r="40" spans="1:15">
      <c r="A40" s="10"/>
      <c r="B40" s="10"/>
      <c r="C40" s="21"/>
      <c r="D40" s="21"/>
      <c r="E40" s="9"/>
      <c r="F40" s="9"/>
      <c r="G40" s="9"/>
      <c r="H40" s="9"/>
      <c r="I40" s="9"/>
      <c r="J40" s="9"/>
      <c r="K40" s="160"/>
      <c r="L40" s="160"/>
      <c r="M40" s="10"/>
      <c r="N40" s="10"/>
      <c r="O40" s="10"/>
    </row>
    <row r="41" spans="1:15">
      <c r="A41" s="10"/>
      <c r="B41" s="10"/>
      <c r="C41" s="16"/>
      <c r="D41" s="16"/>
      <c r="E41" s="7"/>
      <c r="F41" s="99"/>
      <c r="G41" s="99"/>
      <c r="H41" s="7"/>
      <c r="I41" s="7"/>
      <c r="J41" s="7"/>
      <c r="K41" s="160"/>
      <c r="L41" s="160"/>
      <c r="M41" s="10"/>
      <c r="N41" s="10"/>
      <c r="O41" s="10"/>
    </row>
    <row r="42" spans="1:15">
      <c r="A42" s="10"/>
      <c r="B42" s="10"/>
      <c r="C42" s="21"/>
      <c r="D42" s="21"/>
      <c r="E42" s="9"/>
      <c r="F42" s="98"/>
      <c r="G42" s="98"/>
      <c r="H42" s="9"/>
      <c r="I42" s="9"/>
      <c r="J42" s="9"/>
      <c r="K42" s="160"/>
      <c r="L42" s="160"/>
      <c r="M42" s="10"/>
      <c r="N42" s="10"/>
      <c r="O42" s="10"/>
    </row>
    <row r="43" spans="1:15">
      <c r="A43" s="10"/>
      <c r="B43" s="10"/>
      <c r="C43" s="12"/>
      <c r="D43" s="12"/>
      <c r="E43" s="12"/>
      <c r="F43" s="12"/>
      <c r="G43" s="12"/>
      <c r="H43" s="12"/>
      <c r="I43" s="12"/>
      <c r="J43" s="12"/>
      <c r="K43" s="160"/>
      <c r="L43" s="160"/>
      <c r="M43" s="10"/>
      <c r="N43" s="10"/>
      <c r="O43" s="10"/>
    </row>
    <row r="44" spans="1:15">
      <c r="A44" s="10"/>
      <c r="B44" s="10"/>
      <c r="C44" s="12"/>
      <c r="D44" s="12"/>
      <c r="E44" s="12"/>
      <c r="F44" s="12"/>
      <c r="G44" s="12"/>
      <c r="H44" s="12"/>
      <c r="I44" s="12"/>
      <c r="J44" s="12"/>
      <c r="K44" s="160"/>
      <c r="L44" s="160"/>
      <c r="M44" s="10"/>
      <c r="N44" s="10"/>
      <c r="O44" s="10"/>
    </row>
    <row r="45" spans="1:15">
      <c r="A45" s="10"/>
      <c r="B45" s="10"/>
      <c r="C45" s="99"/>
      <c r="D45" s="99"/>
      <c r="E45" s="99"/>
      <c r="F45" s="99"/>
      <c r="G45" s="99"/>
      <c r="H45" s="99"/>
      <c r="I45" s="99"/>
      <c r="J45" s="99"/>
      <c r="K45" s="160"/>
      <c r="L45" s="160"/>
      <c r="M45" s="10"/>
      <c r="N45" s="10"/>
      <c r="O45" s="10"/>
    </row>
    <row r="46" spans="1:15">
      <c r="A46" s="10"/>
      <c r="B46" s="10"/>
      <c r="C46" s="7"/>
      <c r="D46" s="7"/>
      <c r="E46" s="7"/>
      <c r="F46" s="7"/>
      <c r="G46" s="7"/>
      <c r="H46" s="7"/>
      <c r="I46" s="7"/>
      <c r="J46" s="7"/>
      <c r="K46" s="160"/>
      <c r="L46" s="160"/>
      <c r="M46" s="10"/>
      <c r="N46" s="10"/>
      <c r="O46" s="10"/>
    </row>
    <row r="47" spans="1:15">
      <c r="A47" s="10"/>
      <c r="B47" s="10"/>
      <c r="C47" s="100"/>
      <c r="D47" s="100"/>
      <c r="E47" s="100"/>
      <c r="F47" s="100"/>
      <c r="G47" s="100"/>
      <c r="H47" s="100"/>
      <c r="I47" s="100"/>
      <c r="J47" s="100"/>
      <c r="K47" s="160"/>
      <c r="L47" s="160"/>
      <c r="M47" s="10"/>
      <c r="N47" s="10"/>
      <c r="O47" s="10"/>
    </row>
    <row r="48" spans="1:15">
      <c r="A48" s="10"/>
      <c r="B48" s="10"/>
      <c r="C48" s="100"/>
      <c r="D48" s="100"/>
      <c r="E48" s="100"/>
      <c r="F48" s="100"/>
      <c r="G48" s="100"/>
      <c r="H48" s="100"/>
      <c r="I48" s="100"/>
      <c r="J48" s="100"/>
      <c r="K48" s="160"/>
      <c r="L48" s="160"/>
      <c r="M48" s="10"/>
      <c r="N48" s="10"/>
      <c r="O48" s="10"/>
    </row>
    <row r="49" spans="1:15">
      <c r="A49" s="10"/>
      <c r="B49" s="10"/>
      <c r="C49" s="101"/>
      <c r="D49" s="101"/>
      <c r="E49" s="101"/>
      <c r="F49" s="101"/>
      <c r="G49" s="101"/>
      <c r="H49" s="101"/>
      <c r="I49" s="101"/>
      <c r="J49" s="101"/>
      <c r="K49" s="160"/>
      <c r="L49" s="160"/>
      <c r="M49" s="10"/>
      <c r="N49" s="10"/>
      <c r="O49" s="10"/>
    </row>
    <row r="50" spans="1:15">
      <c r="A50" s="10"/>
      <c r="B50" s="10"/>
      <c r="C50" s="100"/>
      <c r="D50" s="100"/>
      <c r="E50" s="100"/>
      <c r="F50" s="100"/>
      <c r="G50" s="100"/>
      <c r="H50" s="100"/>
      <c r="I50" s="100"/>
      <c r="J50" s="100"/>
      <c r="K50" s="160"/>
      <c r="L50" s="160"/>
      <c r="M50" s="10"/>
      <c r="N50" s="10"/>
      <c r="O50" s="10"/>
    </row>
    <row r="51" spans="1:15">
      <c r="A51" s="10"/>
      <c r="B51" s="10"/>
      <c r="C51" s="100"/>
      <c r="D51" s="100"/>
      <c r="E51" s="100"/>
      <c r="F51" s="100"/>
      <c r="G51" s="100"/>
      <c r="H51" s="100"/>
      <c r="I51" s="100"/>
      <c r="J51" s="100"/>
      <c r="K51" s="160"/>
      <c r="L51" s="160"/>
      <c r="M51" s="10"/>
      <c r="N51" s="10"/>
      <c r="O51" s="10"/>
    </row>
    <row r="52" spans="1:15">
      <c r="A52" s="10"/>
      <c r="B52" s="10"/>
      <c r="C52" s="101"/>
      <c r="D52" s="101"/>
      <c r="E52" s="101"/>
      <c r="F52" s="101"/>
      <c r="G52" s="101"/>
      <c r="H52" s="101"/>
      <c r="I52" s="101"/>
      <c r="J52" s="101"/>
      <c r="K52" s="160"/>
      <c r="L52" s="160"/>
      <c r="M52" s="10"/>
      <c r="N52" s="10"/>
      <c r="O52" s="10"/>
    </row>
    <row r="53" spans="1:15">
      <c r="A53" s="10"/>
      <c r="B53" s="10"/>
      <c r="C53" s="7"/>
      <c r="D53" s="7"/>
      <c r="E53" s="7"/>
      <c r="F53" s="7"/>
      <c r="G53" s="7"/>
      <c r="H53" s="9"/>
      <c r="I53" s="9"/>
      <c r="J53" s="9"/>
      <c r="K53" s="160"/>
      <c r="L53" s="160"/>
      <c r="M53" s="10"/>
      <c r="N53" s="10"/>
      <c r="O53" s="10"/>
    </row>
    <row r="54" spans="1:15">
      <c r="A54" s="10"/>
      <c r="B54" s="10"/>
      <c r="C54" s="102"/>
      <c r="D54" s="102"/>
      <c r="E54" s="102"/>
      <c r="F54" s="102"/>
      <c r="G54" s="102"/>
      <c r="H54" s="102"/>
      <c r="I54" s="102"/>
      <c r="J54" s="102"/>
      <c r="K54" s="160"/>
      <c r="L54" s="160"/>
      <c r="M54" s="10"/>
      <c r="N54" s="10"/>
      <c r="O54" s="10"/>
    </row>
    <row r="55" spans="1:15">
      <c r="A55" s="10"/>
      <c r="B55" s="10"/>
      <c r="C55" s="102"/>
      <c r="D55" s="102"/>
      <c r="E55" s="102"/>
      <c r="F55" s="102"/>
      <c r="G55" s="102"/>
      <c r="H55" s="102"/>
      <c r="I55" s="102"/>
      <c r="J55" s="102"/>
      <c r="K55" s="160"/>
      <c r="L55" s="160"/>
      <c r="M55" s="10"/>
      <c r="N55" s="10"/>
      <c r="O55" s="10"/>
    </row>
    <row r="56" spans="1:15">
      <c r="A56" s="10"/>
      <c r="B56" s="10"/>
      <c r="C56" s="102"/>
      <c r="D56" s="102"/>
      <c r="E56" s="102"/>
      <c r="F56" s="102"/>
      <c r="G56" s="102"/>
      <c r="H56" s="102"/>
      <c r="I56" s="102"/>
      <c r="J56" s="102"/>
      <c r="K56" s="160"/>
      <c r="L56" s="160"/>
      <c r="M56" s="10"/>
      <c r="N56" s="10"/>
      <c r="O56" s="10"/>
    </row>
    <row r="57" spans="1:15">
      <c r="A57" s="10"/>
      <c r="B57" s="10"/>
      <c r="C57" s="103"/>
      <c r="D57" s="103"/>
      <c r="E57" s="103"/>
      <c r="F57" s="103"/>
      <c r="G57" s="103"/>
      <c r="H57" s="103"/>
      <c r="I57" s="103"/>
      <c r="J57" s="103"/>
      <c r="K57" s="160"/>
      <c r="L57" s="160"/>
      <c r="M57" s="10"/>
      <c r="N57" s="10"/>
      <c r="O57" s="10"/>
    </row>
    <row r="58" spans="1:15">
      <c r="A58" s="10"/>
      <c r="B58" s="10"/>
      <c r="C58" s="102"/>
      <c r="D58" s="102"/>
      <c r="E58" s="102"/>
      <c r="F58" s="102"/>
      <c r="G58" s="102"/>
      <c r="H58" s="102"/>
      <c r="I58" s="102"/>
      <c r="J58" s="102"/>
      <c r="K58" s="160"/>
      <c r="L58" s="160"/>
      <c r="M58" s="10"/>
      <c r="N58" s="10"/>
      <c r="O58" s="10"/>
    </row>
    <row r="59" spans="1:15">
      <c r="A59" s="10"/>
      <c r="B59" s="10"/>
      <c r="C59" s="102"/>
      <c r="D59" s="102"/>
      <c r="E59" s="102"/>
      <c r="F59" s="102"/>
      <c r="G59" s="102"/>
      <c r="H59" s="102"/>
      <c r="I59" s="102"/>
      <c r="J59" s="102"/>
      <c r="K59" s="160"/>
      <c r="L59" s="160"/>
      <c r="M59" s="10"/>
      <c r="N59" s="10"/>
      <c r="O59" s="10"/>
    </row>
    <row r="60" spans="1:15">
      <c r="A60" s="10"/>
      <c r="B60" s="10"/>
      <c r="C60" s="103"/>
      <c r="D60" s="103"/>
      <c r="E60" s="103"/>
      <c r="F60" s="103"/>
      <c r="G60" s="103"/>
      <c r="H60" s="103"/>
      <c r="I60" s="103"/>
      <c r="J60" s="103"/>
      <c r="K60" s="160"/>
      <c r="L60" s="160"/>
      <c r="M60" s="10"/>
      <c r="N60" s="10"/>
      <c r="O60" s="10"/>
    </row>
    <row r="61" spans="1:15">
      <c r="A61" s="10"/>
      <c r="B61" s="10"/>
      <c r="C61" s="7"/>
      <c r="D61" s="7"/>
      <c r="E61" s="7"/>
      <c r="F61" s="7"/>
      <c r="G61" s="7"/>
      <c r="H61" s="7"/>
      <c r="I61" s="7"/>
      <c r="J61" s="7"/>
      <c r="K61" s="160"/>
      <c r="L61" s="160"/>
      <c r="M61" s="10"/>
      <c r="N61" s="10"/>
      <c r="O61" s="10"/>
    </row>
    <row r="62" spans="1:15">
      <c r="A62" s="10"/>
      <c r="B62" s="10"/>
      <c r="C62" s="7"/>
      <c r="D62" s="7"/>
      <c r="E62" s="7"/>
      <c r="F62" s="7"/>
      <c r="G62" s="7"/>
      <c r="H62" s="7"/>
      <c r="I62" s="7"/>
      <c r="J62" s="7"/>
      <c r="K62" s="160"/>
      <c r="L62" s="160"/>
      <c r="M62" s="10"/>
      <c r="N62" s="10"/>
      <c r="O62" s="10"/>
    </row>
    <row r="63" spans="1:1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60"/>
      <c r="L63" s="160"/>
      <c r="M63" s="10"/>
      <c r="N63" s="10"/>
      <c r="O63" s="10"/>
    </row>
  </sheetData>
  <mergeCells count="1">
    <mergeCell ref="B30:R30"/>
  </mergeCells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&amp;RPage &amp;P&amp;C&amp;"Calibri"&amp;11&amp;K000000&amp;A_x000D_&amp;1#&amp;"Calibri"&amp;10&amp;K000000Confidential</oddFooter>
  </headerFooter>
  <ignoredErrors>
    <ignoredError sqref="C18:H19 C21:H21 C20 E20:H20 C16:H16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56">
    <tabColor rgb="FF92D050"/>
    <pageSetUpPr fitToPage="1"/>
  </sheetPr>
  <dimension ref="A1:BA95"/>
  <sheetViews>
    <sheetView zoomScaleNormal="100" workbookViewId="0">
      <selection activeCell="O3" sqref="O3:P3"/>
    </sheetView>
  </sheetViews>
  <sheetFormatPr defaultColWidth="9.33203125" defaultRowHeight="12" outlineLevelRow="1"/>
  <cols>
    <col min="1" max="1" width="23.33203125" style="48" customWidth="1"/>
    <col min="2" max="2" width="40" style="49" customWidth="1"/>
    <col min="3" max="7" width="7.44140625" style="49" bestFit="1" customWidth="1"/>
    <col min="8" max="10" width="6.6640625" style="49" hidden="1" customWidth="1"/>
    <col min="11" max="12" width="7.44140625" style="159" customWidth="1"/>
    <col min="13" max="16" width="8.44140625" style="49" customWidth="1"/>
    <col min="17" max="18" width="7.44140625" style="49" customWidth="1"/>
    <col min="19" max="19" width="9.33203125" style="49"/>
    <col min="20" max="20" width="22" style="49" bestFit="1" customWidth="1"/>
    <col min="21" max="22" width="7" style="159" customWidth="1"/>
    <col min="23" max="16384" width="9.33203125" style="49"/>
  </cols>
  <sheetData>
    <row r="1" spans="1:53">
      <c r="A1" s="146" t="s">
        <v>60</v>
      </c>
      <c r="B1" s="47">
        <v>2</v>
      </c>
      <c r="C1" s="47">
        <f t="shared" ref="C1:N1" si="0">1+B1</f>
        <v>3</v>
      </c>
      <c r="D1" s="47">
        <f t="shared" si="0"/>
        <v>4</v>
      </c>
      <c r="E1" s="47">
        <f t="shared" si="0"/>
        <v>5</v>
      </c>
      <c r="F1" s="47">
        <f t="shared" si="0"/>
        <v>6</v>
      </c>
      <c r="G1" s="47">
        <f t="shared" si="0"/>
        <v>7</v>
      </c>
      <c r="H1" s="47">
        <f t="shared" si="0"/>
        <v>8</v>
      </c>
      <c r="I1" s="47">
        <f t="shared" si="0"/>
        <v>9</v>
      </c>
      <c r="J1" s="47">
        <f t="shared" si="0"/>
        <v>10</v>
      </c>
      <c r="K1" s="157">
        <f t="shared" si="0"/>
        <v>11</v>
      </c>
      <c r="L1" s="157">
        <f t="shared" si="0"/>
        <v>12</v>
      </c>
      <c r="M1" s="47">
        <f t="shared" si="0"/>
        <v>13</v>
      </c>
      <c r="N1" s="47">
        <f t="shared" si="0"/>
        <v>14</v>
      </c>
      <c r="O1" s="158">
        <f>+N1+1</f>
        <v>15</v>
      </c>
      <c r="P1" s="158">
        <f>+O1+1</f>
        <v>16</v>
      </c>
      <c r="Q1" s="158">
        <f>+P1+1</f>
        <v>17</v>
      </c>
      <c r="R1" s="158">
        <f>+Q1+1</f>
        <v>18</v>
      </c>
    </row>
    <row r="2" spans="1:53">
      <c r="B2" s="350" t="s">
        <v>30</v>
      </c>
      <c r="C2" s="343"/>
      <c r="D2" s="343"/>
      <c r="E2" s="343"/>
      <c r="F2" s="343"/>
      <c r="G2" s="343"/>
      <c r="H2" s="343"/>
      <c r="I2" s="343"/>
      <c r="J2" s="343"/>
      <c r="K2" s="282"/>
      <c r="L2" s="282"/>
      <c r="M2" s="269"/>
      <c r="N2" s="324"/>
      <c r="O2" s="324"/>
      <c r="P2" s="270"/>
      <c r="Q2" s="324"/>
      <c r="R2" s="324"/>
    </row>
    <row r="3" spans="1:53" ht="12" customHeight="1">
      <c r="B3" s="378"/>
      <c r="C3" s="379"/>
      <c r="D3" s="375"/>
      <c r="E3" s="375"/>
      <c r="F3" s="375"/>
      <c r="G3" s="377"/>
      <c r="H3" s="375"/>
      <c r="I3" s="375"/>
      <c r="J3" s="375"/>
      <c r="K3" s="393"/>
      <c r="L3" s="395"/>
      <c r="M3" s="922" t="s">
        <v>81</v>
      </c>
      <c r="N3" s="923"/>
      <c r="O3" s="951"/>
      <c r="P3" s="952"/>
      <c r="Q3" s="948" t="e">
        <f>#REF!</f>
        <v>#REF!</v>
      </c>
      <c r="R3" s="949" t="e">
        <f>#REF!</f>
        <v>#REF!</v>
      </c>
      <c r="U3" s="246" t="s">
        <v>71</v>
      </c>
    </row>
    <row r="4" spans="1:53" ht="24.75" customHeight="1">
      <c r="A4" s="147" t="str">
        <f>+"topheading"&amp;$A$1</f>
        <v>topheadingSWE</v>
      </c>
      <c r="B4" s="384" t="e">
        <f>+VLOOKUP($A4,#REF!,B$1+1,FALSE)</f>
        <v>#REF!</v>
      </c>
      <c r="C4" s="380" t="e">
        <f>+VLOOKUP($A4,#REF!,C$1+1,FALSE)</f>
        <v>#REF!</v>
      </c>
      <c r="D4" s="381" t="e">
        <f>+VLOOKUP($A4,#REF!,D$1+1,FALSE)</f>
        <v>#REF!</v>
      </c>
      <c r="E4" s="381" t="e">
        <f>+VLOOKUP($A4,#REF!,E$1+1,FALSE)</f>
        <v>#REF!</v>
      </c>
      <c r="F4" s="381" t="e">
        <f>+VLOOKUP($A4,#REF!,F$1+1,FALSE)</f>
        <v>#REF!</v>
      </c>
      <c r="G4" s="382" t="e">
        <f>+VLOOKUP($A4,#REF!,G$1+1,FALSE)</f>
        <v>#REF!</v>
      </c>
      <c r="H4" s="381" t="e">
        <f>+VLOOKUP($A4,#REF!,H$1+1,FALSE)</f>
        <v>#REF!</v>
      </c>
      <c r="I4" s="381" t="e">
        <f>+VLOOKUP($A4,#REF!,I$1+1,FALSE)</f>
        <v>#REF!</v>
      </c>
      <c r="J4" s="381" t="e">
        <f>+VLOOKUP($A4,#REF!,J$1+1,FALSE)</f>
        <v>#REF!</v>
      </c>
      <c r="K4" s="373" t="e">
        <f>+VLOOKUP($A4,#REF!,K$1+1,FALSE)</f>
        <v>#REF!</v>
      </c>
      <c r="L4" s="382" t="e">
        <f>+VLOOKUP($A4,#REF!,L$1+1,FALSE)</f>
        <v>#REF!</v>
      </c>
      <c r="M4" s="394" t="e">
        <f>+K4</f>
        <v>#REF!</v>
      </c>
      <c r="N4" s="382" t="e">
        <f>L4</f>
        <v>#REF!</v>
      </c>
      <c r="O4" s="708" t="e">
        <f>#REF!</f>
        <v>#REF!</v>
      </c>
      <c r="P4" s="709" t="e">
        <f>#REF!</f>
        <v>#REF!</v>
      </c>
      <c r="Q4" s="396" t="s">
        <v>73</v>
      </c>
      <c r="R4" s="702" t="s">
        <v>74</v>
      </c>
      <c r="S4" s="161"/>
      <c r="T4" s="161"/>
      <c r="U4" s="387" t="e">
        <f>C4</f>
        <v>#REF!</v>
      </c>
      <c r="V4" s="704" t="e">
        <f t="shared" ref="V4:AJ4" si="1">D4</f>
        <v>#REF!</v>
      </c>
      <c r="W4" s="704" t="e">
        <f t="shared" si="1"/>
        <v>#REF!</v>
      </c>
      <c r="X4" s="704" t="e">
        <f t="shared" si="1"/>
        <v>#REF!</v>
      </c>
      <c r="Y4" s="704" t="e">
        <f t="shared" si="1"/>
        <v>#REF!</v>
      </c>
      <c r="Z4" s="704" t="e">
        <f t="shared" si="1"/>
        <v>#REF!</v>
      </c>
      <c r="AA4" s="704" t="e">
        <f t="shared" si="1"/>
        <v>#REF!</v>
      </c>
      <c r="AB4" s="704" t="e">
        <f t="shared" si="1"/>
        <v>#REF!</v>
      </c>
      <c r="AC4" s="389" t="e">
        <f t="shared" si="1"/>
        <v>#REF!</v>
      </c>
      <c r="AD4" s="680" t="e">
        <f t="shared" si="1"/>
        <v>#REF!</v>
      </c>
      <c r="AE4" s="389" t="e">
        <f t="shared" si="1"/>
        <v>#REF!</v>
      </c>
      <c r="AF4" s="680" t="e">
        <f t="shared" si="1"/>
        <v>#REF!</v>
      </c>
      <c r="AG4" s="389" t="e">
        <f t="shared" si="1"/>
        <v>#REF!</v>
      </c>
      <c r="AH4" s="680" t="e">
        <f t="shared" si="1"/>
        <v>#REF!</v>
      </c>
      <c r="AI4" s="389" t="str">
        <f t="shared" si="1"/>
        <v>EUR</v>
      </c>
      <c r="AJ4" s="680" t="str">
        <f t="shared" si="1"/>
        <v>Lokal</v>
      </c>
    </row>
    <row r="5" spans="1:53" ht="12" customHeight="1">
      <c r="A5" s="52" t="s">
        <v>6</v>
      </c>
      <c r="B5" s="413" t="s">
        <v>47</v>
      </c>
      <c r="C5" s="439">
        <f t="shared" ref="C5:J22" si="2">VLOOKUP($A5,PeB_NO,C$1,FALSE)</f>
        <v>0</v>
      </c>
      <c r="D5" s="421">
        <f t="shared" si="2"/>
        <v>129</v>
      </c>
      <c r="E5" s="421">
        <f t="shared" si="2"/>
        <v>122</v>
      </c>
      <c r="F5" s="416">
        <f t="shared" si="2"/>
        <v>104</v>
      </c>
      <c r="G5" s="416">
        <f t="shared" si="2"/>
        <v>101</v>
      </c>
      <c r="H5" s="416">
        <f t="shared" si="2"/>
        <v>97</v>
      </c>
      <c r="I5" s="416">
        <f t="shared" si="2"/>
        <v>97</v>
      </c>
      <c r="J5" s="416">
        <f t="shared" si="2"/>
        <v>97</v>
      </c>
      <c r="K5" s="522">
        <f t="shared" ref="K5:N22" si="3">VLOOKUP($A5,PeB_NO,K$1,FALSE)</f>
        <v>-1</v>
      </c>
      <c r="L5" s="510">
        <f t="shared" si="3"/>
        <v>-1</v>
      </c>
      <c r="M5" s="522">
        <f t="shared" ref="M5:R22" si="4">VLOOKUP($A5,PeB_NO,M$1,FALSE)</f>
        <v>0</v>
      </c>
      <c r="N5" s="510">
        <f t="shared" si="4"/>
        <v>0</v>
      </c>
      <c r="O5" s="523">
        <f t="shared" si="4"/>
        <v>0</v>
      </c>
      <c r="P5" s="524">
        <f t="shared" si="4"/>
        <v>0</v>
      </c>
      <c r="Q5" s="418" t="e">
        <f t="shared" si="4"/>
        <v>#DIV/0!</v>
      </c>
      <c r="R5" s="422">
        <f t="shared" si="4"/>
        <v>0</v>
      </c>
      <c r="S5" s="161"/>
      <c r="T5" s="161"/>
      <c r="U5" s="620"/>
      <c r="V5" s="760"/>
      <c r="W5" s="723"/>
      <c r="X5" s="724"/>
      <c r="Y5" s="724"/>
      <c r="Z5" s="725"/>
      <c r="AA5" s="725"/>
      <c r="AB5" s="725"/>
      <c r="AC5" s="621"/>
      <c r="AD5" s="596"/>
      <c r="AE5" s="609"/>
      <c r="AF5" s="582"/>
      <c r="AG5" s="615"/>
      <c r="AH5" s="761"/>
      <c r="AI5" s="609"/>
      <c r="AJ5" s="582"/>
      <c r="AL5" s="63">
        <f>C5-U5</f>
        <v>0</v>
      </c>
      <c r="AM5" s="63">
        <f t="shared" ref="AM5:AY22" si="5">D5-V5</f>
        <v>129</v>
      </c>
      <c r="AN5" s="63">
        <f t="shared" si="5"/>
        <v>122</v>
      </c>
      <c r="AO5" s="63">
        <f t="shared" si="5"/>
        <v>104</v>
      </c>
      <c r="AP5" s="63">
        <f t="shared" si="5"/>
        <v>101</v>
      </c>
      <c r="AQ5" s="63">
        <f t="shared" si="5"/>
        <v>97</v>
      </c>
      <c r="AR5" s="63">
        <f t="shared" si="5"/>
        <v>97</v>
      </c>
      <c r="AS5" s="63">
        <f t="shared" si="5"/>
        <v>97</v>
      </c>
      <c r="AT5" s="63">
        <f t="shared" si="5"/>
        <v>-1</v>
      </c>
      <c r="AU5" s="63">
        <f t="shared" si="5"/>
        <v>-1</v>
      </c>
      <c r="AV5" s="63">
        <f t="shared" si="5"/>
        <v>0</v>
      </c>
      <c r="AW5" s="63">
        <f t="shared" si="5"/>
        <v>0</v>
      </c>
      <c r="AX5" s="63">
        <f t="shared" si="5"/>
        <v>0</v>
      </c>
      <c r="AY5" s="63">
        <f>P5-AH5</f>
        <v>0</v>
      </c>
      <c r="AZ5" s="63" t="e">
        <f t="shared" ref="AZ5:BA22" si="6">Q5-AI5</f>
        <v>#DIV/0!</v>
      </c>
      <c r="BA5" s="63">
        <f t="shared" si="6"/>
        <v>0</v>
      </c>
    </row>
    <row r="6" spans="1:53" ht="12" customHeight="1">
      <c r="A6" s="52" t="s">
        <v>2</v>
      </c>
      <c r="B6" s="413" t="s">
        <v>36</v>
      </c>
      <c r="C6" s="516">
        <f t="shared" si="2"/>
        <v>0</v>
      </c>
      <c r="D6" s="420">
        <f t="shared" si="2"/>
        <v>14</v>
      </c>
      <c r="E6" s="421">
        <f t="shared" si="2"/>
        <v>18</v>
      </c>
      <c r="F6" s="416">
        <f t="shared" si="2"/>
        <v>16</v>
      </c>
      <c r="G6" s="416">
        <f t="shared" si="2"/>
        <v>23</v>
      </c>
      <c r="H6" s="421">
        <f t="shared" si="2"/>
        <v>22</v>
      </c>
      <c r="I6" s="421">
        <f t="shared" si="2"/>
        <v>21</v>
      </c>
      <c r="J6" s="421">
        <f t="shared" si="2"/>
        <v>18</v>
      </c>
      <c r="K6" s="429">
        <f t="shared" si="3"/>
        <v>-1</v>
      </c>
      <c r="L6" s="510">
        <f t="shared" si="3"/>
        <v>-1</v>
      </c>
      <c r="M6" s="429">
        <f t="shared" si="4"/>
        <v>0</v>
      </c>
      <c r="N6" s="510">
        <f t="shared" si="4"/>
        <v>0</v>
      </c>
      <c r="O6" s="519">
        <f t="shared" si="4"/>
        <v>0</v>
      </c>
      <c r="P6" s="525">
        <f t="shared" si="4"/>
        <v>0</v>
      </c>
      <c r="Q6" s="418" t="e">
        <f t="shared" si="4"/>
        <v>#DIV/0!</v>
      </c>
      <c r="R6" s="422">
        <f t="shared" si="4"/>
        <v>0</v>
      </c>
      <c r="S6" s="91"/>
      <c r="T6" s="91"/>
      <c r="U6" s="327"/>
      <c r="V6" s="326"/>
      <c r="W6" s="282"/>
      <c r="X6" s="283"/>
      <c r="Y6" s="277"/>
      <c r="Z6" s="283"/>
      <c r="AA6" s="283"/>
      <c r="AB6" s="283"/>
      <c r="AC6" s="284"/>
      <c r="AD6" s="285"/>
      <c r="AE6" s="278"/>
      <c r="AF6" s="280"/>
      <c r="AG6" s="363"/>
      <c r="AH6" s="622"/>
      <c r="AI6" s="278"/>
      <c r="AJ6" s="280"/>
      <c r="AL6" s="63">
        <f t="shared" ref="AL6:AL30" si="7">C6-U6</f>
        <v>0</v>
      </c>
      <c r="AM6" s="63">
        <f t="shared" si="5"/>
        <v>14</v>
      </c>
      <c r="AN6" s="63">
        <f t="shared" si="5"/>
        <v>18</v>
      </c>
      <c r="AO6" s="63">
        <f t="shared" si="5"/>
        <v>16</v>
      </c>
      <c r="AP6" s="63">
        <f t="shared" si="5"/>
        <v>23</v>
      </c>
      <c r="AQ6" s="63">
        <f t="shared" si="5"/>
        <v>22</v>
      </c>
      <c r="AR6" s="63">
        <f t="shared" si="5"/>
        <v>21</v>
      </c>
      <c r="AS6" s="63">
        <f t="shared" si="5"/>
        <v>18</v>
      </c>
      <c r="AT6" s="63">
        <f t="shared" si="5"/>
        <v>-1</v>
      </c>
      <c r="AU6" s="63">
        <f t="shared" si="5"/>
        <v>-1</v>
      </c>
      <c r="AV6" s="63">
        <f t="shared" si="5"/>
        <v>0</v>
      </c>
      <c r="AW6" s="63">
        <f t="shared" si="5"/>
        <v>0</v>
      </c>
      <c r="AX6" s="63">
        <f t="shared" si="5"/>
        <v>0</v>
      </c>
      <c r="AY6" s="63">
        <f t="shared" si="5"/>
        <v>0</v>
      </c>
      <c r="AZ6" s="63" t="e">
        <f t="shared" si="6"/>
        <v>#DIV/0!</v>
      </c>
      <c r="BA6" s="63">
        <f>R6-AJ6</f>
        <v>0</v>
      </c>
    </row>
    <row r="7" spans="1:53" ht="12" customHeight="1">
      <c r="A7" s="52" t="s">
        <v>0</v>
      </c>
      <c r="B7" s="413" t="s">
        <v>37</v>
      </c>
      <c r="C7" s="516">
        <f t="shared" si="2"/>
        <v>0</v>
      </c>
      <c r="D7" s="420">
        <f t="shared" si="2"/>
        <v>1</v>
      </c>
      <c r="E7" s="421">
        <f t="shared" si="2"/>
        <v>10</v>
      </c>
      <c r="F7" s="416">
        <f t="shared" si="2"/>
        <v>7</v>
      </c>
      <c r="G7" s="416">
        <f t="shared" si="2"/>
        <v>2</v>
      </c>
      <c r="H7" s="421">
        <f t="shared" si="2"/>
        <v>5</v>
      </c>
      <c r="I7" s="421">
        <f t="shared" si="2"/>
        <v>7</v>
      </c>
      <c r="J7" s="421">
        <f t="shared" si="2"/>
        <v>2</v>
      </c>
      <c r="K7" s="429">
        <f t="shared" si="3"/>
        <v>0</v>
      </c>
      <c r="L7" s="510">
        <f t="shared" si="3"/>
        <v>0</v>
      </c>
      <c r="M7" s="429">
        <f t="shared" si="4"/>
        <v>0</v>
      </c>
      <c r="N7" s="510">
        <f t="shared" si="4"/>
        <v>0</v>
      </c>
      <c r="O7" s="519">
        <f t="shared" si="4"/>
        <v>0</v>
      </c>
      <c r="P7" s="525">
        <f t="shared" si="4"/>
        <v>0</v>
      </c>
      <c r="Q7" s="418">
        <f t="shared" si="4"/>
        <v>0</v>
      </c>
      <c r="R7" s="422">
        <f t="shared" si="4"/>
        <v>0</v>
      </c>
      <c r="S7" s="74"/>
      <c r="T7" s="74"/>
      <c r="U7" s="327"/>
      <c r="V7" s="326"/>
      <c r="W7" s="282"/>
      <c r="X7" s="283"/>
      <c r="Y7" s="277"/>
      <c r="Z7" s="283"/>
      <c r="AA7" s="283"/>
      <c r="AB7" s="283"/>
      <c r="AC7" s="284"/>
      <c r="AD7" s="285"/>
      <c r="AE7" s="278"/>
      <c r="AF7" s="280"/>
      <c r="AG7" s="363"/>
      <c r="AH7" s="622"/>
      <c r="AI7" s="278"/>
      <c r="AJ7" s="280"/>
      <c r="AL7" s="63">
        <f t="shared" si="7"/>
        <v>0</v>
      </c>
      <c r="AM7" s="63">
        <f t="shared" si="5"/>
        <v>1</v>
      </c>
      <c r="AN7" s="63">
        <f t="shared" si="5"/>
        <v>10</v>
      </c>
      <c r="AO7" s="63">
        <f t="shared" si="5"/>
        <v>7</v>
      </c>
      <c r="AP7" s="63">
        <f t="shared" si="5"/>
        <v>2</v>
      </c>
      <c r="AQ7" s="63">
        <f t="shared" si="5"/>
        <v>5</v>
      </c>
      <c r="AR7" s="63">
        <f t="shared" si="5"/>
        <v>7</v>
      </c>
      <c r="AS7" s="63">
        <f t="shared" si="5"/>
        <v>2</v>
      </c>
      <c r="AT7" s="63">
        <f t="shared" si="5"/>
        <v>0</v>
      </c>
      <c r="AU7" s="63">
        <f t="shared" si="5"/>
        <v>0</v>
      </c>
      <c r="AV7" s="63">
        <f t="shared" si="5"/>
        <v>0</v>
      </c>
      <c r="AW7" s="63">
        <f t="shared" si="5"/>
        <v>0</v>
      </c>
      <c r="AX7" s="63">
        <f t="shared" si="5"/>
        <v>0</v>
      </c>
      <c r="AY7" s="63">
        <f t="shared" si="5"/>
        <v>0</v>
      </c>
      <c r="AZ7" s="63">
        <f t="shared" si="6"/>
        <v>0</v>
      </c>
      <c r="BA7" s="63">
        <f t="shared" si="6"/>
        <v>0</v>
      </c>
    </row>
    <row r="8" spans="1:53" ht="12" customHeight="1">
      <c r="A8" s="52" t="s">
        <v>14</v>
      </c>
      <c r="B8" s="413" t="s">
        <v>57</v>
      </c>
      <c r="C8" s="516">
        <f t="shared" si="2"/>
        <v>0</v>
      </c>
      <c r="D8" s="420">
        <f t="shared" si="2"/>
        <v>4</v>
      </c>
      <c r="E8" s="421">
        <f t="shared" si="2"/>
        <v>0</v>
      </c>
      <c r="F8" s="416">
        <f t="shared" si="2"/>
        <v>0</v>
      </c>
      <c r="G8" s="416">
        <f t="shared" si="2"/>
        <v>0</v>
      </c>
      <c r="H8" s="421">
        <f t="shared" si="2"/>
        <v>0</v>
      </c>
      <c r="I8" s="421">
        <f t="shared" si="2"/>
        <v>1</v>
      </c>
      <c r="J8" s="421">
        <f t="shared" si="2"/>
        <v>2</v>
      </c>
      <c r="K8" s="429">
        <f t="shared" si="3"/>
        <v>0</v>
      </c>
      <c r="L8" s="510">
        <f t="shared" si="3"/>
        <v>0</v>
      </c>
      <c r="M8" s="429">
        <f t="shared" si="4"/>
        <v>0</v>
      </c>
      <c r="N8" s="510">
        <f t="shared" si="4"/>
        <v>0</v>
      </c>
      <c r="O8" s="519">
        <f t="shared" si="4"/>
        <v>0</v>
      </c>
      <c r="P8" s="525">
        <f t="shared" si="4"/>
        <v>0</v>
      </c>
      <c r="Q8" s="418">
        <f t="shared" si="4"/>
        <v>0</v>
      </c>
      <c r="R8" s="422">
        <f t="shared" si="4"/>
        <v>0</v>
      </c>
      <c r="S8" s="74"/>
      <c r="T8" s="74"/>
      <c r="U8" s="327"/>
      <c r="V8" s="326"/>
      <c r="W8" s="282"/>
      <c r="X8" s="283"/>
      <c r="Y8" s="277"/>
      <c r="Z8" s="283"/>
      <c r="AA8" s="283"/>
      <c r="AB8" s="283"/>
      <c r="AC8" s="284"/>
      <c r="AD8" s="285"/>
      <c r="AE8" s="278"/>
      <c r="AF8" s="623"/>
      <c r="AG8" s="363"/>
      <c r="AH8" s="622"/>
      <c r="AI8" s="278"/>
      <c r="AJ8" s="280"/>
      <c r="AL8" s="63">
        <f t="shared" si="7"/>
        <v>0</v>
      </c>
      <c r="AM8" s="63">
        <f t="shared" si="5"/>
        <v>4</v>
      </c>
      <c r="AN8" s="63">
        <f t="shared" si="5"/>
        <v>0</v>
      </c>
      <c r="AO8" s="63">
        <f t="shared" si="5"/>
        <v>0</v>
      </c>
      <c r="AP8" s="63">
        <f t="shared" si="5"/>
        <v>0</v>
      </c>
      <c r="AQ8" s="63">
        <f t="shared" si="5"/>
        <v>0</v>
      </c>
      <c r="AR8" s="63">
        <f t="shared" si="5"/>
        <v>1</v>
      </c>
      <c r="AS8" s="63">
        <f t="shared" si="5"/>
        <v>2</v>
      </c>
      <c r="AT8" s="63">
        <f t="shared" si="5"/>
        <v>0</v>
      </c>
      <c r="AU8" s="63">
        <f t="shared" si="5"/>
        <v>0</v>
      </c>
      <c r="AV8" s="63">
        <f t="shared" si="5"/>
        <v>0</v>
      </c>
      <c r="AW8" s="63">
        <f t="shared" si="5"/>
        <v>0</v>
      </c>
      <c r="AX8" s="63">
        <f t="shared" si="5"/>
        <v>0</v>
      </c>
      <c r="AY8" s="63">
        <f t="shared" si="5"/>
        <v>0</v>
      </c>
      <c r="AZ8" s="63">
        <f t="shared" si="6"/>
        <v>0</v>
      </c>
      <c r="BA8" s="63">
        <f t="shared" si="6"/>
        <v>0</v>
      </c>
    </row>
    <row r="9" spans="1:53" ht="12" customHeight="1">
      <c r="A9" s="58" t="s">
        <v>7</v>
      </c>
      <c r="B9" s="423" t="s">
        <v>48</v>
      </c>
      <c r="C9" s="517">
        <f t="shared" si="2"/>
        <v>0</v>
      </c>
      <c r="D9" s="427">
        <f t="shared" si="2"/>
        <v>148</v>
      </c>
      <c r="E9" s="428">
        <f t="shared" si="2"/>
        <v>150</v>
      </c>
      <c r="F9" s="412">
        <f t="shared" si="2"/>
        <v>127</v>
      </c>
      <c r="G9" s="412">
        <f t="shared" si="2"/>
        <v>126</v>
      </c>
      <c r="H9" s="428">
        <f t="shared" si="2"/>
        <v>124</v>
      </c>
      <c r="I9" s="428">
        <f t="shared" si="2"/>
        <v>126</v>
      </c>
      <c r="J9" s="428">
        <f t="shared" si="2"/>
        <v>119</v>
      </c>
      <c r="K9" s="526">
        <f t="shared" si="3"/>
        <v>-1</v>
      </c>
      <c r="L9" s="527">
        <f t="shared" si="3"/>
        <v>-1</v>
      </c>
      <c r="M9" s="526">
        <f t="shared" si="4"/>
        <v>0</v>
      </c>
      <c r="N9" s="527">
        <f t="shared" si="4"/>
        <v>0</v>
      </c>
      <c r="O9" s="528">
        <f t="shared" si="4"/>
        <v>0</v>
      </c>
      <c r="P9" s="529">
        <f t="shared" si="4"/>
        <v>0</v>
      </c>
      <c r="Q9" s="425" t="e">
        <f t="shared" si="4"/>
        <v>#DIV/0!</v>
      </c>
      <c r="R9" s="426">
        <f t="shared" si="4"/>
        <v>0</v>
      </c>
      <c r="S9" s="74"/>
      <c r="T9" s="74"/>
      <c r="U9" s="584"/>
      <c r="V9" s="286"/>
      <c r="W9" s="611"/>
      <c r="X9" s="286"/>
      <c r="Y9" s="286"/>
      <c r="Z9" s="294"/>
      <c r="AA9" s="294"/>
      <c r="AB9" s="294"/>
      <c r="AC9" s="287"/>
      <c r="AD9" s="288"/>
      <c r="AE9" s="289"/>
      <c r="AF9" s="290"/>
      <c r="AG9" s="610"/>
      <c r="AH9" s="286"/>
      <c r="AI9" s="289"/>
      <c r="AJ9" s="290"/>
      <c r="AL9" s="63">
        <f t="shared" si="7"/>
        <v>0</v>
      </c>
      <c r="AM9" s="63">
        <f t="shared" si="5"/>
        <v>148</v>
      </c>
      <c r="AN9" s="63">
        <f t="shared" si="5"/>
        <v>150</v>
      </c>
      <c r="AO9" s="63">
        <f t="shared" si="5"/>
        <v>127</v>
      </c>
      <c r="AP9" s="63">
        <f t="shared" si="5"/>
        <v>126</v>
      </c>
      <c r="AQ9" s="63">
        <f t="shared" si="5"/>
        <v>124</v>
      </c>
      <c r="AR9" s="63">
        <f t="shared" si="5"/>
        <v>126</v>
      </c>
      <c r="AS9" s="63">
        <f t="shared" si="5"/>
        <v>119</v>
      </c>
      <c r="AT9" s="63">
        <f t="shared" si="5"/>
        <v>-1</v>
      </c>
      <c r="AU9" s="63">
        <f t="shared" si="5"/>
        <v>-1</v>
      </c>
      <c r="AV9" s="63">
        <f t="shared" si="5"/>
        <v>0</v>
      </c>
      <c r="AW9" s="63">
        <f t="shared" si="5"/>
        <v>0</v>
      </c>
      <c r="AX9" s="63">
        <f t="shared" si="5"/>
        <v>0</v>
      </c>
      <c r="AY9" s="63">
        <f t="shared" si="5"/>
        <v>0</v>
      </c>
      <c r="AZ9" s="63" t="e">
        <f t="shared" si="6"/>
        <v>#DIV/0!</v>
      </c>
      <c r="BA9" s="63">
        <f t="shared" si="6"/>
        <v>0</v>
      </c>
    </row>
    <row r="10" spans="1:53" ht="12" customHeight="1">
      <c r="A10" s="52" t="s">
        <v>3</v>
      </c>
      <c r="B10" s="413" t="s">
        <v>28</v>
      </c>
      <c r="C10" s="516">
        <f t="shared" si="2"/>
        <v>0</v>
      </c>
      <c r="D10" s="420">
        <f t="shared" si="2"/>
        <v>0</v>
      </c>
      <c r="E10" s="421">
        <f t="shared" si="2"/>
        <v>0</v>
      </c>
      <c r="F10" s="416">
        <f t="shared" si="2"/>
        <v>0</v>
      </c>
      <c r="G10" s="416">
        <f t="shared" si="2"/>
        <v>0</v>
      </c>
      <c r="H10" s="421">
        <f t="shared" si="2"/>
        <v>0</v>
      </c>
      <c r="I10" s="421">
        <f t="shared" si="2"/>
        <v>0</v>
      </c>
      <c r="J10" s="421">
        <f t="shared" si="2"/>
        <v>0</v>
      </c>
      <c r="K10" s="429">
        <f t="shared" si="3"/>
        <v>0</v>
      </c>
      <c r="L10" s="510">
        <f t="shared" si="3"/>
        <v>0</v>
      </c>
      <c r="M10" s="429">
        <f t="shared" si="4"/>
        <v>0</v>
      </c>
      <c r="N10" s="510">
        <f t="shared" si="4"/>
        <v>0</v>
      </c>
      <c r="O10" s="519">
        <f t="shared" si="4"/>
        <v>0</v>
      </c>
      <c r="P10" s="525">
        <f t="shared" si="4"/>
        <v>0</v>
      </c>
      <c r="Q10" s="418">
        <f t="shared" si="4"/>
        <v>0</v>
      </c>
      <c r="R10" s="422">
        <f t="shared" si="4"/>
        <v>0</v>
      </c>
      <c r="S10" s="74"/>
      <c r="T10" s="74"/>
      <c r="U10" s="327"/>
      <c r="V10" s="326"/>
      <c r="W10" s="282"/>
      <c r="X10" s="283"/>
      <c r="Y10" s="277"/>
      <c r="Z10" s="283"/>
      <c r="AA10" s="283"/>
      <c r="AB10" s="283"/>
      <c r="AC10" s="284"/>
      <c r="AD10" s="285"/>
      <c r="AE10" s="278"/>
      <c r="AF10" s="280"/>
      <c r="AG10" s="363"/>
      <c r="AH10" s="622"/>
      <c r="AI10" s="278"/>
      <c r="AJ10" s="280"/>
      <c r="AL10" s="63">
        <f t="shared" si="7"/>
        <v>0</v>
      </c>
      <c r="AM10" s="63">
        <f t="shared" si="5"/>
        <v>0</v>
      </c>
      <c r="AN10" s="63">
        <f t="shared" si="5"/>
        <v>0</v>
      </c>
      <c r="AO10" s="63">
        <f t="shared" si="5"/>
        <v>0</v>
      </c>
      <c r="AP10" s="63">
        <f t="shared" si="5"/>
        <v>0</v>
      </c>
      <c r="AQ10" s="63">
        <f t="shared" si="5"/>
        <v>0</v>
      </c>
      <c r="AR10" s="63">
        <f t="shared" si="5"/>
        <v>0</v>
      </c>
      <c r="AS10" s="63">
        <f t="shared" si="5"/>
        <v>0</v>
      </c>
      <c r="AT10" s="63">
        <f t="shared" si="5"/>
        <v>0</v>
      </c>
      <c r="AU10" s="63">
        <f t="shared" si="5"/>
        <v>0</v>
      </c>
      <c r="AV10" s="63">
        <f t="shared" si="5"/>
        <v>0</v>
      </c>
      <c r="AW10" s="63">
        <f t="shared" si="5"/>
        <v>0</v>
      </c>
      <c r="AX10" s="63">
        <f t="shared" si="5"/>
        <v>0</v>
      </c>
      <c r="AY10" s="63">
        <f t="shared" si="5"/>
        <v>0</v>
      </c>
      <c r="AZ10" s="63">
        <f t="shared" si="6"/>
        <v>0</v>
      </c>
      <c r="BA10" s="63">
        <f t="shared" si="6"/>
        <v>0</v>
      </c>
    </row>
    <row r="11" spans="1:53" ht="12" customHeight="1">
      <c r="A11" s="156" t="s">
        <v>61</v>
      </c>
      <c r="B11" s="530" t="s">
        <v>62</v>
      </c>
      <c r="C11" s="516">
        <f t="shared" si="2"/>
        <v>0</v>
      </c>
      <c r="D11" s="420">
        <f t="shared" si="2"/>
        <v>0</v>
      </c>
      <c r="E11" s="421">
        <f t="shared" si="2"/>
        <v>0</v>
      </c>
      <c r="F11" s="416">
        <f t="shared" si="2"/>
        <v>0</v>
      </c>
      <c r="G11" s="416">
        <f t="shared" si="2"/>
        <v>0</v>
      </c>
      <c r="H11" s="421">
        <f t="shared" si="2"/>
        <v>0</v>
      </c>
      <c r="I11" s="421">
        <f t="shared" si="2"/>
        <v>0</v>
      </c>
      <c r="J11" s="421">
        <f t="shared" si="2"/>
        <v>0</v>
      </c>
      <c r="K11" s="429">
        <f t="shared" si="3"/>
        <v>0</v>
      </c>
      <c r="L11" s="510">
        <f t="shared" si="3"/>
        <v>0</v>
      </c>
      <c r="M11" s="429">
        <f t="shared" si="4"/>
        <v>0</v>
      </c>
      <c r="N11" s="510">
        <f t="shared" si="4"/>
        <v>0</v>
      </c>
      <c r="O11" s="519">
        <f t="shared" si="4"/>
        <v>0</v>
      </c>
      <c r="P11" s="525">
        <f t="shared" si="4"/>
        <v>0</v>
      </c>
      <c r="Q11" s="418">
        <f t="shared" si="4"/>
        <v>0</v>
      </c>
      <c r="R11" s="422">
        <f t="shared" si="4"/>
        <v>0</v>
      </c>
      <c r="S11" s="74"/>
      <c r="T11" s="74"/>
      <c r="U11" s="327"/>
      <c r="V11" s="326"/>
      <c r="W11" s="282"/>
      <c r="X11" s="283"/>
      <c r="Y11" s="277"/>
      <c r="Z11" s="283"/>
      <c r="AA11" s="283"/>
      <c r="AB11" s="283"/>
      <c r="AC11" s="284"/>
      <c r="AD11" s="285"/>
      <c r="AE11" s="278"/>
      <c r="AF11" s="280"/>
      <c r="AG11" s="363"/>
      <c r="AH11" s="622"/>
      <c r="AI11" s="278"/>
      <c r="AJ11" s="280"/>
      <c r="AL11" s="63">
        <f t="shared" si="7"/>
        <v>0</v>
      </c>
      <c r="AM11" s="63">
        <f t="shared" si="5"/>
        <v>0</v>
      </c>
      <c r="AN11" s="63">
        <f t="shared" si="5"/>
        <v>0</v>
      </c>
      <c r="AO11" s="63">
        <f t="shared" si="5"/>
        <v>0</v>
      </c>
      <c r="AP11" s="63">
        <f t="shared" si="5"/>
        <v>0</v>
      </c>
      <c r="AQ11" s="63">
        <f t="shared" si="5"/>
        <v>0</v>
      </c>
      <c r="AR11" s="63">
        <f t="shared" si="5"/>
        <v>0</v>
      </c>
      <c r="AS11" s="63">
        <f t="shared" si="5"/>
        <v>0</v>
      </c>
      <c r="AT11" s="63">
        <f t="shared" si="5"/>
        <v>0</v>
      </c>
      <c r="AU11" s="63">
        <f t="shared" si="5"/>
        <v>0</v>
      </c>
      <c r="AV11" s="63">
        <f t="shared" si="5"/>
        <v>0</v>
      </c>
      <c r="AW11" s="63">
        <f t="shared" si="5"/>
        <v>0</v>
      </c>
      <c r="AX11" s="63">
        <f t="shared" si="5"/>
        <v>0</v>
      </c>
      <c r="AY11" s="63">
        <f t="shared" si="5"/>
        <v>0</v>
      </c>
      <c r="AZ11" s="63">
        <f t="shared" si="6"/>
        <v>0</v>
      </c>
      <c r="BA11" s="63">
        <f t="shared" si="6"/>
        <v>0</v>
      </c>
    </row>
    <row r="12" spans="1:53" ht="12" customHeight="1">
      <c r="A12" s="58" t="s">
        <v>20</v>
      </c>
      <c r="B12" s="423" t="s">
        <v>49</v>
      </c>
      <c r="C12" s="517">
        <f t="shared" si="2"/>
        <v>0</v>
      </c>
      <c r="D12" s="427">
        <f t="shared" si="2"/>
        <v>-81</v>
      </c>
      <c r="E12" s="428">
        <f t="shared" si="2"/>
        <v>-75</v>
      </c>
      <c r="F12" s="412">
        <f t="shared" si="2"/>
        <v>-85</v>
      </c>
      <c r="G12" s="412">
        <f t="shared" si="2"/>
        <v>-56</v>
      </c>
      <c r="H12" s="428">
        <f t="shared" si="2"/>
        <v>-64</v>
      </c>
      <c r="I12" s="428">
        <f t="shared" si="2"/>
        <v>-61</v>
      </c>
      <c r="J12" s="428">
        <f t="shared" si="2"/>
        <v>-76</v>
      </c>
      <c r="K12" s="526">
        <f t="shared" si="3"/>
        <v>-1</v>
      </c>
      <c r="L12" s="527">
        <f t="shared" si="3"/>
        <v>-1</v>
      </c>
      <c r="M12" s="526">
        <f t="shared" si="4"/>
        <v>0</v>
      </c>
      <c r="N12" s="527">
        <f t="shared" si="4"/>
        <v>0</v>
      </c>
      <c r="O12" s="528">
        <f t="shared" si="4"/>
        <v>0</v>
      </c>
      <c r="P12" s="529">
        <f t="shared" si="4"/>
        <v>0</v>
      </c>
      <c r="Q12" s="425" t="e">
        <f t="shared" si="4"/>
        <v>#DIV/0!</v>
      </c>
      <c r="R12" s="426">
        <f t="shared" si="4"/>
        <v>0</v>
      </c>
      <c r="S12" s="159"/>
      <c r="T12" s="159"/>
      <c r="U12" s="584"/>
      <c r="V12" s="588"/>
      <c r="W12" s="293"/>
      <c r="X12" s="294"/>
      <c r="Y12" s="286"/>
      <c r="Z12" s="294"/>
      <c r="AA12" s="294"/>
      <c r="AB12" s="294"/>
      <c r="AC12" s="287"/>
      <c r="AD12" s="288"/>
      <c r="AE12" s="289"/>
      <c r="AF12" s="290"/>
      <c r="AG12" s="610"/>
      <c r="AH12" s="624"/>
      <c r="AI12" s="289"/>
      <c r="AJ12" s="290"/>
      <c r="AL12" s="63">
        <f t="shared" si="7"/>
        <v>0</v>
      </c>
      <c r="AM12" s="63">
        <f t="shared" si="5"/>
        <v>-81</v>
      </c>
      <c r="AN12" s="63">
        <f t="shared" si="5"/>
        <v>-75</v>
      </c>
      <c r="AO12" s="63">
        <f t="shared" si="5"/>
        <v>-85</v>
      </c>
      <c r="AP12" s="63">
        <f t="shared" si="5"/>
        <v>-56</v>
      </c>
      <c r="AQ12" s="63">
        <f t="shared" si="5"/>
        <v>-64</v>
      </c>
      <c r="AR12" s="63">
        <f t="shared" si="5"/>
        <v>-61</v>
      </c>
      <c r="AS12" s="63">
        <f t="shared" si="5"/>
        <v>-76</v>
      </c>
      <c r="AT12" s="63">
        <f t="shared" si="5"/>
        <v>-1</v>
      </c>
      <c r="AU12" s="63">
        <f t="shared" si="5"/>
        <v>-1</v>
      </c>
      <c r="AV12" s="63">
        <f t="shared" si="5"/>
        <v>0</v>
      </c>
      <c r="AW12" s="63">
        <f t="shared" si="5"/>
        <v>0</v>
      </c>
      <c r="AX12" s="63">
        <f t="shared" si="5"/>
        <v>0</v>
      </c>
      <c r="AY12" s="63">
        <f t="shared" si="5"/>
        <v>0</v>
      </c>
      <c r="AZ12" s="63" t="e">
        <f t="shared" si="6"/>
        <v>#DIV/0!</v>
      </c>
      <c r="BA12" s="63">
        <f t="shared" si="6"/>
        <v>0</v>
      </c>
    </row>
    <row r="13" spans="1:53" ht="12" customHeight="1">
      <c r="A13" s="58" t="s">
        <v>9</v>
      </c>
      <c r="B13" s="423" t="s">
        <v>50</v>
      </c>
      <c r="C13" s="517">
        <f t="shared" si="2"/>
        <v>0</v>
      </c>
      <c r="D13" s="427">
        <f t="shared" si="2"/>
        <v>67</v>
      </c>
      <c r="E13" s="428">
        <f t="shared" si="2"/>
        <v>75</v>
      </c>
      <c r="F13" s="428">
        <f t="shared" si="2"/>
        <v>42</v>
      </c>
      <c r="G13" s="428">
        <f t="shared" si="2"/>
        <v>70</v>
      </c>
      <c r="H13" s="428">
        <f t="shared" si="2"/>
        <v>60</v>
      </c>
      <c r="I13" s="428">
        <f t="shared" si="2"/>
        <v>65</v>
      </c>
      <c r="J13" s="428">
        <f t="shared" si="2"/>
        <v>43</v>
      </c>
      <c r="K13" s="526">
        <f t="shared" si="3"/>
        <v>-1</v>
      </c>
      <c r="L13" s="527">
        <f t="shared" si="3"/>
        <v>-1</v>
      </c>
      <c r="M13" s="526">
        <f t="shared" si="4"/>
        <v>0</v>
      </c>
      <c r="N13" s="527">
        <f t="shared" si="4"/>
        <v>0</v>
      </c>
      <c r="O13" s="528">
        <f t="shared" si="4"/>
        <v>0</v>
      </c>
      <c r="P13" s="529">
        <f t="shared" si="4"/>
        <v>0</v>
      </c>
      <c r="Q13" s="425" t="e">
        <f t="shared" si="4"/>
        <v>#DIV/0!</v>
      </c>
      <c r="R13" s="426">
        <f t="shared" si="4"/>
        <v>0</v>
      </c>
      <c r="S13" s="159"/>
      <c r="T13" s="159"/>
      <c r="U13" s="584"/>
      <c r="V13" s="588"/>
      <c r="W13" s="293"/>
      <c r="X13" s="294"/>
      <c r="Y13" s="294"/>
      <c r="Z13" s="294"/>
      <c r="AA13" s="294"/>
      <c r="AB13" s="294"/>
      <c r="AC13" s="287"/>
      <c r="AD13" s="288"/>
      <c r="AE13" s="289"/>
      <c r="AF13" s="290"/>
      <c r="AG13" s="610"/>
      <c r="AH13" s="624"/>
      <c r="AI13" s="289"/>
      <c r="AJ13" s="290"/>
      <c r="AL13" s="63">
        <f t="shared" si="7"/>
        <v>0</v>
      </c>
      <c r="AM13" s="63">
        <f t="shared" si="5"/>
        <v>67</v>
      </c>
      <c r="AN13" s="63">
        <f t="shared" si="5"/>
        <v>75</v>
      </c>
      <c r="AO13" s="63">
        <f t="shared" si="5"/>
        <v>42</v>
      </c>
      <c r="AP13" s="63">
        <f t="shared" si="5"/>
        <v>70</v>
      </c>
      <c r="AQ13" s="63">
        <f t="shared" si="5"/>
        <v>60</v>
      </c>
      <c r="AR13" s="63">
        <f t="shared" si="5"/>
        <v>65</v>
      </c>
      <c r="AS13" s="63">
        <f t="shared" si="5"/>
        <v>43</v>
      </c>
      <c r="AT13" s="63">
        <f t="shared" si="5"/>
        <v>-1</v>
      </c>
      <c r="AU13" s="63">
        <f t="shared" si="5"/>
        <v>-1</v>
      </c>
      <c r="AV13" s="63">
        <f t="shared" si="5"/>
        <v>0</v>
      </c>
      <c r="AW13" s="63">
        <f t="shared" si="5"/>
        <v>0</v>
      </c>
      <c r="AX13" s="63">
        <f t="shared" si="5"/>
        <v>0</v>
      </c>
      <c r="AY13" s="63">
        <f t="shared" si="5"/>
        <v>0</v>
      </c>
      <c r="AZ13" s="63" t="e">
        <f t="shared" si="6"/>
        <v>#DIV/0!</v>
      </c>
      <c r="BA13" s="63">
        <f t="shared" si="6"/>
        <v>0</v>
      </c>
    </row>
    <row r="14" spans="1:53" ht="12" customHeight="1">
      <c r="A14" s="52" t="s">
        <v>19</v>
      </c>
      <c r="B14" s="413" t="s">
        <v>38</v>
      </c>
      <c r="C14" s="531">
        <f t="shared" si="2"/>
        <v>0</v>
      </c>
      <c r="D14" s="420">
        <f t="shared" si="2"/>
        <v>-19</v>
      </c>
      <c r="E14" s="421">
        <f t="shared" si="2"/>
        <v>-6</v>
      </c>
      <c r="F14" s="415">
        <f t="shared" si="2"/>
        <v>-10</v>
      </c>
      <c r="G14" s="415">
        <f t="shared" si="2"/>
        <v>0</v>
      </c>
      <c r="H14" s="421">
        <f t="shared" si="2"/>
        <v>0</v>
      </c>
      <c r="I14" s="421">
        <f t="shared" si="2"/>
        <v>-2</v>
      </c>
      <c r="J14" s="421">
        <f t="shared" si="2"/>
        <v>0</v>
      </c>
      <c r="K14" s="429">
        <f t="shared" si="3"/>
        <v>0</v>
      </c>
      <c r="L14" s="510">
        <f t="shared" si="3"/>
        <v>0</v>
      </c>
      <c r="M14" s="429">
        <f t="shared" si="4"/>
        <v>0</v>
      </c>
      <c r="N14" s="510">
        <f t="shared" si="4"/>
        <v>0</v>
      </c>
      <c r="O14" s="519">
        <f t="shared" si="4"/>
        <v>0</v>
      </c>
      <c r="P14" s="525">
        <f t="shared" si="4"/>
        <v>0</v>
      </c>
      <c r="Q14" s="418">
        <f t="shared" si="4"/>
        <v>0</v>
      </c>
      <c r="R14" s="422">
        <f t="shared" si="4"/>
        <v>0</v>
      </c>
      <c r="S14" s="159"/>
      <c r="T14" s="159"/>
      <c r="U14" s="327"/>
      <c r="V14" s="326"/>
      <c r="W14" s="282"/>
      <c r="X14" s="283"/>
      <c r="Y14" s="276"/>
      <c r="Z14" s="283"/>
      <c r="AA14" s="283"/>
      <c r="AB14" s="283"/>
      <c r="AC14" s="284"/>
      <c r="AD14" s="285"/>
      <c r="AE14" s="295"/>
      <c r="AF14" s="280"/>
      <c r="AG14" s="363"/>
      <c r="AH14" s="622"/>
      <c r="AI14" s="278"/>
      <c r="AJ14" s="280"/>
      <c r="AL14" s="63">
        <f t="shared" si="7"/>
        <v>0</v>
      </c>
      <c r="AM14" s="63">
        <f t="shared" si="5"/>
        <v>-19</v>
      </c>
      <c r="AN14" s="63">
        <f t="shared" si="5"/>
        <v>-6</v>
      </c>
      <c r="AO14" s="63">
        <f t="shared" si="5"/>
        <v>-10</v>
      </c>
      <c r="AP14" s="63">
        <f t="shared" si="5"/>
        <v>0</v>
      </c>
      <c r="AQ14" s="63">
        <f t="shared" si="5"/>
        <v>0</v>
      </c>
      <c r="AR14" s="63">
        <f t="shared" si="5"/>
        <v>-2</v>
      </c>
      <c r="AS14" s="63">
        <f t="shared" si="5"/>
        <v>0</v>
      </c>
      <c r="AT14" s="63">
        <f t="shared" si="5"/>
        <v>0</v>
      </c>
      <c r="AU14" s="63">
        <f t="shared" si="5"/>
        <v>0</v>
      </c>
      <c r="AV14" s="63">
        <f t="shared" si="5"/>
        <v>0</v>
      </c>
      <c r="AW14" s="63">
        <f t="shared" si="5"/>
        <v>0</v>
      </c>
      <c r="AX14" s="63">
        <f t="shared" si="5"/>
        <v>0</v>
      </c>
      <c r="AY14" s="63">
        <f t="shared" si="5"/>
        <v>0</v>
      </c>
      <c r="AZ14" s="63">
        <f t="shared" si="6"/>
        <v>0</v>
      </c>
      <c r="BA14" s="63">
        <f t="shared" si="6"/>
        <v>0</v>
      </c>
    </row>
    <row r="15" spans="1:53" ht="12" hidden="1" customHeight="1" outlineLevel="1">
      <c r="A15" s="52" t="s">
        <v>83</v>
      </c>
      <c r="B15" s="413" t="s">
        <v>84</v>
      </c>
      <c r="C15" s="531">
        <f t="shared" si="2"/>
        <v>0</v>
      </c>
      <c r="D15" s="420">
        <f t="shared" si="2"/>
        <v>0</v>
      </c>
      <c r="E15" s="421">
        <f t="shared" si="2"/>
        <v>0</v>
      </c>
      <c r="F15" s="415">
        <f t="shared" si="2"/>
        <v>0</v>
      </c>
      <c r="G15" s="415">
        <f t="shared" si="2"/>
        <v>0</v>
      </c>
      <c r="H15" s="421">
        <f t="shared" si="2"/>
        <v>0</v>
      </c>
      <c r="I15" s="421">
        <f t="shared" si="2"/>
        <v>0</v>
      </c>
      <c r="J15" s="421">
        <f t="shared" si="2"/>
        <v>0</v>
      </c>
      <c r="K15" s="429" t="e">
        <f t="shared" si="3"/>
        <v>#N/A</v>
      </c>
      <c r="L15" s="510" t="e">
        <f t="shared" si="3"/>
        <v>#DIV/0!</v>
      </c>
      <c r="M15" s="429">
        <f t="shared" si="4"/>
        <v>0</v>
      </c>
      <c r="N15" s="510">
        <f t="shared" si="4"/>
        <v>0</v>
      </c>
      <c r="O15" s="519">
        <f t="shared" si="4"/>
        <v>0</v>
      </c>
      <c r="P15" s="525">
        <f t="shared" si="4"/>
        <v>0</v>
      </c>
      <c r="Q15" s="418" t="e">
        <f t="shared" si="4"/>
        <v>#DIV/0!</v>
      </c>
      <c r="R15" s="422">
        <f t="shared" si="4"/>
        <v>0</v>
      </c>
      <c r="S15" s="159"/>
      <c r="T15" s="159"/>
      <c r="U15" s="327"/>
      <c r="V15" s="326"/>
      <c r="W15" s="282"/>
      <c r="X15" s="283"/>
      <c r="Y15" s="276"/>
      <c r="Z15" s="283"/>
      <c r="AA15" s="283"/>
      <c r="AB15" s="283"/>
      <c r="AC15" s="284"/>
      <c r="AD15" s="285"/>
      <c r="AE15" s="295"/>
      <c r="AF15" s="280"/>
      <c r="AG15" s="363"/>
      <c r="AH15" s="622"/>
      <c r="AI15" s="278"/>
      <c r="AJ15" s="280"/>
      <c r="AL15" s="63">
        <f t="shared" ref="AL15:BA15" si="8">C15-U15</f>
        <v>0</v>
      </c>
      <c r="AM15" s="63">
        <f t="shared" si="8"/>
        <v>0</v>
      </c>
      <c r="AN15" s="63">
        <f t="shared" si="8"/>
        <v>0</v>
      </c>
      <c r="AO15" s="63">
        <f t="shared" si="8"/>
        <v>0</v>
      </c>
      <c r="AP15" s="63">
        <f t="shared" si="8"/>
        <v>0</v>
      </c>
      <c r="AQ15" s="63">
        <f t="shared" si="8"/>
        <v>0</v>
      </c>
      <c r="AR15" s="63">
        <f t="shared" si="8"/>
        <v>0</v>
      </c>
      <c r="AS15" s="63">
        <f t="shared" si="8"/>
        <v>0</v>
      </c>
      <c r="AT15" s="63" t="e">
        <f t="shared" si="8"/>
        <v>#N/A</v>
      </c>
      <c r="AU15" s="63" t="e">
        <f t="shared" si="8"/>
        <v>#DIV/0!</v>
      </c>
      <c r="AV15" s="63">
        <f t="shared" si="8"/>
        <v>0</v>
      </c>
      <c r="AW15" s="63">
        <f t="shared" si="8"/>
        <v>0</v>
      </c>
      <c r="AX15" s="63">
        <f t="shared" si="8"/>
        <v>0</v>
      </c>
      <c r="AY15" s="63">
        <f t="shared" si="8"/>
        <v>0</v>
      </c>
      <c r="AZ15" s="63" t="e">
        <f t="shared" si="8"/>
        <v>#DIV/0!</v>
      </c>
      <c r="BA15" s="63">
        <f t="shared" si="8"/>
        <v>0</v>
      </c>
    </row>
    <row r="16" spans="1:53" ht="12" customHeight="1" collapsed="1">
      <c r="A16" s="58" t="s">
        <v>4</v>
      </c>
      <c r="B16" s="430" t="s">
        <v>34</v>
      </c>
      <c r="C16" s="532">
        <f t="shared" si="2"/>
        <v>0</v>
      </c>
      <c r="D16" s="432">
        <f t="shared" si="2"/>
        <v>48</v>
      </c>
      <c r="E16" s="433">
        <f t="shared" si="2"/>
        <v>69</v>
      </c>
      <c r="F16" s="434">
        <f t="shared" si="2"/>
        <v>32</v>
      </c>
      <c r="G16" s="434">
        <f t="shared" si="2"/>
        <v>70</v>
      </c>
      <c r="H16" s="433">
        <f t="shared" si="2"/>
        <v>60</v>
      </c>
      <c r="I16" s="433">
        <f t="shared" si="2"/>
        <v>63</v>
      </c>
      <c r="J16" s="433">
        <f t="shared" si="2"/>
        <v>43</v>
      </c>
      <c r="K16" s="533">
        <f t="shared" si="3"/>
        <v>-1</v>
      </c>
      <c r="L16" s="437">
        <f t="shared" si="3"/>
        <v>-1</v>
      </c>
      <c r="M16" s="533">
        <f t="shared" si="4"/>
        <v>0</v>
      </c>
      <c r="N16" s="437">
        <f t="shared" si="4"/>
        <v>0</v>
      </c>
      <c r="O16" s="534">
        <f t="shared" si="4"/>
        <v>0</v>
      </c>
      <c r="P16" s="535">
        <f t="shared" si="4"/>
        <v>0</v>
      </c>
      <c r="Q16" s="436" t="e">
        <f t="shared" si="4"/>
        <v>#DIV/0!</v>
      </c>
      <c r="R16" s="438">
        <f t="shared" si="4"/>
        <v>0</v>
      </c>
      <c r="S16" s="159"/>
      <c r="T16" s="159"/>
      <c r="U16" s="591"/>
      <c r="V16" s="592"/>
      <c r="W16" s="297"/>
      <c r="X16" s="266"/>
      <c r="Y16" s="298"/>
      <c r="Z16" s="266"/>
      <c r="AA16" s="266"/>
      <c r="AB16" s="266"/>
      <c r="AC16" s="299"/>
      <c r="AD16" s="607"/>
      <c r="AE16" s="300"/>
      <c r="AF16" s="301"/>
      <c r="AG16" s="612"/>
      <c r="AH16" s="625"/>
      <c r="AI16" s="300"/>
      <c r="AJ16" s="318"/>
      <c r="AL16" s="63">
        <f t="shared" si="7"/>
        <v>0</v>
      </c>
      <c r="AM16" s="63">
        <f t="shared" si="5"/>
        <v>48</v>
      </c>
      <c r="AN16" s="63">
        <f t="shared" si="5"/>
        <v>69</v>
      </c>
      <c r="AO16" s="63">
        <f t="shared" si="5"/>
        <v>32</v>
      </c>
      <c r="AP16" s="63">
        <f t="shared" si="5"/>
        <v>70</v>
      </c>
      <c r="AQ16" s="63">
        <f t="shared" si="5"/>
        <v>60</v>
      </c>
      <c r="AR16" s="63">
        <f t="shared" si="5"/>
        <v>63</v>
      </c>
      <c r="AS16" s="63">
        <f t="shared" si="5"/>
        <v>43</v>
      </c>
      <c r="AT16" s="63">
        <f t="shared" si="5"/>
        <v>-1</v>
      </c>
      <c r="AU16" s="63">
        <f t="shared" si="5"/>
        <v>-1</v>
      </c>
      <c r="AV16" s="63">
        <f t="shared" si="5"/>
        <v>0</v>
      </c>
      <c r="AW16" s="63">
        <f t="shared" si="5"/>
        <v>0</v>
      </c>
      <c r="AX16" s="63">
        <f t="shared" si="5"/>
        <v>0</v>
      </c>
      <c r="AY16" s="63">
        <f t="shared" si="5"/>
        <v>0</v>
      </c>
      <c r="AZ16" s="63" t="e">
        <f t="shared" si="6"/>
        <v>#DIV/0!</v>
      </c>
      <c r="BA16" s="63">
        <f t="shared" si="6"/>
        <v>0</v>
      </c>
    </row>
    <row r="17" spans="1:53" ht="12" customHeight="1">
      <c r="A17" s="52" t="s">
        <v>8</v>
      </c>
      <c r="B17" s="413" t="s">
        <v>32</v>
      </c>
      <c r="C17" s="439">
        <f t="shared" si="2"/>
        <v>0</v>
      </c>
      <c r="D17" s="416">
        <f t="shared" si="2"/>
        <v>54.7</v>
      </c>
      <c r="E17" s="416">
        <f t="shared" si="2"/>
        <v>50</v>
      </c>
      <c r="F17" s="416">
        <f t="shared" si="2"/>
        <v>66.900000000000006</v>
      </c>
      <c r="G17" s="416">
        <f t="shared" si="2"/>
        <v>44.4</v>
      </c>
      <c r="H17" s="416">
        <f t="shared" si="2"/>
        <v>51.6</v>
      </c>
      <c r="I17" s="416">
        <f t="shared" si="2"/>
        <v>48.4</v>
      </c>
      <c r="J17" s="416">
        <f t="shared" si="2"/>
        <v>63.9</v>
      </c>
      <c r="K17" s="429"/>
      <c r="L17" s="510"/>
      <c r="M17" s="429"/>
      <c r="N17" s="510"/>
      <c r="O17" s="519">
        <f t="shared" si="4"/>
        <v>0</v>
      </c>
      <c r="P17" s="525">
        <f t="shared" si="4"/>
        <v>0</v>
      </c>
      <c r="Q17" s="418"/>
      <c r="R17" s="422"/>
      <c r="S17" s="159"/>
      <c r="T17" s="159"/>
      <c r="U17" s="303"/>
      <c r="V17" s="590"/>
      <c r="W17" s="277"/>
      <c r="X17" s="277"/>
      <c r="Y17" s="277"/>
      <c r="Z17" s="277"/>
      <c r="AA17" s="277"/>
      <c r="AB17" s="277"/>
      <c r="AC17" s="278"/>
      <c r="AD17" s="280"/>
      <c r="AE17" s="278"/>
      <c r="AF17" s="280"/>
      <c r="AG17" s="303"/>
      <c r="AH17" s="590"/>
      <c r="AI17" s="278"/>
      <c r="AJ17" s="306"/>
      <c r="AL17" s="63">
        <f t="shared" si="7"/>
        <v>0</v>
      </c>
      <c r="AM17" s="63">
        <f t="shared" si="5"/>
        <v>54.7</v>
      </c>
      <c r="AN17" s="63">
        <f t="shared" si="5"/>
        <v>50</v>
      </c>
      <c r="AO17" s="63">
        <f t="shared" si="5"/>
        <v>66.900000000000006</v>
      </c>
      <c r="AP17" s="63">
        <f t="shared" si="5"/>
        <v>44.4</v>
      </c>
      <c r="AQ17" s="63">
        <f t="shared" si="5"/>
        <v>51.6</v>
      </c>
      <c r="AR17" s="63">
        <f t="shared" si="5"/>
        <v>48.4</v>
      </c>
      <c r="AS17" s="63">
        <f t="shared" si="5"/>
        <v>63.9</v>
      </c>
      <c r="AT17" s="63">
        <f t="shared" si="5"/>
        <v>0</v>
      </c>
      <c r="AU17" s="63">
        <f t="shared" si="5"/>
        <v>0</v>
      </c>
      <c r="AV17" s="63">
        <f t="shared" si="5"/>
        <v>0</v>
      </c>
      <c r="AW17" s="63">
        <f t="shared" si="5"/>
        <v>0</v>
      </c>
      <c r="AX17" s="63">
        <f t="shared" si="5"/>
        <v>0</v>
      </c>
      <c r="AY17" s="63">
        <f t="shared" si="5"/>
        <v>0</v>
      </c>
      <c r="AZ17" s="63">
        <f t="shared" si="6"/>
        <v>0</v>
      </c>
      <c r="BA17" s="63">
        <f t="shared" si="6"/>
        <v>0</v>
      </c>
    </row>
    <row r="18" spans="1:53" ht="12" customHeight="1">
      <c r="A18" s="52" t="s">
        <v>5</v>
      </c>
      <c r="B18" s="413" t="s">
        <v>79</v>
      </c>
      <c r="C18" s="439">
        <f t="shared" si="2"/>
        <v>0</v>
      </c>
      <c r="D18" s="416">
        <f t="shared" si="2"/>
        <v>6.9949122653146807</v>
      </c>
      <c r="E18" s="416">
        <f t="shared" si="2"/>
        <v>10.030412118263584</v>
      </c>
      <c r="F18" s="416">
        <f t="shared" si="2"/>
        <v>5.4949007603283295</v>
      </c>
      <c r="G18" s="416">
        <f t="shared" si="2"/>
        <v>13.180707263172586</v>
      </c>
      <c r="H18" s="416">
        <f t="shared" si="2"/>
        <v>11.682139652012163</v>
      </c>
      <c r="I18" s="416">
        <f t="shared" si="2"/>
        <v>12.557219432989653</v>
      </c>
      <c r="J18" s="416">
        <f t="shared" si="2"/>
        <v>9.094025291553768</v>
      </c>
      <c r="K18" s="429"/>
      <c r="L18" s="510"/>
      <c r="M18" s="429"/>
      <c r="N18" s="510"/>
      <c r="O18" s="519">
        <f t="shared" si="4"/>
        <v>0</v>
      </c>
      <c r="P18" s="525">
        <f t="shared" si="4"/>
        <v>0</v>
      </c>
      <c r="Q18" s="418"/>
      <c r="R18" s="422"/>
      <c r="S18" s="159"/>
      <c r="T18" s="159"/>
      <c r="U18" s="303"/>
      <c r="V18" s="590"/>
      <c r="W18" s="277"/>
      <c r="X18" s="277"/>
      <c r="Y18" s="277"/>
      <c r="Z18" s="277"/>
      <c r="AA18" s="277"/>
      <c r="AB18" s="277"/>
      <c r="AC18" s="278"/>
      <c r="AD18" s="280"/>
      <c r="AE18" s="278"/>
      <c r="AF18" s="280"/>
      <c r="AG18" s="303"/>
      <c r="AH18" s="590"/>
      <c r="AI18" s="278"/>
      <c r="AJ18" s="306"/>
      <c r="AL18" s="63">
        <f t="shared" ref="AL18:BA18" si="9">C18-U18</f>
        <v>0</v>
      </c>
      <c r="AM18" s="63">
        <f t="shared" si="9"/>
        <v>6.9949122653146807</v>
      </c>
      <c r="AN18" s="63">
        <f t="shared" si="9"/>
        <v>10.030412118263584</v>
      </c>
      <c r="AO18" s="63">
        <f t="shared" si="9"/>
        <v>5.4949007603283295</v>
      </c>
      <c r="AP18" s="63">
        <f t="shared" si="9"/>
        <v>13.180707263172586</v>
      </c>
      <c r="AQ18" s="63">
        <f t="shared" si="9"/>
        <v>11.682139652012163</v>
      </c>
      <c r="AR18" s="63">
        <f t="shared" si="9"/>
        <v>12.557219432989653</v>
      </c>
      <c r="AS18" s="63">
        <f t="shared" si="9"/>
        <v>9.094025291553768</v>
      </c>
      <c r="AT18" s="63">
        <f t="shared" si="9"/>
        <v>0</v>
      </c>
      <c r="AU18" s="63">
        <f t="shared" si="9"/>
        <v>0</v>
      </c>
      <c r="AV18" s="63">
        <f t="shared" si="9"/>
        <v>0</v>
      </c>
      <c r="AW18" s="63">
        <f t="shared" si="9"/>
        <v>0</v>
      </c>
      <c r="AX18" s="63">
        <f t="shared" si="9"/>
        <v>0</v>
      </c>
      <c r="AY18" s="63">
        <f t="shared" si="9"/>
        <v>0</v>
      </c>
      <c r="AZ18" s="63">
        <f t="shared" si="9"/>
        <v>0</v>
      </c>
      <c r="BA18" s="63">
        <f t="shared" si="9"/>
        <v>0</v>
      </c>
    </row>
    <row r="19" spans="1:53" ht="12" hidden="1" customHeight="1" outlineLevel="1">
      <c r="A19" s="52" t="s">
        <v>5</v>
      </c>
      <c r="B19" s="413" t="s">
        <v>5</v>
      </c>
      <c r="C19" s="439">
        <f t="shared" si="2"/>
        <v>0</v>
      </c>
      <c r="D19" s="416">
        <f t="shared" si="2"/>
        <v>6.9949122653146807</v>
      </c>
      <c r="E19" s="416">
        <f t="shared" si="2"/>
        <v>10.030412118263584</v>
      </c>
      <c r="F19" s="416">
        <f t="shared" si="2"/>
        <v>5.4949007603283295</v>
      </c>
      <c r="G19" s="416">
        <f t="shared" si="2"/>
        <v>13.180707263172586</v>
      </c>
      <c r="H19" s="416">
        <f t="shared" si="2"/>
        <v>11.682139652012163</v>
      </c>
      <c r="I19" s="416">
        <f t="shared" si="2"/>
        <v>12.557219432989653</v>
      </c>
      <c r="J19" s="416">
        <f t="shared" si="2"/>
        <v>9.094025291553768</v>
      </c>
      <c r="K19" s="429"/>
      <c r="L19" s="510"/>
      <c r="M19" s="429"/>
      <c r="N19" s="510"/>
      <c r="O19" s="519">
        <f t="shared" si="4"/>
        <v>0</v>
      </c>
      <c r="P19" s="525">
        <f t="shared" si="4"/>
        <v>0</v>
      </c>
      <c r="Q19" s="418"/>
      <c r="R19" s="422"/>
      <c r="S19" s="159"/>
      <c r="T19" s="159"/>
      <c r="U19" s="303"/>
      <c r="V19" s="590"/>
      <c r="W19" s="277"/>
      <c r="X19" s="277"/>
      <c r="Y19" s="277"/>
      <c r="Z19" s="277"/>
      <c r="AA19" s="277"/>
      <c r="AB19" s="277"/>
      <c r="AC19" s="278"/>
      <c r="AD19" s="280"/>
      <c r="AE19" s="278"/>
      <c r="AF19" s="280"/>
      <c r="AG19" s="303"/>
      <c r="AH19" s="590"/>
      <c r="AI19" s="278"/>
      <c r="AJ19" s="306"/>
      <c r="AL19" s="63">
        <f t="shared" si="7"/>
        <v>0</v>
      </c>
      <c r="AM19" s="63">
        <f t="shared" si="5"/>
        <v>6.9949122653146807</v>
      </c>
      <c r="AN19" s="63">
        <f t="shared" si="5"/>
        <v>10.030412118263584</v>
      </c>
      <c r="AO19" s="63">
        <f t="shared" si="5"/>
        <v>5.4949007603283295</v>
      </c>
      <c r="AP19" s="63">
        <f t="shared" si="5"/>
        <v>13.180707263172586</v>
      </c>
      <c r="AQ19" s="63">
        <f t="shared" si="5"/>
        <v>11.682139652012163</v>
      </c>
      <c r="AR19" s="63">
        <f t="shared" si="5"/>
        <v>12.557219432989653</v>
      </c>
      <c r="AS19" s="63">
        <f t="shared" si="5"/>
        <v>9.094025291553768</v>
      </c>
      <c r="AT19" s="63">
        <f t="shared" si="5"/>
        <v>0</v>
      </c>
      <c r="AU19" s="63">
        <f t="shared" si="5"/>
        <v>0</v>
      </c>
      <c r="AV19" s="63">
        <f t="shared" si="5"/>
        <v>0</v>
      </c>
      <c r="AW19" s="63">
        <f t="shared" si="5"/>
        <v>0</v>
      </c>
      <c r="AX19" s="63">
        <f t="shared" si="5"/>
        <v>0</v>
      </c>
      <c r="AY19" s="63">
        <f t="shared" si="5"/>
        <v>0</v>
      </c>
      <c r="AZ19" s="63">
        <f t="shared" si="6"/>
        <v>0</v>
      </c>
      <c r="BA19" s="63">
        <f t="shared" si="6"/>
        <v>0</v>
      </c>
    </row>
    <row r="20" spans="1:53" ht="12" customHeight="1" collapsed="1">
      <c r="A20" s="52" t="s">
        <v>23</v>
      </c>
      <c r="B20" s="413" t="s">
        <v>119</v>
      </c>
      <c r="C20" s="406">
        <f t="shared" si="2"/>
        <v>0</v>
      </c>
      <c r="D20" s="415">
        <f t="shared" si="2"/>
        <v>1948</v>
      </c>
      <c r="E20" s="415">
        <f t="shared" si="2"/>
        <v>2067</v>
      </c>
      <c r="F20" s="415">
        <f t="shared" si="2"/>
        <v>2050</v>
      </c>
      <c r="G20" s="415">
        <f t="shared" si="2"/>
        <v>1610</v>
      </c>
      <c r="H20" s="415">
        <f t="shared" si="2"/>
        <v>1590</v>
      </c>
      <c r="I20" s="415">
        <f t="shared" si="2"/>
        <v>1551</v>
      </c>
      <c r="J20" s="415">
        <f t="shared" si="2"/>
        <v>1491</v>
      </c>
      <c r="K20" s="429">
        <f t="shared" si="3"/>
        <v>-1</v>
      </c>
      <c r="L20" s="510">
        <f t="shared" si="3"/>
        <v>-1</v>
      </c>
      <c r="M20" s="429">
        <f t="shared" si="3"/>
        <v>0</v>
      </c>
      <c r="N20" s="510">
        <f t="shared" si="3"/>
        <v>0</v>
      </c>
      <c r="O20" s="519">
        <f t="shared" si="4"/>
        <v>0</v>
      </c>
      <c r="P20" s="525">
        <f t="shared" si="4"/>
        <v>0</v>
      </c>
      <c r="Q20" s="418" t="e">
        <f t="shared" si="4"/>
        <v>#DIV/0!</v>
      </c>
      <c r="R20" s="422">
        <f t="shared" si="4"/>
        <v>0</v>
      </c>
      <c r="S20" s="159"/>
      <c r="T20" s="159"/>
      <c r="U20" s="305"/>
      <c r="V20" s="328"/>
      <c r="W20" s="276"/>
      <c r="X20" s="276"/>
      <c r="Y20" s="276"/>
      <c r="Z20" s="276"/>
      <c r="AA20" s="276"/>
      <c r="AB20" s="276"/>
      <c r="AC20" s="284"/>
      <c r="AD20" s="285"/>
      <c r="AE20" s="278"/>
      <c r="AF20" s="280"/>
      <c r="AG20" s="305"/>
      <c r="AH20" s="328"/>
      <c r="AI20" s="278"/>
      <c r="AJ20" s="320"/>
      <c r="AL20" s="63">
        <f t="shared" si="7"/>
        <v>0</v>
      </c>
      <c r="AM20" s="63">
        <f t="shared" si="5"/>
        <v>1948</v>
      </c>
      <c r="AN20" s="63">
        <f t="shared" si="5"/>
        <v>2067</v>
      </c>
      <c r="AO20" s="63">
        <f t="shared" si="5"/>
        <v>2050</v>
      </c>
      <c r="AP20" s="63">
        <f t="shared" si="5"/>
        <v>1610</v>
      </c>
      <c r="AQ20" s="63">
        <f t="shared" si="5"/>
        <v>1590</v>
      </c>
      <c r="AR20" s="63">
        <f t="shared" si="5"/>
        <v>1551</v>
      </c>
      <c r="AS20" s="63">
        <f t="shared" si="5"/>
        <v>1491</v>
      </c>
      <c r="AT20" s="63">
        <f t="shared" si="5"/>
        <v>-1</v>
      </c>
      <c r="AU20" s="63">
        <f t="shared" si="5"/>
        <v>-1</v>
      </c>
      <c r="AV20" s="63">
        <f t="shared" si="5"/>
        <v>0</v>
      </c>
      <c r="AW20" s="63">
        <f t="shared" si="5"/>
        <v>0</v>
      </c>
      <c r="AX20" s="63">
        <f t="shared" si="5"/>
        <v>0</v>
      </c>
      <c r="AY20" s="63">
        <f t="shared" si="5"/>
        <v>0</v>
      </c>
      <c r="AZ20" s="63" t="e">
        <f t="shared" si="6"/>
        <v>#DIV/0!</v>
      </c>
      <c r="BA20" s="63">
        <f t="shared" si="6"/>
        <v>0</v>
      </c>
    </row>
    <row r="21" spans="1:53" ht="12" customHeight="1">
      <c r="A21" s="52" t="s">
        <v>22</v>
      </c>
      <c r="B21" s="413" t="s">
        <v>68</v>
      </c>
      <c r="C21" s="406">
        <f t="shared" si="2"/>
        <v>0</v>
      </c>
      <c r="D21" s="415">
        <f t="shared" si="2"/>
        <v>11564</v>
      </c>
      <c r="E21" s="415">
        <f t="shared" si="2"/>
        <v>11602</v>
      </c>
      <c r="F21" s="415">
        <f t="shared" si="2"/>
        <v>11438</v>
      </c>
      <c r="G21" s="415">
        <f t="shared" si="2"/>
        <v>8378</v>
      </c>
      <c r="H21" s="415">
        <f t="shared" si="2"/>
        <v>5144</v>
      </c>
      <c r="I21" s="415">
        <f t="shared" si="2"/>
        <v>4993</v>
      </c>
      <c r="J21" s="415">
        <f t="shared" si="2"/>
        <v>4801</v>
      </c>
      <c r="K21" s="429">
        <f t="shared" si="3"/>
        <v>-1</v>
      </c>
      <c r="L21" s="510">
        <f t="shared" si="3"/>
        <v>-1</v>
      </c>
      <c r="M21" s="429">
        <f t="shared" si="3"/>
        <v>0</v>
      </c>
      <c r="N21" s="510">
        <f t="shared" si="3"/>
        <v>0</v>
      </c>
      <c r="O21" s="519">
        <f t="shared" si="4"/>
        <v>0</v>
      </c>
      <c r="P21" s="525">
        <f t="shared" si="4"/>
        <v>0</v>
      </c>
      <c r="Q21" s="418" t="e">
        <f t="shared" si="4"/>
        <v>#DIV/0!</v>
      </c>
      <c r="R21" s="422">
        <f t="shared" si="4"/>
        <v>0</v>
      </c>
      <c r="S21" s="159"/>
      <c r="T21" s="159"/>
      <c r="U21" s="305"/>
      <c r="V21" s="328"/>
      <c r="W21" s="276"/>
      <c r="X21" s="276"/>
      <c r="Y21" s="276"/>
      <c r="Z21" s="276"/>
      <c r="AA21" s="276"/>
      <c r="AB21" s="276"/>
      <c r="AC21" s="284"/>
      <c r="AD21" s="285"/>
      <c r="AE21" s="278"/>
      <c r="AF21" s="280"/>
      <c r="AG21" s="305"/>
      <c r="AH21" s="328"/>
      <c r="AI21" s="278"/>
      <c r="AJ21" s="320"/>
      <c r="AL21" s="63">
        <f t="shared" si="7"/>
        <v>0</v>
      </c>
      <c r="AM21" s="63">
        <f t="shared" si="5"/>
        <v>11564</v>
      </c>
      <c r="AN21" s="63">
        <f t="shared" si="5"/>
        <v>11602</v>
      </c>
      <c r="AO21" s="63">
        <f t="shared" si="5"/>
        <v>11438</v>
      </c>
      <c r="AP21" s="63">
        <f t="shared" si="5"/>
        <v>8378</v>
      </c>
      <c r="AQ21" s="63">
        <f t="shared" si="5"/>
        <v>5144</v>
      </c>
      <c r="AR21" s="63">
        <f t="shared" si="5"/>
        <v>4993</v>
      </c>
      <c r="AS21" s="63">
        <f t="shared" si="5"/>
        <v>4801</v>
      </c>
      <c r="AT21" s="63">
        <f t="shared" si="5"/>
        <v>-1</v>
      </c>
      <c r="AU21" s="63">
        <f t="shared" si="5"/>
        <v>-1</v>
      </c>
      <c r="AV21" s="63">
        <f t="shared" si="5"/>
        <v>0</v>
      </c>
      <c r="AW21" s="63">
        <f t="shared" si="5"/>
        <v>0</v>
      </c>
      <c r="AX21" s="63">
        <f t="shared" si="5"/>
        <v>0</v>
      </c>
      <c r="AY21" s="63">
        <f t="shared" si="5"/>
        <v>0</v>
      </c>
      <c r="AZ21" s="63" t="e">
        <f t="shared" si="6"/>
        <v>#DIV/0!</v>
      </c>
      <c r="BA21" s="63">
        <f t="shared" si="6"/>
        <v>0</v>
      </c>
    </row>
    <row r="22" spans="1:53" ht="12" customHeight="1">
      <c r="A22" s="52" t="s">
        <v>10</v>
      </c>
      <c r="B22" s="443" t="s">
        <v>29</v>
      </c>
      <c r="C22" s="444">
        <f t="shared" si="2"/>
        <v>0</v>
      </c>
      <c r="D22" s="445">
        <f t="shared" si="2"/>
        <v>917</v>
      </c>
      <c r="E22" s="445">
        <f t="shared" si="2"/>
        <v>946</v>
      </c>
      <c r="F22" s="445">
        <f t="shared" si="2"/>
        <v>963</v>
      </c>
      <c r="G22" s="445">
        <f t="shared" si="2"/>
        <v>802</v>
      </c>
      <c r="H22" s="445">
        <f t="shared" si="2"/>
        <v>818</v>
      </c>
      <c r="I22" s="445">
        <f t="shared" si="2"/>
        <v>806</v>
      </c>
      <c r="J22" s="445">
        <f t="shared" si="2"/>
        <v>809</v>
      </c>
      <c r="K22" s="536">
        <f t="shared" si="3"/>
        <v>-1</v>
      </c>
      <c r="L22" s="551">
        <f t="shared" si="3"/>
        <v>-1</v>
      </c>
      <c r="M22" s="536">
        <f t="shared" si="3"/>
        <v>0</v>
      </c>
      <c r="N22" s="551">
        <f t="shared" si="3"/>
        <v>0</v>
      </c>
      <c r="O22" s="520">
        <f t="shared" si="4"/>
        <v>0</v>
      </c>
      <c r="P22" s="538">
        <f t="shared" si="4"/>
        <v>0</v>
      </c>
      <c r="Q22" s="418" t="e">
        <f t="shared" si="4"/>
        <v>#DIV/0!</v>
      </c>
      <c r="R22" s="422">
        <f t="shared" si="4"/>
        <v>0</v>
      </c>
      <c r="S22" s="159"/>
      <c r="T22" s="159"/>
      <c r="U22" s="307"/>
      <c r="V22" s="329"/>
      <c r="W22" s="308"/>
      <c r="X22" s="308"/>
      <c r="Y22" s="308"/>
      <c r="Z22" s="308"/>
      <c r="AA22" s="308"/>
      <c r="AB22" s="308"/>
      <c r="AC22" s="603"/>
      <c r="AD22" s="604"/>
      <c r="AE22" s="626"/>
      <c r="AF22" s="627"/>
      <c r="AG22" s="307"/>
      <c r="AH22" s="329"/>
      <c r="AI22" s="309"/>
      <c r="AJ22" s="614"/>
      <c r="AL22" s="63">
        <f t="shared" si="7"/>
        <v>0</v>
      </c>
      <c r="AM22" s="63">
        <f t="shared" si="5"/>
        <v>917</v>
      </c>
      <c r="AN22" s="63">
        <f t="shared" si="5"/>
        <v>946</v>
      </c>
      <c r="AO22" s="63">
        <f t="shared" si="5"/>
        <v>963</v>
      </c>
      <c r="AP22" s="63">
        <f t="shared" si="5"/>
        <v>802</v>
      </c>
      <c r="AQ22" s="63">
        <f t="shared" si="5"/>
        <v>818</v>
      </c>
      <c r="AR22" s="63">
        <f t="shared" si="5"/>
        <v>806</v>
      </c>
      <c r="AS22" s="63">
        <f t="shared" si="5"/>
        <v>809</v>
      </c>
      <c r="AT22" s="63">
        <f t="shared" si="5"/>
        <v>-1</v>
      </c>
      <c r="AU22" s="63">
        <f t="shared" si="5"/>
        <v>-1</v>
      </c>
      <c r="AV22" s="63">
        <f t="shared" si="5"/>
        <v>0</v>
      </c>
      <c r="AW22" s="63">
        <f t="shared" si="5"/>
        <v>0</v>
      </c>
      <c r="AX22" s="63">
        <f t="shared" si="5"/>
        <v>0</v>
      </c>
      <c r="AY22" s="63">
        <f t="shared" si="5"/>
        <v>0</v>
      </c>
      <c r="AZ22" s="63" t="e">
        <f t="shared" si="6"/>
        <v>#DIV/0!</v>
      </c>
      <c r="BA22" s="63">
        <f t="shared" si="6"/>
        <v>0</v>
      </c>
    </row>
    <row r="23" spans="1:53" ht="12" customHeight="1">
      <c r="A23" s="58" t="s">
        <v>18</v>
      </c>
      <c r="B23" s="423" t="s">
        <v>39</v>
      </c>
      <c r="C23" s="447"/>
      <c r="D23" s="421"/>
      <c r="E23" s="421"/>
      <c r="F23" s="421"/>
      <c r="G23" s="421"/>
      <c r="H23" s="421"/>
      <c r="I23" s="421"/>
      <c r="J23" s="421"/>
      <c r="K23" s="429"/>
      <c r="L23" s="510"/>
      <c r="M23" s="539"/>
      <c r="N23" s="540"/>
      <c r="O23" s="413"/>
      <c r="P23" s="440"/>
      <c r="Q23" s="541"/>
      <c r="R23" s="542"/>
      <c r="S23" s="159"/>
      <c r="T23" s="159"/>
      <c r="U23" s="606"/>
      <c r="V23" s="628"/>
      <c r="W23" s="283"/>
      <c r="X23" s="283"/>
      <c r="Y23" s="283"/>
      <c r="Z23" s="283"/>
      <c r="AA23" s="283"/>
      <c r="AB23" s="283"/>
      <c r="AC23" s="278"/>
      <c r="AD23" s="280"/>
      <c r="AE23" s="278"/>
      <c r="AF23" s="280"/>
      <c r="AG23" s="606"/>
      <c r="AH23" s="628"/>
      <c r="AI23" s="274"/>
      <c r="AJ23" s="306"/>
      <c r="AL23" s="63">
        <f t="shared" si="7"/>
        <v>0</v>
      </c>
      <c r="AM23" s="63">
        <f t="shared" ref="AM23:AM30" si="10">D23-V23</f>
        <v>0</v>
      </c>
      <c r="AN23" s="63">
        <f t="shared" ref="AN23:AN30" si="11">E23-W23</f>
        <v>0</v>
      </c>
      <c r="AO23" s="63">
        <f t="shared" ref="AO23:AO30" si="12">F23-X23</f>
        <v>0</v>
      </c>
      <c r="AP23" s="63">
        <f t="shared" ref="AP23:AP30" si="13">G23-Y23</f>
        <v>0</v>
      </c>
      <c r="AQ23" s="63">
        <f t="shared" ref="AQ23:AQ30" si="14">H23-Z23</f>
        <v>0</v>
      </c>
      <c r="AR23" s="63">
        <f t="shared" ref="AR23:AR30" si="15">I23-AA23</f>
        <v>0</v>
      </c>
      <c r="AS23" s="63">
        <f t="shared" ref="AS23:AS30" si="16">J23-AB23</f>
        <v>0</v>
      </c>
      <c r="AT23" s="63">
        <f t="shared" ref="AT23:AT30" si="17">K23-AC23</f>
        <v>0</v>
      </c>
      <c r="AU23" s="63">
        <f t="shared" ref="AU23:AU30" si="18">L23-AD23</f>
        <v>0</v>
      </c>
      <c r="AV23" s="63">
        <f t="shared" ref="AV23:AV30" si="19">M23-AE23</f>
        <v>0</v>
      </c>
      <c r="AW23" s="63">
        <f t="shared" ref="AW23:AW30" si="20">N23-AF23</f>
        <v>0</v>
      </c>
      <c r="AX23" s="63">
        <f t="shared" ref="AX23:AX30" si="21">O23-AG23</f>
        <v>0</v>
      </c>
      <c r="AY23" s="63">
        <f t="shared" ref="AY23:AY30" si="22">P23-AH23</f>
        <v>0</v>
      </c>
      <c r="AZ23" s="63">
        <f t="shared" ref="AZ23:AZ30" si="23">Q23-AI23</f>
        <v>0</v>
      </c>
      <c r="BA23" s="63">
        <f t="shared" ref="BA23:BA30" si="24">R23-AJ23</f>
        <v>0</v>
      </c>
    </row>
    <row r="24" spans="1:53" ht="12" customHeight="1">
      <c r="A24" s="52" t="s">
        <v>15</v>
      </c>
      <c r="B24" s="413" t="s">
        <v>40</v>
      </c>
      <c r="C24" s="441">
        <f t="shared" ref="C24:J30" si="25">VLOOKUP($A24,PeB_NO,C$1,FALSE)</f>
        <v>0</v>
      </c>
      <c r="D24" s="442">
        <f t="shared" si="25"/>
        <v>0</v>
      </c>
      <c r="E24" s="442">
        <f t="shared" si="25"/>
        <v>0</v>
      </c>
      <c r="F24" s="442">
        <f t="shared" si="25"/>
        <v>0</v>
      </c>
      <c r="G24" s="442">
        <f t="shared" si="25"/>
        <v>0</v>
      </c>
      <c r="H24" s="442">
        <f t="shared" si="25"/>
        <v>0</v>
      </c>
      <c r="I24" s="442">
        <f t="shared" si="25"/>
        <v>0</v>
      </c>
      <c r="J24" s="442">
        <f t="shared" si="25"/>
        <v>0</v>
      </c>
      <c r="K24" s="429">
        <f t="shared" ref="K24:L30" si="26">VLOOKUP($A24,PeB_NO,K$1,FALSE)</f>
        <v>0</v>
      </c>
      <c r="L24" s="510">
        <f t="shared" si="26"/>
        <v>0</v>
      </c>
      <c r="M24" s="429">
        <f t="shared" ref="M24:N30" si="27">VLOOKUP($A24,PeB_NO,M$1,FALSE)</f>
        <v>0</v>
      </c>
      <c r="N24" s="510">
        <f t="shared" si="27"/>
        <v>0</v>
      </c>
      <c r="O24" s="441">
        <f t="shared" ref="O24:R30" si="28">VLOOKUP($A24,PeB_NO,O$1,FALSE)</f>
        <v>0</v>
      </c>
      <c r="P24" s="442">
        <f t="shared" si="28"/>
        <v>0</v>
      </c>
      <c r="Q24" s="418">
        <f t="shared" si="28"/>
        <v>0</v>
      </c>
      <c r="R24" s="422">
        <f t="shared" si="28"/>
        <v>0</v>
      </c>
      <c r="S24" s="159"/>
      <c r="T24" s="159"/>
      <c r="U24" s="629"/>
      <c r="V24" s="330"/>
      <c r="W24" s="313"/>
      <c r="X24" s="313"/>
      <c r="Y24" s="313"/>
      <c r="Z24" s="313"/>
      <c r="AA24" s="313"/>
      <c r="AB24" s="313"/>
      <c r="AC24" s="284"/>
      <c r="AD24" s="285"/>
      <c r="AE24" s="278"/>
      <c r="AF24" s="280"/>
      <c r="AG24" s="629"/>
      <c r="AH24" s="330"/>
      <c r="AI24" s="278"/>
      <c r="AJ24" s="280"/>
      <c r="AL24" s="63">
        <f t="shared" si="7"/>
        <v>0</v>
      </c>
      <c r="AM24" s="63">
        <f t="shared" si="10"/>
        <v>0</v>
      </c>
      <c r="AN24" s="63">
        <f t="shared" si="11"/>
        <v>0</v>
      </c>
      <c r="AO24" s="63">
        <f t="shared" si="12"/>
        <v>0</v>
      </c>
      <c r="AP24" s="63">
        <f t="shared" si="13"/>
        <v>0</v>
      </c>
      <c r="AQ24" s="63">
        <f t="shared" si="14"/>
        <v>0</v>
      </c>
      <c r="AR24" s="63">
        <f t="shared" si="15"/>
        <v>0</v>
      </c>
      <c r="AS24" s="63">
        <f t="shared" si="16"/>
        <v>0</v>
      </c>
      <c r="AT24" s="63">
        <f t="shared" si="17"/>
        <v>0</v>
      </c>
      <c r="AU24" s="63">
        <f t="shared" si="18"/>
        <v>0</v>
      </c>
      <c r="AV24" s="63">
        <f t="shared" si="19"/>
        <v>0</v>
      </c>
      <c r="AW24" s="63">
        <f t="shared" si="20"/>
        <v>0</v>
      </c>
      <c r="AX24" s="63">
        <f t="shared" si="21"/>
        <v>0</v>
      </c>
      <c r="AY24" s="63">
        <f t="shared" si="22"/>
        <v>0</v>
      </c>
      <c r="AZ24" s="63">
        <f t="shared" si="23"/>
        <v>0</v>
      </c>
      <c r="BA24" s="63">
        <f t="shared" si="24"/>
        <v>0</v>
      </c>
    </row>
    <row r="25" spans="1:53" ht="12" customHeight="1">
      <c r="A25" s="52" t="s">
        <v>16</v>
      </c>
      <c r="B25" s="413" t="s">
        <v>41</v>
      </c>
      <c r="C25" s="441">
        <f t="shared" si="25"/>
        <v>0</v>
      </c>
      <c r="D25" s="442">
        <f t="shared" si="25"/>
        <v>32.1</v>
      </c>
      <c r="E25" s="442">
        <f t="shared" si="25"/>
        <v>32.4</v>
      </c>
      <c r="F25" s="442">
        <f t="shared" si="25"/>
        <v>31.9</v>
      </c>
      <c r="G25" s="442">
        <f t="shared" si="25"/>
        <v>26.9</v>
      </c>
      <c r="H25" s="442">
        <f t="shared" si="25"/>
        <v>27.9</v>
      </c>
      <c r="I25" s="442">
        <f t="shared" si="25"/>
        <v>27.3</v>
      </c>
      <c r="J25" s="442">
        <f t="shared" si="25"/>
        <v>26.400000000000002</v>
      </c>
      <c r="K25" s="429">
        <f t="shared" si="26"/>
        <v>-1</v>
      </c>
      <c r="L25" s="510">
        <f t="shared" si="26"/>
        <v>-1</v>
      </c>
      <c r="M25" s="429">
        <f t="shared" si="27"/>
        <v>0</v>
      </c>
      <c r="N25" s="510">
        <f t="shared" si="27"/>
        <v>0</v>
      </c>
      <c r="O25" s="441">
        <f t="shared" si="28"/>
        <v>0</v>
      </c>
      <c r="P25" s="442">
        <f t="shared" si="28"/>
        <v>0</v>
      </c>
      <c r="Q25" s="418" t="e">
        <f t="shared" si="28"/>
        <v>#DIV/0!</v>
      </c>
      <c r="R25" s="422">
        <f t="shared" si="28"/>
        <v>0</v>
      </c>
      <c r="S25" s="159"/>
      <c r="T25" s="159"/>
      <c r="U25" s="630"/>
      <c r="V25" s="330"/>
      <c r="W25" s="313"/>
      <c r="X25" s="313"/>
      <c r="Y25" s="313"/>
      <c r="Z25" s="313"/>
      <c r="AA25" s="313"/>
      <c r="AB25" s="313"/>
      <c r="AC25" s="284"/>
      <c r="AD25" s="285"/>
      <c r="AE25" s="278"/>
      <c r="AF25" s="280"/>
      <c r="AG25" s="630"/>
      <c r="AH25" s="330"/>
      <c r="AI25" s="278"/>
      <c r="AJ25" s="280"/>
      <c r="AL25" s="63">
        <f t="shared" si="7"/>
        <v>0</v>
      </c>
      <c r="AM25" s="63">
        <f t="shared" si="10"/>
        <v>32.1</v>
      </c>
      <c r="AN25" s="63">
        <f t="shared" si="11"/>
        <v>32.4</v>
      </c>
      <c r="AO25" s="63">
        <f t="shared" si="12"/>
        <v>31.9</v>
      </c>
      <c r="AP25" s="63">
        <f t="shared" si="13"/>
        <v>26.9</v>
      </c>
      <c r="AQ25" s="63">
        <f t="shared" si="14"/>
        <v>27.9</v>
      </c>
      <c r="AR25" s="63">
        <f t="shared" si="15"/>
        <v>27.3</v>
      </c>
      <c r="AS25" s="63">
        <f t="shared" si="16"/>
        <v>26.400000000000002</v>
      </c>
      <c r="AT25" s="63">
        <f t="shared" si="17"/>
        <v>-1</v>
      </c>
      <c r="AU25" s="63">
        <f t="shared" si="18"/>
        <v>-1</v>
      </c>
      <c r="AV25" s="63">
        <f t="shared" si="19"/>
        <v>0</v>
      </c>
      <c r="AW25" s="63">
        <f t="shared" si="20"/>
        <v>0</v>
      </c>
      <c r="AX25" s="63">
        <f t="shared" si="21"/>
        <v>0</v>
      </c>
      <c r="AY25" s="63">
        <f t="shared" si="22"/>
        <v>0</v>
      </c>
      <c r="AZ25" s="63" t="e">
        <f t="shared" si="23"/>
        <v>#DIV/0!</v>
      </c>
      <c r="BA25" s="63">
        <f t="shared" si="24"/>
        <v>0</v>
      </c>
    </row>
    <row r="26" spans="1:53" ht="12" customHeight="1">
      <c r="A26" s="52" t="s">
        <v>17</v>
      </c>
      <c r="B26" s="413" t="s">
        <v>42</v>
      </c>
      <c r="C26" s="441">
        <f t="shared" si="25"/>
        <v>0</v>
      </c>
      <c r="D26" s="442">
        <f t="shared" si="25"/>
        <v>2.9</v>
      </c>
      <c r="E26" s="442">
        <f t="shared" si="25"/>
        <v>2.9</v>
      </c>
      <c r="F26" s="442">
        <f t="shared" si="25"/>
        <v>2.9</v>
      </c>
      <c r="G26" s="442">
        <f t="shared" si="25"/>
        <v>1.5</v>
      </c>
      <c r="H26" s="442">
        <f t="shared" si="25"/>
        <v>1.5</v>
      </c>
      <c r="I26" s="442">
        <f t="shared" si="25"/>
        <v>1.5</v>
      </c>
      <c r="J26" s="442">
        <f t="shared" si="25"/>
        <v>1.4</v>
      </c>
      <c r="K26" s="429">
        <f t="shared" si="26"/>
        <v>-1</v>
      </c>
      <c r="L26" s="510">
        <f t="shared" si="26"/>
        <v>-1</v>
      </c>
      <c r="M26" s="429">
        <f t="shared" si="27"/>
        <v>0</v>
      </c>
      <c r="N26" s="510">
        <f t="shared" si="27"/>
        <v>0</v>
      </c>
      <c r="O26" s="441">
        <f t="shared" si="28"/>
        <v>0</v>
      </c>
      <c r="P26" s="442">
        <f t="shared" si="28"/>
        <v>0</v>
      </c>
      <c r="Q26" s="418" t="e">
        <f t="shared" si="28"/>
        <v>#DIV/0!</v>
      </c>
      <c r="R26" s="422">
        <f t="shared" si="28"/>
        <v>0</v>
      </c>
      <c r="S26" s="159"/>
      <c r="T26" s="159"/>
      <c r="U26" s="630"/>
      <c r="V26" s="330"/>
      <c r="W26" s="313"/>
      <c r="X26" s="313"/>
      <c r="Y26" s="313"/>
      <c r="Z26" s="313"/>
      <c r="AA26" s="313"/>
      <c r="AB26" s="313"/>
      <c r="AC26" s="284"/>
      <c r="AD26" s="285"/>
      <c r="AE26" s="278"/>
      <c r="AF26" s="280"/>
      <c r="AG26" s="630"/>
      <c r="AH26" s="330"/>
      <c r="AI26" s="278"/>
      <c r="AJ26" s="280"/>
      <c r="AL26" s="63">
        <f t="shared" si="7"/>
        <v>0</v>
      </c>
      <c r="AM26" s="63">
        <f t="shared" si="10"/>
        <v>2.9</v>
      </c>
      <c r="AN26" s="63">
        <f t="shared" si="11"/>
        <v>2.9</v>
      </c>
      <c r="AO26" s="63">
        <f t="shared" si="12"/>
        <v>2.9</v>
      </c>
      <c r="AP26" s="63">
        <f t="shared" si="13"/>
        <v>1.5</v>
      </c>
      <c r="AQ26" s="63">
        <f t="shared" si="14"/>
        <v>1.5</v>
      </c>
      <c r="AR26" s="63">
        <f t="shared" si="15"/>
        <v>1.5</v>
      </c>
      <c r="AS26" s="63">
        <f t="shared" si="16"/>
        <v>1.4</v>
      </c>
      <c r="AT26" s="63">
        <f t="shared" si="17"/>
        <v>-1</v>
      </c>
      <c r="AU26" s="63">
        <f t="shared" si="18"/>
        <v>-1</v>
      </c>
      <c r="AV26" s="63">
        <f t="shared" si="19"/>
        <v>0</v>
      </c>
      <c r="AW26" s="63">
        <f t="shared" si="20"/>
        <v>0</v>
      </c>
      <c r="AX26" s="63">
        <f t="shared" si="21"/>
        <v>0</v>
      </c>
      <c r="AY26" s="63">
        <f t="shared" si="22"/>
        <v>0</v>
      </c>
      <c r="AZ26" s="63" t="e">
        <f t="shared" si="23"/>
        <v>#DIV/0!</v>
      </c>
      <c r="BA26" s="63">
        <f t="shared" si="24"/>
        <v>0</v>
      </c>
    </row>
    <row r="27" spans="1:53" ht="12" customHeight="1">
      <c r="A27" s="58" t="s">
        <v>21</v>
      </c>
      <c r="B27" s="423" t="s">
        <v>43</v>
      </c>
      <c r="C27" s="448">
        <f t="shared" si="25"/>
        <v>0</v>
      </c>
      <c r="D27" s="449">
        <f t="shared" si="25"/>
        <v>35</v>
      </c>
      <c r="E27" s="449">
        <f t="shared" si="25"/>
        <v>35.299999999999997</v>
      </c>
      <c r="F27" s="449">
        <f t="shared" si="25"/>
        <v>34.799999999999997</v>
      </c>
      <c r="G27" s="449">
        <f t="shared" si="25"/>
        <v>28.4</v>
      </c>
      <c r="H27" s="449">
        <f t="shared" si="25"/>
        <v>29.4</v>
      </c>
      <c r="I27" s="449">
        <f t="shared" si="25"/>
        <v>28.8</v>
      </c>
      <c r="J27" s="449">
        <f t="shared" si="25"/>
        <v>27.8</v>
      </c>
      <c r="K27" s="526">
        <f t="shared" si="26"/>
        <v>-1</v>
      </c>
      <c r="L27" s="527">
        <f t="shared" si="26"/>
        <v>-1</v>
      </c>
      <c r="M27" s="526">
        <f t="shared" si="27"/>
        <v>0</v>
      </c>
      <c r="N27" s="527">
        <f t="shared" si="27"/>
        <v>0</v>
      </c>
      <c r="O27" s="448">
        <f t="shared" si="28"/>
        <v>0</v>
      </c>
      <c r="P27" s="449">
        <f t="shared" si="28"/>
        <v>0</v>
      </c>
      <c r="Q27" s="425" t="e">
        <f t="shared" si="28"/>
        <v>#DIV/0!</v>
      </c>
      <c r="R27" s="426">
        <f t="shared" si="28"/>
        <v>0</v>
      </c>
      <c r="S27" s="159"/>
      <c r="T27" s="159"/>
      <c r="U27" s="631"/>
      <c r="V27" s="331"/>
      <c r="W27" s="315"/>
      <c r="X27" s="315"/>
      <c r="Y27" s="315"/>
      <c r="Z27" s="315"/>
      <c r="AA27" s="315"/>
      <c r="AB27" s="315"/>
      <c r="AC27" s="287"/>
      <c r="AD27" s="288"/>
      <c r="AE27" s="289"/>
      <c r="AF27" s="290"/>
      <c r="AG27" s="631"/>
      <c r="AH27" s="331"/>
      <c r="AI27" s="289"/>
      <c r="AJ27" s="290"/>
      <c r="AL27" s="63">
        <f t="shared" si="7"/>
        <v>0</v>
      </c>
      <c r="AM27" s="63">
        <f t="shared" si="10"/>
        <v>35</v>
      </c>
      <c r="AN27" s="63">
        <f t="shared" si="11"/>
        <v>35.299999999999997</v>
      </c>
      <c r="AO27" s="63">
        <f t="shared" si="12"/>
        <v>34.799999999999997</v>
      </c>
      <c r="AP27" s="63">
        <f t="shared" si="13"/>
        <v>28.4</v>
      </c>
      <c r="AQ27" s="63">
        <f t="shared" si="14"/>
        <v>29.4</v>
      </c>
      <c r="AR27" s="63">
        <f t="shared" si="15"/>
        <v>28.8</v>
      </c>
      <c r="AS27" s="63">
        <f t="shared" si="16"/>
        <v>27.8</v>
      </c>
      <c r="AT27" s="63">
        <f t="shared" si="17"/>
        <v>-1</v>
      </c>
      <c r="AU27" s="63">
        <f t="shared" si="18"/>
        <v>-1</v>
      </c>
      <c r="AV27" s="63">
        <f t="shared" si="19"/>
        <v>0</v>
      </c>
      <c r="AW27" s="63">
        <f t="shared" si="20"/>
        <v>0</v>
      </c>
      <c r="AX27" s="63">
        <f t="shared" si="21"/>
        <v>0</v>
      </c>
      <c r="AY27" s="63">
        <f t="shared" si="22"/>
        <v>0</v>
      </c>
      <c r="AZ27" s="63" t="e">
        <f t="shared" si="23"/>
        <v>#DIV/0!</v>
      </c>
      <c r="BA27" s="63">
        <f t="shared" si="24"/>
        <v>0</v>
      </c>
    </row>
    <row r="28" spans="1:53" ht="12" customHeight="1">
      <c r="A28" s="52" t="s">
        <v>13</v>
      </c>
      <c r="B28" s="413" t="s">
        <v>44</v>
      </c>
      <c r="C28" s="473">
        <f t="shared" si="25"/>
        <v>0</v>
      </c>
      <c r="D28" s="442">
        <f t="shared" si="25"/>
        <v>0.1</v>
      </c>
      <c r="E28" s="442">
        <f t="shared" si="25"/>
        <v>0.2</v>
      </c>
      <c r="F28" s="442">
        <f t="shared" si="25"/>
        <v>0.1</v>
      </c>
      <c r="G28" s="442">
        <f t="shared" si="25"/>
        <v>0.1</v>
      </c>
      <c r="H28" s="442">
        <f t="shared" si="25"/>
        <v>0.1</v>
      </c>
      <c r="I28" s="442">
        <f t="shared" si="25"/>
        <v>0.2</v>
      </c>
      <c r="J28" s="442">
        <f t="shared" si="25"/>
        <v>0.1</v>
      </c>
      <c r="K28" s="429">
        <f t="shared" si="26"/>
        <v>0</v>
      </c>
      <c r="L28" s="510">
        <f t="shared" si="26"/>
        <v>0</v>
      </c>
      <c r="M28" s="429">
        <f t="shared" si="27"/>
        <v>0</v>
      </c>
      <c r="N28" s="510">
        <f t="shared" si="27"/>
        <v>0</v>
      </c>
      <c r="O28" s="473">
        <f t="shared" si="28"/>
        <v>0</v>
      </c>
      <c r="P28" s="442">
        <f t="shared" si="28"/>
        <v>0</v>
      </c>
      <c r="Q28" s="418">
        <f t="shared" si="28"/>
        <v>0</v>
      </c>
      <c r="R28" s="422">
        <f t="shared" si="28"/>
        <v>0</v>
      </c>
      <c r="S28" s="159"/>
      <c r="T28" s="159"/>
      <c r="U28" s="630"/>
      <c r="V28" s="330"/>
      <c r="W28" s="313"/>
      <c r="X28" s="313"/>
      <c r="Y28" s="313"/>
      <c r="Z28" s="313"/>
      <c r="AA28" s="313"/>
      <c r="AB28" s="313"/>
      <c r="AC28" s="284"/>
      <c r="AD28" s="285"/>
      <c r="AE28" s="278"/>
      <c r="AF28" s="280"/>
      <c r="AG28" s="630"/>
      <c r="AH28" s="330"/>
      <c r="AI28" s="278"/>
      <c r="AJ28" s="280"/>
      <c r="AL28" s="63">
        <f t="shared" si="7"/>
        <v>0</v>
      </c>
      <c r="AM28" s="63">
        <f t="shared" si="10"/>
        <v>0.1</v>
      </c>
      <c r="AN28" s="63">
        <f t="shared" si="11"/>
        <v>0.2</v>
      </c>
      <c r="AO28" s="63">
        <f t="shared" si="12"/>
        <v>0.1</v>
      </c>
      <c r="AP28" s="63">
        <f t="shared" si="13"/>
        <v>0.1</v>
      </c>
      <c r="AQ28" s="63">
        <f t="shared" si="14"/>
        <v>0.1</v>
      </c>
      <c r="AR28" s="63">
        <f t="shared" si="15"/>
        <v>0.2</v>
      </c>
      <c r="AS28" s="63">
        <f t="shared" si="16"/>
        <v>0.1</v>
      </c>
      <c r="AT28" s="63">
        <f t="shared" si="17"/>
        <v>0</v>
      </c>
      <c r="AU28" s="63">
        <f t="shared" si="18"/>
        <v>0</v>
      </c>
      <c r="AV28" s="63">
        <f t="shared" si="19"/>
        <v>0</v>
      </c>
      <c r="AW28" s="63">
        <f t="shared" si="20"/>
        <v>0</v>
      </c>
      <c r="AX28" s="63">
        <f t="shared" si="21"/>
        <v>0</v>
      </c>
      <c r="AY28" s="63">
        <f t="shared" si="22"/>
        <v>0</v>
      </c>
      <c r="AZ28" s="63">
        <f t="shared" si="23"/>
        <v>0</v>
      </c>
      <c r="BA28" s="63">
        <f t="shared" si="24"/>
        <v>0</v>
      </c>
    </row>
    <row r="29" spans="1:53" ht="12" customHeight="1">
      <c r="A29" s="52" t="s">
        <v>12</v>
      </c>
      <c r="B29" s="413" t="s">
        <v>45</v>
      </c>
      <c r="C29" s="441">
        <f t="shared" si="25"/>
        <v>0</v>
      </c>
      <c r="D29" s="442">
        <f t="shared" si="25"/>
        <v>10.200000000000001</v>
      </c>
      <c r="E29" s="442">
        <f t="shared" si="25"/>
        <v>10.8</v>
      </c>
      <c r="F29" s="442">
        <f t="shared" si="25"/>
        <v>10.5</v>
      </c>
      <c r="G29" s="442">
        <f t="shared" si="25"/>
        <v>8</v>
      </c>
      <c r="H29" s="442">
        <f t="shared" si="25"/>
        <v>8.6</v>
      </c>
      <c r="I29" s="442">
        <f t="shared" si="25"/>
        <v>8.8000000000000007</v>
      </c>
      <c r="J29" s="442">
        <f t="shared" si="25"/>
        <v>8.1</v>
      </c>
      <c r="K29" s="429">
        <f t="shared" si="26"/>
        <v>-1</v>
      </c>
      <c r="L29" s="510">
        <f t="shared" si="26"/>
        <v>-1</v>
      </c>
      <c r="M29" s="429">
        <f t="shared" si="27"/>
        <v>0</v>
      </c>
      <c r="N29" s="510">
        <f t="shared" si="27"/>
        <v>0</v>
      </c>
      <c r="O29" s="441">
        <f t="shared" si="28"/>
        <v>0</v>
      </c>
      <c r="P29" s="442">
        <f t="shared" si="28"/>
        <v>0</v>
      </c>
      <c r="Q29" s="418" t="e">
        <f t="shared" si="28"/>
        <v>#DIV/0!</v>
      </c>
      <c r="R29" s="422">
        <f t="shared" si="28"/>
        <v>0</v>
      </c>
      <c r="S29" s="159"/>
      <c r="T29" s="159"/>
      <c r="U29" s="630"/>
      <c r="V29" s="330"/>
      <c r="W29" s="313"/>
      <c r="X29" s="313"/>
      <c r="Y29" s="313"/>
      <c r="Z29" s="313"/>
      <c r="AA29" s="313"/>
      <c r="AB29" s="313"/>
      <c r="AC29" s="284"/>
      <c r="AD29" s="285"/>
      <c r="AE29" s="278"/>
      <c r="AF29" s="280"/>
      <c r="AG29" s="630"/>
      <c r="AH29" s="330"/>
      <c r="AI29" s="278"/>
      <c r="AJ29" s="280"/>
      <c r="AL29" s="63">
        <f t="shared" si="7"/>
        <v>0</v>
      </c>
      <c r="AM29" s="63">
        <f t="shared" si="10"/>
        <v>10.200000000000001</v>
      </c>
      <c r="AN29" s="63">
        <f t="shared" si="11"/>
        <v>10.8</v>
      </c>
      <c r="AO29" s="63">
        <f t="shared" si="12"/>
        <v>10.5</v>
      </c>
      <c r="AP29" s="63">
        <f t="shared" si="13"/>
        <v>8</v>
      </c>
      <c r="AQ29" s="63">
        <f t="shared" si="14"/>
        <v>8.6</v>
      </c>
      <c r="AR29" s="63">
        <f t="shared" si="15"/>
        <v>8.8000000000000007</v>
      </c>
      <c r="AS29" s="63">
        <f t="shared" si="16"/>
        <v>8.1</v>
      </c>
      <c r="AT29" s="63">
        <f t="shared" si="17"/>
        <v>-1</v>
      </c>
      <c r="AU29" s="63">
        <f t="shared" si="18"/>
        <v>-1</v>
      </c>
      <c r="AV29" s="63">
        <f t="shared" si="19"/>
        <v>0</v>
      </c>
      <c r="AW29" s="63">
        <f t="shared" si="20"/>
        <v>0</v>
      </c>
      <c r="AX29" s="63">
        <f t="shared" si="21"/>
        <v>0</v>
      </c>
      <c r="AY29" s="63">
        <f t="shared" si="22"/>
        <v>0</v>
      </c>
      <c r="AZ29" s="63" t="e">
        <f t="shared" si="23"/>
        <v>#DIV/0!</v>
      </c>
      <c r="BA29" s="63">
        <f t="shared" si="24"/>
        <v>0</v>
      </c>
    </row>
    <row r="30" spans="1:53" ht="12" customHeight="1">
      <c r="A30" s="58" t="s">
        <v>11</v>
      </c>
      <c r="B30" s="430" t="s">
        <v>46</v>
      </c>
      <c r="C30" s="450">
        <f t="shared" si="25"/>
        <v>0</v>
      </c>
      <c r="D30" s="451">
        <f t="shared" si="25"/>
        <v>10.3</v>
      </c>
      <c r="E30" s="451">
        <f t="shared" si="25"/>
        <v>11</v>
      </c>
      <c r="F30" s="451">
        <f t="shared" si="25"/>
        <v>10.6</v>
      </c>
      <c r="G30" s="451">
        <f t="shared" si="25"/>
        <v>8.1</v>
      </c>
      <c r="H30" s="451">
        <f t="shared" si="25"/>
        <v>8.6999999999999993</v>
      </c>
      <c r="I30" s="451">
        <f t="shared" si="25"/>
        <v>9</v>
      </c>
      <c r="J30" s="451">
        <f t="shared" si="25"/>
        <v>8.1999999999999993</v>
      </c>
      <c r="K30" s="533">
        <f t="shared" si="26"/>
        <v>-1</v>
      </c>
      <c r="L30" s="437">
        <f t="shared" si="26"/>
        <v>-1</v>
      </c>
      <c r="M30" s="533">
        <f t="shared" si="27"/>
        <v>0</v>
      </c>
      <c r="N30" s="437">
        <f t="shared" si="27"/>
        <v>0</v>
      </c>
      <c r="O30" s="543">
        <f t="shared" si="28"/>
        <v>0</v>
      </c>
      <c r="P30" s="544">
        <f t="shared" si="28"/>
        <v>0</v>
      </c>
      <c r="Q30" s="436" t="e">
        <f t="shared" si="28"/>
        <v>#DIV/0!</v>
      </c>
      <c r="R30" s="438">
        <f t="shared" si="28"/>
        <v>0</v>
      </c>
      <c r="S30" s="159"/>
      <c r="T30" s="159"/>
      <c r="U30" s="632"/>
      <c r="V30" s="332"/>
      <c r="W30" s="317"/>
      <c r="X30" s="317"/>
      <c r="Y30" s="317"/>
      <c r="Z30" s="317"/>
      <c r="AA30" s="317"/>
      <c r="AB30" s="317"/>
      <c r="AC30" s="299"/>
      <c r="AD30" s="607"/>
      <c r="AE30" s="300"/>
      <c r="AF30" s="318"/>
      <c r="AG30" s="632"/>
      <c r="AH30" s="332"/>
      <c r="AI30" s="300"/>
      <c r="AJ30" s="318"/>
      <c r="AL30" s="63">
        <f t="shared" si="7"/>
        <v>0</v>
      </c>
      <c r="AM30" s="63">
        <f t="shared" si="10"/>
        <v>10.3</v>
      </c>
      <c r="AN30" s="63">
        <f t="shared" si="11"/>
        <v>11</v>
      </c>
      <c r="AO30" s="63">
        <f t="shared" si="12"/>
        <v>10.6</v>
      </c>
      <c r="AP30" s="63">
        <f t="shared" si="13"/>
        <v>8.1</v>
      </c>
      <c r="AQ30" s="63">
        <f t="shared" si="14"/>
        <v>8.6999999999999993</v>
      </c>
      <c r="AR30" s="63">
        <f t="shared" si="15"/>
        <v>9</v>
      </c>
      <c r="AS30" s="63">
        <f t="shared" si="16"/>
        <v>8.1999999999999993</v>
      </c>
      <c r="AT30" s="63">
        <f t="shared" si="17"/>
        <v>-1</v>
      </c>
      <c r="AU30" s="63">
        <f t="shared" si="18"/>
        <v>-1</v>
      </c>
      <c r="AV30" s="63">
        <f t="shared" si="19"/>
        <v>0</v>
      </c>
      <c r="AW30" s="63">
        <f t="shared" si="20"/>
        <v>0</v>
      </c>
      <c r="AX30" s="63">
        <f t="shared" si="21"/>
        <v>0</v>
      </c>
      <c r="AY30" s="63">
        <f t="shared" si="22"/>
        <v>0</v>
      </c>
      <c r="AZ30" s="63" t="e">
        <f t="shared" si="23"/>
        <v>#DIV/0!</v>
      </c>
      <c r="BA30" s="63">
        <f t="shared" si="24"/>
        <v>0</v>
      </c>
    </row>
    <row r="31" spans="1:53" ht="3" hidden="1" customHeight="1">
      <c r="A31" s="73"/>
      <c r="B31" s="946"/>
      <c r="C31" s="947"/>
      <c r="D31" s="947"/>
      <c r="E31" s="947"/>
      <c r="F31" s="947"/>
      <c r="G31" s="947"/>
      <c r="H31" s="947"/>
      <c r="I31" s="947"/>
      <c r="J31" s="947"/>
      <c r="K31" s="947"/>
      <c r="L31" s="947"/>
    </row>
    <row r="32" spans="1:53" ht="12" customHeight="1">
      <c r="A32" s="178" t="str">
        <f>+"FXNoRWAy"&amp;$A$1</f>
        <v>FXNoRWAySWE</v>
      </c>
      <c r="B32" s="945" t="s">
        <v>98</v>
      </c>
      <c r="C32" s="945"/>
      <c r="D32" s="945"/>
      <c r="E32" s="945"/>
      <c r="F32" s="945"/>
      <c r="G32" s="945"/>
      <c r="H32" s="945"/>
      <c r="I32" s="945"/>
      <c r="J32" s="945"/>
      <c r="K32" s="945"/>
      <c r="L32" s="945"/>
      <c r="M32" s="945"/>
      <c r="N32" s="945"/>
      <c r="O32" s="945"/>
      <c r="P32" s="945"/>
      <c r="Q32" s="945"/>
      <c r="R32" s="945"/>
    </row>
    <row r="33" spans="1:20">
      <c r="A33" s="40"/>
      <c r="B33" s="950"/>
      <c r="C33" s="950"/>
      <c r="D33" s="950"/>
      <c r="E33" s="950"/>
      <c r="F33" s="950"/>
      <c r="G33" s="950"/>
      <c r="H33" s="950"/>
      <c r="I33" s="950"/>
      <c r="J33" s="950"/>
      <c r="K33" s="950"/>
      <c r="L33" s="950"/>
      <c r="M33" s="950"/>
      <c r="N33" s="950"/>
      <c r="O33" s="950"/>
      <c r="P33" s="950"/>
    </row>
    <row r="34" spans="1:20">
      <c r="A34" s="40"/>
      <c r="B34" s="6"/>
      <c r="H34" s="6"/>
    </row>
    <row r="35" spans="1:20">
      <c r="A35" s="8"/>
      <c r="B35" s="10"/>
      <c r="C35" s="16"/>
      <c r="D35" s="16"/>
      <c r="E35" s="16"/>
      <c r="F35" s="12"/>
      <c r="G35" s="12"/>
      <c r="H35" s="7"/>
      <c r="I35" s="7"/>
      <c r="J35" s="7"/>
      <c r="K35" s="160"/>
      <c r="L35" s="160"/>
      <c r="M35" s="10"/>
      <c r="N35" s="10"/>
      <c r="O35" s="10"/>
    </row>
    <row r="36" spans="1:20">
      <c r="A36" s="8"/>
      <c r="B36" s="10"/>
      <c r="C36" s="16"/>
      <c r="D36" s="16"/>
      <c r="E36" s="16"/>
      <c r="F36" s="12"/>
      <c r="G36" s="12"/>
      <c r="H36" s="7"/>
      <c r="I36" s="7"/>
      <c r="J36" s="7"/>
      <c r="K36" s="160"/>
      <c r="L36" s="160"/>
      <c r="M36" s="10"/>
      <c r="N36" s="10"/>
      <c r="O36" s="10"/>
    </row>
    <row r="37" spans="1:20">
      <c r="A37" s="8"/>
      <c r="B37" s="10"/>
      <c r="C37" s="16"/>
      <c r="D37" s="16"/>
      <c r="E37" s="16"/>
      <c r="F37" s="97"/>
      <c r="G37" s="12"/>
      <c r="H37" s="7"/>
      <c r="I37" s="7"/>
      <c r="J37" s="7"/>
      <c r="K37" s="160"/>
      <c r="L37" s="160"/>
      <c r="M37" s="10"/>
      <c r="N37" s="10"/>
      <c r="O37" s="10"/>
      <c r="T37" s="85"/>
    </row>
    <row r="38" spans="1:20">
      <c r="A38" s="8"/>
      <c r="B38" s="10"/>
      <c r="C38" s="21"/>
      <c r="D38" s="21"/>
      <c r="E38" s="21"/>
      <c r="F38" s="98"/>
      <c r="G38" s="98"/>
      <c r="H38" s="9"/>
      <c r="I38" s="9"/>
      <c r="J38" s="9"/>
      <c r="K38" s="160"/>
      <c r="L38" s="160"/>
      <c r="M38" s="10"/>
      <c r="N38" s="10"/>
      <c r="O38" s="10"/>
      <c r="T38" s="85"/>
    </row>
    <row r="39" spans="1:20">
      <c r="A39" s="8"/>
      <c r="B39" s="10"/>
      <c r="C39" s="16"/>
      <c r="D39" s="16"/>
      <c r="E39" s="7"/>
      <c r="F39" s="12"/>
      <c r="G39" s="12"/>
      <c r="H39" s="7"/>
      <c r="I39" s="7"/>
      <c r="J39" s="7"/>
      <c r="K39" s="160"/>
      <c r="L39" s="160"/>
      <c r="M39" s="10"/>
      <c r="N39" s="10"/>
      <c r="O39" s="10"/>
      <c r="T39" s="85"/>
    </row>
    <row r="40" spans="1:20">
      <c r="A40" s="8"/>
      <c r="B40" s="10"/>
      <c r="C40" s="21"/>
      <c r="D40" s="21"/>
      <c r="E40" s="9"/>
      <c r="F40" s="98"/>
      <c r="G40" s="98"/>
      <c r="H40" s="9"/>
      <c r="I40" s="9"/>
      <c r="J40" s="9"/>
      <c r="K40" s="160"/>
      <c r="L40" s="160"/>
      <c r="M40" s="10"/>
      <c r="N40" s="10"/>
      <c r="O40" s="10"/>
      <c r="T40" s="85"/>
    </row>
    <row r="41" spans="1:20">
      <c r="A41" s="8"/>
      <c r="B41" s="10"/>
      <c r="C41" s="21"/>
      <c r="D41" s="21"/>
      <c r="E41" s="9"/>
      <c r="F41" s="9"/>
      <c r="G41" s="9"/>
      <c r="H41" s="9"/>
      <c r="I41" s="9"/>
      <c r="J41" s="9"/>
      <c r="K41" s="160"/>
      <c r="L41" s="160"/>
      <c r="M41" s="10"/>
      <c r="N41" s="10"/>
      <c r="O41" s="10"/>
      <c r="T41" s="85"/>
    </row>
    <row r="42" spans="1:20">
      <c r="A42" s="8"/>
      <c r="B42" s="10"/>
      <c r="C42" s="16"/>
      <c r="D42" s="16"/>
      <c r="E42" s="7"/>
      <c r="F42" s="99"/>
      <c r="G42" s="99"/>
      <c r="H42" s="7"/>
      <c r="I42" s="7"/>
      <c r="J42" s="7"/>
      <c r="K42" s="160"/>
      <c r="L42" s="160"/>
      <c r="M42" s="10"/>
      <c r="N42" s="10"/>
      <c r="O42" s="10"/>
      <c r="T42" s="85"/>
    </row>
    <row r="43" spans="1:20">
      <c r="A43" s="8"/>
      <c r="B43" s="10"/>
      <c r="C43" s="21"/>
      <c r="D43" s="21"/>
      <c r="E43" s="9"/>
      <c r="F43" s="98"/>
      <c r="G43" s="98"/>
      <c r="H43" s="9"/>
      <c r="I43" s="9"/>
      <c r="J43" s="9"/>
      <c r="K43" s="160"/>
      <c r="L43" s="160"/>
      <c r="M43" s="10"/>
      <c r="N43" s="10"/>
      <c r="O43" s="10"/>
      <c r="T43" s="85"/>
    </row>
    <row r="44" spans="1:20">
      <c r="A44" s="8"/>
      <c r="B44" s="10"/>
      <c r="C44" s="12"/>
      <c r="D44" s="12"/>
      <c r="E44" s="12"/>
      <c r="F44" s="12"/>
      <c r="G44" s="12"/>
      <c r="H44" s="12"/>
      <c r="I44" s="12"/>
      <c r="J44" s="12"/>
      <c r="K44" s="160"/>
      <c r="L44" s="160"/>
      <c r="M44" s="10"/>
      <c r="N44" s="10"/>
      <c r="O44" s="10"/>
      <c r="T44" s="85"/>
    </row>
    <row r="45" spans="1:20">
      <c r="A45" s="8"/>
      <c r="B45" s="10"/>
      <c r="C45" s="12"/>
      <c r="D45" s="12"/>
      <c r="E45" s="12"/>
      <c r="F45" s="12"/>
      <c r="G45" s="12"/>
      <c r="H45" s="12"/>
      <c r="I45" s="12"/>
      <c r="J45" s="12"/>
      <c r="K45" s="160"/>
      <c r="L45" s="160"/>
      <c r="M45" s="10"/>
      <c r="N45" s="10"/>
      <c r="O45" s="10"/>
      <c r="T45" s="85"/>
    </row>
    <row r="46" spans="1:20">
      <c r="A46" s="8"/>
      <c r="B46" s="10"/>
      <c r="C46" s="99"/>
      <c r="D46" s="99"/>
      <c r="E46" s="99"/>
      <c r="F46" s="99"/>
      <c r="G46" s="99"/>
      <c r="H46" s="99"/>
      <c r="I46" s="99"/>
      <c r="J46" s="99"/>
      <c r="K46" s="160"/>
      <c r="L46" s="160"/>
      <c r="M46" s="10"/>
      <c r="N46" s="10"/>
      <c r="O46" s="10"/>
      <c r="T46" s="85"/>
    </row>
    <row r="47" spans="1:20">
      <c r="A47" s="8"/>
      <c r="B47" s="10"/>
      <c r="C47" s="7"/>
      <c r="D47" s="7"/>
      <c r="E47" s="7"/>
      <c r="F47" s="7"/>
      <c r="G47" s="7"/>
      <c r="H47" s="7"/>
      <c r="I47" s="7"/>
      <c r="J47" s="7"/>
      <c r="K47" s="160"/>
      <c r="L47" s="160"/>
      <c r="M47" s="10"/>
      <c r="N47" s="10"/>
      <c r="O47" s="10"/>
      <c r="T47" s="85"/>
    </row>
    <row r="48" spans="1:20">
      <c r="A48" s="8"/>
      <c r="B48" s="10"/>
      <c r="C48" s="100"/>
      <c r="D48" s="100"/>
      <c r="E48" s="100"/>
      <c r="F48" s="100"/>
      <c r="G48" s="100"/>
      <c r="H48" s="100"/>
      <c r="I48" s="100"/>
      <c r="J48" s="100"/>
      <c r="K48" s="160"/>
      <c r="L48" s="160"/>
      <c r="M48" s="10"/>
      <c r="N48" s="10"/>
      <c r="O48" s="10"/>
      <c r="T48" s="85"/>
    </row>
    <row r="49" spans="1:20">
      <c r="A49" s="8"/>
      <c r="B49" s="10"/>
      <c r="C49" s="100"/>
      <c r="D49" s="100"/>
      <c r="E49" s="100"/>
      <c r="F49" s="100"/>
      <c r="G49" s="100"/>
      <c r="H49" s="100"/>
      <c r="I49" s="100"/>
      <c r="J49" s="100"/>
      <c r="K49" s="160"/>
      <c r="L49" s="160"/>
      <c r="M49" s="10"/>
      <c r="N49" s="10"/>
      <c r="O49" s="10"/>
      <c r="T49" s="85"/>
    </row>
    <row r="50" spans="1:20">
      <c r="A50" s="8"/>
      <c r="B50" s="10"/>
      <c r="C50" s="101"/>
      <c r="D50" s="101"/>
      <c r="E50" s="101"/>
      <c r="F50" s="101"/>
      <c r="G50" s="101"/>
      <c r="H50" s="101"/>
      <c r="I50" s="101"/>
      <c r="J50" s="101"/>
      <c r="K50" s="160"/>
      <c r="L50" s="160"/>
      <c r="M50" s="10"/>
      <c r="N50" s="10"/>
      <c r="O50" s="10"/>
      <c r="T50" s="85"/>
    </row>
    <row r="51" spans="1:20">
      <c r="A51" s="8"/>
      <c r="B51" s="10"/>
      <c r="C51" s="100"/>
      <c r="D51" s="100"/>
      <c r="E51" s="100"/>
      <c r="F51" s="100"/>
      <c r="G51" s="100"/>
      <c r="H51" s="100"/>
      <c r="I51" s="100"/>
      <c r="J51" s="100"/>
      <c r="K51" s="160"/>
      <c r="L51" s="160"/>
      <c r="M51" s="10"/>
      <c r="N51" s="10"/>
      <c r="O51" s="10"/>
      <c r="T51" s="85"/>
    </row>
    <row r="52" spans="1:20">
      <c r="A52" s="8"/>
      <c r="B52" s="10"/>
      <c r="C52" s="100"/>
      <c r="D52" s="100"/>
      <c r="E52" s="100"/>
      <c r="F52" s="100"/>
      <c r="G52" s="100"/>
      <c r="H52" s="100"/>
      <c r="I52" s="100"/>
      <c r="J52" s="100"/>
      <c r="K52" s="160"/>
      <c r="L52" s="160"/>
      <c r="M52" s="10"/>
      <c r="N52" s="10"/>
      <c r="O52" s="10"/>
      <c r="T52" s="85"/>
    </row>
    <row r="53" spans="1:20">
      <c r="A53" s="8"/>
      <c r="B53" s="10"/>
      <c r="C53" s="101"/>
      <c r="D53" s="101"/>
      <c r="E53" s="101"/>
      <c r="F53" s="101"/>
      <c r="G53" s="101"/>
      <c r="H53" s="101"/>
      <c r="I53" s="101"/>
      <c r="J53" s="101"/>
      <c r="K53" s="160"/>
      <c r="L53" s="160"/>
      <c r="M53" s="10"/>
      <c r="N53" s="10"/>
      <c r="O53" s="10"/>
      <c r="T53" s="85"/>
    </row>
    <row r="54" spans="1:20">
      <c r="A54" s="8"/>
      <c r="B54" s="10"/>
      <c r="C54" s="100"/>
      <c r="D54" s="100"/>
      <c r="E54" s="7"/>
      <c r="F54" s="7"/>
      <c r="G54" s="7"/>
      <c r="H54" s="9"/>
      <c r="I54" s="9"/>
      <c r="J54" s="9"/>
      <c r="K54" s="160"/>
      <c r="L54" s="160"/>
      <c r="M54" s="10"/>
      <c r="N54" s="10"/>
      <c r="O54" s="10"/>
      <c r="T54" s="85"/>
    </row>
    <row r="55" spans="1:20">
      <c r="A55" s="8"/>
      <c r="B55" s="10"/>
      <c r="C55" s="102"/>
      <c r="D55" s="102"/>
      <c r="E55" s="102"/>
      <c r="F55" s="102"/>
      <c r="G55" s="102"/>
      <c r="H55" s="102"/>
      <c r="I55" s="102"/>
      <c r="J55" s="102"/>
      <c r="K55" s="160"/>
      <c r="L55" s="160"/>
      <c r="M55" s="10"/>
      <c r="N55" s="10"/>
      <c r="O55" s="10"/>
      <c r="T55" s="85"/>
    </row>
    <row r="56" spans="1:20">
      <c r="A56" s="8"/>
      <c r="B56" s="10"/>
      <c r="C56" s="102"/>
      <c r="D56" s="102"/>
      <c r="E56" s="102"/>
      <c r="F56" s="102"/>
      <c r="G56" s="102"/>
      <c r="H56" s="102"/>
      <c r="I56" s="102"/>
      <c r="J56" s="102"/>
      <c r="K56" s="160"/>
      <c r="L56" s="160"/>
      <c r="M56" s="10"/>
      <c r="N56" s="10"/>
      <c r="O56" s="10"/>
      <c r="T56" s="85"/>
    </row>
    <row r="57" spans="1:20">
      <c r="A57" s="8"/>
      <c r="B57" s="10"/>
      <c r="C57" s="102"/>
      <c r="D57" s="102"/>
      <c r="E57" s="102"/>
      <c r="F57" s="102"/>
      <c r="G57" s="102"/>
      <c r="H57" s="102"/>
      <c r="I57" s="102"/>
      <c r="J57" s="102"/>
      <c r="K57" s="160"/>
      <c r="L57" s="160"/>
      <c r="M57" s="10"/>
      <c r="N57" s="10"/>
      <c r="O57" s="10"/>
      <c r="T57" s="85"/>
    </row>
    <row r="58" spans="1:20">
      <c r="A58" s="8"/>
      <c r="B58" s="10"/>
      <c r="C58" s="103"/>
      <c r="D58" s="103"/>
      <c r="E58" s="103"/>
      <c r="F58" s="103"/>
      <c r="G58" s="103"/>
      <c r="H58" s="103"/>
      <c r="I58" s="103"/>
      <c r="J58" s="103"/>
      <c r="K58" s="160"/>
      <c r="L58" s="160"/>
      <c r="M58" s="10"/>
      <c r="N58" s="10"/>
      <c r="O58" s="10"/>
      <c r="T58" s="85"/>
    </row>
    <row r="59" spans="1:20">
      <c r="A59" s="8"/>
      <c r="B59" s="10"/>
      <c r="C59" s="102"/>
      <c r="D59" s="102"/>
      <c r="E59" s="102"/>
      <c r="F59" s="102"/>
      <c r="G59" s="102"/>
      <c r="H59" s="102"/>
      <c r="I59" s="102"/>
      <c r="J59" s="102"/>
      <c r="K59" s="160"/>
      <c r="L59" s="160"/>
      <c r="M59" s="10"/>
      <c r="N59" s="10"/>
      <c r="O59" s="10"/>
      <c r="T59" s="85"/>
    </row>
    <row r="60" spans="1:20">
      <c r="A60" s="8"/>
      <c r="B60" s="10"/>
      <c r="C60" s="102"/>
      <c r="D60" s="102"/>
      <c r="E60" s="102"/>
      <c r="F60" s="102"/>
      <c r="G60" s="102"/>
      <c r="H60" s="102"/>
      <c r="I60" s="102"/>
      <c r="J60" s="102"/>
      <c r="K60" s="160"/>
      <c r="L60" s="160"/>
      <c r="M60" s="10"/>
      <c r="N60" s="10"/>
      <c r="O60" s="10"/>
      <c r="T60" s="85"/>
    </row>
    <row r="61" spans="1:20">
      <c r="A61" s="8"/>
      <c r="B61" s="10"/>
      <c r="C61" s="103"/>
      <c r="D61" s="103"/>
      <c r="E61" s="103"/>
      <c r="F61" s="103"/>
      <c r="G61" s="103"/>
      <c r="H61" s="103"/>
      <c r="I61" s="103"/>
      <c r="J61" s="103"/>
      <c r="K61" s="160"/>
      <c r="L61" s="160"/>
      <c r="M61" s="10"/>
      <c r="N61" s="10"/>
      <c r="O61" s="10"/>
      <c r="T61" s="85"/>
    </row>
    <row r="62" spans="1:20">
      <c r="A62" s="8"/>
      <c r="B62" s="10"/>
      <c r="C62" s="7"/>
      <c r="D62" s="7"/>
      <c r="E62" s="7"/>
      <c r="F62" s="7"/>
      <c r="G62" s="7"/>
      <c r="H62" s="7"/>
      <c r="I62" s="7"/>
      <c r="J62" s="7"/>
      <c r="K62" s="160"/>
      <c r="L62" s="160"/>
      <c r="M62" s="10"/>
      <c r="N62" s="10"/>
      <c r="O62" s="10"/>
      <c r="T62" s="85"/>
    </row>
    <row r="63" spans="1:20">
      <c r="A63" s="8"/>
      <c r="B63" s="10"/>
      <c r="C63" s="10"/>
      <c r="D63" s="10"/>
      <c r="E63" s="10"/>
      <c r="F63" s="10"/>
      <c r="G63" s="10"/>
      <c r="H63" s="10"/>
      <c r="I63" s="10"/>
      <c r="J63" s="10"/>
      <c r="K63" s="160"/>
      <c r="L63" s="160"/>
      <c r="M63" s="10"/>
      <c r="N63" s="10"/>
      <c r="O63" s="10"/>
      <c r="T63" s="85"/>
    </row>
    <row r="64" spans="1:20">
      <c r="A64" s="8"/>
      <c r="B64" s="10"/>
      <c r="C64" s="10"/>
      <c r="D64" s="10"/>
      <c r="E64" s="10"/>
      <c r="F64" s="10"/>
      <c r="G64" s="10"/>
      <c r="H64" s="10"/>
      <c r="I64" s="10"/>
      <c r="J64" s="10"/>
      <c r="K64" s="160"/>
      <c r="L64" s="160"/>
      <c r="M64" s="10"/>
      <c r="N64" s="10"/>
      <c r="O64" s="10"/>
      <c r="T64" s="85"/>
    </row>
    <row r="65" spans="1:20">
      <c r="A65" s="8"/>
      <c r="B65" s="10"/>
      <c r="C65" s="10"/>
      <c r="D65" s="10"/>
      <c r="E65" s="10"/>
      <c r="F65" s="10"/>
      <c r="G65" s="10"/>
      <c r="H65" s="10"/>
      <c r="I65" s="10"/>
      <c r="J65" s="10"/>
      <c r="K65" s="160"/>
      <c r="L65" s="160"/>
      <c r="M65" s="10"/>
      <c r="N65" s="10"/>
      <c r="O65" s="10"/>
      <c r="T65" s="85"/>
    </row>
    <row r="66" spans="1:20">
      <c r="T66" s="85"/>
    </row>
    <row r="67" spans="1:20">
      <c r="T67" s="85"/>
    </row>
    <row r="95" spans="8:10">
      <c r="H95" s="63"/>
      <c r="I95" s="63"/>
      <c r="J95" s="63"/>
    </row>
  </sheetData>
  <mergeCells count="6">
    <mergeCell ref="B31:L31"/>
    <mergeCell ref="Q3:R3"/>
    <mergeCell ref="B33:P33"/>
    <mergeCell ref="M3:N3"/>
    <mergeCell ref="O3:P3"/>
    <mergeCell ref="B32:R32"/>
  </mergeCells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&amp;RPage &amp;P&amp;C&amp;"Calibri"&amp;11&amp;K000000&amp;A_x000D_&amp;1#&amp;"Calibri"&amp;10&amp;K000000Confidential</oddFooter>
  </headerFooter>
  <ignoredErrors>
    <ignoredError sqref="E19:G30 D19:D22 D24:D30 C19:C30 C7:G9 C16:G17 C11:G14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57">
    <tabColor rgb="FF92D050"/>
    <pageSetUpPr fitToPage="1"/>
  </sheetPr>
  <dimension ref="A1:BA94"/>
  <sheetViews>
    <sheetView zoomScaleNormal="100" workbookViewId="0">
      <selection activeCell="O3" sqref="O3:P3"/>
    </sheetView>
  </sheetViews>
  <sheetFormatPr defaultColWidth="9.33203125" defaultRowHeight="12" outlineLevelRow="1"/>
  <cols>
    <col min="1" max="1" width="23.33203125" style="48" customWidth="1"/>
    <col min="2" max="2" width="40" style="49" customWidth="1"/>
    <col min="3" max="7" width="7.44140625" style="49" bestFit="1" customWidth="1"/>
    <col min="8" max="10" width="6.6640625" style="49" hidden="1" customWidth="1"/>
    <col min="11" max="12" width="7.44140625" style="159" customWidth="1"/>
    <col min="13" max="16" width="8.44140625" style="49" customWidth="1"/>
    <col min="17" max="18" width="7.44140625" style="49" customWidth="1"/>
    <col min="19" max="19" width="9.33203125" style="49"/>
    <col min="20" max="20" width="22" style="49" bestFit="1" customWidth="1"/>
    <col min="21" max="22" width="7" style="159" customWidth="1"/>
    <col min="23" max="16384" width="9.33203125" style="49"/>
  </cols>
  <sheetData>
    <row r="1" spans="1:53" ht="9.75" customHeight="1">
      <c r="A1" s="146" t="s">
        <v>60</v>
      </c>
      <c r="B1" s="47">
        <v>2</v>
      </c>
      <c r="C1" s="47">
        <f t="shared" ref="C1:N1" si="0">1+B1</f>
        <v>3</v>
      </c>
      <c r="D1" s="47">
        <f t="shared" si="0"/>
        <v>4</v>
      </c>
      <c r="E1" s="47">
        <f t="shared" si="0"/>
        <v>5</v>
      </c>
      <c r="F1" s="47">
        <f t="shared" si="0"/>
        <v>6</v>
      </c>
      <c r="G1" s="47">
        <f t="shared" si="0"/>
        <v>7</v>
      </c>
      <c r="H1" s="47">
        <f t="shared" si="0"/>
        <v>8</v>
      </c>
      <c r="I1" s="47">
        <f t="shared" si="0"/>
        <v>9</v>
      </c>
      <c r="J1" s="47">
        <f t="shared" si="0"/>
        <v>10</v>
      </c>
      <c r="K1" s="157">
        <f t="shared" si="0"/>
        <v>11</v>
      </c>
      <c r="L1" s="157">
        <f t="shared" si="0"/>
        <v>12</v>
      </c>
      <c r="M1" s="47">
        <f t="shared" si="0"/>
        <v>13</v>
      </c>
      <c r="N1" s="47">
        <f t="shared" si="0"/>
        <v>14</v>
      </c>
      <c r="O1" s="158">
        <f>+N1+1</f>
        <v>15</v>
      </c>
      <c r="P1" s="158">
        <f>+O1+1</f>
        <v>16</v>
      </c>
      <c r="Q1" s="158">
        <f>+P1+1</f>
        <v>17</v>
      </c>
      <c r="R1" s="158">
        <f>+Q1+1</f>
        <v>18</v>
      </c>
    </row>
    <row r="2" spans="1:53">
      <c r="B2" s="350" t="s">
        <v>31</v>
      </c>
      <c r="C2" s="343"/>
      <c r="D2" s="343"/>
      <c r="E2" s="343"/>
      <c r="F2" s="343"/>
      <c r="G2" s="343"/>
      <c r="H2" s="343"/>
      <c r="I2" s="343"/>
      <c r="J2" s="343"/>
      <c r="K2" s="282"/>
      <c r="L2" s="282"/>
      <c r="M2" s="269"/>
      <c r="N2" s="324"/>
      <c r="O2" s="324"/>
      <c r="P2" s="270"/>
      <c r="Q2" s="324"/>
      <c r="R2" s="324"/>
      <c r="U2" s="246" t="s">
        <v>71</v>
      </c>
    </row>
    <row r="3" spans="1:53" ht="12" customHeight="1">
      <c r="B3" s="378"/>
      <c r="C3" s="379"/>
      <c r="D3" s="375"/>
      <c r="E3" s="375"/>
      <c r="F3" s="375"/>
      <c r="G3" s="377"/>
      <c r="H3" s="375"/>
      <c r="I3" s="375"/>
      <c r="J3" s="375"/>
      <c r="K3" s="393"/>
      <c r="L3" s="395"/>
      <c r="M3" s="922" t="s">
        <v>81</v>
      </c>
      <c r="N3" s="923"/>
      <c r="O3" s="951"/>
      <c r="P3" s="952"/>
      <c r="Q3" s="948" t="e">
        <f>'PeB NO Swe'!Q3</f>
        <v>#REF!</v>
      </c>
      <c r="R3" s="949" t="e">
        <f>'PeB NO Swe'!R3</f>
        <v>#REF!</v>
      </c>
    </row>
    <row r="4" spans="1:53" ht="24.75" customHeight="1">
      <c r="A4" s="147" t="str">
        <f>+"topheading"&amp;$A$1</f>
        <v>topheadingSWE</v>
      </c>
      <c r="B4" s="384" t="e">
        <f>+VLOOKUP($A4,#REF!,B$1+1,FALSE)</f>
        <v>#REF!</v>
      </c>
      <c r="C4" s="380" t="e">
        <f>+VLOOKUP($A4,#REF!,C$1+1,FALSE)</f>
        <v>#REF!</v>
      </c>
      <c r="D4" s="381" t="e">
        <f>+VLOOKUP($A4,#REF!,D$1+1,FALSE)</f>
        <v>#REF!</v>
      </c>
      <c r="E4" s="381" t="e">
        <f>+VLOOKUP($A4,#REF!,E$1+1,FALSE)</f>
        <v>#REF!</v>
      </c>
      <c r="F4" s="381" t="e">
        <f>+VLOOKUP($A4,#REF!,F$1+1,FALSE)</f>
        <v>#REF!</v>
      </c>
      <c r="G4" s="382" t="e">
        <f>+VLOOKUP($A4,#REF!,G$1+1,FALSE)</f>
        <v>#REF!</v>
      </c>
      <c r="H4" s="381" t="e">
        <f>+VLOOKUP($A4,#REF!,H$1+1,FALSE)</f>
        <v>#REF!</v>
      </c>
      <c r="I4" s="381" t="e">
        <f>+VLOOKUP($A4,#REF!,I$1+1,FALSE)</f>
        <v>#REF!</v>
      </c>
      <c r="J4" s="381" t="e">
        <f>+VLOOKUP($A4,#REF!,J$1+1,FALSE)</f>
        <v>#REF!</v>
      </c>
      <c r="K4" s="373" t="e">
        <f>+VLOOKUP($A4,#REF!,K$1+1,FALSE)</f>
        <v>#REF!</v>
      </c>
      <c r="L4" s="382" t="e">
        <f>+VLOOKUP($A4,#REF!,L$1+1,FALSE)</f>
        <v>#REF!</v>
      </c>
      <c r="M4" s="394" t="e">
        <f>+K4</f>
        <v>#REF!</v>
      </c>
      <c r="N4" s="382" t="e">
        <f>L4</f>
        <v>#REF!</v>
      </c>
      <c r="O4" s="708" t="e">
        <f>'PeB NO Swe'!O4</f>
        <v>#REF!</v>
      </c>
      <c r="P4" s="709" t="e">
        <f>'PeB NO Swe'!P4</f>
        <v>#REF!</v>
      </c>
      <c r="Q4" s="396" t="s">
        <v>73</v>
      </c>
      <c r="R4" s="702" t="s">
        <v>74</v>
      </c>
      <c r="S4" s="161"/>
      <c r="T4" s="161"/>
      <c r="U4" s="380" t="e">
        <f>C4</f>
        <v>#REF!</v>
      </c>
      <c r="V4" s="381" t="e">
        <f t="shared" ref="V4:AJ4" si="1">D4</f>
        <v>#REF!</v>
      </c>
      <c r="W4" s="381" t="e">
        <f t="shared" si="1"/>
        <v>#REF!</v>
      </c>
      <c r="X4" s="381" t="e">
        <f t="shared" si="1"/>
        <v>#REF!</v>
      </c>
      <c r="Y4" s="381" t="e">
        <f t="shared" si="1"/>
        <v>#REF!</v>
      </c>
      <c r="Z4" s="381" t="e">
        <f t="shared" si="1"/>
        <v>#REF!</v>
      </c>
      <c r="AA4" s="381" t="e">
        <f t="shared" si="1"/>
        <v>#REF!</v>
      </c>
      <c r="AB4" s="381" t="e">
        <f t="shared" si="1"/>
        <v>#REF!</v>
      </c>
      <c r="AC4" s="373" t="e">
        <f t="shared" si="1"/>
        <v>#REF!</v>
      </c>
      <c r="AD4" s="374" t="e">
        <f t="shared" si="1"/>
        <v>#REF!</v>
      </c>
      <c r="AE4" s="373" t="e">
        <f t="shared" si="1"/>
        <v>#REF!</v>
      </c>
      <c r="AF4" s="374" t="e">
        <f t="shared" si="1"/>
        <v>#REF!</v>
      </c>
      <c r="AG4" s="373" t="e">
        <f t="shared" si="1"/>
        <v>#REF!</v>
      </c>
      <c r="AH4" s="374" t="e">
        <f t="shared" si="1"/>
        <v>#REF!</v>
      </c>
      <c r="AI4" s="373" t="str">
        <f t="shared" si="1"/>
        <v>EUR</v>
      </c>
      <c r="AJ4" s="374" t="str">
        <f t="shared" si="1"/>
        <v>Lokal</v>
      </c>
    </row>
    <row r="5" spans="1:53" ht="12" customHeight="1">
      <c r="A5" s="52" t="s">
        <v>6</v>
      </c>
      <c r="B5" s="413" t="s">
        <v>47</v>
      </c>
      <c r="C5" s="480">
        <f t="shared" ref="C5:J22" si="2">VLOOKUP($A5,PeB_SE,C$1,FALSE)</f>
        <v>0</v>
      </c>
      <c r="D5" s="421">
        <f t="shared" si="2"/>
        <v>173</v>
      </c>
      <c r="E5" s="421">
        <f t="shared" si="2"/>
        <v>172</v>
      </c>
      <c r="F5" s="416">
        <f t="shared" si="2"/>
        <v>175</v>
      </c>
      <c r="G5" s="416">
        <f t="shared" si="2"/>
        <v>180</v>
      </c>
      <c r="H5" s="416">
        <f t="shared" si="2"/>
        <v>174</v>
      </c>
      <c r="I5" s="416">
        <f t="shared" si="2"/>
        <v>180</v>
      </c>
      <c r="J5" s="416">
        <f t="shared" si="2"/>
        <v>207</v>
      </c>
      <c r="K5" s="522">
        <f t="shared" ref="K5:L16" si="3">VLOOKUP($A5,PeB_SE,K$1,FALSE)</f>
        <v>-1</v>
      </c>
      <c r="L5" s="510">
        <f t="shared" si="3"/>
        <v>-1</v>
      </c>
      <c r="M5" s="522">
        <f t="shared" ref="M5:R22" si="4">VLOOKUP($A5,PeB_SE,M$1,FALSE)</f>
        <v>0</v>
      </c>
      <c r="N5" s="510">
        <f t="shared" si="4"/>
        <v>0</v>
      </c>
      <c r="O5" s="523">
        <f t="shared" si="4"/>
        <v>0</v>
      </c>
      <c r="P5" s="524">
        <f t="shared" si="4"/>
        <v>0</v>
      </c>
      <c r="Q5" s="418" t="e">
        <f t="shared" si="4"/>
        <v>#DIV/0!</v>
      </c>
      <c r="R5" s="422">
        <f t="shared" si="4"/>
        <v>0</v>
      </c>
      <c r="S5" s="161"/>
      <c r="T5" s="161"/>
      <c r="U5" s="620"/>
      <c r="V5" s="760"/>
      <c r="W5" s="723"/>
      <c r="X5" s="724"/>
      <c r="Y5" s="724"/>
      <c r="Z5" s="725"/>
      <c r="AA5" s="725"/>
      <c r="AB5" s="725"/>
      <c r="AC5" s="581"/>
      <c r="AD5" s="596"/>
      <c r="AE5" s="609"/>
      <c r="AF5" s="582"/>
      <c r="AG5" s="615"/>
      <c r="AH5" s="761"/>
      <c r="AI5" s="609"/>
      <c r="AJ5" s="582"/>
      <c r="AL5" s="63">
        <f>C5-U5</f>
        <v>0</v>
      </c>
      <c r="AM5" s="63">
        <f t="shared" ref="AM5:AX22" si="5">D5-V5</f>
        <v>173</v>
      </c>
      <c r="AN5" s="63">
        <f t="shared" si="5"/>
        <v>172</v>
      </c>
      <c r="AO5" s="63">
        <f t="shared" si="5"/>
        <v>175</v>
      </c>
      <c r="AP5" s="63">
        <f t="shared" si="5"/>
        <v>180</v>
      </c>
      <c r="AQ5" s="63">
        <f t="shared" si="5"/>
        <v>174</v>
      </c>
      <c r="AR5" s="63">
        <f t="shared" si="5"/>
        <v>180</v>
      </c>
      <c r="AS5" s="63">
        <f t="shared" si="5"/>
        <v>207</v>
      </c>
      <c r="AT5" s="63">
        <f t="shared" si="5"/>
        <v>-1</v>
      </c>
      <c r="AU5" s="63">
        <f t="shared" si="5"/>
        <v>-1</v>
      </c>
      <c r="AV5" s="63">
        <f t="shared" si="5"/>
        <v>0</v>
      </c>
      <c r="AW5" s="63">
        <f t="shared" si="5"/>
        <v>0</v>
      </c>
      <c r="AX5" s="63">
        <f t="shared" si="5"/>
        <v>0</v>
      </c>
      <c r="AY5" s="63">
        <f t="shared" ref="AY5:AY30" si="6">P5-AH5</f>
        <v>0</v>
      </c>
      <c r="AZ5" s="63" t="e">
        <f t="shared" ref="AZ5:AZ30" si="7">Q5-AI5</f>
        <v>#DIV/0!</v>
      </c>
      <c r="BA5" s="63">
        <f t="shared" ref="BA5:BA30" si="8">R5-AJ5</f>
        <v>0</v>
      </c>
    </row>
    <row r="6" spans="1:53" ht="12" customHeight="1">
      <c r="A6" s="52" t="s">
        <v>2</v>
      </c>
      <c r="B6" s="413" t="s">
        <v>36</v>
      </c>
      <c r="C6" s="516">
        <f t="shared" si="2"/>
        <v>0</v>
      </c>
      <c r="D6" s="421">
        <f t="shared" si="2"/>
        <v>55</v>
      </c>
      <c r="E6" s="421">
        <f t="shared" si="2"/>
        <v>53</v>
      </c>
      <c r="F6" s="416">
        <f t="shared" si="2"/>
        <v>54</v>
      </c>
      <c r="G6" s="416">
        <f t="shared" si="2"/>
        <v>55</v>
      </c>
      <c r="H6" s="421">
        <f t="shared" si="2"/>
        <v>57</v>
      </c>
      <c r="I6" s="421">
        <f t="shared" si="2"/>
        <v>57</v>
      </c>
      <c r="J6" s="421">
        <f t="shared" si="2"/>
        <v>58</v>
      </c>
      <c r="K6" s="429">
        <f t="shared" si="3"/>
        <v>-1</v>
      </c>
      <c r="L6" s="510">
        <f t="shared" si="3"/>
        <v>-1</v>
      </c>
      <c r="M6" s="429">
        <f t="shared" si="4"/>
        <v>0</v>
      </c>
      <c r="N6" s="510">
        <f t="shared" si="4"/>
        <v>0</v>
      </c>
      <c r="O6" s="519">
        <f t="shared" si="4"/>
        <v>0</v>
      </c>
      <c r="P6" s="525">
        <f t="shared" si="4"/>
        <v>0</v>
      </c>
      <c r="Q6" s="418" t="e">
        <f t="shared" si="4"/>
        <v>#DIV/0!</v>
      </c>
      <c r="R6" s="422">
        <f t="shared" si="4"/>
        <v>0</v>
      </c>
      <c r="S6" s="91"/>
      <c r="T6" s="91"/>
      <c r="U6" s="327"/>
      <c r="V6" s="326"/>
      <c r="W6" s="282"/>
      <c r="X6" s="283"/>
      <c r="Y6" s="277"/>
      <c r="Z6" s="283"/>
      <c r="AA6" s="283"/>
      <c r="AB6" s="283"/>
      <c r="AC6" s="284"/>
      <c r="AD6" s="285"/>
      <c r="AE6" s="278"/>
      <c r="AF6" s="280"/>
      <c r="AG6" s="363"/>
      <c r="AH6" s="622"/>
      <c r="AI6" s="278"/>
      <c r="AJ6" s="280"/>
      <c r="AL6" s="63">
        <f t="shared" ref="AL6:AL30" si="9">C6-U6</f>
        <v>0</v>
      </c>
      <c r="AM6" s="63">
        <f t="shared" si="5"/>
        <v>55</v>
      </c>
      <c r="AN6" s="63">
        <f t="shared" si="5"/>
        <v>53</v>
      </c>
      <c r="AO6" s="63">
        <f t="shared" si="5"/>
        <v>54</v>
      </c>
      <c r="AP6" s="63">
        <f t="shared" si="5"/>
        <v>55</v>
      </c>
      <c r="AQ6" s="63">
        <f t="shared" si="5"/>
        <v>57</v>
      </c>
      <c r="AR6" s="63">
        <f t="shared" si="5"/>
        <v>57</v>
      </c>
      <c r="AS6" s="63">
        <f t="shared" si="5"/>
        <v>58</v>
      </c>
      <c r="AT6" s="63">
        <f t="shared" si="5"/>
        <v>-1</v>
      </c>
      <c r="AU6" s="63">
        <f t="shared" si="5"/>
        <v>-1</v>
      </c>
      <c r="AV6" s="63">
        <f t="shared" si="5"/>
        <v>0</v>
      </c>
      <c r="AW6" s="63">
        <f t="shared" si="5"/>
        <v>0</v>
      </c>
      <c r="AX6" s="63">
        <f t="shared" si="5"/>
        <v>0</v>
      </c>
      <c r="AY6" s="63">
        <f t="shared" si="6"/>
        <v>0</v>
      </c>
      <c r="AZ6" s="63" t="e">
        <f t="shared" si="7"/>
        <v>#DIV/0!</v>
      </c>
      <c r="BA6" s="63">
        <f t="shared" si="8"/>
        <v>0</v>
      </c>
    </row>
    <row r="7" spans="1:53" ht="12" customHeight="1">
      <c r="A7" s="52" t="s">
        <v>0</v>
      </c>
      <c r="B7" s="413" t="s">
        <v>37</v>
      </c>
      <c r="C7" s="516">
        <f t="shared" si="2"/>
        <v>0</v>
      </c>
      <c r="D7" s="421">
        <f t="shared" si="2"/>
        <v>4</v>
      </c>
      <c r="E7" s="421">
        <f t="shared" si="2"/>
        <v>4</v>
      </c>
      <c r="F7" s="416">
        <f t="shared" si="2"/>
        <v>4</v>
      </c>
      <c r="G7" s="416">
        <f t="shared" si="2"/>
        <v>12</v>
      </c>
      <c r="H7" s="421">
        <f t="shared" si="2"/>
        <v>5</v>
      </c>
      <c r="I7" s="421">
        <f t="shared" si="2"/>
        <v>4</v>
      </c>
      <c r="J7" s="421">
        <f t="shared" si="2"/>
        <v>3</v>
      </c>
      <c r="K7" s="429">
        <f t="shared" si="3"/>
        <v>0</v>
      </c>
      <c r="L7" s="510">
        <f t="shared" si="3"/>
        <v>0</v>
      </c>
      <c r="M7" s="429">
        <f t="shared" si="4"/>
        <v>0</v>
      </c>
      <c r="N7" s="510">
        <f t="shared" si="4"/>
        <v>0</v>
      </c>
      <c r="O7" s="519">
        <f t="shared" si="4"/>
        <v>0</v>
      </c>
      <c r="P7" s="525">
        <f t="shared" si="4"/>
        <v>0</v>
      </c>
      <c r="Q7" s="418">
        <f t="shared" si="4"/>
        <v>0</v>
      </c>
      <c r="R7" s="422">
        <f t="shared" si="4"/>
        <v>0</v>
      </c>
      <c r="S7" s="74"/>
      <c r="T7" s="74"/>
      <c r="U7" s="327"/>
      <c r="V7" s="326"/>
      <c r="W7" s="282"/>
      <c r="X7" s="283"/>
      <c r="Y7" s="277"/>
      <c r="Z7" s="283"/>
      <c r="AA7" s="283"/>
      <c r="AB7" s="283"/>
      <c r="AC7" s="284"/>
      <c r="AD7" s="285"/>
      <c r="AE7" s="278"/>
      <c r="AF7" s="280"/>
      <c r="AG7" s="363"/>
      <c r="AH7" s="622"/>
      <c r="AI7" s="278"/>
      <c r="AJ7" s="280"/>
      <c r="AL7" s="63">
        <f t="shared" si="9"/>
        <v>0</v>
      </c>
      <c r="AM7" s="63">
        <f t="shared" si="5"/>
        <v>4</v>
      </c>
      <c r="AN7" s="63">
        <f t="shared" si="5"/>
        <v>4</v>
      </c>
      <c r="AO7" s="63">
        <f t="shared" si="5"/>
        <v>4</v>
      </c>
      <c r="AP7" s="63">
        <f t="shared" si="5"/>
        <v>12</v>
      </c>
      <c r="AQ7" s="63">
        <f t="shared" si="5"/>
        <v>5</v>
      </c>
      <c r="AR7" s="63">
        <f t="shared" si="5"/>
        <v>4</v>
      </c>
      <c r="AS7" s="63">
        <f t="shared" si="5"/>
        <v>3</v>
      </c>
      <c r="AT7" s="63">
        <f t="shared" si="5"/>
        <v>0</v>
      </c>
      <c r="AU7" s="63">
        <f t="shared" si="5"/>
        <v>0</v>
      </c>
      <c r="AV7" s="63">
        <f t="shared" si="5"/>
        <v>0</v>
      </c>
      <c r="AW7" s="63">
        <f t="shared" si="5"/>
        <v>0</v>
      </c>
      <c r="AX7" s="63">
        <f t="shared" si="5"/>
        <v>0</v>
      </c>
      <c r="AY7" s="63">
        <f t="shared" si="6"/>
        <v>0</v>
      </c>
      <c r="AZ7" s="63">
        <f t="shared" si="7"/>
        <v>0</v>
      </c>
      <c r="BA7" s="63">
        <f t="shared" si="8"/>
        <v>0</v>
      </c>
    </row>
    <row r="8" spans="1:53" ht="12" customHeight="1">
      <c r="A8" s="52" t="s">
        <v>14</v>
      </c>
      <c r="B8" s="413" t="s">
        <v>57</v>
      </c>
      <c r="C8" s="516">
        <f t="shared" si="2"/>
        <v>0</v>
      </c>
      <c r="D8" s="421">
        <f t="shared" si="2"/>
        <v>0</v>
      </c>
      <c r="E8" s="421">
        <f t="shared" si="2"/>
        <v>0</v>
      </c>
      <c r="F8" s="416">
        <f t="shared" si="2"/>
        <v>0</v>
      </c>
      <c r="G8" s="416">
        <f t="shared" si="2"/>
        <v>0</v>
      </c>
      <c r="H8" s="421">
        <f t="shared" si="2"/>
        <v>0</v>
      </c>
      <c r="I8" s="421">
        <f t="shared" si="2"/>
        <v>0</v>
      </c>
      <c r="J8" s="421">
        <f t="shared" si="2"/>
        <v>5</v>
      </c>
      <c r="K8" s="429">
        <f t="shared" si="3"/>
        <v>0</v>
      </c>
      <c r="L8" s="510">
        <f t="shared" si="3"/>
        <v>0</v>
      </c>
      <c r="M8" s="429">
        <f t="shared" si="4"/>
        <v>0</v>
      </c>
      <c r="N8" s="510">
        <f t="shared" si="4"/>
        <v>0</v>
      </c>
      <c r="O8" s="519">
        <f t="shared" si="4"/>
        <v>0</v>
      </c>
      <c r="P8" s="525">
        <f t="shared" si="4"/>
        <v>0</v>
      </c>
      <c r="Q8" s="418">
        <f t="shared" si="4"/>
        <v>0</v>
      </c>
      <c r="R8" s="422">
        <f t="shared" si="4"/>
        <v>0</v>
      </c>
      <c r="S8" s="74"/>
      <c r="T8" s="74"/>
      <c r="U8" s="327"/>
      <c r="V8" s="326"/>
      <c r="W8" s="282"/>
      <c r="X8" s="283"/>
      <c r="Y8" s="277"/>
      <c r="Z8" s="283"/>
      <c r="AA8" s="283"/>
      <c r="AB8" s="283"/>
      <c r="AC8" s="284"/>
      <c r="AD8" s="285"/>
      <c r="AE8" s="278"/>
      <c r="AF8" s="623"/>
      <c r="AG8" s="363"/>
      <c r="AH8" s="622"/>
      <c r="AI8" s="278"/>
      <c r="AJ8" s="280"/>
      <c r="AL8" s="63">
        <f t="shared" si="9"/>
        <v>0</v>
      </c>
      <c r="AM8" s="63">
        <f t="shared" si="5"/>
        <v>0</v>
      </c>
      <c r="AN8" s="63">
        <f t="shared" si="5"/>
        <v>0</v>
      </c>
      <c r="AO8" s="63">
        <f t="shared" si="5"/>
        <v>0</v>
      </c>
      <c r="AP8" s="63">
        <f t="shared" si="5"/>
        <v>0</v>
      </c>
      <c r="AQ8" s="63">
        <f t="shared" si="5"/>
        <v>0</v>
      </c>
      <c r="AR8" s="63">
        <f t="shared" si="5"/>
        <v>0</v>
      </c>
      <c r="AS8" s="63">
        <f t="shared" si="5"/>
        <v>5</v>
      </c>
      <c r="AT8" s="63">
        <f t="shared" si="5"/>
        <v>0</v>
      </c>
      <c r="AU8" s="63">
        <f t="shared" si="5"/>
        <v>0</v>
      </c>
      <c r="AV8" s="63">
        <f t="shared" si="5"/>
        <v>0</v>
      </c>
      <c r="AW8" s="63">
        <f t="shared" si="5"/>
        <v>0</v>
      </c>
      <c r="AX8" s="63">
        <f t="shared" si="5"/>
        <v>0</v>
      </c>
      <c r="AY8" s="63">
        <f t="shared" si="6"/>
        <v>0</v>
      </c>
      <c r="AZ8" s="63">
        <f t="shared" si="7"/>
        <v>0</v>
      </c>
      <c r="BA8" s="63">
        <f t="shared" si="8"/>
        <v>0</v>
      </c>
    </row>
    <row r="9" spans="1:53" ht="12" customHeight="1">
      <c r="A9" s="58" t="s">
        <v>7</v>
      </c>
      <c r="B9" s="423" t="s">
        <v>48</v>
      </c>
      <c r="C9" s="408">
        <f t="shared" si="2"/>
        <v>0</v>
      </c>
      <c r="D9" s="412">
        <f t="shared" si="2"/>
        <v>232</v>
      </c>
      <c r="E9" s="412">
        <f t="shared" si="2"/>
        <v>229</v>
      </c>
      <c r="F9" s="412">
        <f t="shared" si="2"/>
        <v>233</v>
      </c>
      <c r="G9" s="412">
        <f t="shared" si="2"/>
        <v>247</v>
      </c>
      <c r="H9" s="428">
        <f t="shared" si="2"/>
        <v>236</v>
      </c>
      <c r="I9" s="428">
        <f t="shared" si="2"/>
        <v>241</v>
      </c>
      <c r="J9" s="428">
        <f t="shared" si="2"/>
        <v>273</v>
      </c>
      <c r="K9" s="526">
        <f t="shared" si="3"/>
        <v>-1</v>
      </c>
      <c r="L9" s="527">
        <f t="shared" si="3"/>
        <v>-1</v>
      </c>
      <c r="M9" s="526">
        <f t="shared" si="4"/>
        <v>0</v>
      </c>
      <c r="N9" s="527">
        <f t="shared" si="4"/>
        <v>0</v>
      </c>
      <c r="O9" s="528">
        <f t="shared" si="4"/>
        <v>0</v>
      </c>
      <c r="P9" s="529">
        <f t="shared" si="4"/>
        <v>0</v>
      </c>
      <c r="Q9" s="425" t="e">
        <f t="shared" si="4"/>
        <v>#DIV/0!</v>
      </c>
      <c r="R9" s="426">
        <f t="shared" si="4"/>
        <v>0</v>
      </c>
      <c r="S9" s="74"/>
      <c r="T9" s="74"/>
      <c r="U9" s="584"/>
      <c r="V9" s="286"/>
      <c r="W9" s="611"/>
      <c r="X9" s="286"/>
      <c r="Y9" s="286"/>
      <c r="Z9" s="294"/>
      <c r="AA9" s="294"/>
      <c r="AB9" s="294"/>
      <c r="AC9" s="287"/>
      <c r="AD9" s="288"/>
      <c r="AE9" s="289"/>
      <c r="AF9" s="290"/>
      <c r="AG9" s="610"/>
      <c r="AH9" s="286"/>
      <c r="AI9" s="289"/>
      <c r="AJ9" s="290"/>
      <c r="AL9" s="63">
        <f t="shared" si="9"/>
        <v>0</v>
      </c>
      <c r="AM9" s="63">
        <f t="shared" si="5"/>
        <v>232</v>
      </c>
      <c r="AN9" s="63">
        <f t="shared" si="5"/>
        <v>229</v>
      </c>
      <c r="AO9" s="63">
        <f t="shared" si="5"/>
        <v>233</v>
      </c>
      <c r="AP9" s="63">
        <f t="shared" si="5"/>
        <v>247</v>
      </c>
      <c r="AQ9" s="63">
        <f t="shared" si="5"/>
        <v>236</v>
      </c>
      <c r="AR9" s="63">
        <f t="shared" si="5"/>
        <v>241</v>
      </c>
      <c r="AS9" s="63">
        <f t="shared" si="5"/>
        <v>273</v>
      </c>
      <c r="AT9" s="63">
        <f t="shared" si="5"/>
        <v>-1</v>
      </c>
      <c r="AU9" s="63">
        <f t="shared" si="5"/>
        <v>-1</v>
      </c>
      <c r="AV9" s="63">
        <f t="shared" si="5"/>
        <v>0</v>
      </c>
      <c r="AW9" s="63">
        <f t="shared" si="5"/>
        <v>0</v>
      </c>
      <c r="AX9" s="63">
        <f>O9-AG9</f>
        <v>0</v>
      </c>
      <c r="AY9" s="63">
        <f t="shared" si="6"/>
        <v>0</v>
      </c>
      <c r="AZ9" s="63" t="e">
        <f t="shared" si="7"/>
        <v>#DIV/0!</v>
      </c>
      <c r="BA9" s="63">
        <f t="shared" si="8"/>
        <v>0</v>
      </c>
    </row>
    <row r="10" spans="1:53" ht="12" customHeight="1">
      <c r="A10" s="52" t="s">
        <v>3</v>
      </c>
      <c r="B10" s="413" t="s">
        <v>28</v>
      </c>
      <c r="C10" s="516">
        <f t="shared" si="2"/>
        <v>0</v>
      </c>
      <c r="D10" s="421">
        <f t="shared" si="2"/>
        <v>0</v>
      </c>
      <c r="E10" s="421">
        <f t="shared" si="2"/>
        <v>0</v>
      </c>
      <c r="F10" s="416">
        <f t="shared" si="2"/>
        <v>0</v>
      </c>
      <c r="G10" s="416">
        <f t="shared" si="2"/>
        <v>0</v>
      </c>
      <c r="H10" s="421">
        <f t="shared" si="2"/>
        <v>0</v>
      </c>
      <c r="I10" s="421">
        <f t="shared" si="2"/>
        <v>0</v>
      </c>
      <c r="J10" s="421">
        <f t="shared" si="2"/>
        <v>0</v>
      </c>
      <c r="K10" s="429">
        <f t="shared" si="3"/>
        <v>0</v>
      </c>
      <c r="L10" s="510">
        <f t="shared" si="3"/>
        <v>0</v>
      </c>
      <c r="M10" s="429">
        <f t="shared" si="4"/>
        <v>0</v>
      </c>
      <c r="N10" s="510">
        <f t="shared" si="4"/>
        <v>0</v>
      </c>
      <c r="O10" s="519">
        <f t="shared" si="4"/>
        <v>0</v>
      </c>
      <c r="P10" s="525">
        <f t="shared" si="4"/>
        <v>0</v>
      </c>
      <c r="Q10" s="418">
        <f t="shared" si="4"/>
        <v>0</v>
      </c>
      <c r="R10" s="422">
        <f t="shared" si="4"/>
        <v>0</v>
      </c>
      <c r="S10" s="74"/>
      <c r="T10" s="74"/>
      <c r="U10" s="327"/>
      <c r="V10" s="326"/>
      <c r="W10" s="282"/>
      <c r="X10" s="283"/>
      <c r="Y10" s="277"/>
      <c r="Z10" s="283"/>
      <c r="AA10" s="283"/>
      <c r="AB10" s="283"/>
      <c r="AC10" s="284"/>
      <c r="AD10" s="285"/>
      <c r="AE10" s="278"/>
      <c r="AF10" s="280"/>
      <c r="AG10" s="363"/>
      <c r="AH10" s="622"/>
      <c r="AI10" s="278"/>
      <c r="AJ10" s="280"/>
      <c r="AL10" s="63">
        <f t="shared" si="9"/>
        <v>0</v>
      </c>
      <c r="AM10" s="63">
        <f t="shared" si="5"/>
        <v>0</v>
      </c>
      <c r="AN10" s="63">
        <f t="shared" si="5"/>
        <v>0</v>
      </c>
      <c r="AO10" s="63">
        <f t="shared" si="5"/>
        <v>0</v>
      </c>
      <c r="AP10" s="63">
        <f t="shared" si="5"/>
        <v>0</v>
      </c>
      <c r="AQ10" s="63">
        <f t="shared" si="5"/>
        <v>0</v>
      </c>
      <c r="AR10" s="63">
        <f t="shared" si="5"/>
        <v>0</v>
      </c>
      <c r="AS10" s="63">
        <f t="shared" si="5"/>
        <v>0</v>
      </c>
      <c r="AT10" s="63">
        <f t="shared" si="5"/>
        <v>0</v>
      </c>
      <c r="AU10" s="63">
        <f t="shared" si="5"/>
        <v>0</v>
      </c>
      <c r="AV10" s="63">
        <f t="shared" si="5"/>
        <v>0</v>
      </c>
      <c r="AW10" s="63">
        <f t="shared" si="5"/>
        <v>0</v>
      </c>
      <c r="AX10" s="63">
        <f t="shared" si="5"/>
        <v>0</v>
      </c>
      <c r="AY10" s="63">
        <f t="shared" si="6"/>
        <v>0</v>
      </c>
      <c r="AZ10" s="63">
        <f t="shared" si="7"/>
        <v>0</v>
      </c>
      <c r="BA10" s="63">
        <f>R10-AJ10</f>
        <v>0</v>
      </c>
    </row>
    <row r="11" spans="1:53" ht="12" customHeight="1">
      <c r="A11" s="156" t="s">
        <v>61</v>
      </c>
      <c r="B11" s="530" t="s">
        <v>62</v>
      </c>
      <c r="C11" s="516">
        <f t="shared" si="2"/>
        <v>0</v>
      </c>
      <c r="D11" s="421">
        <f t="shared" si="2"/>
        <v>0</v>
      </c>
      <c r="E11" s="421">
        <f t="shared" si="2"/>
        <v>0</v>
      </c>
      <c r="F11" s="416">
        <f t="shared" si="2"/>
        <v>0</v>
      </c>
      <c r="G11" s="416">
        <f t="shared" si="2"/>
        <v>0</v>
      </c>
      <c r="H11" s="421">
        <f t="shared" si="2"/>
        <v>0</v>
      </c>
      <c r="I11" s="421">
        <f t="shared" si="2"/>
        <v>0</v>
      </c>
      <c r="J11" s="421">
        <f t="shared" si="2"/>
        <v>0</v>
      </c>
      <c r="K11" s="429">
        <f t="shared" si="3"/>
        <v>0</v>
      </c>
      <c r="L11" s="510">
        <f t="shared" si="3"/>
        <v>0</v>
      </c>
      <c r="M11" s="429">
        <f t="shared" si="4"/>
        <v>0</v>
      </c>
      <c r="N11" s="510">
        <f t="shared" si="4"/>
        <v>0</v>
      </c>
      <c r="O11" s="519">
        <f t="shared" si="4"/>
        <v>0</v>
      </c>
      <c r="P11" s="525">
        <f t="shared" si="4"/>
        <v>0</v>
      </c>
      <c r="Q11" s="418">
        <f t="shared" si="4"/>
        <v>0</v>
      </c>
      <c r="R11" s="422">
        <f t="shared" si="4"/>
        <v>0</v>
      </c>
      <c r="S11" s="74"/>
      <c r="T11" s="74"/>
      <c r="U11" s="327"/>
      <c r="V11" s="326"/>
      <c r="W11" s="282"/>
      <c r="X11" s="283"/>
      <c r="Y11" s="277"/>
      <c r="Z11" s="283"/>
      <c r="AA11" s="283"/>
      <c r="AB11" s="283"/>
      <c r="AC11" s="284"/>
      <c r="AD11" s="285"/>
      <c r="AE11" s="278"/>
      <c r="AF11" s="280"/>
      <c r="AG11" s="363"/>
      <c r="AH11" s="622"/>
      <c r="AI11" s="278"/>
      <c r="AJ11" s="280"/>
      <c r="AL11" s="63">
        <f t="shared" si="9"/>
        <v>0</v>
      </c>
      <c r="AM11" s="63">
        <f t="shared" si="5"/>
        <v>0</v>
      </c>
      <c r="AN11" s="63">
        <f t="shared" si="5"/>
        <v>0</v>
      </c>
      <c r="AO11" s="63">
        <f t="shared" si="5"/>
        <v>0</v>
      </c>
      <c r="AP11" s="63">
        <f t="shared" si="5"/>
        <v>0</v>
      </c>
      <c r="AQ11" s="63">
        <f t="shared" si="5"/>
        <v>0</v>
      </c>
      <c r="AR11" s="63">
        <f t="shared" si="5"/>
        <v>0</v>
      </c>
      <c r="AS11" s="63">
        <f t="shared" si="5"/>
        <v>0</v>
      </c>
      <c r="AT11" s="63">
        <f t="shared" si="5"/>
        <v>0</v>
      </c>
      <c r="AU11" s="63">
        <f t="shared" si="5"/>
        <v>0</v>
      </c>
      <c r="AV11" s="63">
        <f t="shared" si="5"/>
        <v>0</v>
      </c>
      <c r="AW11" s="63">
        <f t="shared" si="5"/>
        <v>0</v>
      </c>
      <c r="AX11" s="63">
        <f t="shared" si="5"/>
        <v>0</v>
      </c>
      <c r="AY11" s="63">
        <f t="shared" si="6"/>
        <v>0</v>
      </c>
      <c r="AZ11" s="63">
        <f t="shared" si="7"/>
        <v>0</v>
      </c>
      <c r="BA11" s="63">
        <f t="shared" si="8"/>
        <v>0</v>
      </c>
    </row>
    <row r="12" spans="1:53" ht="12" customHeight="1">
      <c r="A12" s="58" t="s">
        <v>20</v>
      </c>
      <c r="B12" s="423" t="s">
        <v>49</v>
      </c>
      <c r="C12" s="408">
        <f t="shared" si="2"/>
        <v>0</v>
      </c>
      <c r="D12" s="412">
        <f t="shared" si="2"/>
        <v>-117</v>
      </c>
      <c r="E12" s="412">
        <f t="shared" si="2"/>
        <v>-116</v>
      </c>
      <c r="F12" s="412">
        <f t="shared" si="2"/>
        <v>-155</v>
      </c>
      <c r="G12" s="412">
        <f t="shared" si="2"/>
        <v>-120</v>
      </c>
      <c r="H12" s="428">
        <f t="shared" si="2"/>
        <v>-114</v>
      </c>
      <c r="I12" s="428">
        <f t="shared" si="2"/>
        <v>-117</v>
      </c>
      <c r="J12" s="428">
        <f t="shared" si="2"/>
        <v>-159</v>
      </c>
      <c r="K12" s="526">
        <f t="shared" si="3"/>
        <v>-1</v>
      </c>
      <c r="L12" s="527">
        <f t="shared" si="3"/>
        <v>-1</v>
      </c>
      <c r="M12" s="526">
        <f t="shared" si="4"/>
        <v>0</v>
      </c>
      <c r="N12" s="527">
        <f t="shared" si="4"/>
        <v>0</v>
      </c>
      <c r="O12" s="528">
        <f t="shared" si="4"/>
        <v>0</v>
      </c>
      <c r="P12" s="529">
        <f t="shared" si="4"/>
        <v>0</v>
      </c>
      <c r="Q12" s="425" t="e">
        <f t="shared" si="4"/>
        <v>#DIV/0!</v>
      </c>
      <c r="R12" s="426">
        <f t="shared" si="4"/>
        <v>0</v>
      </c>
      <c r="S12" s="159"/>
      <c r="T12" s="159"/>
      <c r="U12" s="584"/>
      <c r="V12" s="588"/>
      <c r="W12" s="293"/>
      <c r="X12" s="294"/>
      <c r="Y12" s="286"/>
      <c r="Z12" s="294"/>
      <c r="AA12" s="294"/>
      <c r="AB12" s="294"/>
      <c r="AC12" s="287"/>
      <c r="AD12" s="288"/>
      <c r="AE12" s="289"/>
      <c r="AF12" s="290"/>
      <c r="AG12" s="610"/>
      <c r="AH12" s="624"/>
      <c r="AI12" s="289"/>
      <c r="AJ12" s="290"/>
      <c r="AL12" s="63">
        <f t="shared" si="9"/>
        <v>0</v>
      </c>
      <c r="AM12" s="63">
        <f t="shared" si="5"/>
        <v>-117</v>
      </c>
      <c r="AN12" s="63">
        <f t="shared" si="5"/>
        <v>-116</v>
      </c>
      <c r="AO12" s="63">
        <f t="shared" si="5"/>
        <v>-155</v>
      </c>
      <c r="AP12" s="63">
        <f t="shared" si="5"/>
        <v>-120</v>
      </c>
      <c r="AQ12" s="63">
        <f t="shared" si="5"/>
        <v>-114</v>
      </c>
      <c r="AR12" s="63">
        <f t="shared" si="5"/>
        <v>-117</v>
      </c>
      <c r="AS12" s="63">
        <f t="shared" si="5"/>
        <v>-159</v>
      </c>
      <c r="AT12" s="63">
        <f t="shared" si="5"/>
        <v>-1</v>
      </c>
      <c r="AU12" s="63">
        <f t="shared" si="5"/>
        <v>-1</v>
      </c>
      <c r="AV12" s="63">
        <f t="shared" si="5"/>
        <v>0</v>
      </c>
      <c r="AW12" s="63">
        <f t="shared" si="5"/>
        <v>0</v>
      </c>
      <c r="AX12" s="63">
        <f t="shared" si="5"/>
        <v>0</v>
      </c>
      <c r="AY12" s="63">
        <f t="shared" si="6"/>
        <v>0</v>
      </c>
      <c r="AZ12" s="63" t="e">
        <f t="shared" si="7"/>
        <v>#DIV/0!</v>
      </c>
      <c r="BA12" s="63">
        <f t="shared" si="8"/>
        <v>0</v>
      </c>
    </row>
    <row r="13" spans="1:53" ht="12" customHeight="1">
      <c r="A13" s="58" t="s">
        <v>9</v>
      </c>
      <c r="B13" s="423" t="s">
        <v>50</v>
      </c>
      <c r="C13" s="408">
        <f t="shared" si="2"/>
        <v>0</v>
      </c>
      <c r="D13" s="412">
        <f t="shared" si="2"/>
        <v>115</v>
      </c>
      <c r="E13" s="412">
        <f t="shared" si="2"/>
        <v>113</v>
      </c>
      <c r="F13" s="412">
        <f t="shared" si="2"/>
        <v>78</v>
      </c>
      <c r="G13" s="412">
        <f t="shared" si="2"/>
        <v>127</v>
      </c>
      <c r="H13" s="428">
        <f t="shared" si="2"/>
        <v>122</v>
      </c>
      <c r="I13" s="428">
        <f t="shared" si="2"/>
        <v>124</v>
      </c>
      <c r="J13" s="428">
        <f t="shared" si="2"/>
        <v>114</v>
      </c>
      <c r="K13" s="526">
        <f t="shared" si="3"/>
        <v>-1</v>
      </c>
      <c r="L13" s="527">
        <f t="shared" si="3"/>
        <v>-1</v>
      </c>
      <c r="M13" s="526">
        <f t="shared" si="4"/>
        <v>0</v>
      </c>
      <c r="N13" s="527">
        <f t="shared" si="4"/>
        <v>0</v>
      </c>
      <c r="O13" s="528">
        <f t="shared" si="4"/>
        <v>0</v>
      </c>
      <c r="P13" s="529">
        <f t="shared" si="4"/>
        <v>0</v>
      </c>
      <c r="Q13" s="425" t="e">
        <f t="shared" si="4"/>
        <v>#DIV/0!</v>
      </c>
      <c r="R13" s="426">
        <f t="shared" si="4"/>
        <v>0</v>
      </c>
      <c r="S13" s="159"/>
      <c r="T13" s="159"/>
      <c r="U13" s="584"/>
      <c r="V13" s="588"/>
      <c r="W13" s="293"/>
      <c r="X13" s="294"/>
      <c r="Y13" s="294"/>
      <c r="Z13" s="294"/>
      <c r="AA13" s="294"/>
      <c r="AB13" s="294"/>
      <c r="AC13" s="287"/>
      <c r="AD13" s="288"/>
      <c r="AE13" s="289"/>
      <c r="AF13" s="290"/>
      <c r="AG13" s="610"/>
      <c r="AH13" s="624"/>
      <c r="AI13" s="289"/>
      <c r="AJ13" s="290"/>
      <c r="AL13" s="63">
        <f t="shared" si="9"/>
        <v>0</v>
      </c>
      <c r="AM13" s="63">
        <f t="shared" si="5"/>
        <v>115</v>
      </c>
      <c r="AN13" s="63">
        <f t="shared" si="5"/>
        <v>113</v>
      </c>
      <c r="AO13" s="63">
        <f t="shared" si="5"/>
        <v>78</v>
      </c>
      <c r="AP13" s="63">
        <f t="shared" si="5"/>
        <v>127</v>
      </c>
      <c r="AQ13" s="63">
        <f t="shared" si="5"/>
        <v>122</v>
      </c>
      <c r="AR13" s="63">
        <f t="shared" si="5"/>
        <v>124</v>
      </c>
      <c r="AS13" s="63">
        <f t="shared" si="5"/>
        <v>114</v>
      </c>
      <c r="AT13" s="63">
        <f t="shared" si="5"/>
        <v>-1</v>
      </c>
      <c r="AU13" s="63">
        <f t="shared" si="5"/>
        <v>-1</v>
      </c>
      <c r="AV13" s="63">
        <f t="shared" si="5"/>
        <v>0</v>
      </c>
      <c r="AW13" s="63">
        <f t="shared" si="5"/>
        <v>0</v>
      </c>
      <c r="AX13" s="63">
        <f t="shared" si="5"/>
        <v>0</v>
      </c>
      <c r="AY13" s="63">
        <f t="shared" si="6"/>
        <v>0</v>
      </c>
      <c r="AZ13" s="63" t="e">
        <f t="shared" si="7"/>
        <v>#DIV/0!</v>
      </c>
      <c r="BA13" s="63">
        <f t="shared" si="8"/>
        <v>0</v>
      </c>
    </row>
    <row r="14" spans="1:53" ht="12" customHeight="1">
      <c r="A14" s="52" t="s">
        <v>19</v>
      </c>
      <c r="B14" s="413" t="s">
        <v>38</v>
      </c>
      <c r="C14" s="413">
        <f t="shared" si="2"/>
        <v>0</v>
      </c>
      <c r="D14" s="421">
        <f t="shared" si="2"/>
        <v>-16</v>
      </c>
      <c r="E14" s="421">
        <f t="shared" si="2"/>
        <v>-6</v>
      </c>
      <c r="F14" s="415">
        <f t="shared" si="2"/>
        <v>-12</v>
      </c>
      <c r="G14" s="415">
        <f t="shared" si="2"/>
        <v>-6</v>
      </c>
      <c r="H14" s="421">
        <f t="shared" si="2"/>
        <v>-6</v>
      </c>
      <c r="I14" s="421">
        <f t="shared" si="2"/>
        <v>-2</v>
      </c>
      <c r="J14" s="421">
        <f t="shared" si="2"/>
        <v>-4</v>
      </c>
      <c r="K14" s="429">
        <f t="shared" si="3"/>
        <v>0</v>
      </c>
      <c r="L14" s="510">
        <f t="shared" si="3"/>
        <v>0</v>
      </c>
      <c r="M14" s="429">
        <f t="shared" si="4"/>
        <v>0</v>
      </c>
      <c r="N14" s="510">
        <f t="shared" si="4"/>
        <v>0</v>
      </c>
      <c r="O14" s="519">
        <f t="shared" si="4"/>
        <v>0</v>
      </c>
      <c r="P14" s="525">
        <f t="shared" si="4"/>
        <v>0</v>
      </c>
      <c r="Q14" s="418">
        <f t="shared" si="4"/>
        <v>0</v>
      </c>
      <c r="R14" s="422">
        <f t="shared" si="4"/>
        <v>0</v>
      </c>
      <c r="S14" s="159"/>
      <c r="T14" s="159"/>
      <c r="U14" s="327"/>
      <c r="V14" s="326"/>
      <c r="W14" s="282"/>
      <c r="X14" s="283"/>
      <c r="Y14" s="276"/>
      <c r="Z14" s="283"/>
      <c r="AA14" s="283"/>
      <c r="AB14" s="283"/>
      <c r="AC14" s="284"/>
      <c r="AD14" s="285"/>
      <c r="AE14" s="295"/>
      <c r="AF14" s="280"/>
      <c r="AG14" s="363"/>
      <c r="AH14" s="622"/>
      <c r="AI14" s="278"/>
      <c r="AJ14" s="280"/>
      <c r="AL14" s="63">
        <f t="shared" si="9"/>
        <v>0</v>
      </c>
      <c r="AM14" s="63">
        <f t="shared" si="5"/>
        <v>-16</v>
      </c>
      <c r="AN14" s="63">
        <f t="shared" si="5"/>
        <v>-6</v>
      </c>
      <c r="AO14" s="63">
        <f t="shared" si="5"/>
        <v>-12</v>
      </c>
      <c r="AP14" s="63">
        <f t="shared" si="5"/>
        <v>-6</v>
      </c>
      <c r="AQ14" s="63">
        <f t="shared" si="5"/>
        <v>-6</v>
      </c>
      <c r="AR14" s="63">
        <f t="shared" si="5"/>
        <v>-2</v>
      </c>
      <c r="AS14" s="63">
        <f t="shared" si="5"/>
        <v>-4</v>
      </c>
      <c r="AT14" s="63">
        <f t="shared" si="5"/>
        <v>0</v>
      </c>
      <c r="AU14" s="63">
        <f t="shared" si="5"/>
        <v>0</v>
      </c>
      <c r="AV14" s="63">
        <f t="shared" si="5"/>
        <v>0</v>
      </c>
      <c r="AW14" s="63">
        <f t="shared" si="5"/>
        <v>0</v>
      </c>
      <c r="AX14" s="63">
        <f t="shared" si="5"/>
        <v>0</v>
      </c>
      <c r="AY14" s="63">
        <f t="shared" si="6"/>
        <v>0</v>
      </c>
      <c r="AZ14" s="63">
        <f t="shared" si="7"/>
        <v>0</v>
      </c>
      <c r="BA14" s="63">
        <f t="shared" si="8"/>
        <v>0</v>
      </c>
    </row>
    <row r="15" spans="1:53" ht="12" hidden="1" customHeight="1" outlineLevel="1">
      <c r="A15" s="52" t="s">
        <v>83</v>
      </c>
      <c r="B15" s="413" t="s">
        <v>84</v>
      </c>
      <c r="C15" s="413">
        <f t="shared" si="2"/>
        <v>0</v>
      </c>
      <c r="D15" s="421">
        <f t="shared" si="2"/>
        <v>0</v>
      </c>
      <c r="E15" s="421">
        <f t="shared" si="2"/>
        <v>0</v>
      </c>
      <c r="F15" s="415">
        <f t="shared" si="2"/>
        <v>0</v>
      </c>
      <c r="G15" s="415">
        <f t="shared" si="2"/>
        <v>0</v>
      </c>
      <c r="H15" s="421">
        <f t="shared" si="2"/>
        <v>0</v>
      </c>
      <c r="I15" s="421">
        <f t="shared" si="2"/>
        <v>0</v>
      </c>
      <c r="J15" s="421">
        <f t="shared" si="2"/>
        <v>0</v>
      </c>
      <c r="K15" s="429" t="e">
        <f t="shared" si="3"/>
        <v>#N/A</v>
      </c>
      <c r="L15" s="510" t="e">
        <f t="shared" si="3"/>
        <v>#DIV/0!</v>
      </c>
      <c r="M15" s="429">
        <f t="shared" si="4"/>
        <v>0</v>
      </c>
      <c r="N15" s="510">
        <f t="shared" si="4"/>
        <v>0</v>
      </c>
      <c r="O15" s="519">
        <f t="shared" si="4"/>
        <v>0</v>
      </c>
      <c r="P15" s="525">
        <f t="shared" si="4"/>
        <v>0</v>
      </c>
      <c r="Q15" s="418" t="e">
        <f t="shared" si="4"/>
        <v>#DIV/0!</v>
      </c>
      <c r="R15" s="422">
        <f t="shared" si="4"/>
        <v>0</v>
      </c>
      <c r="S15" s="159"/>
      <c r="T15" s="159"/>
      <c r="U15" s="327"/>
      <c r="V15" s="326"/>
      <c r="W15" s="282"/>
      <c r="X15" s="283"/>
      <c r="Y15" s="276"/>
      <c r="Z15" s="283"/>
      <c r="AA15" s="283"/>
      <c r="AB15" s="283"/>
      <c r="AC15" s="284"/>
      <c r="AD15" s="285"/>
      <c r="AE15" s="295"/>
      <c r="AF15" s="280"/>
      <c r="AG15" s="363"/>
      <c r="AH15" s="622"/>
      <c r="AI15" s="278"/>
      <c r="AJ15" s="280"/>
      <c r="AL15" s="63">
        <f t="shared" ref="AL15:BA15" si="10">C15-U15</f>
        <v>0</v>
      </c>
      <c r="AM15" s="63">
        <f t="shared" si="10"/>
        <v>0</v>
      </c>
      <c r="AN15" s="63">
        <f t="shared" si="10"/>
        <v>0</v>
      </c>
      <c r="AO15" s="63">
        <f t="shared" si="10"/>
        <v>0</v>
      </c>
      <c r="AP15" s="63">
        <f t="shared" si="10"/>
        <v>0</v>
      </c>
      <c r="AQ15" s="63">
        <f t="shared" si="10"/>
        <v>0</v>
      </c>
      <c r="AR15" s="63">
        <f t="shared" si="10"/>
        <v>0</v>
      </c>
      <c r="AS15" s="63">
        <f t="shared" si="10"/>
        <v>0</v>
      </c>
      <c r="AT15" s="63" t="e">
        <f t="shared" si="10"/>
        <v>#N/A</v>
      </c>
      <c r="AU15" s="63" t="e">
        <f t="shared" si="10"/>
        <v>#DIV/0!</v>
      </c>
      <c r="AV15" s="63">
        <f t="shared" si="10"/>
        <v>0</v>
      </c>
      <c r="AW15" s="63">
        <f t="shared" si="10"/>
        <v>0</v>
      </c>
      <c r="AX15" s="63">
        <f t="shared" si="10"/>
        <v>0</v>
      </c>
      <c r="AY15" s="63">
        <f t="shared" si="10"/>
        <v>0</v>
      </c>
      <c r="AZ15" s="63" t="e">
        <f t="shared" si="10"/>
        <v>#DIV/0!</v>
      </c>
      <c r="BA15" s="63">
        <f t="shared" si="10"/>
        <v>0</v>
      </c>
    </row>
    <row r="16" spans="1:53" ht="12" customHeight="1" collapsed="1">
      <c r="A16" s="58" t="s">
        <v>4</v>
      </c>
      <c r="B16" s="430" t="s">
        <v>34</v>
      </c>
      <c r="C16" s="532">
        <f t="shared" si="2"/>
        <v>0</v>
      </c>
      <c r="D16" s="428">
        <f t="shared" si="2"/>
        <v>99</v>
      </c>
      <c r="E16" s="433">
        <f t="shared" si="2"/>
        <v>107</v>
      </c>
      <c r="F16" s="434">
        <f t="shared" si="2"/>
        <v>66</v>
      </c>
      <c r="G16" s="434">
        <f t="shared" si="2"/>
        <v>121</v>
      </c>
      <c r="H16" s="433">
        <f t="shared" si="2"/>
        <v>116</v>
      </c>
      <c r="I16" s="433">
        <f t="shared" si="2"/>
        <v>122</v>
      </c>
      <c r="J16" s="433">
        <f t="shared" si="2"/>
        <v>110</v>
      </c>
      <c r="K16" s="533">
        <f t="shared" si="3"/>
        <v>-1</v>
      </c>
      <c r="L16" s="437">
        <f t="shared" si="3"/>
        <v>-1</v>
      </c>
      <c r="M16" s="533">
        <f t="shared" si="4"/>
        <v>0</v>
      </c>
      <c r="N16" s="437">
        <f t="shared" si="4"/>
        <v>0</v>
      </c>
      <c r="O16" s="534">
        <f t="shared" si="4"/>
        <v>0</v>
      </c>
      <c r="P16" s="535">
        <f t="shared" si="4"/>
        <v>0</v>
      </c>
      <c r="Q16" s="436" t="e">
        <f t="shared" si="4"/>
        <v>#DIV/0!</v>
      </c>
      <c r="R16" s="438">
        <f t="shared" si="4"/>
        <v>0</v>
      </c>
      <c r="S16" s="159"/>
      <c r="T16" s="159"/>
      <c r="U16" s="591"/>
      <c r="V16" s="592"/>
      <c r="W16" s="297"/>
      <c r="X16" s="266"/>
      <c r="Y16" s="298"/>
      <c r="Z16" s="266"/>
      <c r="AA16" s="266"/>
      <c r="AB16" s="266"/>
      <c r="AC16" s="299"/>
      <c r="AD16" s="607"/>
      <c r="AE16" s="300"/>
      <c r="AF16" s="301"/>
      <c r="AG16" s="612"/>
      <c r="AH16" s="625"/>
      <c r="AI16" s="300"/>
      <c r="AJ16" s="318"/>
      <c r="AL16" s="63">
        <f t="shared" si="9"/>
        <v>0</v>
      </c>
      <c r="AM16" s="63">
        <f t="shared" si="5"/>
        <v>99</v>
      </c>
      <c r="AN16" s="63">
        <f t="shared" si="5"/>
        <v>107</v>
      </c>
      <c r="AO16" s="63">
        <f t="shared" si="5"/>
        <v>66</v>
      </c>
      <c r="AP16" s="63">
        <f t="shared" si="5"/>
        <v>121</v>
      </c>
      <c r="AQ16" s="63">
        <f t="shared" si="5"/>
        <v>116</v>
      </c>
      <c r="AR16" s="63">
        <f t="shared" si="5"/>
        <v>122</v>
      </c>
      <c r="AS16" s="63">
        <f t="shared" si="5"/>
        <v>110</v>
      </c>
      <c r="AT16" s="63">
        <f t="shared" si="5"/>
        <v>-1</v>
      </c>
      <c r="AU16" s="63">
        <f t="shared" si="5"/>
        <v>-1</v>
      </c>
      <c r="AV16" s="63">
        <f t="shared" si="5"/>
        <v>0</v>
      </c>
      <c r="AW16" s="63">
        <f t="shared" si="5"/>
        <v>0</v>
      </c>
      <c r="AX16" s="63">
        <f t="shared" si="5"/>
        <v>0</v>
      </c>
      <c r="AY16" s="63">
        <f t="shared" si="6"/>
        <v>0</v>
      </c>
      <c r="AZ16" s="63" t="e">
        <f t="shared" si="7"/>
        <v>#DIV/0!</v>
      </c>
      <c r="BA16" s="63">
        <f t="shared" si="8"/>
        <v>0</v>
      </c>
    </row>
    <row r="17" spans="1:53" ht="12" customHeight="1">
      <c r="A17" s="52" t="s">
        <v>8</v>
      </c>
      <c r="B17" s="413" t="s">
        <v>32</v>
      </c>
      <c r="C17" s="439">
        <f t="shared" si="2"/>
        <v>0</v>
      </c>
      <c r="D17" s="571">
        <f t="shared" si="2"/>
        <v>50.4</v>
      </c>
      <c r="E17" s="416">
        <f t="shared" si="2"/>
        <v>50.7</v>
      </c>
      <c r="F17" s="416">
        <f t="shared" si="2"/>
        <v>66.5</v>
      </c>
      <c r="G17" s="416">
        <f t="shared" si="2"/>
        <v>48.6</v>
      </c>
      <c r="H17" s="416">
        <f t="shared" si="2"/>
        <v>48.3</v>
      </c>
      <c r="I17" s="416">
        <f t="shared" si="2"/>
        <v>48.5</v>
      </c>
      <c r="J17" s="416">
        <f t="shared" si="2"/>
        <v>58.2</v>
      </c>
      <c r="K17" s="429"/>
      <c r="L17" s="510"/>
      <c r="M17" s="429"/>
      <c r="N17" s="510"/>
      <c r="O17" s="519">
        <f t="shared" si="4"/>
        <v>0</v>
      </c>
      <c r="P17" s="525">
        <f t="shared" si="4"/>
        <v>0</v>
      </c>
      <c r="Q17" s="418"/>
      <c r="R17" s="422"/>
      <c r="S17" s="159"/>
      <c r="T17" s="159"/>
      <c r="U17" s="303"/>
      <c r="V17" s="590"/>
      <c r="W17" s="277"/>
      <c r="X17" s="277"/>
      <c r="Y17" s="277"/>
      <c r="Z17" s="277"/>
      <c r="AA17" s="277"/>
      <c r="AB17" s="277"/>
      <c r="AC17" s="278"/>
      <c r="AD17" s="280"/>
      <c r="AE17" s="278"/>
      <c r="AF17" s="280"/>
      <c r="AG17" s="303"/>
      <c r="AH17" s="590"/>
      <c r="AI17" s="278"/>
      <c r="AJ17" s="306"/>
      <c r="AL17" s="63">
        <f t="shared" si="9"/>
        <v>0</v>
      </c>
      <c r="AM17" s="63">
        <f t="shared" si="5"/>
        <v>50.4</v>
      </c>
      <c r="AN17" s="63">
        <f t="shared" si="5"/>
        <v>50.7</v>
      </c>
      <c r="AO17" s="63">
        <f t="shared" si="5"/>
        <v>66.5</v>
      </c>
      <c r="AP17" s="63">
        <f t="shared" si="5"/>
        <v>48.6</v>
      </c>
      <c r="AQ17" s="63">
        <f t="shared" si="5"/>
        <v>48.3</v>
      </c>
      <c r="AR17" s="63">
        <f t="shared" si="5"/>
        <v>48.5</v>
      </c>
      <c r="AS17" s="63">
        <f t="shared" si="5"/>
        <v>58.2</v>
      </c>
      <c r="AT17" s="63">
        <f t="shared" si="5"/>
        <v>0</v>
      </c>
      <c r="AU17" s="63">
        <f t="shared" si="5"/>
        <v>0</v>
      </c>
      <c r="AV17" s="63">
        <f t="shared" si="5"/>
        <v>0</v>
      </c>
      <c r="AW17" s="63">
        <f t="shared" si="5"/>
        <v>0</v>
      </c>
      <c r="AX17" s="63">
        <f t="shared" si="5"/>
        <v>0</v>
      </c>
      <c r="AY17" s="63">
        <f t="shared" si="6"/>
        <v>0</v>
      </c>
      <c r="AZ17" s="63">
        <f t="shared" si="7"/>
        <v>0</v>
      </c>
      <c r="BA17" s="63">
        <f t="shared" si="8"/>
        <v>0</v>
      </c>
    </row>
    <row r="18" spans="1:53" ht="12" customHeight="1">
      <c r="A18" s="52" t="s">
        <v>5</v>
      </c>
      <c r="B18" s="413" t="s">
        <v>79</v>
      </c>
      <c r="C18" s="439">
        <f t="shared" si="2"/>
        <v>0</v>
      </c>
      <c r="D18" s="416">
        <f t="shared" si="2"/>
        <v>10.692022608337471</v>
      </c>
      <c r="E18" s="416">
        <f t="shared" si="2"/>
        <v>11.499022488489185</v>
      </c>
      <c r="F18" s="416">
        <f t="shared" si="2"/>
        <v>7.0303436794123266</v>
      </c>
      <c r="G18" s="416">
        <f t="shared" si="2"/>
        <v>12.575114403481482</v>
      </c>
      <c r="H18" s="416">
        <f t="shared" si="2"/>
        <v>12.562999029794462</v>
      </c>
      <c r="I18" s="416">
        <f t="shared" si="2"/>
        <v>13.509582189675182</v>
      </c>
      <c r="J18" s="416">
        <f t="shared" si="2"/>
        <v>12.004222614104764</v>
      </c>
      <c r="K18" s="429"/>
      <c r="L18" s="510"/>
      <c r="M18" s="429"/>
      <c r="N18" s="510"/>
      <c r="O18" s="519">
        <f t="shared" si="4"/>
        <v>0</v>
      </c>
      <c r="P18" s="525">
        <f t="shared" si="4"/>
        <v>0</v>
      </c>
      <c r="Q18" s="418"/>
      <c r="R18" s="422"/>
      <c r="S18" s="159"/>
      <c r="T18" s="159"/>
      <c r="U18" s="303"/>
      <c r="V18" s="590"/>
      <c r="W18" s="277"/>
      <c r="X18" s="277"/>
      <c r="Y18" s="277"/>
      <c r="Z18" s="277"/>
      <c r="AA18" s="277"/>
      <c r="AB18" s="277"/>
      <c r="AC18" s="278"/>
      <c r="AD18" s="280"/>
      <c r="AE18" s="278"/>
      <c r="AF18" s="280"/>
      <c r="AG18" s="303"/>
      <c r="AH18" s="590"/>
      <c r="AI18" s="278"/>
      <c r="AJ18" s="306"/>
      <c r="AL18" s="63">
        <f t="shared" ref="AL18:BA18" si="11">C18-U18</f>
        <v>0</v>
      </c>
      <c r="AM18" s="63">
        <f t="shared" si="11"/>
        <v>10.692022608337471</v>
      </c>
      <c r="AN18" s="63">
        <f t="shared" si="11"/>
        <v>11.499022488489185</v>
      </c>
      <c r="AO18" s="63">
        <f t="shared" si="11"/>
        <v>7.0303436794123266</v>
      </c>
      <c r="AP18" s="63">
        <f t="shared" si="11"/>
        <v>12.575114403481482</v>
      </c>
      <c r="AQ18" s="63">
        <f t="shared" si="11"/>
        <v>12.562999029794462</v>
      </c>
      <c r="AR18" s="63">
        <f t="shared" si="11"/>
        <v>13.509582189675182</v>
      </c>
      <c r="AS18" s="63">
        <f t="shared" si="11"/>
        <v>12.004222614104764</v>
      </c>
      <c r="AT18" s="63">
        <f t="shared" si="11"/>
        <v>0</v>
      </c>
      <c r="AU18" s="63">
        <f t="shared" si="11"/>
        <v>0</v>
      </c>
      <c r="AV18" s="63">
        <f t="shared" si="11"/>
        <v>0</v>
      </c>
      <c r="AW18" s="63">
        <f t="shared" si="11"/>
        <v>0</v>
      </c>
      <c r="AX18" s="63">
        <f t="shared" si="11"/>
        <v>0</v>
      </c>
      <c r="AY18" s="63">
        <f t="shared" si="11"/>
        <v>0</v>
      </c>
      <c r="AZ18" s="63">
        <f t="shared" si="11"/>
        <v>0</v>
      </c>
      <c r="BA18" s="63">
        <f t="shared" si="11"/>
        <v>0</v>
      </c>
    </row>
    <row r="19" spans="1:53" ht="12" hidden="1" customHeight="1" outlineLevel="1">
      <c r="A19" s="52" t="s">
        <v>5</v>
      </c>
      <c r="B19" s="413" t="s">
        <v>5</v>
      </c>
      <c r="C19" s="439">
        <f t="shared" si="2"/>
        <v>0</v>
      </c>
      <c r="D19" s="416">
        <f t="shared" si="2"/>
        <v>10.692022608337471</v>
      </c>
      <c r="E19" s="416">
        <f t="shared" si="2"/>
        <v>11.499022488489185</v>
      </c>
      <c r="F19" s="416">
        <f t="shared" si="2"/>
        <v>7.0303436794123266</v>
      </c>
      <c r="G19" s="416">
        <f t="shared" si="2"/>
        <v>12.575114403481482</v>
      </c>
      <c r="H19" s="416">
        <f t="shared" si="2"/>
        <v>12.562999029794462</v>
      </c>
      <c r="I19" s="416">
        <f t="shared" si="2"/>
        <v>13.509582189675182</v>
      </c>
      <c r="J19" s="416">
        <f t="shared" si="2"/>
        <v>12.004222614104764</v>
      </c>
      <c r="K19" s="429"/>
      <c r="L19" s="510"/>
      <c r="M19" s="429"/>
      <c r="N19" s="510"/>
      <c r="O19" s="519">
        <f t="shared" si="4"/>
        <v>0</v>
      </c>
      <c r="P19" s="525">
        <f t="shared" si="4"/>
        <v>0</v>
      </c>
      <c r="Q19" s="418"/>
      <c r="R19" s="422"/>
      <c r="S19" s="159"/>
      <c r="T19" s="159"/>
      <c r="U19" s="303"/>
      <c r="V19" s="590"/>
      <c r="W19" s="277"/>
      <c r="X19" s="277"/>
      <c r="Y19" s="277"/>
      <c r="Z19" s="277"/>
      <c r="AA19" s="277"/>
      <c r="AB19" s="277"/>
      <c r="AC19" s="278"/>
      <c r="AD19" s="280"/>
      <c r="AE19" s="278"/>
      <c r="AF19" s="280"/>
      <c r="AG19" s="303"/>
      <c r="AH19" s="590"/>
      <c r="AI19" s="278"/>
      <c r="AJ19" s="306"/>
      <c r="AL19" s="63">
        <f t="shared" si="9"/>
        <v>0</v>
      </c>
      <c r="AM19" s="63">
        <f t="shared" si="5"/>
        <v>10.692022608337471</v>
      </c>
      <c r="AN19" s="63">
        <f t="shared" si="5"/>
        <v>11.499022488489185</v>
      </c>
      <c r="AO19" s="63">
        <f t="shared" si="5"/>
        <v>7.0303436794123266</v>
      </c>
      <c r="AP19" s="63">
        <f t="shared" si="5"/>
        <v>12.575114403481482</v>
      </c>
      <c r="AQ19" s="63">
        <f t="shared" si="5"/>
        <v>12.562999029794462</v>
      </c>
      <c r="AR19" s="63">
        <f t="shared" si="5"/>
        <v>13.509582189675182</v>
      </c>
      <c r="AS19" s="63">
        <f t="shared" si="5"/>
        <v>12.004222614104764</v>
      </c>
      <c r="AT19" s="63">
        <f t="shared" si="5"/>
        <v>0</v>
      </c>
      <c r="AU19" s="63">
        <f t="shared" si="5"/>
        <v>0</v>
      </c>
      <c r="AV19" s="63">
        <f t="shared" si="5"/>
        <v>0</v>
      </c>
      <c r="AW19" s="63">
        <f t="shared" si="5"/>
        <v>0</v>
      </c>
      <c r="AX19" s="63">
        <f t="shared" si="5"/>
        <v>0</v>
      </c>
      <c r="AY19" s="63">
        <f t="shared" si="6"/>
        <v>0</v>
      </c>
      <c r="AZ19" s="63">
        <f t="shared" si="7"/>
        <v>0</v>
      </c>
      <c r="BA19" s="63">
        <f t="shared" si="8"/>
        <v>0</v>
      </c>
    </row>
    <row r="20" spans="1:53" ht="12" customHeight="1" collapsed="1">
      <c r="A20" s="52" t="s">
        <v>23</v>
      </c>
      <c r="B20" s="413" t="s">
        <v>119</v>
      </c>
      <c r="C20" s="406">
        <f t="shared" si="2"/>
        <v>0</v>
      </c>
      <c r="D20" s="415">
        <f t="shared" si="2"/>
        <v>2649</v>
      </c>
      <c r="E20" s="415">
        <f t="shared" si="2"/>
        <v>2800</v>
      </c>
      <c r="F20" s="415">
        <f t="shared" si="2"/>
        <v>2761</v>
      </c>
      <c r="G20" s="415">
        <f t="shared" si="2"/>
        <v>2968</v>
      </c>
      <c r="H20" s="415">
        <f t="shared" si="2"/>
        <v>2896</v>
      </c>
      <c r="I20" s="415">
        <f t="shared" si="2"/>
        <v>2725</v>
      </c>
      <c r="J20" s="415">
        <f t="shared" si="2"/>
        <v>2743</v>
      </c>
      <c r="K20" s="429">
        <f t="shared" ref="K20:N22" si="12">VLOOKUP($A20,PeB_SE,K$1,FALSE)</f>
        <v>-1</v>
      </c>
      <c r="L20" s="510">
        <f t="shared" si="12"/>
        <v>-1</v>
      </c>
      <c r="M20" s="429">
        <f t="shared" si="12"/>
        <v>0</v>
      </c>
      <c r="N20" s="510">
        <f t="shared" si="12"/>
        <v>0</v>
      </c>
      <c r="O20" s="519">
        <f t="shared" si="4"/>
        <v>0</v>
      </c>
      <c r="P20" s="525">
        <f t="shared" si="4"/>
        <v>0</v>
      </c>
      <c r="Q20" s="418" t="e">
        <f t="shared" si="4"/>
        <v>#DIV/0!</v>
      </c>
      <c r="R20" s="422">
        <f t="shared" si="4"/>
        <v>0</v>
      </c>
      <c r="S20" s="159"/>
      <c r="T20" s="159"/>
      <c r="U20" s="305"/>
      <c r="V20" s="328"/>
      <c r="W20" s="276"/>
      <c r="X20" s="276"/>
      <c r="Y20" s="276"/>
      <c r="Z20" s="276"/>
      <c r="AA20" s="276"/>
      <c r="AB20" s="276"/>
      <c r="AC20" s="284"/>
      <c r="AD20" s="285"/>
      <c r="AE20" s="278"/>
      <c r="AF20" s="280"/>
      <c r="AG20" s="305"/>
      <c r="AH20" s="328"/>
      <c r="AI20" s="278"/>
      <c r="AJ20" s="320"/>
      <c r="AL20" s="63">
        <f t="shared" si="9"/>
        <v>0</v>
      </c>
      <c r="AM20" s="63">
        <f t="shared" si="5"/>
        <v>2649</v>
      </c>
      <c r="AN20" s="63">
        <f t="shared" si="5"/>
        <v>2800</v>
      </c>
      <c r="AO20" s="63">
        <f t="shared" si="5"/>
        <v>2761</v>
      </c>
      <c r="AP20" s="63">
        <f t="shared" si="5"/>
        <v>2968</v>
      </c>
      <c r="AQ20" s="63">
        <f t="shared" si="5"/>
        <v>2896</v>
      </c>
      <c r="AR20" s="63">
        <f t="shared" si="5"/>
        <v>2725</v>
      </c>
      <c r="AS20" s="63">
        <f t="shared" si="5"/>
        <v>2743</v>
      </c>
      <c r="AT20" s="63">
        <f t="shared" si="5"/>
        <v>-1</v>
      </c>
      <c r="AU20" s="63">
        <f t="shared" si="5"/>
        <v>-1</v>
      </c>
      <c r="AV20" s="63">
        <f t="shared" si="5"/>
        <v>0</v>
      </c>
      <c r="AW20" s="63">
        <f t="shared" si="5"/>
        <v>0</v>
      </c>
      <c r="AX20" s="63">
        <f t="shared" si="5"/>
        <v>0</v>
      </c>
      <c r="AY20" s="63">
        <f t="shared" si="6"/>
        <v>0</v>
      </c>
      <c r="AZ20" s="63" t="e">
        <f t="shared" si="7"/>
        <v>#DIV/0!</v>
      </c>
      <c r="BA20" s="63">
        <f t="shared" si="8"/>
        <v>0</v>
      </c>
    </row>
    <row r="21" spans="1:53" ht="12" customHeight="1">
      <c r="A21" s="52" t="s">
        <v>22</v>
      </c>
      <c r="B21" s="413" t="s">
        <v>68</v>
      </c>
      <c r="C21" s="406">
        <f t="shared" si="2"/>
        <v>0</v>
      </c>
      <c r="D21" s="415">
        <f t="shared" si="2"/>
        <v>15552</v>
      </c>
      <c r="E21" s="415">
        <f t="shared" si="2"/>
        <v>15581</v>
      </c>
      <c r="F21" s="415">
        <f t="shared" si="2"/>
        <v>15356</v>
      </c>
      <c r="G21" s="415">
        <f t="shared" si="2"/>
        <v>15428</v>
      </c>
      <c r="H21" s="415">
        <f t="shared" si="2"/>
        <v>5393</v>
      </c>
      <c r="I21" s="415">
        <f t="shared" si="2"/>
        <v>4767</v>
      </c>
      <c r="J21" s="415">
        <f t="shared" si="2"/>
        <v>4781</v>
      </c>
      <c r="K21" s="429">
        <f t="shared" si="12"/>
        <v>0</v>
      </c>
      <c r="L21" s="510">
        <f t="shared" si="12"/>
        <v>0</v>
      </c>
      <c r="M21" s="429">
        <f t="shared" si="12"/>
        <v>0</v>
      </c>
      <c r="N21" s="510">
        <f t="shared" si="12"/>
        <v>0</v>
      </c>
      <c r="O21" s="519">
        <f t="shared" si="4"/>
        <v>0</v>
      </c>
      <c r="P21" s="525">
        <f t="shared" si="4"/>
        <v>0</v>
      </c>
      <c r="Q21" s="418">
        <f t="shared" si="4"/>
        <v>0</v>
      </c>
      <c r="R21" s="422">
        <f t="shared" si="4"/>
        <v>0</v>
      </c>
      <c r="S21" s="159"/>
      <c r="T21" s="159"/>
      <c r="U21" s="305"/>
      <c r="V21" s="328"/>
      <c r="W21" s="276"/>
      <c r="X21" s="276"/>
      <c r="Y21" s="276"/>
      <c r="Z21" s="276"/>
      <c r="AA21" s="276"/>
      <c r="AB21" s="276"/>
      <c r="AC21" s="284"/>
      <c r="AD21" s="285"/>
      <c r="AE21" s="278"/>
      <c r="AF21" s="280"/>
      <c r="AG21" s="305"/>
      <c r="AH21" s="328"/>
      <c r="AI21" s="278"/>
      <c r="AJ21" s="320"/>
      <c r="AL21" s="63">
        <f t="shared" si="9"/>
        <v>0</v>
      </c>
      <c r="AM21" s="63">
        <f t="shared" si="5"/>
        <v>15552</v>
      </c>
      <c r="AN21" s="63">
        <f t="shared" si="5"/>
        <v>15581</v>
      </c>
      <c r="AO21" s="63">
        <f t="shared" si="5"/>
        <v>15356</v>
      </c>
      <c r="AP21" s="63">
        <f t="shared" si="5"/>
        <v>15428</v>
      </c>
      <c r="AQ21" s="63">
        <f t="shared" si="5"/>
        <v>5393</v>
      </c>
      <c r="AR21" s="63">
        <f t="shared" si="5"/>
        <v>4767</v>
      </c>
      <c r="AS21" s="63">
        <f t="shared" si="5"/>
        <v>4781</v>
      </c>
      <c r="AT21" s="63">
        <f t="shared" si="5"/>
        <v>0</v>
      </c>
      <c r="AU21" s="63">
        <f t="shared" si="5"/>
        <v>0</v>
      </c>
      <c r="AV21" s="63">
        <f t="shared" si="5"/>
        <v>0</v>
      </c>
      <c r="AW21" s="63">
        <f t="shared" si="5"/>
        <v>0</v>
      </c>
      <c r="AX21" s="63">
        <f t="shared" si="5"/>
        <v>0</v>
      </c>
      <c r="AY21" s="63">
        <f t="shared" si="6"/>
        <v>0</v>
      </c>
      <c r="AZ21" s="63">
        <f t="shared" si="7"/>
        <v>0</v>
      </c>
      <c r="BA21" s="63">
        <f t="shared" si="8"/>
        <v>0</v>
      </c>
    </row>
    <row r="22" spans="1:53" ht="12" customHeight="1">
      <c r="A22" s="52" t="s">
        <v>10</v>
      </c>
      <c r="B22" s="443" t="s">
        <v>29</v>
      </c>
      <c r="C22" s="444">
        <f t="shared" si="2"/>
        <v>0</v>
      </c>
      <c r="D22" s="415">
        <f t="shared" si="2"/>
        <v>1841</v>
      </c>
      <c r="E22" s="445">
        <f t="shared" si="2"/>
        <v>1911</v>
      </c>
      <c r="F22" s="445">
        <f t="shared" si="2"/>
        <v>1926</v>
      </c>
      <c r="G22" s="445">
        <f t="shared" si="2"/>
        <v>1894</v>
      </c>
      <c r="H22" s="445">
        <f t="shared" si="2"/>
        <v>1896</v>
      </c>
      <c r="I22" s="445">
        <f t="shared" si="2"/>
        <v>1935</v>
      </c>
      <c r="J22" s="445">
        <f t="shared" si="2"/>
        <v>1948</v>
      </c>
      <c r="K22" s="572">
        <f t="shared" si="12"/>
        <v>-1</v>
      </c>
      <c r="L22" s="551">
        <f t="shared" si="12"/>
        <v>-1</v>
      </c>
      <c r="M22" s="572">
        <f t="shared" si="12"/>
        <v>0</v>
      </c>
      <c r="N22" s="551">
        <f t="shared" si="12"/>
        <v>0</v>
      </c>
      <c r="O22" s="520">
        <f t="shared" si="4"/>
        <v>0</v>
      </c>
      <c r="P22" s="538">
        <f t="shared" si="4"/>
        <v>0</v>
      </c>
      <c r="Q22" s="418" t="e">
        <f t="shared" si="4"/>
        <v>#DIV/0!</v>
      </c>
      <c r="R22" s="422">
        <f t="shared" si="4"/>
        <v>0</v>
      </c>
      <c r="S22" s="159"/>
      <c r="T22" s="159"/>
      <c r="U22" s="307"/>
      <c r="V22" s="329"/>
      <c r="W22" s="308"/>
      <c r="X22" s="308"/>
      <c r="Y22" s="308"/>
      <c r="Z22" s="308"/>
      <c r="AA22" s="308"/>
      <c r="AB22" s="308"/>
      <c r="AC22" s="603"/>
      <c r="AD22" s="604"/>
      <c r="AE22" s="626"/>
      <c r="AF22" s="627"/>
      <c r="AG22" s="307"/>
      <c r="AH22" s="329"/>
      <c r="AI22" s="309"/>
      <c r="AJ22" s="614"/>
      <c r="AL22" s="63">
        <f t="shared" si="9"/>
        <v>0</v>
      </c>
      <c r="AM22" s="63">
        <f t="shared" si="5"/>
        <v>1841</v>
      </c>
      <c r="AN22" s="63">
        <f t="shared" si="5"/>
        <v>1911</v>
      </c>
      <c r="AO22" s="63">
        <f t="shared" si="5"/>
        <v>1926</v>
      </c>
      <c r="AP22" s="63">
        <f t="shared" si="5"/>
        <v>1894</v>
      </c>
      <c r="AQ22" s="63">
        <f t="shared" si="5"/>
        <v>1896</v>
      </c>
      <c r="AR22" s="63">
        <f t="shared" si="5"/>
        <v>1935</v>
      </c>
      <c r="AS22" s="63">
        <f t="shared" si="5"/>
        <v>1948</v>
      </c>
      <c r="AT22" s="63">
        <f t="shared" si="5"/>
        <v>-1</v>
      </c>
      <c r="AU22" s="63">
        <f t="shared" si="5"/>
        <v>-1</v>
      </c>
      <c r="AV22" s="63">
        <f t="shared" si="5"/>
        <v>0</v>
      </c>
      <c r="AW22" s="63">
        <f t="shared" si="5"/>
        <v>0</v>
      </c>
      <c r="AX22" s="63">
        <f t="shared" si="5"/>
        <v>0</v>
      </c>
      <c r="AY22" s="63">
        <f t="shared" si="6"/>
        <v>0</v>
      </c>
      <c r="AZ22" s="63" t="e">
        <f t="shared" si="7"/>
        <v>#DIV/0!</v>
      </c>
      <c r="BA22" s="63">
        <f t="shared" si="8"/>
        <v>0</v>
      </c>
    </row>
    <row r="23" spans="1:53" ht="12" customHeight="1">
      <c r="A23" s="58" t="s">
        <v>18</v>
      </c>
      <c r="B23" s="423" t="s">
        <v>39</v>
      </c>
      <c r="C23" s="447"/>
      <c r="D23" s="573"/>
      <c r="E23" s="421"/>
      <c r="F23" s="421"/>
      <c r="G23" s="421"/>
      <c r="H23" s="421"/>
      <c r="I23" s="421"/>
      <c r="J23" s="421"/>
      <c r="K23" s="429"/>
      <c r="L23" s="510"/>
      <c r="M23" s="429"/>
      <c r="N23" s="510"/>
      <c r="O23" s="413"/>
      <c r="P23" s="440"/>
      <c r="Q23" s="541"/>
      <c r="R23" s="542"/>
      <c r="S23" s="159"/>
      <c r="T23" s="159"/>
      <c r="U23" s="606"/>
      <c r="V23" s="628"/>
      <c r="W23" s="283"/>
      <c r="X23" s="283"/>
      <c r="Y23" s="283"/>
      <c r="Z23" s="283"/>
      <c r="AA23" s="283"/>
      <c r="AB23" s="283"/>
      <c r="AC23" s="278"/>
      <c r="AD23" s="280"/>
      <c r="AE23" s="278"/>
      <c r="AF23" s="280"/>
      <c r="AG23" s="606"/>
      <c r="AH23" s="628"/>
      <c r="AI23" s="274"/>
      <c r="AJ23" s="306"/>
      <c r="AL23" s="63">
        <f t="shared" si="9"/>
        <v>0</v>
      </c>
      <c r="AM23" s="63">
        <f t="shared" ref="AM23:AM30" si="13">D23-V23</f>
        <v>0</v>
      </c>
      <c r="AN23" s="63">
        <f t="shared" ref="AN23:AN30" si="14">E23-W23</f>
        <v>0</v>
      </c>
      <c r="AO23" s="63">
        <f t="shared" ref="AO23:AO30" si="15">F23-X23</f>
        <v>0</v>
      </c>
      <c r="AP23" s="63">
        <f t="shared" ref="AP23:AP30" si="16">G23-Y23</f>
        <v>0</v>
      </c>
      <c r="AQ23" s="63">
        <f t="shared" ref="AQ23:AQ30" si="17">H23-Z23</f>
        <v>0</v>
      </c>
      <c r="AR23" s="63">
        <f t="shared" ref="AR23:AR30" si="18">I23-AA23</f>
        <v>0</v>
      </c>
      <c r="AS23" s="63">
        <f t="shared" ref="AS23:AS30" si="19">J23-AB23</f>
        <v>0</v>
      </c>
      <c r="AT23" s="63">
        <f t="shared" ref="AT23:AT30" si="20">K23-AC23</f>
        <v>0</v>
      </c>
      <c r="AU23" s="63">
        <f t="shared" ref="AU23:AU30" si="21">L23-AD23</f>
        <v>0</v>
      </c>
      <c r="AV23" s="63">
        <f t="shared" ref="AV23:AV30" si="22">M23-AE23</f>
        <v>0</v>
      </c>
      <c r="AW23" s="63">
        <f t="shared" ref="AW23:AW30" si="23">N23-AF23</f>
        <v>0</v>
      </c>
      <c r="AX23" s="63">
        <f t="shared" ref="AX23:AX30" si="24">O23-AG23</f>
        <v>0</v>
      </c>
      <c r="AY23" s="63">
        <f t="shared" si="6"/>
        <v>0</v>
      </c>
      <c r="AZ23" s="63">
        <f t="shared" si="7"/>
        <v>0</v>
      </c>
      <c r="BA23" s="63">
        <f t="shared" si="8"/>
        <v>0</v>
      </c>
    </row>
    <row r="24" spans="1:53" ht="12" customHeight="1">
      <c r="A24" s="52" t="s">
        <v>15</v>
      </c>
      <c r="B24" s="413" t="s">
        <v>40</v>
      </c>
      <c r="C24" s="441">
        <f t="shared" ref="C24:J30" si="25">VLOOKUP($A24,PeB_SE,C$1,FALSE)</f>
        <v>0</v>
      </c>
      <c r="D24" s="442">
        <f t="shared" si="25"/>
        <v>0.8</v>
      </c>
      <c r="E24" s="442">
        <f t="shared" si="25"/>
        <v>0.8</v>
      </c>
      <c r="F24" s="442">
        <f t="shared" si="25"/>
        <v>0.8</v>
      </c>
      <c r="G24" s="442">
        <f t="shared" si="25"/>
        <v>0.8</v>
      </c>
      <c r="H24" s="442">
        <f t="shared" si="25"/>
        <v>0.7</v>
      </c>
      <c r="I24" s="442">
        <f t="shared" si="25"/>
        <v>0.7</v>
      </c>
      <c r="J24" s="442">
        <f t="shared" si="25"/>
        <v>0.7</v>
      </c>
      <c r="K24" s="429">
        <f t="shared" ref="K24:L30" si="26">VLOOKUP($A24,PeB_SE,K$1,FALSE)</f>
        <v>-1</v>
      </c>
      <c r="L24" s="510">
        <f t="shared" si="26"/>
        <v>-1</v>
      </c>
      <c r="M24" s="429">
        <f t="shared" ref="M24:N30" si="27">VLOOKUP($A24,PeB_SE,M$1,FALSE)</f>
        <v>0</v>
      </c>
      <c r="N24" s="510">
        <f t="shared" si="27"/>
        <v>0</v>
      </c>
      <c r="O24" s="441">
        <f t="shared" ref="O24:R30" si="28">VLOOKUP($A24,PeB_SE,O$1,FALSE)</f>
        <v>0</v>
      </c>
      <c r="P24" s="442">
        <f t="shared" si="28"/>
        <v>0</v>
      </c>
      <c r="Q24" s="418" t="e">
        <f t="shared" si="28"/>
        <v>#DIV/0!</v>
      </c>
      <c r="R24" s="422">
        <f t="shared" si="28"/>
        <v>0</v>
      </c>
      <c r="S24" s="159"/>
      <c r="T24" s="159"/>
      <c r="U24" s="629"/>
      <c r="V24" s="330"/>
      <c r="W24" s="313"/>
      <c r="X24" s="313"/>
      <c r="Y24" s="313"/>
      <c r="Z24" s="313"/>
      <c r="AA24" s="313"/>
      <c r="AB24" s="313"/>
      <c r="AC24" s="284"/>
      <c r="AD24" s="285"/>
      <c r="AE24" s="278"/>
      <c r="AF24" s="280"/>
      <c r="AG24" s="629"/>
      <c r="AH24" s="330"/>
      <c r="AI24" s="278"/>
      <c r="AJ24" s="280"/>
      <c r="AL24" s="63">
        <f t="shared" si="9"/>
        <v>0</v>
      </c>
      <c r="AM24" s="63">
        <f t="shared" si="13"/>
        <v>0.8</v>
      </c>
      <c r="AN24" s="63">
        <f t="shared" si="14"/>
        <v>0.8</v>
      </c>
      <c r="AO24" s="63">
        <f t="shared" si="15"/>
        <v>0.8</v>
      </c>
      <c r="AP24" s="63">
        <f t="shared" si="16"/>
        <v>0.8</v>
      </c>
      <c r="AQ24" s="63">
        <f t="shared" si="17"/>
        <v>0.7</v>
      </c>
      <c r="AR24" s="63">
        <f t="shared" si="18"/>
        <v>0.7</v>
      </c>
      <c r="AS24" s="63">
        <f t="shared" si="19"/>
        <v>0.7</v>
      </c>
      <c r="AT24" s="63">
        <f t="shared" si="20"/>
        <v>-1</v>
      </c>
      <c r="AU24" s="63">
        <f t="shared" si="21"/>
        <v>-1</v>
      </c>
      <c r="AV24" s="63">
        <f t="shared" si="22"/>
        <v>0</v>
      </c>
      <c r="AW24" s="63">
        <f t="shared" si="23"/>
        <v>0</v>
      </c>
      <c r="AX24" s="63">
        <f t="shared" si="24"/>
        <v>0</v>
      </c>
      <c r="AY24" s="63">
        <f t="shared" si="6"/>
        <v>0</v>
      </c>
      <c r="AZ24" s="63" t="e">
        <f t="shared" si="7"/>
        <v>#DIV/0!</v>
      </c>
      <c r="BA24" s="63">
        <f t="shared" si="8"/>
        <v>0</v>
      </c>
    </row>
    <row r="25" spans="1:53" ht="12" customHeight="1">
      <c r="A25" s="52" t="s">
        <v>16</v>
      </c>
      <c r="B25" s="413" t="s">
        <v>41</v>
      </c>
      <c r="C25" s="441">
        <f t="shared" si="25"/>
        <v>0</v>
      </c>
      <c r="D25" s="442">
        <f t="shared" si="25"/>
        <v>40.700000000000003</v>
      </c>
      <c r="E25" s="442">
        <f t="shared" si="25"/>
        <v>40.6</v>
      </c>
      <c r="F25" s="442">
        <f t="shared" si="25"/>
        <v>40.700000000000003</v>
      </c>
      <c r="G25" s="442">
        <f t="shared" si="25"/>
        <v>41.1</v>
      </c>
      <c r="H25" s="442">
        <f t="shared" si="25"/>
        <v>40.799999999999997</v>
      </c>
      <c r="I25" s="442">
        <f t="shared" si="25"/>
        <v>39.999999999999993</v>
      </c>
      <c r="J25" s="442">
        <f t="shared" si="25"/>
        <v>40.599999999999994</v>
      </c>
      <c r="K25" s="429">
        <f t="shared" si="26"/>
        <v>-1</v>
      </c>
      <c r="L25" s="510">
        <f t="shared" si="26"/>
        <v>-1</v>
      </c>
      <c r="M25" s="429">
        <f t="shared" si="27"/>
        <v>0</v>
      </c>
      <c r="N25" s="510">
        <f t="shared" si="27"/>
        <v>0</v>
      </c>
      <c r="O25" s="441">
        <f t="shared" si="28"/>
        <v>0</v>
      </c>
      <c r="P25" s="442">
        <f t="shared" si="28"/>
        <v>0</v>
      </c>
      <c r="Q25" s="418" t="e">
        <f t="shared" si="28"/>
        <v>#DIV/0!</v>
      </c>
      <c r="R25" s="422">
        <f t="shared" si="28"/>
        <v>0</v>
      </c>
      <c r="S25" s="159"/>
      <c r="T25" s="159"/>
      <c r="U25" s="630"/>
      <c r="V25" s="330"/>
      <c r="W25" s="313"/>
      <c r="X25" s="313"/>
      <c r="Y25" s="313"/>
      <c r="Z25" s="313"/>
      <c r="AA25" s="313"/>
      <c r="AB25" s="313"/>
      <c r="AC25" s="284"/>
      <c r="AD25" s="285"/>
      <c r="AE25" s="278"/>
      <c r="AF25" s="280"/>
      <c r="AG25" s="630"/>
      <c r="AH25" s="330"/>
      <c r="AI25" s="278"/>
      <c r="AJ25" s="280"/>
      <c r="AL25" s="63">
        <f t="shared" si="9"/>
        <v>0</v>
      </c>
      <c r="AM25" s="63">
        <f t="shared" si="13"/>
        <v>40.700000000000003</v>
      </c>
      <c r="AN25" s="63">
        <f t="shared" si="14"/>
        <v>40.6</v>
      </c>
      <c r="AO25" s="63">
        <f t="shared" si="15"/>
        <v>40.700000000000003</v>
      </c>
      <c r="AP25" s="63">
        <f t="shared" si="16"/>
        <v>41.1</v>
      </c>
      <c r="AQ25" s="63">
        <f t="shared" si="17"/>
        <v>40.799999999999997</v>
      </c>
      <c r="AR25" s="63">
        <f t="shared" si="18"/>
        <v>39.999999999999993</v>
      </c>
      <c r="AS25" s="63">
        <f t="shared" si="19"/>
        <v>40.599999999999994</v>
      </c>
      <c r="AT25" s="63">
        <f t="shared" si="20"/>
        <v>-1</v>
      </c>
      <c r="AU25" s="63">
        <f t="shared" si="21"/>
        <v>-1</v>
      </c>
      <c r="AV25" s="63">
        <f t="shared" si="22"/>
        <v>0</v>
      </c>
      <c r="AW25" s="63">
        <f t="shared" si="23"/>
        <v>0</v>
      </c>
      <c r="AX25" s="63">
        <f t="shared" si="24"/>
        <v>0</v>
      </c>
      <c r="AY25" s="63">
        <f t="shared" si="6"/>
        <v>0</v>
      </c>
      <c r="AZ25" s="63" t="e">
        <f t="shared" si="7"/>
        <v>#DIV/0!</v>
      </c>
      <c r="BA25" s="63">
        <f t="shared" si="8"/>
        <v>0</v>
      </c>
    </row>
    <row r="26" spans="1:53" ht="12" customHeight="1">
      <c r="A26" s="52" t="s">
        <v>17</v>
      </c>
      <c r="B26" s="413" t="s">
        <v>42</v>
      </c>
      <c r="C26" s="441">
        <f t="shared" si="25"/>
        <v>0</v>
      </c>
      <c r="D26" s="442">
        <f t="shared" si="25"/>
        <v>3.3</v>
      </c>
      <c r="E26" s="442">
        <f t="shared" si="25"/>
        <v>3.4</v>
      </c>
      <c r="F26" s="442">
        <f t="shared" si="25"/>
        <v>3.4</v>
      </c>
      <c r="G26" s="442">
        <f t="shared" si="25"/>
        <v>3.6</v>
      </c>
      <c r="H26" s="442">
        <f t="shared" si="25"/>
        <v>3.6</v>
      </c>
      <c r="I26" s="442">
        <f t="shared" si="25"/>
        <v>3.6</v>
      </c>
      <c r="J26" s="442">
        <f t="shared" si="25"/>
        <v>3.6</v>
      </c>
      <c r="K26" s="429">
        <f t="shared" si="26"/>
        <v>-1</v>
      </c>
      <c r="L26" s="510">
        <f t="shared" si="26"/>
        <v>-1</v>
      </c>
      <c r="M26" s="429">
        <f t="shared" si="27"/>
        <v>0</v>
      </c>
      <c r="N26" s="510">
        <f t="shared" si="27"/>
        <v>0</v>
      </c>
      <c r="O26" s="441">
        <f t="shared" si="28"/>
        <v>0</v>
      </c>
      <c r="P26" s="442">
        <f t="shared" si="28"/>
        <v>0</v>
      </c>
      <c r="Q26" s="418" t="e">
        <f t="shared" si="28"/>
        <v>#DIV/0!</v>
      </c>
      <c r="R26" s="422">
        <f t="shared" si="28"/>
        <v>0</v>
      </c>
      <c r="S26" s="159"/>
      <c r="T26" s="159"/>
      <c r="U26" s="630"/>
      <c r="V26" s="330"/>
      <c r="W26" s="313"/>
      <c r="X26" s="313"/>
      <c r="Y26" s="313"/>
      <c r="Z26" s="313"/>
      <c r="AA26" s="313"/>
      <c r="AB26" s="313"/>
      <c r="AC26" s="284"/>
      <c r="AD26" s="285"/>
      <c r="AE26" s="278"/>
      <c r="AF26" s="280"/>
      <c r="AG26" s="630"/>
      <c r="AH26" s="330"/>
      <c r="AI26" s="278"/>
      <c r="AJ26" s="280"/>
      <c r="AL26" s="63">
        <f t="shared" si="9"/>
        <v>0</v>
      </c>
      <c r="AM26" s="63">
        <f t="shared" si="13"/>
        <v>3.3</v>
      </c>
      <c r="AN26" s="63">
        <f t="shared" si="14"/>
        <v>3.4</v>
      </c>
      <c r="AO26" s="63">
        <f t="shared" si="15"/>
        <v>3.4</v>
      </c>
      <c r="AP26" s="63">
        <f t="shared" si="16"/>
        <v>3.6</v>
      </c>
      <c r="AQ26" s="63">
        <f t="shared" si="17"/>
        <v>3.6</v>
      </c>
      <c r="AR26" s="63">
        <f t="shared" si="18"/>
        <v>3.6</v>
      </c>
      <c r="AS26" s="63">
        <f t="shared" si="19"/>
        <v>3.6</v>
      </c>
      <c r="AT26" s="63">
        <f t="shared" si="20"/>
        <v>-1</v>
      </c>
      <c r="AU26" s="63">
        <f t="shared" si="21"/>
        <v>-1</v>
      </c>
      <c r="AV26" s="63">
        <f t="shared" si="22"/>
        <v>0</v>
      </c>
      <c r="AW26" s="63">
        <f t="shared" si="23"/>
        <v>0</v>
      </c>
      <c r="AX26" s="63">
        <f t="shared" si="24"/>
        <v>0</v>
      </c>
      <c r="AY26" s="63">
        <f t="shared" si="6"/>
        <v>0</v>
      </c>
      <c r="AZ26" s="63" t="e">
        <f t="shared" si="7"/>
        <v>#DIV/0!</v>
      </c>
      <c r="BA26" s="63">
        <f t="shared" si="8"/>
        <v>0</v>
      </c>
    </row>
    <row r="27" spans="1:53" ht="12" customHeight="1">
      <c r="A27" s="58" t="s">
        <v>21</v>
      </c>
      <c r="B27" s="423" t="s">
        <v>43</v>
      </c>
      <c r="C27" s="448">
        <f t="shared" si="25"/>
        <v>0</v>
      </c>
      <c r="D27" s="449">
        <f t="shared" si="25"/>
        <v>44.8</v>
      </c>
      <c r="E27" s="449">
        <f t="shared" si="25"/>
        <v>44.8</v>
      </c>
      <c r="F27" s="449">
        <f t="shared" si="25"/>
        <v>44.9</v>
      </c>
      <c r="G27" s="449">
        <f t="shared" si="25"/>
        <v>45.5</v>
      </c>
      <c r="H27" s="449">
        <f t="shared" si="25"/>
        <v>45.1</v>
      </c>
      <c r="I27" s="449">
        <f t="shared" si="25"/>
        <v>44.3</v>
      </c>
      <c r="J27" s="449">
        <f t="shared" si="25"/>
        <v>44.9</v>
      </c>
      <c r="K27" s="526">
        <f t="shared" si="26"/>
        <v>-1</v>
      </c>
      <c r="L27" s="527">
        <f t="shared" si="26"/>
        <v>-1</v>
      </c>
      <c r="M27" s="526">
        <f t="shared" si="27"/>
        <v>0</v>
      </c>
      <c r="N27" s="527">
        <f t="shared" si="27"/>
        <v>0</v>
      </c>
      <c r="O27" s="448">
        <f t="shared" si="28"/>
        <v>0</v>
      </c>
      <c r="P27" s="449">
        <f t="shared" si="28"/>
        <v>0</v>
      </c>
      <c r="Q27" s="425" t="e">
        <f t="shared" si="28"/>
        <v>#DIV/0!</v>
      </c>
      <c r="R27" s="426">
        <f t="shared" si="28"/>
        <v>0</v>
      </c>
      <c r="S27" s="159"/>
      <c r="T27" s="159"/>
      <c r="U27" s="631"/>
      <c r="V27" s="331"/>
      <c r="W27" s="315"/>
      <c r="X27" s="315"/>
      <c r="Y27" s="315"/>
      <c r="Z27" s="315"/>
      <c r="AA27" s="315"/>
      <c r="AB27" s="315"/>
      <c r="AC27" s="287"/>
      <c r="AD27" s="288"/>
      <c r="AE27" s="289"/>
      <c r="AF27" s="290"/>
      <c r="AG27" s="631"/>
      <c r="AH27" s="331"/>
      <c r="AI27" s="289"/>
      <c r="AJ27" s="290"/>
      <c r="AL27" s="63">
        <f t="shared" si="9"/>
        <v>0</v>
      </c>
      <c r="AM27" s="63">
        <f t="shared" si="13"/>
        <v>44.8</v>
      </c>
      <c r="AN27" s="63">
        <f t="shared" si="14"/>
        <v>44.8</v>
      </c>
      <c r="AO27" s="63">
        <f t="shared" si="15"/>
        <v>44.9</v>
      </c>
      <c r="AP27" s="63">
        <f t="shared" si="16"/>
        <v>45.5</v>
      </c>
      <c r="AQ27" s="63">
        <f t="shared" si="17"/>
        <v>45.1</v>
      </c>
      <c r="AR27" s="63">
        <f t="shared" si="18"/>
        <v>44.3</v>
      </c>
      <c r="AS27" s="63">
        <f t="shared" si="19"/>
        <v>44.9</v>
      </c>
      <c r="AT27" s="63">
        <f t="shared" si="20"/>
        <v>-1</v>
      </c>
      <c r="AU27" s="63">
        <f t="shared" si="21"/>
        <v>-1</v>
      </c>
      <c r="AV27" s="63">
        <f t="shared" si="22"/>
        <v>0</v>
      </c>
      <c r="AW27" s="63">
        <f t="shared" si="23"/>
        <v>0</v>
      </c>
      <c r="AX27" s="63">
        <f t="shared" si="24"/>
        <v>0</v>
      </c>
      <c r="AY27" s="63">
        <f t="shared" si="6"/>
        <v>0</v>
      </c>
      <c r="AZ27" s="63" t="e">
        <f t="shared" si="7"/>
        <v>#DIV/0!</v>
      </c>
      <c r="BA27" s="63">
        <f t="shared" si="8"/>
        <v>0</v>
      </c>
    </row>
    <row r="28" spans="1:53" ht="12" customHeight="1">
      <c r="A28" s="52" t="s">
        <v>13</v>
      </c>
      <c r="B28" s="413" t="s">
        <v>44</v>
      </c>
      <c r="C28" s="473">
        <f t="shared" si="25"/>
        <v>0</v>
      </c>
      <c r="D28" s="442">
        <f t="shared" si="25"/>
        <v>0.1</v>
      </c>
      <c r="E28" s="442">
        <f t="shared" si="25"/>
        <v>0.1</v>
      </c>
      <c r="F28" s="442">
        <f t="shared" si="25"/>
        <v>0.1</v>
      </c>
      <c r="G28" s="442">
        <f t="shared" si="25"/>
        <v>0.1</v>
      </c>
      <c r="H28" s="442">
        <f t="shared" si="25"/>
        <v>0.1</v>
      </c>
      <c r="I28" s="442">
        <f t="shared" si="25"/>
        <v>0.1</v>
      </c>
      <c r="J28" s="442">
        <f t="shared" si="25"/>
        <v>0.1</v>
      </c>
      <c r="K28" s="429">
        <f t="shared" si="26"/>
        <v>0</v>
      </c>
      <c r="L28" s="510">
        <f t="shared" si="26"/>
        <v>0</v>
      </c>
      <c r="M28" s="429">
        <f t="shared" si="27"/>
        <v>0</v>
      </c>
      <c r="N28" s="510">
        <f t="shared" si="27"/>
        <v>0</v>
      </c>
      <c r="O28" s="473">
        <f t="shared" si="28"/>
        <v>0</v>
      </c>
      <c r="P28" s="442">
        <f t="shared" si="28"/>
        <v>0</v>
      </c>
      <c r="Q28" s="418" t="e">
        <f t="shared" si="28"/>
        <v>#DIV/0!</v>
      </c>
      <c r="R28" s="422">
        <f t="shared" si="28"/>
        <v>0</v>
      </c>
      <c r="S28" s="159"/>
      <c r="T28" s="159"/>
      <c r="U28" s="630"/>
      <c r="V28" s="330"/>
      <c r="W28" s="313"/>
      <c r="X28" s="313"/>
      <c r="Y28" s="313"/>
      <c r="Z28" s="313"/>
      <c r="AA28" s="313"/>
      <c r="AB28" s="313"/>
      <c r="AC28" s="284"/>
      <c r="AD28" s="285"/>
      <c r="AE28" s="278"/>
      <c r="AF28" s="280"/>
      <c r="AG28" s="630"/>
      <c r="AH28" s="330"/>
      <c r="AI28" s="278"/>
      <c r="AJ28" s="280"/>
      <c r="AL28" s="63">
        <f t="shared" si="9"/>
        <v>0</v>
      </c>
      <c r="AM28" s="63">
        <f t="shared" si="13"/>
        <v>0.1</v>
      </c>
      <c r="AN28" s="63">
        <f t="shared" si="14"/>
        <v>0.1</v>
      </c>
      <c r="AO28" s="63">
        <f t="shared" si="15"/>
        <v>0.1</v>
      </c>
      <c r="AP28" s="63">
        <f t="shared" si="16"/>
        <v>0.1</v>
      </c>
      <c r="AQ28" s="63">
        <f t="shared" si="17"/>
        <v>0.1</v>
      </c>
      <c r="AR28" s="63">
        <f t="shared" si="18"/>
        <v>0.1</v>
      </c>
      <c r="AS28" s="63">
        <f t="shared" si="19"/>
        <v>0.1</v>
      </c>
      <c r="AT28" s="63">
        <f t="shared" si="20"/>
        <v>0</v>
      </c>
      <c r="AU28" s="63">
        <f t="shared" si="21"/>
        <v>0</v>
      </c>
      <c r="AV28" s="63">
        <f t="shared" si="22"/>
        <v>0</v>
      </c>
      <c r="AW28" s="63">
        <f t="shared" si="23"/>
        <v>0</v>
      </c>
      <c r="AX28" s="63">
        <f t="shared" si="24"/>
        <v>0</v>
      </c>
      <c r="AY28" s="63">
        <f t="shared" si="6"/>
        <v>0</v>
      </c>
      <c r="AZ28" s="63" t="e">
        <f t="shared" si="7"/>
        <v>#DIV/0!</v>
      </c>
      <c r="BA28" s="63">
        <f t="shared" si="8"/>
        <v>0</v>
      </c>
    </row>
    <row r="29" spans="1:53" ht="12" customHeight="1">
      <c r="A29" s="52" t="s">
        <v>12</v>
      </c>
      <c r="B29" s="413" t="s">
        <v>45</v>
      </c>
      <c r="C29" s="441">
        <f t="shared" si="25"/>
        <v>0</v>
      </c>
      <c r="D29" s="442">
        <f t="shared" si="25"/>
        <v>22</v>
      </c>
      <c r="E29" s="442">
        <f t="shared" si="25"/>
        <v>22.299999999999997</v>
      </c>
      <c r="F29" s="442">
        <f t="shared" si="25"/>
        <v>21.9</v>
      </c>
      <c r="G29" s="442">
        <f t="shared" si="25"/>
        <v>22.2</v>
      </c>
      <c r="H29" s="442">
        <f t="shared" si="25"/>
        <v>22</v>
      </c>
      <c r="I29" s="442">
        <f t="shared" si="25"/>
        <v>21.4</v>
      </c>
      <c r="J29" s="442">
        <f t="shared" si="25"/>
        <v>21.299999999999997</v>
      </c>
      <c r="K29" s="429">
        <f t="shared" si="26"/>
        <v>-1</v>
      </c>
      <c r="L29" s="510">
        <f t="shared" si="26"/>
        <v>-1</v>
      </c>
      <c r="M29" s="429">
        <f t="shared" si="27"/>
        <v>0</v>
      </c>
      <c r="N29" s="510">
        <f t="shared" si="27"/>
        <v>0</v>
      </c>
      <c r="O29" s="441">
        <f t="shared" si="28"/>
        <v>0</v>
      </c>
      <c r="P29" s="442">
        <f t="shared" si="28"/>
        <v>0</v>
      </c>
      <c r="Q29" s="418" t="e">
        <f t="shared" si="28"/>
        <v>#DIV/0!</v>
      </c>
      <c r="R29" s="422">
        <f t="shared" si="28"/>
        <v>0</v>
      </c>
      <c r="S29" s="159"/>
      <c r="T29" s="159"/>
      <c r="U29" s="630"/>
      <c r="V29" s="330"/>
      <c r="W29" s="313"/>
      <c r="X29" s="313"/>
      <c r="Y29" s="313"/>
      <c r="Z29" s="313"/>
      <c r="AA29" s="313"/>
      <c r="AB29" s="313"/>
      <c r="AC29" s="284"/>
      <c r="AD29" s="285"/>
      <c r="AE29" s="278"/>
      <c r="AF29" s="280"/>
      <c r="AG29" s="630"/>
      <c r="AH29" s="330"/>
      <c r="AI29" s="278"/>
      <c r="AJ29" s="280"/>
      <c r="AL29" s="63">
        <f t="shared" si="9"/>
        <v>0</v>
      </c>
      <c r="AM29" s="63">
        <f t="shared" si="13"/>
        <v>22</v>
      </c>
      <c r="AN29" s="63">
        <f t="shared" si="14"/>
        <v>22.299999999999997</v>
      </c>
      <c r="AO29" s="63">
        <f t="shared" si="15"/>
        <v>21.9</v>
      </c>
      <c r="AP29" s="63">
        <f t="shared" si="16"/>
        <v>22.2</v>
      </c>
      <c r="AQ29" s="63">
        <f t="shared" si="17"/>
        <v>22</v>
      </c>
      <c r="AR29" s="63">
        <f t="shared" si="18"/>
        <v>21.4</v>
      </c>
      <c r="AS29" s="63">
        <f t="shared" si="19"/>
        <v>21.299999999999997</v>
      </c>
      <c r="AT29" s="63">
        <f t="shared" si="20"/>
        <v>-1</v>
      </c>
      <c r="AU29" s="63">
        <f t="shared" si="21"/>
        <v>-1</v>
      </c>
      <c r="AV29" s="63">
        <f t="shared" si="22"/>
        <v>0</v>
      </c>
      <c r="AW29" s="63">
        <f t="shared" si="23"/>
        <v>0</v>
      </c>
      <c r="AX29" s="63">
        <f t="shared" si="24"/>
        <v>0</v>
      </c>
      <c r="AY29" s="63">
        <f t="shared" si="6"/>
        <v>0</v>
      </c>
      <c r="AZ29" s="63" t="e">
        <f t="shared" si="7"/>
        <v>#DIV/0!</v>
      </c>
      <c r="BA29" s="63">
        <f t="shared" si="8"/>
        <v>0</v>
      </c>
    </row>
    <row r="30" spans="1:53" ht="12" customHeight="1">
      <c r="A30" s="58" t="s">
        <v>11</v>
      </c>
      <c r="B30" s="455" t="s">
        <v>46</v>
      </c>
      <c r="C30" s="450">
        <f t="shared" si="25"/>
        <v>0</v>
      </c>
      <c r="D30" s="451">
        <f t="shared" si="25"/>
        <v>22.1</v>
      </c>
      <c r="E30" s="451">
        <f t="shared" si="25"/>
        <v>22.4</v>
      </c>
      <c r="F30" s="451">
        <f t="shared" si="25"/>
        <v>22</v>
      </c>
      <c r="G30" s="451">
        <f t="shared" si="25"/>
        <v>22.3</v>
      </c>
      <c r="H30" s="451">
        <f t="shared" si="25"/>
        <v>22.1</v>
      </c>
      <c r="I30" s="451">
        <f t="shared" si="25"/>
        <v>21.5</v>
      </c>
      <c r="J30" s="451">
        <f t="shared" si="25"/>
        <v>21.4</v>
      </c>
      <c r="K30" s="533">
        <f t="shared" si="26"/>
        <v>-1</v>
      </c>
      <c r="L30" s="437">
        <f t="shared" si="26"/>
        <v>-1</v>
      </c>
      <c r="M30" s="533">
        <f t="shared" si="27"/>
        <v>0</v>
      </c>
      <c r="N30" s="437">
        <f t="shared" si="27"/>
        <v>0</v>
      </c>
      <c r="O30" s="543">
        <f t="shared" si="28"/>
        <v>0</v>
      </c>
      <c r="P30" s="544">
        <f t="shared" si="28"/>
        <v>0</v>
      </c>
      <c r="Q30" s="436" t="e">
        <f t="shared" si="28"/>
        <v>#DIV/0!</v>
      </c>
      <c r="R30" s="438">
        <f t="shared" si="28"/>
        <v>0</v>
      </c>
      <c r="S30" s="159"/>
      <c r="T30" s="159"/>
      <c r="U30" s="632"/>
      <c r="V30" s="332"/>
      <c r="W30" s="317"/>
      <c r="X30" s="317"/>
      <c r="Y30" s="317"/>
      <c r="Z30" s="317"/>
      <c r="AA30" s="317"/>
      <c r="AB30" s="317"/>
      <c r="AC30" s="299"/>
      <c r="AD30" s="607"/>
      <c r="AE30" s="300"/>
      <c r="AF30" s="318"/>
      <c r="AG30" s="632"/>
      <c r="AH30" s="332"/>
      <c r="AI30" s="300"/>
      <c r="AJ30" s="318"/>
      <c r="AL30" s="63">
        <f t="shared" si="9"/>
        <v>0</v>
      </c>
      <c r="AM30" s="63">
        <f t="shared" si="13"/>
        <v>22.1</v>
      </c>
      <c r="AN30" s="63">
        <f t="shared" si="14"/>
        <v>22.4</v>
      </c>
      <c r="AO30" s="63">
        <f t="shared" si="15"/>
        <v>22</v>
      </c>
      <c r="AP30" s="63">
        <f t="shared" si="16"/>
        <v>22.3</v>
      </c>
      <c r="AQ30" s="63">
        <f t="shared" si="17"/>
        <v>22.1</v>
      </c>
      <c r="AR30" s="63">
        <f t="shared" si="18"/>
        <v>21.5</v>
      </c>
      <c r="AS30" s="63">
        <f t="shared" si="19"/>
        <v>21.4</v>
      </c>
      <c r="AT30" s="63">
        <f t="shared" si="20"/>
        <v>-1</v>
      </c>
      <c r="AU30" s="63">
        <f t="shared" si="21"/>
        <v>-1</v>
      </c>
      <c r="AV30" s="63">
        <f t="shared" si="22"/>
        <v>0</v>
      </c>
      <c r="AW30" s="63">
        <f t="shared" si="23"/>
        <v>0</v>
      </c>
      <c r="AX30" s="63">
        <f t="shared" si="24"/>
        <v>0</v>
      </c>
      <c r="AY30" s="63">
        <f t="shared" si="6"/>
        <v>0</v>
      </c>
      <c r="AZ30" s="63" t="e">
        <f t="shared" si="7"/>
        <v>#DIV/0!</v>
      </c>
      <c r="BA30" s="63">
        <f t="shared" si="8"/>
        <v>0</v>
      </c>
    </row>
    <row r="31" spans="1:53" ht="12" customHeight="1">
      <c r="A31" s="181" t="str">
        <f>+"FXSweden"&amp;$A$1</f>
        <v>FXSwedenSWE</v>
      </c>
      <c r="B31" s="945" t="s">
        <v>98</v>
      </c>
      <c r="C31" s="945"/>
      <c r="D31" s="945"/>
      <c r="E31" s="945"/>
      <c r="F31" s="945"/>
      <c r="G31" s="945"/>
      <c r="H31" s="945"/>
      <c r="I31" s="945"/>
      <c r="J31" s="945"/>
      <c r="K31" s="945"/>
      <c r="L31" s="945"/>
      <c r="M31" s="945"/>
      <c r="N31" s="945"/>
      <c r="O31" s="945"/>
      <c r="P31" s="945"/>
      <c r="Q31" s="945"/>
      <c r="R31" s="945"/>
    </row>
    <row r="32" spans="1:53">
      <c r="A32" s="40"/>
      <c r="B32" s="950"/>
      <c r="C32" s="950"/>
      <c r="D32" s="950"/>
      <c r="E32" s="950"/>
      <c r="F32" s="950"/>
      <c r="G32" s="950"/>
      <c r="H32" s="950"/>
      <c r="I32" s="950"/>
      <c r="J32" s="950"/>
      <c r="K32" s="950"/>
      <c r="L32" s="950"/>
      <c r="M32" s="950"/>
      <c r="N32" s="950"/>
      <c r="O32" s="950"/>
      <c r="P32" s="950"/>
    </row>
    <row r="33" spans="1:20">
      <c r="A33" s="40"/>
      <c r="B33" s="6"/>
      <c r="H33" s="6"/>
      <c r="I33" s="12"/>
      <c r="J33" s="12"/>
      <c r="K33" s="160"/>
      <c r="L33" s="160"/>
      <c r="M33" s="10"/>
      <c r="N33" s="10"/>
      <c r="O33" s="10"/>
    </row>
    <row r="34" spans="1:20">
      <c r="A34" s="8"/>
      <c r="B34" s="10"/>
      <c r="C34" s="16"/>
      <c r="D34" s="16"/>
      <c r="E34" s="16"/>
      <c r="F34" s="12"/>
      <c r="G34" s="12"/>
      <c r="H34" s="7"/>
      <c r="I34" s="7"/>
      <c r="J34" s="7"/>
      <c r="K34" s="160"/>
      <c r="L34" s="160"/>
      <c r="M34" s="10"/>
      <c r="N34" s="10"/>
      <c r="O34" s="10"/>
    </row>
    <row r="35" spans="1:20">
      <c r="A35" s="8"/>
      <c r="B35" s="10"/>
      <c r="C35" s="16"/>
      <c r="D35" s="16"/>
      <c r="E35" s="16"/>
      <c r="F35" s="12"/>
      <c r="G35" s="12"/>
      <c r="H35" s="7"/>
      <c r="I35" s="7"/>
      <c r="J35" s="7"/>
      <c r="K35" s="160"/>
      <c r="L35" s="160"/>
      <c r="M35" s="10"/>
      <c r="N35" s="10"/>
      <c r="O35" s="10"/>
    </row>
    <row r="36" spans="1:20">
      <c r="A36" s="8"/>
      <c r="B36" s="10"/>
      <c r="C36" s="16"/>
      <c r="D36" s="16"/>
      <c r="E36" s="16"/>
      <c r="F36" s="97"/>
      <c r="G36" s="12"/>
      <c r="H36" s="7"/>
      <c r="I36" s="7"/>
      <c r="J36" s="7"/>
      <c r="K36" s="160"/>
      <c r="L36" s="160"/>
      <c r="M36" s="10"/>
      <c r="N36" s="10"/>
      <c r="O36" s="10"/>
      <c r="T36" s="85"/>
    </row>
    <row r="37" spans="1:20">
      <c r="A37" s="8"/>
      <c r="B37" s="10"/>
      <c r="C37" s="21"/>
      <c r="D37" s="21"/>
      <c r="E37" s="21"/>
      <c r="F37" s="98"/>
      <c r="G37" s="98"/>
      <c r="H37" s="9"/>
      <c r="I37" s="9"/>
      <c r="J37" s="9"/>
      <c r="K37" s="160"/>
      <c r="L37" s="160"/>
      <c r="M37" s="10"/>
      <c r="N37" s="10"/>
      <c r="O37" s="10"/>
      <c r="T37" s="85"/>
    </row>
    <row r="38" spans="1:20">
      <c r="A38" s="8"/>
      <c r="B38" s="10"/>
      <c r="C38" s="16"/>
      <c r="D38" s="16"/>
      <c r="E38" s="7"/>
      <c r="F38" s="12"/>
      <c r="G38" s="12"/>
      <c r="H38" s="7"/>
      <c r="I38" s="7"/>
      <c r="J38" s="7"/>
      <c r="K38" s="160"/>
      <c r="L38" s="160"/>
      <c r="M38" s="10"/>
      <c r="N38" s="10"/>
      <c r="O38" s="10"/>
      <c r="T38" s="85"/>
    </row>
    <row r="39" spans="1:20">
      <c r="A39" s="8"/>
      <c r="B39" s="10"/>
      <c r="C39" s="21"/>
      <c r="D39" s="21"/>
      <c r="E39" s="9"/>
      <c r="F39" s="98"/>
      <c r="G39" s="98"/>
      <c r="H39" s="9"/>
      <c r="I39" s="9"/>
      <c r="J39" s="9"/>
      <c r="K39" s="160"/>
      <c r="L39" s="160"/>
      <c r="M39" s="10"/>
      <c r="N39" s="10"/>
      <c r="O39" s="10"/>
      <c r="T39" s="85"/>
    </row>
    <row r="40" spans="1:20">
      <c r="A40" s="8"/>
      <c r="B40" s="10"/>
      <c r="C40" s="21"/>
      <c r="D40" s="21"/>
      <c r="E40" s="9"/>
      <c r="F40" s="9"/>
      <c r="G40" s="9"/>
      <c r="H40" s="9"/>
      <c r="I40" s="9"/>
      <c r="J40" s="9"/>
      <c r="K40" s="160"/>
      <c r="L40" s="160"/>
      <c r="M40" s="10"/>
      <c r="N40" s="10"/>
      <c r="O40" s="10"/>
      <c r="T40" s="85"/>
    </row>
    <row r="41" spans="1:20">
      <c r="A41" s="8"/>
      <c r="B41" s="10"/>
      <c r="C41" s="16"/>
      <c r="D41" s="16"/>
      <c r="E41" s="7"/>
      <c r="F41" s="99"/>
      <c r="G41" s="99"/>
      <c r="H41" s="7"/>
      <c r="I41" s="7"/>
      <c r="J41" s="7"/>
      <c r="K41" s="160"/>
      <c r="L41" s="160"/>
      <c r="M41" s="10"/>
      <c r="N41" s="10"/>
      <c r="O41" s="10"/>
      <c r="T41" s="85"/>
    </row>
    <row r="42" spans="1:20">
      <c r="A42" s="8"/>
      <c r="B42" s="10"/>
      <c r="C42" s="21"/>
      <c r="D42" s="21"/>
      <c r="E42" s="9"/>
      <c r="F42" s="98"/>
      <c r="G42" s="98"/>
      <c r="H42" s="9"/>
      <c r="I42" s="9"/>
      <c r="J42" s="9"/>
      <c r="K42" s="160"/>
      <c r="L42" s="160"/>
      <c r="M42" s="10"/>
      <c r="N42" s="10"/>
      <c r="O42" s="10"/>
      <c r="T42" s="85"/>
    </row>
    <row r="43" spans="1:20">
      <c r="A43" s="8"/>
      <c r="B43" s="10"/>
      <c r="C43" s="12"/>
      <c r="D43" s="12"/>
      <c r="E43" s="12"/>
      <c r="F43" s="12"/>
      <c r="G43" s="12"/>
      <c r="H43" s="12"/>
      <c r="I43" s="12"/>
      <c r="J43" s="12"/>
      <c r="K43" s="160"/>
      <c r="L43" s="160"/>
      <c r="M43" s="10"/>
      <c r="N43" s="10"/>
      <c r="O43" s="10"/>
      <c r="T43" s="85"/>
    </row>
    <row r="44" spans="1:20">
      <c r="A44" s="8"/>
      <c r="B44" s="10"/>
      <c r="C44" s="12"/>
      <c r="D44" s="12"/>
      <c r="E44" s="12"/>
      <c r="F44" s="12"/>
      <c r="G44" s="12"/>
      <c r="H44" s="12"/>
      <c r="I44" s="12"/>
      <c r="J44" s="12"/>
      <c r="K44" s="160"/>
      <c r="L44" s="160"/>
      <c r="M44" s="10"/>
      <c r="N44" s="10"/>
      <c r="O44" s="10"/>
      <c r="T44" s="85"/>
    </row>
    <row r="45" spans="1:20">
      <c r="A45" s="8"/>
      <c r="B45" s="10"/>
      <c r="C45" s="99"/>
      <c r="D45" s="99"/>
      <c r="E45" s="99"/>
      <c r="F45" s="99"/>
      <c r="G45" s="99"/>
      <c r="H45" s="99"/>
      <c r="I45" s="99"/>
      <c r="J45" s="99"/>
      <c r="K45" s="160"/>
      <c r="L45" s="160"/>
      <c r="M45" s="10"/>
      <c r="N45" s="10"/>
      <c r="O45" s="10"/>
      <c r="T45" s="85"/>
    </row>
    <row r="46" spans="1:20">
      <c r="A46" s="8"/>
      <c r="B46" s="10"/>
      <c r="C46" s="7"/>
      <c r="D46" s="7"/>
      <c r="E46" s="7"/>
      <c r="F46" s="7"/>
      <c r="G46" s="7"/>
      <c r="H46" s="7"/>
      <c r="I46" s="7"/>
      <c r="J46" s="7"/>
      <c r="K46" s="160"/>
      <c r="L46" s="160"/>
      <c r="M46" s="10"/>
      <c r="N46" s="10"/>
      <c r="O46" s="10"/>
      <c r="T46" s="85"/>
    </row>
    <row r="47" spans="1:20">
      <c r="A47" s="8"/>
      <c r="B47" s="10"/>
      <c r="C47" s="100"/>
      <c r="D47" s="100"/>
      <c r="E47" s="100"/>
      <c r="F47" s="100"/>
      <c r="G47" s="100"/>
      <c r="H47" s="100"/>
      <c r="I47" s="100"/>
      <c r="J47" s="100"/>
      <c r="K47" s="160"/>
      <c r="L47" s="160"/>
      <c r="M47" s="10"/>
      <c r="N47" s="10"/>
      <c r="O47" s="10"/>
      <c r="T47" s="85"/>
    </row>
    <row r="48" spans="1:20">
      <c r="A48" s="8"/>
      <c r="B48" s="10"/>
      <c r="C48" s="100"/>
      <c r="D48" s="100"/>
      <c r="E48" s="100"/>
      <c r="F48" s="100"/>
      <c r="G48" s="100"/>
      <c r="H48" s="100"/>
      <c r="I48" s="100"/>
      <c r="J48" s="100"/>
      <c r="K48" s="160"/>
      <c r="L48" s="160"/>
      <c r="M48" s="10"/>
      <c r="N48" s="10"/>
      <c r="O48" s="10"/>
      <c r="T48" s="85"/>
    </row>
    <row r="49" spans="1:20">
      <c r="A49" s="8"/>
      <c r="B49" s="10"/>
      <c r="C49" s="101"/>
      <c r="D49" s="101"/>
      <c r="E49" s="101"/>
      <c r="F49" s="101"/>
      <c r="G49" s="101"/>
      <c r="H49" s="101"/>
      <c r="I49" s="101"/>
      <c r="J49" s="101"/>
      <c r="K49" s="160"/>
      <c r="L49" s="160"/>
      <c r="M49" s="10"/>
      <c r="N49" s="10"/>
      <c r="O49" s="10"/>
      <c r="T49" s="85"/>
    </row>
    <row r="50" spans="1:20">
      <c r="A50" s="8"/>
      <c r="B50" s="10"/>
      <c r="C50" s="100"/>
      <c r="D50" s="100"/>
      <c r="E50" s="100"/>
      <c r="F50" s="100"/>
      <c r="G50" s="100"/>
      <c r="H50" s="100"/>
      <c r="I50" s="100"/>
      <c r="J50" s="100"/>
      <c r="K50" s="160"/>
      <c r="L50" s="160"/>
      <c r="M50" s="10"/>
      <c r="N50" s="10"/>
      <c r="O50" s="10"/>
      <c r="T50" s="85"/>
    </row>
    <row r="51" spans="1:20">
      <c r="A51" s="8"/>
      <c r="B51" s="10"/>
      <c r="C51" s="100"/>
      <c r="D51" s="100"/>
      <c r="E51" s="100"/>
      <c r="F51" s="100"/>
      <c r="G51" s="100"/>
      <c r="H51" s="100"/>
      <c r="I51" s="100"/>
      <c r="J51" s="100"/>
      <c r="K51" s="160"/>
      <c r="L51" s="160"/>
      <c r="M51" s="10"/>
      <c r="N51" s="10"/>
      <c r="O51" s="10"/>
      <c r="T51" s="85"/>
    </row>
    <row r="52" spans="1:20">
      <c r="A52" s="8"/>
      <c r="B52" s="10"/>
      <c r="C52" s="101"/>
      <c r="D52" s="101"/>
      <c r="E52" s="101"/>
      <c r="F52" s="101"/>
      <c r="G52" s="101"/>
      <c r="H52" s="101"/>
      <c r="I52" s="101"/>
      <c r="J52" s="101"/>
      <c r="K52" s="160"/>
      <c r="L52" s="160"/>
      <c r="M52" s="10"/>
      <c r="N52" s="10"/>
      <c r="O52" s="10"/>
      <c r="T52" s="85"/>
    </row>
    <row r="53" spans="1:20">
      <c r="A53" s="8"/>
      <c r="B53" s="10"/>
      <c r="C53" s="100"/>
      <c r="D53" s="100"/>
      <c r="E53" s="7"/>
      <c r="F53" s="7"/>
      <c r="G53" s="7"/>
      <c r="H53" s="9"/>
      <c r="I53" s="9"/>
      <c r="J53" s="9"/>
      <c r="K53" s="160"/>
      <c r="L53" s="160"/>
      <c r="M53" s="10"/>
      <c r="N53" s="10"/>
      <c r="O53" s="10"/>
      <c r="T53" s="85"/>
    </row>
    <row r="54" spans="1:20">
      <c r="A54" s="8"/>
      <c r="B54" s="10"/>
      <c r="C54" s="102"/>
      <c r="D54" s="102"/>
      <c r="E54" s="102"/>
      <c r="F54" s="102"/>
      <c r="G54" s="102"/>
      <c r="H54" s="102"/>
      <c r="I54" s="102"/>
      <c r="J54" s="102"/>
      <c r="K54" s="160"/>
      <c r="L54" s="160"/>
      <c r="M54" s="10"/>
      <c r="N54" s="10"/>
      <c r="O54" s="10"/>
      <c r="T54" s="85"/>
    </row>
    <row r="55" spans="1:20">
      <c r="A55" s="8"/>
      <c r="B55" s="10"/>
      <c r="C55" s="102"/>
      <c r="D55" s="102"/>
      <c r="E55" s="102"/>
      <c r="F55" s="102"/>
      <c r="G55" s="102"/>
      <c r="H55" s="102"/>
      <c r="I55" s="102"/>
      <c r="J55" s="102"/>
      <c r="K55" s="160"/>
      <c r="L55" s="160"/>
      <c r="M55" s="10"/>
      <c r="N55" s="10"/>
      <c r="O55" s="10"/>
      <c r="T55" s="85"/>
    </row>
    <row r="56" spans="1:20">
      <c r="A56" s="8"/>
      <c r="B56" s="10"/>
      <c r="C56" s="102"/>
      <c r="D56" s="102"/>
      <c r="E56" s="102"/>
      <c r="F56" s="102"/>
      <c r="G56" s="102"/>
      <c r="H56" s="102"/>
      <c r="I56" s="102"/>
      <c r="J56" s="102"/>
      <c r="K56" s="160"/>
      <c r="L56" s="160"/>
      <c r="M56" s="10"/>
      <c r="N56" s="10"/>
      <c r="O56" s="10"/>
      <c r="T56" s="85"/>
    </row>
    <row r="57" spans="1:20">
      <c r="A57" s="8"/>
      <c r="B57" s="10"/>
      <c r="C57" s="103"/>
      <c r="D57" s="103"/>
      <c r="E57" s="103"/>
      <c r="F57" s="103"/>
      <c r="G57" s="103"/>
      <c r="H57" s="103"/>
      <c r="I57" s="103"/>
      <c r="J57" s="103"/>
      <c r="K57" s="160"/>
      <c r="L57" s="160"/>
      <c r="M57" s="10"/>
      <c r="N57" s="10"/>
      <c r="O57" s="10"/>
      <c r="T57" s="85"/>
    </row>
    <row r="58" spans="1:20">
      <c r="A58" s="8"/>
      <c r="B58" s="10"/>
      <c r="C58" s="102"/>
      <c r="D58" s="102"/>
      <c r="E58" s="102"/>
      <c r="F58" s="102"/>
      <c r="G58" s="102"/>
      <c r="H58" s="102"/>
      <c r="I58" s="102"/>
      <c r="J58" s="102"/>
      <c r="K58" s="160"/>
      <c r="L58" s="160"/>
      <c r="M58" s="10"/>
      <c r="N58" s="10"/>
      <c r="O58" s="10"/>
      <c r="T58" s="85"/>
    </row>
    <row r="59" spans="1:20">
      <c r="A59" s="8"/>
      <c r="B59" s="10"/>
      <c r="C59" s="102"/>
      <c r="D59" s="102"/>
      <c r="E59" s="102"/>
      <c r="F59" s="102"/>
      <c r="G59" s="102"/>
      <c r="H59" s="102"/>
      <c r="I59" s="102"/>
      <c r="J59" s="102"/>
      <c r="K59" s="160"/>
      <c r="L59" s="160"/>
      <c r="M59" s="10"/>
      <c r="N59" s="10"/>
      <c r="O59" s="10"/>
      <c r="T59" s="85"/>
    </row>
    <row r="60" spans="1:20">
      <c r="A60" s="8"/>
      <c r="B60" s="10"/>
      <c r="C60" s="103"/>
      <c r="D60" s="103"/>
      <c r="E60" s="103"/>
      <c r="F60" s="103"/>
      <c r="G60" s="103"/>
      <c r="H60" s="103"/>
      <c r="I60" s="103"/>
      <c r="J60" s="103"/>
      <c r="K60" s="160"/>
      <c r="L60" s="160"/>
      <c r="M60" s="10"/>
      <c r="N60" s="10"/>
      <c r="O60" s="10"/>
      <c r="T60" s="85"/>
    </row>
    <row r="61" spans="1:20">
      <c r="A61" s="8"/>
      <c r="B61" s="10"/>
      <c r="C61" s="7"/>
      <c r="D61" s="7"/>
      <c r="E61" s="7"/>
      <c r="F61" s="7"/>
      <c r="G61" s="7"/>
      <c r="H61" s="7"/>
      <c r="I61" s="7"/>
      <c r="J61" s="7"/>
      <c r="K61" s="160"/>
      <c r="L61" s="160"/>
      <c r="M61" s="10"/>
      <c r="N61" s="10"/>
      <c r="O61" s="10"/>
      <c r="T61" s="85"/>
    </row>
    <row r="62" spans="1:20">
      <c r="A62" s="8"/>
      <c r="B62" s="10"/>
      <c r="C62" s="10"/>
      <c r="D62" s="10"/>
      <c r="E62" s="10"/>
      <c r="F62" s="10"/>
      <c r="G62" s="10"/>
      <c r="H62" s="10"/>
      <c r="I62" s="10"/>
      <c r="J62" s="10"/>
      <c r="K62" s="160"/>
      <c r="L62" s="160"/>
      <c r="M62" s="10"/>
      <c r="N62" s="10"/>
      <c r="O62" s="10"/>
      <c r="T62" s="85"/>
    </row>
    <row r="63" spans="1:20">
      <c r="A63" s="8"/>
      <c r="B63" s="10"/>
      <c r="C63" s="10"/>
      <c r="D63" s="10"/>
      <c r="E63" s="10"/>
      <c r="F63" s="10"/>
      <c r="G63" s="10"/>
      <c r="H63" s="10"/>
      <c r="I63" s="10"/>
      <c r="J63" s="10"/>
      <c r="K63" s="160"/>
      <c r="L63" s="160"/>
      <c r="M63" s="10"/>
      <c r="N63" s="10"/>
      <c r="O63" s="10"/>
      <c r="T63" s="85"/>
    </row>
    <row r="64" spans="1:20">
      <c r="A64" s="8"/>
      <c r="B64" s="10"/>
      <c r="C64" s="10"/>
      <c r="D64" s="10"/>
      <c r="E64" s="10"/>
      <c r="F64" s="10"/>
      <c r="G64" s="10"/>
      <c r="H64" s="10"/>
      <c r="I64" s="10"/>
      <c r="J64" s="10"/>
      <c r="K64" s="160"/>
      <c r="L64" s="160"/>
      <c r="M64" s="10"/>
      <c r="N64" s="10"/>
      <c r="O64" s="10"/>
      <c r="T64" s="85"/>
    </row>
    <row r="65" spans="20:20">
      <c r="T65" s="85"/>
    </row>
    <row r="66" spans="20:20">
      <c r="T66" s="85"/>
    </row>
    <row r="94" spans="8:10">
      <c r="H94" s="63"/>
      <c r="I94" s="63"/>
      <c r="J94" s="63"/>
    </row>
  </sheetData>
  <mergeCells count="5">
    <mergeCell ref="Q3:R3"/>
    <mergeCell ref="B32:P32"/>
    <mergeCell ref="M3:N3"/>
    <mergeCell ref="O3:P3"/>
    <mergeCell ref="B31:R31"/>
  </mergeCells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&amp;RPage &amp;P&amp;C&amp;"Calibri"&amp;11&amp;K000000&amp;A_x000D_&amp;1#&amp;"Calibri"&amp;10&amp;K000000Confidential</oddFooter>
  </headerFooter>
  <ignoredErrors>
    <ignoredError sqref="C11:C13 E19:G30 C29:C30 C19:C27 E7:G9 C7:C9 C16:C17 E16:G17 E11:G14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92D050"/>
  </sheetPr>
  <dimension ref="A1:BI96"/>
  <sheetViews>
    <sheetView topLeftCell="B1" workbookViewId="0">
      <selection activeCell="B31" sqref="B31:R31"/>
    </sheetView>
  </sheetViews>
  <sheetFormatPr defaultColWidth="9.33203125" defaultRowHeight="12" outlineLevelRow="1"/>
  <cols>
    <col min="1" max="1" width="23.33203125" style="48" customWidth="1"/>
    <col min="2" max="2" width="40" style="49" customWidth="1"/>
    <col min="3" max="7" width="7.44140625" style="49" bestFit="1" customWidth="1"/>
    <col min="8" max="10" width="6.6640625" style="49" hidden="1" customWidth="1"/>
    <col min="11" max="12" width="7.44140625" style="159" customWidth="1"/>
    <col min="13" max="16" width="8.44140625" style="49" customWidth="1"/>
    <col min="17" max="18" width="7.44140625" style="49" customWidth="1"/>
    <col min="19" max="20" width="9.33203125" style="49"/>
    <col min="21" max="22" width="7" style="159" customWidth="1"/>
    <col min="23" max="16384" width="9.33203125" style="49"/>
  </cols>
  <sheetData>
    <row r="1" spans="1:61">
      <c r="A1" s="146" t="s">
        <v>60</v>
      </c>
      <c r="B1" s="47">
        <v>2</v>
      </c>
      <c r="C1" s="47">
        <f t="shared" ref="C1:N1" si="0">1+B1</f>
        <v>3</v>
      </c>
      <c r="D1" s="47">
        <f t="shared" si="0"/>
        <v>4</v>
      </c>
      <c r="E1" s="47">
        <f t="shared" si="0"/>
        <v>5</v>
      </c>
      <c r="F1" s="47">
        <f t="shared" si="0"/>
        <v>6</v>
      </c>
      <c r="G1" s="47">
        <f t="shared" si="0"/>
        <v>7</v>
      </c>
      <c r="H1" s="47">
        <f t="shared" si="0"/>
        <v>8</v>
      </c>
      <c r="I1" s="47">
        <f t="shared" si="0"/>
        <v>9</v>
      </c>
      <c r="J1" s="47">
        <f t="shared" si="0"/>
        <v>10</v>
      </c>
      <c r="K1" s="398">
        <f t="shared" si="0"/>
        <v>11</v>
      </c>
      <c r="L1" s="157">
        <f>1+K1</f>
        <v>12</v>
      </c>
      <c r="M1" s="47">
        <f t="shared" si="0"/>
        <v>13</v>
      </c>
      <c r="N1" s="47">
        <f t="shared" si="0"/>
        <v>14</v>
      </c>
      <c r="O1" s="158">
        <f>+N1+1</f>
        <v>15</v>
      </c>
      <c r="P1" s="158">
        <f>+O1+1</f>
        <v>16</v>
      </c>
      <c r="Q1" s="158">
        <f>+P1+1</f>
        <v>17</v>
      </c>
      <c r="R1" s="158">
        <f>+Q1+1</f>
        <v>18</v>
      </c>
      <c r="S1" s="48"/>
      <c r="T1" s="48"/>
    </row>
    <row r="2" spans="1:61">
      <c r="B2" s="350" t="s">
        <v>87</v>
      </c>
      <c r="C2" s="343"/>
      <c r="D2" s="343"/>
      <c r="E2" s="343"/>
      <c r="F2" s="343"/>
      <c r="G2" s="343"/>
      <c r="H2" s="343"/>
      <c r="I2" s="343"/>
      <c r="J2" s="343"/>
      <c r="K2" s="392"/>
      <c r="L2" s="282"/>
      <c r="M2" s="269"/>
      <c r="N2" s="324"/>
      <c r="O2" s="324"/>
      <c r="P2" s="270"/>
      <c r="Q2" s="324"/>
      <c r="R2" s="324"/>
      <c r="U2" s="649" t="s">
        <v>91</v>
      </c>
    </row>
    <row r="3" spans="1:61" ht="12" customHeight="1">
      <c r="B3" s="378"/>
      <c r="C3" s="379"/>
      <c r="D3" s="375"/>
      <c r="E3" s="375"/>
      <c r="F3" s="375"/>
      <c r="G3" s="377"/>
      <c r="H3" s="375"/>
      <c r="I3" s="375"/>
      <c r="J3" s="375"/>
      <c r="K3" s="393"/>
      <c r="L3" s="395"/>
      <c r="M3" s="922" t="s">
        <v>81</v>
      </c>
      <c r="N3" s="923"/>
      <c r="O3" s="951"/>
      <c r="P3" s="952"/>
      <c r="Q3" s="948" t="s">
        <v>107</v>
      </c>
      <c r="R3" s="949"/>
    </row>
    <row r="4" spans="1:61" ht="24.75" customHeight="1">
      <c r="A4" s="397" t="str">
        <f>+"topheading"&amp;$A$1</f>
        <v>topheadingSWE</v>
      </c>
      <c r="B4" s="384" t="e">
        <f>+VLOOKUP($A4,#REF!,B$1+1,FALSE)</f>
        <v>#REF!</v>
      </c>
      <c r="C4" s="794" t="e">
        <f>+VLOOKUP($A4,#REF!,C$1+1,FALSE)</f>
        <v>#REF!</v>
      </c>
      <c r="D4" s="795" t="e">
        <f>+VLOOKUP($A4,#REF!,D$1+1,FALSE)</f>
        <v>#REF!</v>
      </c>
      <c r="E4" s="795" t="e">
        <f>+VLOOKUP($A4,#REF!,E$1+1,FALSE)</f>
        <v>#REF!</v>
      </c>
      <c r="F4" s="795" t="e">
        <f>+VLOOKUP($A4,#REF!,F$1+1,FALSE)</f>
        <v>#REF!</v>
      </c>
      <c r="G4" s="796" t="e">
        <f>+VLOOKUP($A4,#REF!,G$1+1,FALSE)</f>
        <v>#REF!</v>
      </c>
      <c r="H4" s="795" t="e">
        <f>+VLOOKUP($A4,#REF!,H$1+1,FALSE)</f>
        <v>#REF!</v>
      </c>
      <c r="I4" s="795" t="e">
        <f>+VLOOKUP($A4,#REF!,I$1+1,FALSE)</f>
        <v>#REF!</v>
      </c>
      <c r="J4" s="795" t="e">
        <f>+VLOOKUP($A4,#REF!,J$1+1,FALSE)</f>
        <v>#REF!</v>
      </c>
      <c r="K4" s="792" t="e">
        <f>+VLOOKUP($A4,#REF!,K$1+1,FALSE)</f>
        <v>#REF!</v>
      </c>
      <c r="L4" s="796" t="e">
        <f>+VLOOKUP($A4,#REF!,L$1+1,FALSE)</f>
        <v>#REF!</v>
      </c>
      <c r="M4" s="394" t="e">
        <f>+K4</f>
        <v>#REF!</v>
      </c>
      <c r="N4" s="796" t="e">
        <f>L4</f>
        <v>#REF!</v>
      </c>
      <c r="O4" s="820" t="s">
        <v>110</v>
      </c>
      <c r="P4" s="821" t="s">
        <v>109</v>
      </c>
      <c r="Q4" s="396" t="s">
        <v>73</v>
      </c>
      <c r="R4" s="793" t="s">
        <v>74</v>
      </c>
      <c r="S4" s="159"/>
      <c r="U4" s="794" t="e">
        <f>C4</f>
        <v>#REF!</v>
      </c>
      <c r="V4" s="795" t="e">
        <f t="shared" ref="V4:AJ4" si="1">D4</f>
        <v>#REF!</v>
      </c>
      <c r="W4" s="795" t="e">
        <f t="shared" si="1"/>
        <v>#REF!</v>
      </c>
      <c r="X4" s="795" t="e">
        <f t="shared" si="1"/>
        <v>#REF!</v>
      </c>
      <c r="Y4" s="795" t="e">
        <f t="shared" si="1"/>
        <v>#REF!</v>
      </c>
      <c r="Z4" s="795" t="e">
        <f t="shared" si="1"/>
        <v>#REF!</v>
      </c>
      <c r="AA4" s="795" t="e">
        <f t="shared" si="1"/>
        <v>#REF!</v>
      </c>
      <c r="AB4" s="795" t="e">
        <f t="shared" si="1"/>
        <v>#REF!</v>
      </c>
      <c r="AC4" s="792" t="e">
        <f t="shared" si="1"/>
        <v>#REF!</v>
      </c>
      <c r="AD4" s="793" t="e">
        <f t="shared" si="1"/>
        <v>#REF!</v>
      </c>
      <c r="AE4" s="792" t="e">
        <f t="shared" si="1"/>
        <v>#REF!</v>
      </c>
      <c r="AF4" s="793" t="e">
        <f t="shared" si="1"/>
        <v>#REF!</v>
      </c>
      <c r="AG4" s="792" t="str">
        <f t="shared" si="1"/>
        <v>Jan-dec 17</v>
      </c>
      <c r="AH4" s="793" t="str">
        <f t="shared" si="1"/>
        <v>Jan-dec 16</v>
      </c>
      <c r="AI4" s="792" t="str">
        <f t="shared" si="1"/>
        <v>EUR</v>
      </c>
      <c r="AJ4" s="793" t="str">
        <f t="shared" si="1"/>
        <v>Lokal</v>
      </c>
    </row>
    <row r="5" spans="1:61" ht="12" customHeight="1">
      <c r="A5" s="52" t="s">
        <v>6</v>
      </c>
      <c r="B5" s="413" t="s">
        <v>47</v>
      </c>
      <c r="C5" s="521">
        <f t="shared" ref="C5:R16" si="2">VLOOKUP($A5,Comm_Banking,C$1,FALSE)</f>
        <v>142</v>
      </c>
      <c r="D5" s="421">
        <f t="shared" si="2"/>
        <v>131</v>
      </c>
      <c r="E5" s="421">
        <f t="shared" si="2"/>
        <v>130</v>
      </c>
      <c r="F5" s="416">
        <f t="shared" si="2"/>
        <v>128</v>
      </c>
      <c r="G5" s="416">
        <f t="shared" si="2"/>
        <v>128</v>
      </c>
      <c r="H5" s="416">
        <f t="shared" si="2"/>
        <v>0</v>
      </c>
      <c r="I5" s="416">
        <f t="shared" si="2"/>
        <v>0</v>
      </c>
      <c r="J5" s="416">
        <f t="shared" si="2"/>
        <v>0</v>
      </c>
      <c r="K5" s="522">
        <f t="shared" si="2"/>
        <v>7.8571091660141423E-2</v>
      </c>
      <c r="L5" s="510">
        <f t="shared" si="2"/>
        <v>0.10220550098846148</v>
      </c>
      <c r="M5" s="522">
        <f t="shared" si="2"/>
        <v>8.3288933174290758E-2</v>
      </c>
      <c r="N5" s="510">
        <f t="shared" si="2"/>
        <v>0.13381631782858738</v>
      </c>
      <c r="O5" s="523">
        <f t="shared" si="2"/>
        <v>142</v>
      </c>
      <c r="P5" s="524">
        <f t="shared" si="2"/>
        <v>128</v>
      </c>
      <c r="Q5" s="418">
        <f t="shared" si="2"/>
        <v>0.10220550098846148</v>
      </c>
      <c r="R5" s="422">
        <f t="shared" si="2"/>
        <v>0.13381631782858738</v>
      </c>
      <c r="S5" s="159"/>
      <c r="U5" s="363"/>
      <c r="V5" s="275"/>
      <c r="W5" s="276"/>
      <c r="X5" s="276"/>
      <c r="Y5" s="276"/>
      <c r="Z5" s="277"/>
      <c r="AA5" s="277"/>
      <c r="AB5" s="277"/>
      <c r="AC5" s="581"/>
      <c r="AD5" s="596"/>
      <c r="AE5" s="278"/>
      <c r="AF5" s="582"/>
      <c r="AG5" s="363"/>
      <c r="AH5" s="275"/>
      <c r="AI5" s="609"/>
      <c r="AJ5" s="582"/>
      <c r="AL5" s="96">
        <f t="shared" ref="AL5:AL30" si="3">C5-U5</f>
        <v>142</v>
      </c>
      <c r="AM5" s="96">
        <f t="shared" ref="AM5:BA20" si="4">D5-V5</f>
        <v>131</v>
      </c>
      <c r="AN5" s="96">
        <f t="shared" si="4"/>
        <v>130</v>
      </c>
      <c r="AO5" s="96">
        <f t="shared" si="4"/>
        <v>128</v>
      </c>
      <c r="AP5" s="96">
        <f t="shared" si="4"/>
        <v>128</v>
      </c>
      <c r="AQ5" s="96">
        <f t="shared" si="4"/>
        <v>0</v>
      </c>
      <c r="AR5" s="96">
        <f t="shared" si="4"/>
        <v>0</v>
      </c>
      <c r="AS5" s="96">
        <f t="shared" si="4"/>
        <v>0</v>
      </c>
      <c r="AT5" s="96">
        <f t="shared" si="4"/>
        <v>7.8571091660141423E-2</v>
      </c>
      <c r="AU5" s="96">
        <f t="shared" si="4"/>
        <v>0.10220550098846148</v>
      </c>
      <c r="AV5" s="96">
        <f t="shared" si="4"/>
        <v>8.3288933174290758E-2</v>
      </c>
      <c r="AW5" s="96">
        <f t="shared" si="4"/>
        <v>0.13381631782858738</v>
      </c>
      <c r="AX5" s="96">
        <f t="shared" si="4"/>
        <v>142</v>
      </c>
      <c r="AY5" s="96">
        <f t="shared" si="4"/>
        <v>128</v>
      </c>
      <c r="AZ5" s="96">
        <f>Q5-AI5</f>
        <v>0.10220550098846148</v>
      </c>
      <c r="BA5" s="96">
        <f>R5-AJ5</f>
        <v>0.13381631782858738</v>
      </c>
      <c r="BB5" s="96"/>
      <c r="BC5" s="96"/>
      <c r="BD5" s="96"/>
      <c r="BE5" s="96"/>
      <c r="BF5" s="96"/>
      <c r="BG5" s="96"/>
      <c r="BH5" s="96"/>
      <c r="BI5" s="96"/>
    </row>
    <row r="6" spans="1:61" ht="12" customHeight="1">
      <c r="A6" s="52" t="s">
        <v>2</v>
      </c>
      <c r="B6" s="413" t="s">
        <v>36</v>
      </c>
      <c r="C6" s="516">
        <f t="shared" si="2"/>
        <v>57</v>
      </c>
      <c r="D6" s="420">
        <f t="shared" si="2"/>
        <v>60</v>
      </c>
      <c r="E6" s="421">
        <f t="shared" si="2"/>
        <v>54</v>
      </c>
      <c r="F6" s="416">
        <f t="shared" si="2"/>
        <v>60</v>
      </c>
      <c r="G6" s="416">
        <f t="shared" si="2"/>
        <v>57</v>
      </c>
      <c r="H6" s="421">
        <f t="shared" si="2"/>
        <v>0</v>
      </c>
      <c r="I6" s="421">
        <f t="shared" si="2"/>
        <v>0</v>
      </c>
      <c r="J6" s="421">
        <f t="shared" si="2"/>
        <v>0</v>
      </c>
      <c r="K6" s="429">
        <f t="shared" si="2"/>
        <v>-5.5000266997768277E-2</v>
      </c>
      <c r="L6" s="510">
        <f t="shared" si="2"/>
        <v>-7.0506084354826637E-3</v>
      </c>
      <c r="M6" s="429">
        <f t="shared" si="2"/>
        <v>-4.8735913174431822E-2</v>
      </c>
      <c r="N6" s="510">
        <f t="shared" si="2"/>
        <v>2.5226252818519646E-2</v>
      </c>
      <c r="O6" s="519">
        <f t="shared" si="2"/>
        <v>57</v>
      </c>
      <c r="P6" s="525">
        <f t="shared" si="2"/>
        <v>57</v>
      </c>
      <c r="Q6" s="418">
        <f t="shared" si="2"/>
        <v>-7.0506084354826637E-3</v>
      </c>
      <c r="R6" s="422">
        <f t="shared" si="2"/>
        <v>2.5226252818519646E-2</v>
      </c>
      <c r="S6" s="159"/>
      <c r="T6" s="159"/>
      <c r="U6" s="281"/>
      <c r="V6" s="282"/>
      <c r="W6" s="283"/>
      <c r="X6" s="277"/>
      <c r="Y6" s="277"/>
      <c r="Z6" s="283"/>
      <c r="AA6" s="283"/>
      <c r="AB6" s="283"/>
      <c r="AC6" s="284"/>
      <c r="AD6" s="285"/>
      <c r="AE6" s="278"/>
      <c r="AF6" s="280"/>
      <c r="AG6" s="363"/>
      <c r="AH6" s="275"/>
      <c r="AI6" s="278"/>
      <c r="AJ6" s="280"/>
      <c r="AL6" s="96">
        <f t="shared" si="3"/>
        <v>57</v>
      </c>
      <c r="AM6" s="96">
        <f t="shared" si="4"/>
        <v>60</v>
      </c>
      <c r="AN6" s="96">
        <f t="shared" si="4"/>
        <v>54</v>
      </c>
      <c r="AO6" s="96">
        <f t="shared" si="4"/>
        <v>60</v>
      </c>
      <c r="AP6" s="96">
        <f t="shared" si="4"/>
        <v>57</v>
      </c>
      <c r="AQ6" s="96">
        <f t="shared" si="4"/>
        <v>0</v>
      </c>
      <c r="AR6" s="96">
        <f t="shared" si="4"/>
        <v>0</v>
      </c>
      <c r="AS6" s="96">
        <f t="shared" si="4"/>
        <v>0</v>
      </c>
      <c r="AT6" s="96">
        <f t="shared" si="4"/>
        <v>-5.5000266997768277E-2</v>
      </c>
      <c r="AU6" s="96">
        <f t="shared" si="4"/>
        <v>-7.0506084354826637E-3</v>
      </c>
      <c r="AV6" s="96">
        <f t="shared" si="4"/>
        <v>-4.8735913174431822E-2</v>
      </c>
      <c r="AW6" s="96">
        <f t="shared" si="4"/>
        <v>2.5226252818519646E-2</v>
      </c>
      <c r="AX6" s="96">
        <f t="shared" si="4"/>
        <v>57</v>
      </c>
      <c r="AY6" s="96">
        <f t="shared" si="4"/>
        <v>57</v>
      </c>
      <c r="AZ6" s="96">
        <f t="shared" si="4"/>
        <v>-7.0506084354826637E-3</v>
      </c>
      <c r="BA6" s="96">
        <f t="shared" si="4"/>
        <v>2.5226252818519646E-2</v>
      </c>
      <c r="BB6" s="96"/>
      <c r="BC6" s="96"/>
      <c r="BD6" s="96"/>
      <c r="BE6" s="96"/>
      <c r="BF6" s="96"/>
      <c r="BG6" s="96"/>
      <c r="BH6" s="96"/>
      <c r="BI6" s="96"/>
    </row>
    <row r="7" spans="1:61" ht="12" customHeight="1">
      <c r="A7" s="52" t="s">
        <v>0</v>
      </c>
      <c r="B7" s="413" t="s">
        <v>37</v>
      </c>
      <c r="C7" s="516">
        <f t="shared" si="2"/>
        <v>75</v>
      </c>
      <c r="D7" s="420">
        <f t="shared" si="2"/>
        <v>42</v>
      </c>
      <c r="E7" s="421">
        <f t="shared" si="2"/>
        <v>44</v>
      </c>
      <c r="F7" s="416">
        <f t="shared" si="2"/>
        <v>57</v>
      </c>
      <c r="G7" s="416">
        <f t="shared" si="2"/>
        <v>55</v>
      </c>
      <c r="H7" s="421">
        <f t="shared" si="2"/>
        <v>0</v>
      </c>
      <c r="I7" s="421">
        <f t="shared" si="2"/>
        <v>0</v>
      </c>
      <c r="J7" s="421">
        <f t="shared" si="2"/>
        <v>0</v>
      </c>
      <c r="K7" s="429">
        <f t="shared" si="2"/>
        <v>0.7971222842440211</v>
      </c>
      <c r="L7" s="510">
        <f t="shared" si="2"/>
        <v>0.36684534523753998</v>
      </c>
      <c r="M7" s="429">
        <f t="shared" si="2"/>
        <v>0.81149843480580297</v>
      </c>
      <c r="N7" s="510">
        <f t="shared" si="2"/>
        <v>0.41078435444925665</v>
      </c>
      <c r="O7" s="519">
        <f t="shared" si="2"/>
        <v>75</v>
      </c>
      <c r="P7" s="525">
        <f t="shared" si="2"/>
        <v>55</v>
      </c>
      <c r="Q7" s="418">
        <f t="shared" si="2"/>
        <v>0.36684534523753998</v>
      </c>
      <c r="R7" s="422">
        <f t="shared" si="2"/>
        <v>0.41078435444925665</v>
      </c>
      <c r="S7" s="159"/>
      <c r="T7" s="159"/>
      <c r="U7" s="281"/>
      <c r="V7" s="282"/>
      <c r="W7" s="283"/>
      <c r="X7" s="277"/>
      <c r="Y7" s="277"/>
      <c r="Z7" s="283"/>
      <c r="AA7" s="283"/>
      <c r="AB7" s="283"/>
      <c r="AC7" s="284"/>
      <c r="AD7" s="285"/>
      <c r="AE7" s="278"/>
      <c r="AF7" s="280"/>
      <c r="AG7" s="363"/>
      <c r="AH7" s="275"/>
      <c r="AI7" s="278"/>
      <c r="AJ7" s="280"/>
      <c r="AL7" s="96">
        <f t="shared" si="3"/>
        <v>75</v>
      </c>
      <c r="AM7" s="96">
        <f t="shared" si="4"/>
        <v>42</v>
      </c>
      <c r="AN7" s="96">
        <f t="shared" si="4"/>
        <v>44</v>
      </c>
      <c r="AO7" s="96">
        <f t="shared" si="4"/>
        <v>57</v>
      </c>
      <c r="AP7" s="96">
        <f t="shared" si="4"/>
        <v>55</v>
      </c>
      <c r="AQ7" s="96">
        <f t="shared" si="4"/>
        <v>0</v>
      </c>
      <c r="AR7" s="96">
        <f t="shared" si="4"/>
        <v>0</v>
      </c>
      <c r="AS7" s="96">
        <f t="shared" si="4"/>
        <v>0</v>
      </c>
      <c r="AT7" s="96">
        <f t="shared" si="4"/>
        <v>0.7971222842440211</v>
      </c>
      <c r="AU7" s="96">
        <f t="shared" si="4"/>
        <v>0.36684534523753998</v>
      </c>
      <c r="AV7" s="96">
        <f t="shared" si="4"/>
        <v>0.81149843480580297</v>
      </c>
      <c r="AW7" s="96">
        <f t="shared" si="4"/>
        <v>0.41078435444925665</v>
      </c>
      <c r="AX7" s="96">
        <f t="shared" si="4"/>
        <v>75</v>
      </c>
      <c r="AY7" s="96">
        <f t="shared" si="4"/>
        <v>55</v>
      </c>
      <c r="AZ7" s="96">
        <f t="shared" si="4"/>
        <v>0.36684534523753998</v>
      </c>
      <c r="BA7" s="96">
        <f t="shared" si="4"/>
        <v>0.41078435444925665</v>
      </c>
      <c r="BB7" s="96"/>
      <c r="BC7" s="96"/>
      <c r="BD7" s="96"/>
      <c r="BE7" s="96"/>
      <c r="BF7" s="96"/>
      <c r="BG7" s="96"/>
      <c r="BH7" s="96"/>
      <c r="BI7" s="96"/>
    </row>
    <row r="8" spans="1:61" ht="12" customHeight="1">
      <c r="A8" s="52" t="s">
        <v>14</v>
      </c>
      <c r="B8" s="480" t="s">
        <v>57</v>
      </c>
      <c r="C8" s="516">
        <f t="shared" si="2"/>
        <v>3</v>
      </c>
      <c r="D8" s="420">
        <f t="shared" si="2"/>
        <v>2</v>
      </c>
      <c r="E8" s="421">
        <f t="shared" si="2"/>
        <v>2</v>
      </c>
      <c r="F8" s="416">
        <f t="shared" si="2"/>
        <v>2</v>
      </c>
      <c r="G8" s="416">
        <f t="shared" si="2"/>
        <v>15</v>
      </c>
      <c r="H8" s="421">
        <f t="shared" si="2"/>
        <v>0</v>
      </c>
      <c r="I8" s="421">
        <f t="shared" si="2"/>
        <v>0</v>
      </c>
      <c r="J8" s="421">
        <f t="shared" si="2"/>
        <v>0</v>
      </c>
      <c r="K8" s="429">
        <f t="shared" si="2"/>
        <v>0</v>
      </c>
      <c r="L8" s="510">
        <f t="shared" si="2"/>
        <v>-0.77281044862980153</v>
      </c>
      <c r="M8" s="429">
        <f t="shared" si="2"/>
        <v>0</v>
      </c>
      <c r="N8" s="510">
        <f t="shared" si="2"/>
        <v>-0.77321822022994513</v>
      </c>
      <c r="O8" s="519">
        <f t="shared" si="2"/>
        <v>3</v>
      </c>
      <c r="P8" s="525">
        <f t="shared" si="2"/>
        <v>15</v>
      </c>
      <c r="Q8" s="418">
        <f t="shared" si="2"/>
        <v>-0.77281044862980153</v>
      </c>
      <c r="R8" s="422">
        <f t="shared" si="2"/>
        <v>-0.77321822022994513</v>
      </c>
      <c r="S8" s="159"/>
      <c r="T8" s="159"/>
      <c r="U8" s="281"/>
      <c r="V8" s="282"/>
      <c r="W8" s="283"/>
      <c r="X8" s="277"/>
      <c r="Y8" s="277"/>
      <c r="Z8" s="283"/>
      <c r="AA8" s="283"/>
      <c r="AB8" s="283"/>
      <c r="AC8" s="284"/>
      <c r="AD8" s="285"/>
      <c r="AE8" s="278"/>
      <c r="AF8" s="280"/>
      <c r="AG8" s="363"/>
      <c r="AH8" s="275"/>
      <c r="AI8" s="278"/>
      <c r="AJ8" s="280"/>
      <c r="AL8" s="96">
        <f t="shared" si="3"/>
        <v>3</v>
      </c>
      <c r="AM8" s="96">
        <f t="shared" si="4"/>
        <v>2</v>
      </c>
      <c r="AN8" s="96">
        <f t="shared" si="4"/>
        <v>2</v>
      </c>
      <c r="AO8" s="96">
        <f t="shared" si="4"/>
        <v>2</v>
      </c>
      <c r="AP8" s="96">
        <f t="shared" si="4"/>
        <v>15</v>
      </c>
      <c r="AQ8" s="96">
        <f t="shared" si="4"/>
        <v>0</v>
      </c>
      <c r="AR8" s="96">
        <f t="shared" si="4"/>
        <v>0</v>
      </c>
      <c r="AS8" s="96">
        <f t="shared" si="4"/>
        <v>0</v>
      </c>
      <c r="AT8" s="96">
        <f t="shared" si="4"/>
        <v>0</v>
      </c>
      <c r="AU8" s="96">
        <f t="shared" si="4"/>
        <v>-0.77281044862980153</v>
      </c>
      <c r="AV8" s="96">
        <f t="shared" si="4"/>
        <v>0</v>
      </c>
      <c r="AW8" s="96">
        <f t="shared" si="4"/>
        <v>-0.77321822022994513</v>
      </c>
      <c r="AX8" s="96">
        <f t="shared" si="4"/>
        <v>3</v>
      </c>
      <c r="AY8" s="96">
        <f t="shared" si="4"/>
        <v>15</v>
      </c>
      <c r="AZ8" s="96">
        <f t="shared" si="4"/>
        <v>-0.77281044862980153</v>
      </c>
      <c r="BA8" s="96">
        <f t="shared" si="4"/>
        <v>-0.77321822022994513</v>
      </c>
      <c r="BB8" s="96"/>
      <c r="BC8" s="96"/>
      <c r="BD8" s="96"/>
      <c r="BE8" s="96"/>
      <c r="BF8" s="96"/>
      <c r="BG8" s="96"/>
      <c r="BH8" s="96"/>
      <c r="BI8" s="96"/>
    </row>
    <row r="9" spans="1:61" ht="12" customHeight="1">
      <c r="A9" s="58" t="s">
        <v>7</v>
      </c>
      <c r="B9" s="423" t="s">
        <v>48</v>
      </c>
      <c r="C9" s="408">
        <f t="shared" si="2"/>
        <v>277</v>
      </c>
      <c r="D9" s="409">
        <f t="shared" si="2"/>
        <v>235</v>
      </c>
      <c r="E9" s="412">
        <f t="shared" si="2"/>
        <v>230</v>
      </c>
      <c r="F9" s="412">
        <f t="shared" si="2"/>
        <v>247</v>
      </c>
      <c r="G9" s="412">
        <f t="shared" si="2"/>
        <v>255</v>
      </c>
      <c r="H9" s="428">
        <f t="shared" si="2"/>
        <v>0</v>
      </c>
      <c r="I9" s="428">
        <f t="shared" si="2"/>
        <v>0</v>
      </c>
      <c r="J9" s="428">
        <f t="shared" si="2"/>
        <v>0</v>
      </c>
      <c r="K9" s="526">
        <f t="shared" si="2"/>
        <v>0.17952012352822044</v>
      </c>
      <c r="L9" s="527">
        <f t="shared" si="2"/>
        <v>8.5126177949940596E-2</v>
      </c>
      <c r="M9" s="526">
        <f t="shared" si="2"/>
        <v>0.18623413699983415</v>
      </c>
      <c r="N9" s="527">
        <f t="shared" si="2"/>
        <v>0.11602485072316004</v>
      </c>
      <c r="O9" s="528">
        <f t="shared" si="2"/>
        <v>277</v>
      </c>
      <c r="P9" s="529">
        <f t="shared" si="2"/>
        <v>255</v>
      </c>
      <c r="Q9" s="425">
        <f t="shared" si="2"/>
        <v>8.5126177949940596E-2</v>
      </c>
      <c r="R9" s="426">
        <f t="shared" si="2"/>
        <v>0.11602485072316004</v>
      </c>
      <c r="S9" s="159"/>
      <c r="T9" s="159"/>
      <c r="U9" s="364"/>
      <c r="V9" s="286"/>
      <c r="W9" s="286"/>
      <c r="X9" s="286"/>
      <c r="Y9" s="286"/>
      <c r="Z9" s="286"/>
      <c r="AA9" s="286"/>
      <c r="AB9" s="286"/>
      <c r="AC9" s="287"/>
      <c r="AD9" s="288"/>
      <c r="AE9" s="289"/>
      <c r="AF9" s="290"/>
      <c r="AG9" s="364"/>
      <c r="AH9" s="286"/>
      <c r="AI9" s="289"/>
      <c r="AJ9" s="290"/>
      <c r="AL9" s="96">
        <f t="shared" si="3"/>
        <v>277</v>
      </c>
      <c r="AM9" s="96">
        <f t="shared" si="4"/>
        <v>235</v>
      </c>
      <c r="AN9" s="96">
        <f t="shared" si="4"/>
        <v>230</v>
      </c>
      <c r="AO9" s="96">
        <f t="shared" si="4"/>
        <v>247</v>
      </c>
      <c r="AP9" s="96">
        <f t="shared" si="4"/>
        <v>255</v>
      </c>
      <c r="AQ9" s="96">
        <f t="shared" si="4"/>
        <v>0</v>
      </c>
      <c r="AR9" s="96">
        <f t="shared" si="4"/>
        <v>0</v>
      </c>
      <c r="AS9" s="96">
        <f t="shared" si="4"/>
        <v>0</v>
      </c>
      <c r="AT9" s="96">
        <f t="shared" si="4"/>
        <v>0.17952012352822044</v>
      </c>
      <c r="AU9" s="96">
        <f t="shared" si="4"/>
        <v>8.5126177949940596E-2</v>
      </c>
      <c r="AV9" s="96">
        <f t="shared" si="4"/>
        <v>0.18623413699983415</v>
      </c>
      <c r="AW9" s="96">
        <f t="shared" si="4"/>
        <v>0.11602485072316004</v>
      </c>
      <c r="AX9" s="96">
        <f t="shared" si="4"/>
        <v>277</v>
      </c>
      <c r="AY9" s="96">
        <f t="shared" si="4"/>
        <v>255</v>
      </c>
      <c r="AZ9" s="96">
        <f t="shared" si="4"/>
        <v>8.5126177949940596E-2</v>
      </c>
      <c r="BA9" s="96">
        <f t="shared" si="4"/>
        <v>0.11602485072316004</v>
      </c>
      <c r="BB9" s="96"/>
      <c r="BC9" s="96"/>
      <c r="BD9" s="96"/>
      <c r="BE9" s="96"/>
      <c r="BF9" s="96"/>
      <c r="BG9" s="96"/>
      <c r="BH9" s="96"/>
      <c r="BI9" s="96"/>
    </row>
    <row r="10" spans="1:61" ht="12" customHeight="1">
      <c r="A10" s="52" t="s">
        <v>3</v>
      </c>
      <c r="B10" s="413" t="s">
        <v>28</v>
      </c>
      <c r="C10" s="516">
        <f t="shared" si="2"/>
        <v>-24</v>
      </c>
      <c r="D10" s="420">
        <f t="shared" si="2"/>
        <v>-23</v>
      </c>
      <c r="E10" s="421">
        <f t="shared" si="2"/>
        <v>-24</v>
      </c>
      <c r="F10" s="416">
        <f t="shared" si="2"/>
        <v>-24</v>
      </c>
      <c r="G10" s="416">
        <f t="shared" si="2"/>
        <v>-26</v>
      </c>
      <c r="H10" s="421">
        <f t="shared" si="2"/>
        <v>0</v>
      </c>
      <c r="I10" s="421">
        <f t="shared" si="2"/>
        <v>0</v>
      </c>
      <c r="J10" s="421">
        <f t="shared" si="2"/>
        <v>0</v>
      </c>
      <c r="K10" s="429">
        <f t="shared" si="2"/>
        <v>1.8622221150649043E-2</v>
      </c>
      <c r="L10" s="510">
        <f t="shared" si="2"/>
        <v>-6.9526751682875143E-2</v>
      </c>
      <c r="M10" s="429">
        <f t="shared" si="2"/>
        <v>2.5732205399305652E-2</v>
      </c>
      <c r="N10" s="510">
        <f t="shared" si="2"/>
        <v>-3.698989374941597E-2</v>
      </c>
      <c r="O10" s="519">
        <f t="shared" si="2"/>
        <v>-24</v>
      </c>
      <c r="P10" s="525">
        <f t="shared" si="2"/>
        <v>-26</v>
      </c>
      <c r="Q10" s="418">
        <f t="shared" si="2"/>
        <v>-6.9526751682875143E-2</v>
      </c>
      <c r="R10" s="422">
        <f t="shared" si="2"/>
        <v>-3.698989374941597E-2</v>
      </c>
      <c r="S10" s="159"/>
      <c r="T10" s="159"/>
      <c r="U10" s="281"/>
      <c r="V10" s="282"/>
      <c r="W10" s="283"/>
      <c r="X10" s="277"/>
      <c r="Y10" s="277"/>
      <c r="Z10" s="283"/>
      <c r="AA10" s="283"/>
      <c r="AB10" s="283"/>
      <c r="AC10" s="284"/>
      <c r="AD10" s="285"/>
      <c r="AE10" s="278"/>
      <c r="AF10" s="280"/>
      <c r="AG10" s="363"/>
      <c r="AH10" s="275"/>
      <c r="AI10" s="278"/>
      <c r="AJ10" s="280"/>
      <c r="AL10" s="96">
        <f t="shared" si="3"/>
        <v>-24</v>
      </c>
      <c r="AM10" s="96">
        <f t="shared" si="4"/>
        <v>-23</v>
      </c>
      <c r="AN10" s="96">
        <f t="shared" si="4"/>
        <v>-24</v>
      </c>
      <c r="AO10" s="96">
        <f t="shared" si="4"/>
        <v>-24</v>
      </c>
      <c r="AP10" s="96">
        <f t="shared" si="4"/>
        <v>-26</v>
      </c>
      <c r="AQ10" s="96">
        <f t="shared" si="4"/>
        <v>0</v>
      </c>
      <c r="AR10" s="96">
        <f t="shared" si="4"/>
        <v>0</v>
      </c>
      <c r="AS10" s="96">
        <f t="shared" si="4"/>
        <v>0</v>
      </c>
      <c r="AT10" s="96">
        <f t="shared" si="4"/>
        <v>1.8622221150649043E-2</v>
      </c>
      <c r="AU10" s="96">
        <f t="shared" si="4"/>
        <v>-6.9526751682875143E-2</v>
      </c>
      <c r="AV10" s="96">
        <f t="shared" si="4"/>
        <v>2.5732205399305652E-2</v>
      </c>
      <c r="AW10" s="96">
        <f t="shared" si="4"/>
        <v>-3.698989374941597E-2</v>
      </c>
      <c r="AX10" s="96">
        <f t="shared" si="4"/>
        <v>-24</v>
      </c>
      <c r="AY10" s="96">
        <f t="shared" si="4"/>
        <v>-26</v>
      </c>
      <c r="AZ10" s="96">
        <f t="shared" si="4"/>
        <v>-6.9526751682875143E-2</v>
      </c>
      <c r="BA10" s="96">
        <f t="shared" si="4"/>
        <v>-3.698989374941597E-2</v>
      </c>
      <c r="BB10" s="96"/>
      <c r="BC10" s="96"/>
      <c r="BD10" s="96"/>
      <c r="BE10" s="96"/>
      <c r="BF10" s="96"/>
      <c r="BG10" s="96"/>
      <c r="BH10" s="96"/>
      <c r="BI10" s="96"/>
    </row>
    <row r="11" spans="1:61" ht="12" customHeight="1">
      <c r="A11" s="156" t="s">
        <v>61</v>
      </c>
      <c r="B11" s="530" t="s">
        <v>62</v>
      </c>
      <c r="C11" s="516">
        <f t="shared" si="2"/>
        <v>-101</v>
      </c>
      <c r="D11" s="420">
        <f t="shared" si="2"/>
        <v>-97</v>
      </c>
      <c r="E11" s="421">
        <f t="shared" si="2"/>
        <v>-102</v>
      </c>
      <c r="F11" s="416">
        <f t="shared" si="2"/>
        <v>-105</v>
      </c>
      <c r="G11" s="416">
        <f t="shared" si="2"/>
        <v>-105</v>
      </c>
      <c r="H11" s="421">
        <f t="shared" si="2"/>
        <v>0</v>
      </c>
      <c r="I11" s="421">
        <f t="shared" si="2"/>
        <v>0</v>
      </c>
      <c r="J11" s="421">
        <f t="shared" si="2"/>
        <v>0</v>
      </c>
      <c r="K11" s="429">
        <f t="shared" si="2"/>
        <v>4.3817713122758173E-2</v>
      </c>
      <c r="L11" s="510">
        <f t="shared" si="2"/>
        <v>-3.9855683513121964E-2</v>
      </c>
      <c r="M11" s="429">
        <f t="shared" si="2"/>
        <v>4.9228998310814287E-2</v>
      </c>
      <c r="N11" s="510">
        <f t="shared" si="2"/>
        <v>-1.1308219999031532E-2</v>
      </c>
      <c r="O11" s="519">
        <f t="shared" si="2"/>
        <v>-101</v>
      </c>
      <c r="P11" s="525">
        <f t="shared" si="2"/>
        <v>-105</v>
      </c>
      <c r="Q11" s="418">
        <f t="shared" si="2"/>
        <v>-3.9855683513121964E-2</v>
      </c>
      <c r="R11" s="422">
        <f t="shared" si="2"/>
        <v>-1.1308219999031532E-2</v>
      </c>
      <c r="S11" s="159"/>
      <c r="T11" s="159"/>
      <c r="U11" s="281"/>
      <c r="V11" s="282"/>
      <c r="W11" s="283"/>
      <c r="X11" s="277"/>
      <c r="Y11" s="277"/>
      <c r="Z11" s="283"/>
      <c r="AA11" s="283"/>
      <c r="AB11" s="283"/>
      <c r="AC11" s="284"/>
      <c r="AD11" s="285"/>
      <c r="AE11" s="278"/>
      <c r="AF11" s="280"/>
      <c r="AG11" s="363"/>
      <c r="AH11" s="275"/>
      <c r="AI11" s="278"/>
      <c r="AJ11" s="280"/>
      <c r="AL11" s="96">
        <f t="shared" si="3"/>
        <v>-101</v>
      </c>
      <c r="AM11" s="96">
        <f t="shared" si="4"/>
        <v>-97</v>
      </c>
      <c r="AN11" s="96">
        <f t="shared" si="4"/>
        <v>-102</v>
      </c>
      <c r="AO11" s="96">
        <f t="shared" si="4"/>
        <v>-105</v>
      </c>
      <c r="AP11" s="96">
        <f t="shared" si="4"/>
        <v>-105</v>
      </c>
      <c r="AQ11" s="96">
        <f t="shared" si="4"/>
        <v>0</v>
      </c>
      <c r="AR11" s="96">
        <f t="shared" si="4"/>
        <v>0</v>
      </c>
      <c r="AS11" s="96">
        <f t="shared" si="4"/>
        <v>0</v>
      </c>
      <c r="AT11" s="96">
        <f t="shared" si="4"/>
        <v>4.3817713122758173E-2</v>
      </c>
      <c r="AU11" s="96">
        <f t="shared" si="4"/>
        <v>-3.9855683513121964E-2</v>
      </c>
      <c r="AV11" s="96">
        <f t="shared" si="4"/>
        <v>4.9228998310814287E-2</v>
      </c>
      <c r="AW11" s="96">
        <f t="shared" si="4"/>
        <v>-1.1308219999031532E-2</v>
      </c>
      <c r="AX11" s="96">
        <f t="shared" si="4"/>
        <v>-101</v>
      </c>
      <c r="AY11" s="96">
        <f t="shared" si="4"/>
        <v>-105</v>
      </c>
      <c r="AZ11" s="96">
        <f t="shared" si="4"/>
        <v>-3.9855683513121964E-2</v>
      </c>
      <c r="BA11" s="96">
        <f t="shared" si="4"/>
        <v>-1.1308219999031532E-2</v>
      </c>
      <c r="BB11" s="96"/>
      <c r="BC11" s="96"/>
      <c r="BD11" s="96"/>
      <c r="BE11" s="96"/>
      <c r="BF11" s="96"/>
      <c r="BG11" s="96"/>
      <c r="BH11" s="96"/>
      <c r="BI11" s="96"/>
    </row>
    <row r="12" spans="1:61" ht="12" customHeight="1">
      <c r="A12" s="58" t="s">
        <v>20</v>
      </c>
      <c r="B12" s="423" t="s">
        <v>49</v>
      </c>
      <c r="C12" s="517">
        <f t="shared" si="2"/>
        <v>-126</v>
      </c>
      <c r="D12" s="427">
        <f t="shared" si="2"/>
        <v>-121</v>
      </c>
      <c r="E12" s="428">
        <f t="shared" si="2"/>
        <v>-127</v>
      </c>
      <c r="F12" s="412">
        <f t="shared" si="2"/>
        <v>-129</v>
      </c>
      <c r="G12" s="412">
        <f t="shared" si="2"/>
        <v>-132</v>
      </c>
      <c r="H12" s="428">
        <f t="shared" si="2"/>
        <v>0</v>
      </c>
      <c r="I12" s="428">
        <f t="shared" si="2"/>
        <v>0</v>
      </c>
      <c r="J12" s="428">
        <f t="shared" si="2"/>
        <v>0</v>
      </c>
      <c r="K12" s="526">
        <f t="shared" si="2"/>
        <v>3.8865750029856594E-2</v>
      </c>
      <c r="L12" s="527">
        <f t="shared" si="2"/>
        <v>-4.5273748587337348E-2</v>
      </c>
      <c r="M12" s="526">
        <f t="shared" si="2"/>
        <v>4.4600762846468189E-2</v>
      </c>
      <c r="N12" s="527">
        <f t="shared" si="2"/>
        <v>-1.5993048947441135E-2</v>
      </c>
      <c r="O12" s="528">
        <f t="shared" si="2"/>
        <v>-126</v>
      </c>
      <c r="P12" s="529">
        <f t="shared" si="2"/>
        <v>-132</v>
      </c>
      <c r="Q12" s="425">
        <f t="shared" si="2"/>
        <v>-4.5273748587337348E-2</v>
      </c>
      <c r="R12" s="426">
        <f t="shared" si="2"/>
        <v>-1.5993048947441135E-2</v>
      </c>
      <c r="S12" s="159"/>
      <c r="T12" s="159"/>
      <c r="U12" s="292"/>
      <c r="V12" s="293"/>
      <c r="W12" s="294"/>
      <c r="X12" s="286"/>
      <c r="Y12" s="286"/>
      <c r="Z12" s="294"/>
      <c r="AA12" s="294"/>
      <c r="AB12" s="294"/>
      <c r="AC12" s="287"/>
      <c r="AD12" s="288"/>
      <c r="AE12" s="289"/>
      <c r="AF12" s="290"/>
      <c r="AG12" s="610"/>
      <c r="AH12" s="611"/>
      <c r="AI12" s="289"/>
      <c r="AJ12" s="290"/>
      <c r="AL12" s="96">
        <f t="shared" si="3"/>
        <v>-126</v>
      </c>
      <c r="AM12" s="96">
        <f t="shared" si="4"/>
        <v>-121</v>
      </c>
      <c r="AN12" s="96">
        <f t="shared" si="4"/>
        <v>-127</v>
      </c>
      <c r="AO12" s="96">
        <f t="shared" si="4"/>
        <v>-129</v>
      </c>
      <c r="AP12" s="96">
        <f t="shared" si="4"/>
        <v>-132</v>
      </c>
      <c r="AQ12" s="96">
        <f t="shared" si="4"/>
        <v>0</v>
      </c>
      <c r="AR12" s="96">
        <f t="shared" si="4"/>
        <v>0</v>
      </c>
      <c r="AS12" s="96">
        <f t="shared" si="4"/>
        <v>0</v>
      </c>
      <c r="AT12" s="96">
        <f t="shared" si="4"/>
        <v>3.8865750029856594E-2</v>
      </c>
      <c r="AU12" s="96">
        <f t="shared" si="4"/>
        <v>-4.5273748587337348E-2</v>
      </c>
      <c r="AV12" s="96">
        <f t="shared" si="4"/>
        <v>4.4600762846468189E-2</v>
      </c>
      <c r="AW12" s="96">
        <f t="shared" si="4"/>
        <v>-1.5993048947441135E-2</v>
      </c>
      <c r="AX12" s="96">
        <f t="shared" si="4"/>
        <v>-126</v>
      </c>
      <c r="AY12" s="96">
        <f t="shared" si="4"/>
        <v>-132</v>
      </c>
      <c r="AZ12" s="96">
        <f t="shared" si="4"/>
        <v>-4.5273748587337348E-2</v>
      </c>
      <c r="BA12" s="96">
        <f t="shared" si="4"/>
        <v>-1.5993048947441135E-2</v>
      </c>
      <c r="BB12" s="96"/>
      <c r="BC12" s="96"/>
      <c r="BD12" s="96"/>
      <c r="BE12" s="96"/>
      <c r="BF12" s="96"/>
      <c r="BG12" s="96"/>
      <c r="BH12" s="96"/>
      <c r="BI12" s="96"/>
    </row>
    <row r="13" spans="1:61" ht="12" customHeight="1">
      <c r="A13" s="58" t="s">
        <v>9</v>
      </c>
      <c r="B13" s="423" t="s">
        <v>50</v>
      </c>
      <c r="C13" s="517">
        <f t="shared" si="2"/>
        <v>151</v>
      </c>
      <c r="D13" s="427">
        <f t="shared" si="2"/>
        <v>114</v>
      </c>
      <c r="E13" s="428">
        <f t="shared" si="2"/>
        <v>103</v>
      </c>
      <c r="F13" s="428">
        <f t="shared" si="2"/>
        <v>118</v>
      </c>
      <c r="G13" s="428">
        <f t="shared" si="2"/>
        <v>123</v>
      </c>
      <c r="H13" s="428">
        <f t="shared" si="2"/>
        <v>0</v>
      </c>
      <c r="I13" s="428">
        <f t="shared" si="2"/>
        <v>0</v>
      </c>
      <c r="J13" s="428">
        <f t="shared" si="2"/>
        <v>0</v>
      </c>
      <c r="K13" s="526">
        <f t="shared" si="2"/>
        <v>0.32879878264090157</v>
      </c>
      <c r="L13" s="527">
        <f t="shared" si="2"/>
        <v>0.22382129807531403</v>
      </c>
      <c r="M13" s="526">
        <f t="shared" si="2"/>
        <v>0.33701300872076723</v>
      </c>
      <c r="N13" s="527">
        <f t="shared" si="2"/>
        <v>0.25620436265637325</v>
      </c>
      <c r="O13" s="528">
        <f t="shared" si="2"/>
        <v>151</v>
      </c>
      <c r="P13" s="529">
        <f t="shared" si="2"/>
        <v>123</v>
      </c>
      <c r="Q13" s="425">
        <f t="shared" si="2"/>
        <v>0.22382129807531403</v>
      </c>
      <c r="R13" s="426">
        <f t="shared" si="2"/>
        <v>0.25620436265637325</v>
      </c>
      <c r="S13" s="159"/>
      <c r="T13" s="159"/>
      <c r="U13" s="292"/>
      <c r="V13" s="293"/>
      <c r="W13" s="294"/>
      <c r="X13" s="294"/>
      <c r="Y13" s="294"/>
      <c r="Z13" s="294"/>
      <c r="AA13" s="294"/>
      <c r="AB13" s="294"/>
      <c r="AC13" s="287"/>
      <c r="AD13" s="288"/>
      <c r="AE13" s="289"/>
      <c r="AF13" s="290"/>
      <c r="AG13" s="610"/>
      <c r="AH13" s="611"/>
      <c r="AI13" s="289"/>
      <c r="AJ13" s="290"/>
      <c r="AL13" s="96">
        <f t="shared" si="3"/>
        <v>151</v>
      </c>
      <c r="AM13" s="96">
        <f t="shared" si="4"/>
        <v>114</v>
      </c>
      <c r="AN13" s="96">
        <f t="shared" si="4"/>
        <v>103</v>
      </c>
      <c r="AO13" s="96">
        <f t="shared" si="4"/>
        <v>118</v>
      </c>
      <c r="AP13" s="96">
        <f t="shared" si="4"/>
        <v>123</v>
      </c>
      <c r="AQ13" s="96">
        <f t="shared" si="4"/>
        <v>0</v>
      </c>
      <c r="AR13" s="96">
        <f t="shared" si="4"/>
        <v>0</v>
      </c>
      <c r="AS13" s="96">
        <f t="shared" si="4"/>
        <v>0</v>
      </c>
      <c r="AT13" s="96">
        <f t="shared" si="4"/>
        <v>0.32879878264090157</v>
      </c>
      <c r="AU13" s="96">
        <f t="shared" si="4"/>
        <v>0.22382129807531403</v>
      </c>
      <c r="AV13" s="96">
        <f t="shared" si="4"/>
        <v>0.33701300872076723</v>
      </c>
      <c r="AW13" s="96">
        <f t="shared" si="4"/>
        <v>0.25620436265637325</v>
      </c>
      <c r="AX13" s="96">
        <f t="shared" si="4"/>
        <v>151</v>
      </c>
      <c r="AY13" s="96">
        <f t="shared" si="4"/>
        <v>123</v>
      </c>
      <c r="AZ13" s="96">
        <f t="shared" si="4"/>
        <v>0.22382129807531403</v>
      </c>
      <c r="BA13" s="96">
        <f t="shared" si="4"/>
        <v>0.25620436265637325</v>
      </c>
      <c r="BB13" s="96"/>
      <c r="BC13" s="96"/>
      <c r="BD13" s="96"/>
      <c r="BE13" s="96"/>
      <c r="BF13" s="96"/>
      <c r="BG13" s="96"/>
      <c r="BH13" s="96"/>
      <c r="BI13" s="96"/>
    </row>
    <row r="14" spans="1:61" ht="12" customHeight="1">
      <c r="A14" s="52" t="s">
        <v>19</v>
      </c>
      <c r="B14" s="413" t="s">
        <v>38</v>
      </c>
      <c r="C14" s="531">
        <f t="shared" si="2"/>
        <v>28</v>
      </c>
      <c r="D14" s="420">
        <f t="shared" si="2"/>
        <v>-27</v>
      </c>
      <c r="E14" s="421">
        <f t="shared" si="2"/>
        <v>-23</v>
      </c>
      <c r="F14" s="415">
        <f t="shared" si="2"/>
        <v>-14</v>
      </c>
      <c r="G14" s="415">
        <f t="shared" si="2"/>
        <v>-25</v>
      </c>
      <c r="H14" s="421">
        <f t="shared" si="2"/>
        <v>0</v>
      </c>
      <c r="I14" s="421">
        <f t="shared" si="2"/>
        <v>0</v>
      </c>
      <c r="J14" s="421">
        <f t="shared" si="2"/>
        <v>0</v>
      </c>
      <c r="K14" s="429">
        <f t="shared" si="2"/>
        <v>0</v>
      </c>
      <c r="L14" s="510">
        <f t="shared" si="2"/>
        <v>0</v>
      </c>
      <c r="M14" s="429">
        <f t="shared" si="2"/>
        <v>0</v>
      </c>
      <c r="N14" s="510">
        <f t="shared" si="2"/>
        <v>0</v>
      </c>
      <c r="O14" s="519">
        <f t="shared" si="2"/>
        <v>28</v>
      </c>
      <c r="P14" s="525">
        <f t="shared" si="2"/>
        <v>-25</v>
      </c>
      <c r="Q14" s="418">
        <f t="shared" si="2"/>
        <v>0</v>
      </c>
      <c r="R14" s="422">
        <f t="shared" si="2"/>
        <v>0</v>
      </c>
      <c r="S14" s="159"/>
      <c r="T14" s="159"/>
      <c r="U14" s="281"/>
      <c r="V14" s="282"/>
      <c r="W14" s="283"/>
      <c r="X14" s="276"/>
      <c r="Y14" s="276"/>
      <c r="Z14" s="283"/>
      <c r="AA14" s="283"/>
      <c r="AB14" s="283"/>
      <c r="AC14" s="284"/>
      <c r="AD14" s="285"/>
      <c r="AE14" s="295"/>
      <c r="AF14" s="280"/>
      <c r="AG14" s="363"/>
      <c r="AH14" s="275"/>
      <c r="AI14" s="278"/>
      <c r="AJ14" s="280"/>
      <c r="AL14" s="96">
        <f t="shared" si="3"/>
        <v>28</v>
      </c>
      <c r="AM14" s="96">
        <f t="shared" si="4"/>
        <v>-27</v>
      </c>
      <c r="AN14" s="96">
        <f t="shared" si="4"/>
        <v>-23</v>
      </c>
      <c r="AO14" s="96">
        <f t="shared" si="4"/>
        <v>-14</v>
      </c>
      <c r="AP14" s="96">
        <f t="shared" si="4"/>
        <v>-25</v>
      </c>
      <c r="AQ14" s="96">
        <f t="shared" si="4"/>
        <v>0</v>
      </c>
      <c r="AR14" s="96">
        <f t="shared" si="4"/>
        <v>0</v>
      </c>
      <c r="AS14" s="96">
        <f t="shared" si="4"/>
        <v>0</v>
      </c>
      <c r="AT14" s="96">
        <f t="shared" si="4"/>
        <v>0</v>
      </c>
      <c r="AU14" s="96">
        <f t="shared" si="4"/>
        <v>0</v>
      </c>
      <c r="AV14" s="96">
        <f t="shared" si="4"/>
        <v>0</v>
      </c>
      <c r="AW14" s="96">
        <f t="shared" si="4"/>
        <v>0</v>
      </c>
      <c r="AX14" s="96">
        <f t="shared" si="4"/>
        <v>28</v>
      </c>
      <c r="AY14" s="96">
        <f t="shared" si="4"/>
        <v>-25</v>
      </c>
      <c r="AZ14" s="96">
        <f t="shared" si="4"/>
        <v>0</v>
      </c>
      <c r="BA14" s="96">
        <f t="shared" si="4"/>
        <v>0</v>
      </c>
      <c r="BB14" s="96"/>
      <c r="BC14" s="96"/>
      <c r="BD14" s="96"/>
      <c r="BE14" s="96"/>
      <c r="BF14" s="96"/>
      <c r="BG14" s="96"/>
      <c r="BH14" s="96"/>
      <c r="BI14" s="96"/>
    </row>
    <row r="15" spans="1:61" ht="12" hidden="1" customHeight="1" outlineLevel="1">
      <c r="A15" s="52" t="s">
        <v>83</v>
      </c>
      <c r="B15" s="413" t="s">
        <v>84</v>
      </c>
      <c r="C15" s="531" t="e">
        <f t="shared" si="2"/>
        <v>#N/A</v>
      </c>
      <c r="D15" s="420" t="e">
        <f t="shared" si="2"/>
        <v>#N/A</v>
      </c>
      <c r="E15" s="421" t="e">
        <f t="shared" si="2"/>
        <v>#N/A</v>
      </c>
      <c r="F15" s="415" t="e">
        <f t="shared" si="2"/>
        <v>#N/A</v>
      </c>
      <c r="G15" s="415" t="e">
        <f t="shared" si="2"/>
        <v>#N/A</v>
      </c>
      <c r="H15" s="421">
        <f t="shared" si="2"/>
        <v>0</v>
      </c>
      <c r="I15" s="421">
        <f t="shared" si="2"/>
        <v>0</v>
      </c>
      <c r="J15" s="421">
        <f t="shared" si="2"/>
        <v>0</v>
      </c>
      <c r="K15" s="429" t="e">
        <f t="shared" si="2"/>
        <v>#N/A</v>
      </c>
      <c r="L15" s="510" t="e">
        <f t="shared" si="2"/>
        <v>#N/A</v>
      </c>
      <c r="M15" s="429" t="e">
        <f t="shared" si="2"/>
        <v>#N/A</v>
      </c>
      <c r="N15" s="510" t="e">
        <f t="shared" si="2"/>
        <v>#N/A</v>
      </c>
      <c r="O15" s="519" t="e">
        <f t="shared" si="2"/>
        <v>#N/A</v>
      </c>
      <c r="P15" s="525" t="e">
        <f t="shared" si="2"/>
        <v>#N/A</v>
      </c>
      <c r="Q15" s="418" t="e">
        <f t="shared" si="2"/>
        <v>#N/A</v>
      </c>
      <c r="R15" s="422" t="e">
        <f t="shared" si="2"/>
        <v>#N/A</v>
      </c>
      <c r="S15" s="159"/>
      <c r="T15" s="159"/>
      <c r="U15" s="281"/>
      <c r="V15" s="282"/>
      <c r="W15" s="283"/>
      <c r="X15" s="276"/>
      <c r="Y15" s="276"/>
      <c r="Z15" s="283"/>
      <c r="AA15" s="283"/>
      <c r="AB15" s="283"/>
      <c r="AC15" s="284"/>
      <c r="AD15" s="285"/>
      <c r="AE15" s="295"/>
      <c r="AF15" s="280"/>
      <c r="AG15" s="363"/>
      <c r="AH15" s="275"/>
      <c r="AI15" s="278"/>
      <c r="AJ15" s="280"/>
      <c r="AL15" s="96" t="e">
        <f t="shared" si="3"/>
        <v>#N/A</v>
      </c>
      <c r="AM15" s="96" t="e">
        <f t="shared" si="4"/>
        <v>#N/A</v>
      </c>
      <c r="AN15" s="96" t="e">
        <f t="shared" si="4"/>
        <v>#N/A</v>
      </c>
      <c r="AO15" s="96" t="e">
        <f t="shared" si="4"/>
        <v>#N/A</v>
      </c>
      <c r="AP15" s="96" t="e">
        <f t="shared" si="4"/>
        <v>#N/A</v>
      </c>
      <c r="AQ15" s="96">
        <f t="shared" si="4"/>
        <v>0</v>
      </c>
      <c r="AR15" s="96">
        <f t="shared" si="4"/>
        <v>0</v>
      </c>
      <c r="AS15" s="96">
        <f t="shared" si="4"/>
        <v>0</v>
      </c>
      <c r="AT15" s="96" t="e">
        <f t="shared" si="4"/>
        <v>#N/A</v>
      </c>
      <c r="AU15" s="96" t="e">
        <f t="shared" si="4"/>
        <v>#N/A</v>
      </c>
      <c r="AV15" s="96" t="e">
        <f t="shared" si="4"/>
        <v>#N/A</v>
      </c>
      <c r="AW15" s="96" t="e">
        <f t="shared" si="4"/>
        <v>#N/A</v>
      </c>
      <c r="AX15" s="96" t="e">
        <f t="shared" si="4"/>
        <v>#N/A</v>
      </c>
      <c r="AY15" s="96" t="e">
        <f t="shared" si="4"/>
        <v>#N/A</v>
      </c>
      <c r="AZ15" s="96" t="e">
        <f t="shared" si="4"/>
        <v>#N/A</v>
      </c>
      <c r="BA15" s="96" t="e">
        <f t="shared" si="4"/>
        <v>#N/A</v>
      </c>
      <c r="BB15" s="96"/>
      <c r="BC15" s="96"/>
      <c r="BD15" s="96"/>
      <c r="BE15" s="96"/>
      <c r="BF15" s="96"/>
      <c r="BG15" s="96"/>
      <c r="BH15" s="96"/>
      <c r="BI15" s="96"/>
    </row>
    <row r="16" spans="1:61" ht="12" customHeight="1" collapsed="1">
      <c r="A16" s="58" t="s">
        <v>4</v>
      </c>
      <c r="B16" s="430" t="s">
        <v>34</v>
      </c>
      <c r="C16" s="532">
        <f t="shared" si="2"/>
        <v>179</v>
      </c>
      <c r="D16" s="432">
        <f t="shared" si="2"/>
        <v>87</v>
      </c>
      <c r="E16" s="433">
        <f t="shared" si="2"/>
        <v>80</v>
      </c>
      <c r="F16" s="434">
        <f t="shared" si="2"/>
        <v>104</v>
      </c>
      <c r="G16" s="434">
        <f t="shared" si="2"/>
        <v>98</v>
      </c>
      <c r="H16" s="433">
        <f t="shared" si="2"/>
        <v>0</v>
      </c>
      <c r="I16" s="433">
        <f t="shared" si="2"/>
        <v>0</v>
      </c>
      <c r="J16" s="433">
        <f t="shared" si="2"/>
        <v>0</v>
      </c>
      <c r="K16" s="533">
        <f t="shared" si="2"/>
        <v>1.0515546633195911</v>
      </c>
      <c r="L16" s="437">
        <f t="shared" si="2"/>
        <v>0.82211670180094787</v>
      </c>
      <c r="M16" s="533">
        <f t="shared" si="2"/>
        <v>1.0650736505956755</v>
      </c>
      <c r="N16" s="437">
        <f t="shared" si="2"/>
        <v>0.86512495323661609</v>
      </c>
      <c r="O16" s="534">
        <f t="shared" si="2"/>
        <v>179</v>
      </c>
      <c r="P16" s="535">
        <f t="shared" si="2"/>
        <v>98</v>
      </c>
      <c r="Q16" s="436">
        <f t="shared" si="2"/>
        <v>0.82211670180094787</v>
      </c>
      <c r="R16" s="438">
        <f t="shared" si="2"/>
        <v>0.86512495323661609</v>
      </c>
      <c r="S16" s="159"/>
      <c r="T16" s="159"/>
      <c r="U16" s="296"/>
      <c r="V16" s="297"/>
      <c r="W16" s="266"/>
      <c r="X16" s="298"/>
      <c r="Y16" s="298"/>
      <c r="Z16" s="266"/>
      <c r="AA16" s="266"/>
      <c r="AB16" s="266"/>
      <c r="AC16" s="299"/>
      <c r="AD16" s="607"/>
      <c r="AE16" s="300"/>
      <c r="AF16" s="301"/>
      <c r="AG16" s="612"/>
      <c r="AH16" s="613"/>
      <c r="AI16" s="300"/>
      <c r="AJ16" s="318"/>
      <c r="AL16" s="96">
        <f t="shared" si="3"/>
        <v>179</v>
      </c>
      <c r="AM16" s="96">
        <f t="shared" si="4"/>
        <v>87</v>
      </c>
      <c r="AN16" s="96">
        <f t="shared" si="4"/>
        <v>80</v>
      </c>
      <c r="AO16" s="96">
        <f t="shared" si="4"/>
        <v>104</v>
      </c>
      <c r="AP16" s="96">
        <f t="shared" si="4"/>
        <v>98</v>
      </c>
      <c r="AQ16" s="96">
        <f t="shared" si="4"/>
        <v>0</v>
      </c>
      <c r="AR16" s="96">
        <f t="shared" si="4"/>
        <v>0</v>
      </c>
      <c r="AS16" s="96">
        <f t="shared" si="4"/>
        <v>0</v>
      </c>
      <c r="AT16" s="96">
        <f t="shared" si="4"/>
        <v>1.0515546633195911</v>
      </c>
      <c r="AU16" s="96">
        <f t="shared" si="4"/>
        <v>0.82211670180094787</v>
      </c>
      <c r="AV16" s="96">
        <f t="shared" si="4"/>
        <v>1.0650736505956755</v>
      </c>
      <c r="AW16" s="96">
        <f t="shared" si="4"/>
        <v>0.86512495323661609</v>
      </c>
      <c r="AX16" s="96">
        <f t="shared" si="4"/>
        <v>179</v>
      </c>
      <c r="AY16" s="96">
        <f t="shared" si="4"/>
        <v>98</v>
      </c>
      <c r="AZ16" s="96">
        <f t="shared" si="4"/>
        <v>0.82211670180094787</v>
      </c>
      <c r="BA16" s="96">
        <f t="shared" si="4"/>
        <v>0.86512495323661609</v>
      </c>
      <c r="BB16" s="96"/>
      <c r="BC16" s="96"/>
      <c r="BD16" s="96"/>
      <c r="BE16" s="96"/>
      <c r="BF16" s="96"/>
      <c r="BG16" s="96"/>
      <c r="BH16" s="96"/>
      <c r="BI16" s="96"/>
    </row>
    <row r="17" spans="1:61" ht="12" customHeight="1">
      <c r="A17" s="52" t="s">
        <v>8</v>
      </c>
      <c r="B17" s="413" t="s">
        <v>32</v>
      </c>
      <c r="C17" s="439">
        <f t="shared" ref="C17:J22" si="5">VLOOKUP($A17,Comm_Banking,C$1,FALSE)</f>
        <v>45.5</v>
      </c>
      <c r="D17" s="416">
        <f t="shared" si="5"/>
        <v>51.5</v>
      </c>
      <c r="E17" s="416">
        <f t="shared" si="5"/>
        <v>55.2</v>
      </c>
      <c r="F17" s="416">
        <f t="shared" si="5"/>
        <v>52.2</v>
      </c>
      <c r="G17" s="416">
        <f t="shared" si="5"/>
        <v>51.8</v>
      </c>
      <c r="H17" s="416">
        <f t="shared" si="5"/>
        <v>0</v>
      </c>
      <c r="I17" s="416">
        <f t="shared" si="5"/>
        <v>0</v>
      </c>
      <c r="J17" s="416">
        <f t="shared" si="5"/>
        <v>0</v>
      </c>
      <c r="K17" s="429"/>
      <c r="L17" s="510"/>
      <c r="M17" s="429"/>
      <c r="N17" s="510"/>
      <c r="O17" s="519">
        <f t="shared" ref="O17:P22" si="6">VLOOKUP($A17,Comm_Banking,O$1,FALSE)</f>
        <v>45.5</v>
      </c>
      <c r="P17" s="525">
        <f t="shared" si="6"/>
        <v>51.8</v>
      </c>
      <c r="Q17" s="418"/>
      <c r="R17" s="422"/>
      <c r="S17" s="159"/>
      <c r="T17" s="159"/>
      <c r="U17" s="303"/>
      <c r="V17" s="277"/>
      <c r="W17" s="277"/>
      <c r="X17" s="277"/>
      <c r="Y17" s="277"/>
      <c r="Z17" s="277"/>
      <c r="AA17" s="277"/>
      <c r="AB17" s="277"/>
      <c r="AC17" s="278"/>
      <c r="AD17" s="280"/>
      <c r="AE17" s="278"/>
      <c r="AF17" s="280"/>
      <c r="AG17" s="303"/>
      <c r="AH17" s="277"/>
      <c r="AI17" s="278"/>
      <c r="AJ17" s="306"/>
      <c r="AL17" s="96">
        <f t="shared" si="3"/>
        <v>45.5</v>
      </c>
      <c r="AM17" s="96">
        <f t="shared" si="4"/>
        <v>51.5</v>
      </c>
      <c r="AN17" s="96">
        <f t="shared" si="4"/>
        <v>55.2</v>
      </c>
      <c r="AO17" s="96">
        <f t="shared" si="4"/>
        <v>52.2</v>
      </c>
      <c r="AP17" s="96">
        <f t="shared" si="4"/>
        <v>51.8</v>
      </c>
      <c r="AQ17" s="96">
        <f t="shared" si="4"/>
        <v>0</v>
      </c>
      <c r="AR17" s="96">
        <f t="shared" si="4"/>
        <v>0</v>
      </c>
      <c r="AS17" s="96">
        <f t="shared" si="4"/>
        <v>0</v>
      </c>
      <c r="AT17" s="96">
        <f t="shared" si="4"/>
        <v>0</v>
      </c>
      <c r="AU17" s="96">
        <f t="shared" si="4"/>
        <v>0</v>
      </c>
      <c r="AV17" s="96">
        <f t="shared" si="4"/>
        <v>0</v>
      </c>
      <c r="AW17" s="96">
        <f t="shared" si="4"/>
        <v>0</v>
      </c>
      <c r="AX17" s="96">
        <f t="shared" si="4"/>
        <v>45.5</v>
      </c>
      <c r="AY17" s="96">
        <f t="shared" si="4"/>
        <v>51.8</v>
      </c>
      <c r="AZ17" s="96">
        <f t="shared" si="4"/>
        <v>0</v>
      </c>
      <c r="BA17" s="96">
        <f t="shared" si="4"/>
        <v>0</v>
      </c>
      <c r="BB17" s="96"/>
      <c r="BC17" s="96"/>
      <c r="BD17" s="96"/>
      <c r="BE17" s="96"/>
      <c r="BF17" s="96"/>
      <c r="BG17" s="96"/>
      <c r="BH17" s="96"/>
      <c r="BI17" s="96"/>
    </row>
    <row r="18" spans="1:61" ht="12" customHeight="1">
      <c r="A18" s="52" t="s">
        <v>5</v>
      </c>
      <c r="B18" s="413" t="s">
        <v>79</v>
      </c>
      <c r="C18" s="439">
        <f t="shared" si="5"/>
        <v>14.987203733148908</v>
      </c>
      <c r="D18" s="416">
        <f t="shared" si="5"/>
        <v>7.2028556569074471</v>
      </c>
      <c r="E18" s="416">
        <f t="shared" si="5"/>
        <v>6.3011971302542875</v>
      </c>
      <c r="F18" s="416">
        <f t="shared" si="5"/>
        <v>8.1076113108048187</v>
      </c>
      <c r="G18" s="416">
        <f t="shared" si="5"/>
        <v>7.7618298474735727</v>
      </c>
      <c r="H18" s="416">
        <f t="shared" si="5"/>
        <v>0</v>
      </c>
      <c r="I18" s="416">
        <f t="shared" si="5"/>
        <v>0</v>
      </c>
      <c r="J18" s="416">
        <f t="shared" si="5"/>
        <v>0</v>
      </c>
      <c r="K18" s="429"/>
      <c r="L18" s="510"/>
      <c r="M18" s="429"/>
      <c r="N18" s="510"/>
      <c r="O18" s="519">
        <f t="shared" si="6"/>
        <v>15.105991382296411</v>
      </c>
      <c r="P18" s="525">
        <f t="shared" si="6"/>
        <v>7.8208364273553519</v>
      </c>
      <c r="Q18" s="418"/>
      <c r="R18" s="422"/>
      <c r="S18" s="159"/>
      <c r="T18" s="159"/>
      <c r="U18" s="312"/>
      <c r="V18" s="313"/>
      <c r="W18" s="313"/>
      <c r="X18" s="313"/>
      <c r="Y18" s="313"/>
      <c r="Z18" s="277"/>
      <c r="AA18" s="277"/>
      <c r="AB18" s="277"/>
      <c r="AC18" s="278"/>
      <c r="AD18" s="280"/>
      <c r="AE18" s="278"/>
      <c r="AF18" s="280"/>
      <c r="AG18" s="312"/>
      <c r="AH18" s="313"/>
      <c r="AI18" s="278"/>
      <c r="AJ18" s="306"/>
      <c r="AL18" s="96">
        <f t="shared" si="3"/>
        <v>14.987203733148908</v>
      </c>
      <c r="AM18" s="96">
        <f t="shared" si="4"/>
        <v>7.2028556569074471</v>
      </c>
      <c r="AN18" s="96">
        <f t="shared" si="4"/>
        <v>6.3011971302542875</v>
      </c>
      <c r="AO18" s="96">
        <f t="shared" si="4"/>
        <v>8.1076113108048187</v>
      </c>
      <c r="AP18" s="96">
        <f t="shared" si="4"/>
        <v>7.7618298474735727</v>
      </c>
      <c r="AQ18" s="96">
        <f t="shared" si="4"/>
        <v>0</v>
      </c>
      <c r="AR18" s="96">
        <f t="shared" si="4"/>
        <v>0</v>
      </c>
      <c r="AS18" s="96">
        <f t="shared" si="4"/>
        <v>0</v>
      </c>
      <c r="AT18" s="96">
        <f t="shared" si="4"/>
        <v>0</v>
      </c>
      <c r="AU18" s="96">
        <f t="shared" si="4"/>
        <v>0</v>
      </c>
      <c r="AV18" s="96">
        <f t="shared" si="4"/>
        <v>0</v>
      </c>
      <c r="AW18" s="96">
        <f t="shared" si="4"/>
        <v>0</v>
      </c>
      <c r="AX18" s="96">
        <f t="shared" si="4"/>
        <v>15.105991382296411</v>
      </c>
      <c r="AY18" s="96">
        <f t="shared" si="4"/>
        <v>7.8208364273553519</v>
      </c>
      <c r="AZ18" s="96">
        <f t="shared" si="4"/>
        <v>0</v>
      </c>
      <c r="BA18" s="96">
        <f t="shared" si="4"/>
        <v>0</v>
      </c>
      <c r="BB18" s="96"/>
      <c r="BC18" s="96"/>
      <c r="BD18" s="96"/>
      <c r="BE18" s="96"/>
      <c r="BF18" s="96"/>
      <c r="BG18" s="96"/>
      <c r="BH18" s="96"/>
      <c r="BI18" s="96"/>
    </row>
    <row r="19" spans="1:61" ht="12" hidden="1" customHeight="1" outlineLevel="1">
      <c r="A19" s="52" t="s">
        <v>5</v>
      </c>
      <c r="B19" s="413" t="s">
        <v>5</v>
      </c>
      <c r="C19" s="439">
        <f t="shared" si="5"/>
        <v>14.987203733148908</v>
      </c>
      <c r="D19" s="416">
        <f t="shared" si="5"/>
        <v>7.2028556569074471</v>
      </c>
      <c r="E19" s="416">
        <f t="shared" si="5"/>
        <v>6.3011971302542875</v>
      </c>
      <c r="F19" s="416">
        <f t="shared" si="5"/>
        <v>8.1076113108048187</v>
      </c>
      <c r="G19" s="416">
        <f t="shared" si="5"/>
        <v>7.7618298474735727</v>
      </c>
      <c r="H19" s="416">
        <f t="shared" si="5"/>
        <v>0</v>
      </c>
      <c r="I19" s="416">
        <f t="shared" si="5"/>
        <v>0</v>
      </c>
      <c r="J19" s="416">
        <f t="shared" si="5"/>
        <v>0</v>
      </c>
      <c r="K19" s="429"/>
      <c r="L19" s="510"/>
      <c r="M19" s="429"/>
      <c r="N19" s="510"/>
      <c r="O19" s="519">
        <f t="shared" si="6"/>
        <v>15.105991382296411</v>
      </c>
      <c r="P19" s="525">
        <f t="shared" si="6"/>
        <v>7.8208364273553519</v>
      </c>
      <c r="Q19" s="418"/>
      <c r="R19" s="422"/>
      <c r="S19" s="159"/>
      <c r="T19" s="159"/>
      <c r="U19" s="312"/>
      <c r="V19" s="313"/>
      <c r="W19" s="313"/>
      <c r="X19" s="313"/>
      <c r="Y19" s="313"/>
      <c r="Z19" s="277"/>
      <c r="AA19" s="277"/>
      <c r="AB19" s="277"/>
      <c r="AC19" s="278"/>
      <c r="AD19" s="280"/>
      <c r="AE19" s="278"/>
      <c r="AF19" s="280"/>
      <c r="AG19" s="312"/>
      <c r="AH19" s="313"/>
      <c r="AI19" s="278"/>
      <c r="AJ19" s="306"/>
      <c r="AL19" s="96">
        <f t="shared" si="3"/>
        <v>14.987203733148908</v>
      </c>
      <c r="AM19" s="96">
        <f t="shared" si="4"/>
        <v>7.2028556569074471</v>
      </c>
      <c r="AN19" s="96">
        <f t="shared" si="4"/>
        <v>6.3011971302542875</v>
      </c>
      <c r="AO19" s="96">
        <f t="shared" si="4"/>
        <v>8.1076113108048187</v>
      </c>
      <c r="AP19" s="96">
        <f t="shared" si="4"/>
        <v>7.7618298474735727</v>
      </c>
      <c r="AQ19" s="96">
        <f t="shared" si="4"/>
        <v>0</v>
      </c>
      <c r="AR19" s="96">
        <f t="shared" si="4"/>
        <v>0</v>
      </c>
      <c r="AS19" s="96">
        <f t="shared" si="4"/>
        <v>0</v>
      </c>
      <c r="AT19" s="96">
        <f t="shared" si="4"/>
        <v>0</v>
      </c>
      <c r="AU19" s="96">
        <f t="shared" si="4"/>
        <v>0</v>
      </c>
      <c r="AV19" s="96">
        <f t="shared" si="4"/>
        <v>0</v>
      </c>
      <c r="AW19" s="96">
        <f t="shared" si="4"/>
        <v>0</v>
      </c>
      <c r="AX19" s="96">
        <f t="shared" si="4"/>
        <v>15.105991382296411</v>
      </c>
      <c r="AY19" s="96">
        <f t="shared" si="4"/>
        <v>7.8208364273553519</v>
      </c>
      <c r="AZ19" s="96">
        <f t="shared" si="4"/>
        <v>0</v>
      </c>
      <c r="BA19" s="96">
        <f t="shared" si="4"/>
        <v>0</v>
      </c>
      <c r="BB19" s="96"/>
      <c r="BC19" s="96"/>
      <c r="BD19" s="96"/>
      <c r="BE19" s="96"/>
      <c r="BF19" s="96"/>
      <c r="BG19" s="96"/>
      <c r="BH19" s="96"/>
      <c r="BI19" s="96"/>
    </row>
    <row r="20" spans="1:61" ht="12" customHeight="1" collapsed="1">
      <c r="A20" s="52" t="s">
        <v>23</v>
      </c>
      <c r="B20" s="413" t="s">
        <v>33</v>
      </c>
      <c r="C20" s="406">
        <f t="shared" si="5"/>
        <v>3609</v>
      </c>
      <c r="D20" s="415">
        <f t="shared" si="5"/>
        <v>3667</v>
      </c>
      <c r="E20" s="415">
        <f t="shared" si="5"/>
        <v>3713</v>
      </c>
      <c r="F20" s="415">
        <f t="shared" si="5"/>
        <v>3999</v>
      </c>
      <c r="G20" s="415">
        <f t="shared" si="5"/>
        <v>3826</v>
      </c>
      <c r="H20" s="415">
        <f t="shared" si="5"/>
        <v>0</v>
      </c>
      <c r="I20" s="415">
        <f t="shared" si="5"/>
        <v>0</v>
      </c>
      <c r="J20" s="415">
        <f t="shared" si="5"/>
        <v>0</v>
      </c>
      <c r="K20" s="429">
        <f t="shared" ref="K20:N22" si="7">VLOOKUP($A20,Comm_Banking,K$1,FALSE)</f>
        <v>-1.5604515363036864E-2</v>
      </c>
      <c r="L20" s="510">
        <f t="shared" si="7"/>
        <v>-5.6634131736735704E-2</v>
      </c>
      <c r="M20" s="429">
        <f t="shared" si="7"/>
        <v>-1.013160002295177E-2</v>
      </c>
      <c r="N20" s="510">
        <f t="shared" si="7"/>
        <v>-5.1941456737200853E-2</v>
      </c>
      <c r="O20" s="519">
        <f t="shared" si="6"/>
        <v>3609</v>
      </c>
      <c r="P20" s="525">
        <f t="shared" si="6"/>
        <v>3826</v>
      </c>
      <c r="Q20" s="418">
        <f t="shared" ref="Q20:R22" si="8">VLOOKUP($A20,Comm_Banking,Q$1,FALSE)</f>
        <v>-5.6634131736735704E-2</v>
      </c>
      <c r="R20" s="422">
        <f t="shared" si="8"/>
        <v>-5.1941456737200853E-2</v>
      </c>
      <c r="S20" s="159"/>
      <c r="T20" s="159"/>
      <c r="U20" s="305"/>
      <c r="V20" s="276"/>
      <c r="W20" s="276"/>
      <c r="X20" s="276"/>
      <c r="Y20" s="276"/>
      <c r="Z20" s="276"/>
      <c r="AA20" s="276"/>
      <c r="AB20" s="276"/>
      <c r="AC20" s="284"/>
      <c r="AD20" s="285"/>
      <c r="AE20" s="278"/>
      <c r="AF20" s="280"/>
      <c r="AG20" s="305"/>
      <c r="AH20" s="276"/>
      <c r="AI20" s="278"/>
      <c r="AJ20" s="280"/>
      <c r="AL20" s="96">
        <f t="shared" si="3"/>
        <v>3609</v>
      </c>
      <c r="AM20" s="96">
        <f t="shared" si="4"/>
        <v>3667</v>
      </c>
      <c r="AN20" s="96">
        <f t="shared" si="4"/>
        <v>3713</v>
      </c>
      <c r="AO20" s="96">
        <f t="shared" si="4"/>
        <v>3999</v>
      </c>
      <c r="AP20" s="96">
        <f t="shared" si="4"/>
        <v>3826</v>
      </c>
      <c r="AQ20" s="96">
        <f t="shared" si="4"/>
        <v>0</v>
      </c>
      <c r="AR20" s="96">
        <f t="shared" si="4"/>
        <v>0</v>
      </c>
      <c r="AS20" s="96">
        <f t="shared" si="4"/>
        <v>0</v>
      </c>
      <c r="AT20" s="96">
        <f t="shared" si="4"/>
        <v>-1.5604515363036864E-2</v>
      </c>
      <c r="AU20" s="96">
        <f t="shared" si="4"/>
        <v>-5.6634131736735704E-2</v>
      </c>
      <c r="AV20" s="96">
        <f t="shared" si="4"/>
        <v>-1.013160002295177E-2</v>
      </c>
      <c r="AW20" s="96">
        <f t="shared" si="4"/>
        <v>-5.1941456737200853E-2</v>
      </c>
      <c r="AX20" s="96">
        <f t="shared" si="4"/>
        <v>3609</v>
      </c>
      <c r="AY20" s="96">
        <f t="shared" si="4"/>
        <v>3826</v>
      </c>
      <c r="AZ20" s="96">
        <f t="shared" si="4"/>
        <v>-5.6634131736735704E-2</v>
      </c>
      <c r="BA20" s="96">
        <f t="shared" si="4"/>
        <v>-5.1941456737200853E-2</v>
      </c>
      <c r="BB20" s="96"/>
      <c r="BC20" s="96"/>
      <c r="BD20" s="96"/>
      <c r="BE20" s="96"/>
      <c r="BF20" s="96"/>
      <c r="BG20" s="96"/>
      <c r="BH20" s="96"/>
      <c r="BI20" s="96"/>
    </row>
    <row r="21" spans="1:61" ht="12" customHeight="1">
      <c r="A21" s="52" t="s">
        <v>22</v>
      </c>
      <c r="B21" s="413" t="s">
        <v>68</v>
      </c>
      <c r="C21" s="406">
        <f t="shared" si="5"/>
        <v>20059</v>
      </c>
      <c r="D21" s="415">
        <f t="shared" si="5"/>
        <v>20818</v>
      </c>
      <c r="E21" s="415">
        <f t="shared" si="5"/>
        <v>21322</v>
      </c>
      <c r="F21" s="415">
        <f t="shared" si="5"/>
        <v>21396</v>
      </c>
      <c r="G21" s="415">
        <f t="shared" si="5"/>
        <v>20971</v>
      </c>
      <c r="H21" s="415">
        <f t="shared" si="5"/>
        <v>0</v>
      </c>
      <c r="I21" s="415">
        <f t="shared" si="5"/>
        <v>0</v>
      </c>
      <c r="J21" s="415">
        <f t="shared" si="5"/>
        <v>0</v>
      </c>
      <c r="K21" s="429">
        <f t="shared" si="7"/>
        <v>-3.6470621854243879E-2</v>
      </c>
      <c r="L21" s="510">
        <f t="shared" si="7"/>
        <v>-4.350223082893101E-2</v>
      </c>
      <c r="M21" s="429">
        <f t="shared" si="7"/>
        <v>-3.2148112509950422E-2</v>
      </c>
      <c r="N21" s="510">
        <f t="shared" si="7"/>
        <v>-1.1514729350149411E-2</v>
      </c>
      <c r="O21" s="519">
        <f t="shared" si="6"/>
        <v>20059</v>
      </c>
      <c r="P21" s="525">
        <f t="shared" si="6"/>
        <v>20971</v>
      </c>
      <c r="Q21" s="418">
        <f t="shared" si="8"/>
        <v>-4.350223082893101E-2</v>
      </c>
      <c r="R21" s="422">
        <f t="shared" si="8"/>
        <v>-1.1514729350149411E-2</v>
      </c>
      <c r="S21" s="159"/>
      <c r="T21" s="159"/>
      <c r="U21" s="305"/>
      <c r="V21" s="276"/>
      <c r="W21" s="276"/>
      <c r="X21" s="276"/>
      <c r="Y21" s="276"/>
      <c r="Z21" s="276"/>
      <c r="AA21" s="276"/>
      <c r="AB21" s="276"/>
      <c r="AC21" s="284"/>
      <c r="AD21" s="285"/>
      <c r="AE21" s="278"/>
      <c r="AF21" s="280"/>
      <c r="AG21" s="305"/>
      <c r="AH21" s="276"/>
      <c r="AI21" s="278"/>
      <c r="AJ21" s="280"/>
      <c r="AL21" s="96">
        <f t="shared" si="3"/>
        <v>20059</v>
      </c>
      <c r="AM21" s="96">
        <f t="shared" ref="AM21:AM30" si="9">D21-V21</f>
        <v>20818</v>
      </c>
      <c r="AN21" s="96">
        <f t="shared" ref="AN21:AN30" si="10">E21-W21</f>
        <v>21322</v>
      </c>
      <c r="AO21" s="96">
        <f t="shared" ref="AO21:AO30" si="11">F21-X21</f>
        <v>21396</v>
      </c>
      <c r="AP21" s="96">
        <f t="shared" ref="AP21:AP30" si="12">G21-Y21</f>
        <v>20971</v>
      </c>
      <c r="AQ21" s="96">
        <f t="shared" ref="AQ21:AQ30" si="13">H21-Z21</f>
        <v>0</v>
      </c>
      <c r="AR21" s="96">
        <f t="shared" ref="AR21:AR30" si="14">I21-AA21</f>
        <v>0</v>
      </c>
      <c r="AS21" s="96">
        <f t="shared" ref="AS21:AS30" si="15">J21-AB21</f>
        <v>0</v>
      </c>
      <c r="AT21" s="96">
        <f t="shared" ref="AT21:AT30" si="16">K21-AC21</f>
        <v>-3.6470621854243879E-2</v>
      </c>
      <c r="AU21" s="96">
        <f t="shared" ref="AU21:AU30" si="17">L21-AD21</f>
        <v>-4.350223082893101E-2</v>
      </c>
      <c r="AV21" s="96">
        <f t="shared" ref="AV21:AV30" si="18">M21-AE21</f>
        <v>-3.2148112509950422E-2</v>
      </c>
      <c r="AW21" s="96">
        <f t="shared" ref="AW21:AW30" si="19">N21-AF21</f>
        <v>-1.1514729350149411E-2</v>
      </c>
      <c r="AX21" s="96">
        <f t="shared" ref="AX21:AX30" si="20">O21-AG21</f>
        <v>20059</v>
      </c>
      <c r="AY21" s="96">
        <f t="shared" ref="AY21:AY30" si="21">P21-AH21</f>
        <v>20971</v>
      </c>
      <c r="AZ21" s="96">
        <f t="shared" ref="AZ21:AZ30" si="22">Q21-AI21</f>
        <v>-4.350223082893101E-2</v>
      </c>
      <c r="BA21" s="96">
        <f t="shared" ref="BA21:BA30" si="23">R21-AJ21</f>
        <v>-1.1514729350149411E-2</v>
      </c>
      <c r="BB21" s="96"/>
      <c r="BC21" s="96"/>
      <c r="BD21" s="96"/>
      <c r="BE21" s="96"/>
      <c r="BF21" s="96"/>
      <c r="BG21" s="96"/>
      <c r="BH21" s="96"/>
      <c r="BI21" s="96"/>
    </row>
    <row r="22" spans="1:61" ht="12" customHeight="1">
      <c r="A22" s="52" t="s">
        <v>10</v>
      </c>
      <c r="B22" s="443" t="s">
        <v>29</v>
      </c>
      <c r="C22" s="444">
        <f t="shared" si="5"/>
        <v>793</v>
      </c>
      <c r="D22" s="445">
        <f t="shared" si="5"/>
        <v>833</v>
      </c>
      <c r="E22" s="445">
        <f t="shared" si="5"/>
        <v>836</v>
      </c>
      <c r="F22" s="445">
        <f t="shared" si="5"/>
        <v>833</v>
      </c>
      <c r="G22" s="445">
        <f t="shared" si="5"/>
        <v>854</v>
      </c>
      <c r="H22" s="445">
        <f t="shared" si="5"/>
        <v>0</v>
      </c>
      <c r="I22" s="445">
        <f t="shared" si="5"/>
        <v>0</v>
      </c>
      <c r="J22" s="445">
        <f t="shared" si="5"/>
        <v>0</v>
      </c>
      <c r="K22" s="536">
        <f t="shared" si="7"/>
        <v>-4.853320535125083E-2</v>
      </c>
      <c r="L22" s="537">
        <f t="shared" si="7"/>
        <v>-7.1450317322779289E-2</v>
      </c>
      <c r="M22" s="536">
        <f t="shared" si="7"/>
        <v>-4.853320535125083E-2</v>
      </c>
      <c r="N22" s="537">
        <f t="shared" si="7"/>
        <v>-7.1450317322779289E-2</v>
      </c>
      <c r="O22" s="520">
        <f t="shared" si="6"/>
        <v>793</v>
      </c>
      <c r="P22" s="538">
        <f t="shared" si="6"/>
        <v>854</v>
      </c>
      <c r="Q22" s="418">
        <f t="shared" si="8"/>
        <v>-7.1450317322779289E-2</v>
      </c>
      <c r="R22" s="422">
        <f t="shared" si="8"/>
        <v>-7.1450317322779289E-2</v>
      </c>
      <c r="S22" s="159"/>
      <c r="T22" s="159"/>
      <c r="U22" s="307"/>
      <c r="V22" s="308"/>
      <c r="W22" s="308"/>
      <c r="X22" s="308"/>
      <c r="Y22" s="308"/>
      <c r="Z22" s="308"/>
      <c r="AA22" s="308"/>
      <c r="AB22" s="308"/>
      <c r="AC22" s="603"/>
      <c r="AD22" s="604"/>
      <c r="AE22" s="309"/>
      <c r="AF22" s="310"/>
      <c r="AG22" s="307"/>
      <c r="AH22" s="308"/>
      <c r="AI22" s="309"/>
      <c r="AJ22" s="614"/>
      <c r="AL22" s="96">
        <f t="shared" si="3"/>
        <v>793</v>
      </c>
      <c r="AM22" s="96">
        <f t="shared" si="9"/>
        <v>833</v>
      </c>
      <c r="AN22" s="96">
        <f t="shared" si="10"/>
        <v>836</v>
      </c>
      <c r="AO22" s="96">
        <f t="shared" si="11"/>
        <v>833</v>
      </c>
      <c r="AP22" s="96">
        <f t="shared" si="12"/>
        <v>854</v>
      </c>
      <c r="AQ22" s="96">
        <f t="shared" si="13"/>
        <v>0</v>
      </c>
      <c r="AR22" s="96">
        <f t="shared" si="14"/>
        <v>0</v>
      </c>
      <c r="AS22" s="96">
        <f t="shared" si="15"/>
        <v>0</v>
      </c>
      <c r="AT22" s="96">
        <f t="shared" si="16"/>
        <v>-4.853320535125083E-2</v>
      </c>
      <c r="AU22" s="96">
        <f t="shared" si="17"/>
        <v>-7.1450317322779289E-2</v>
      </c>
      <c r="AV22" s="96">
        <f t="shared" si="18"/>
        <v>-4.853320535125083E-2</v>
      </c>
      <c r="AW22" s="96">
        <f t="shared" si="19"/>
        <v>-7.1450317322779289E-2</v>
      </c>
      <c r="AX22" s="96">
        <f t="shared" si="20"/>
        <v>793</v>
      </c>
      <c r="AY22" s="96">
        <f t="shared" si="21"/>
        <v>854</v>
      </c>
      <c r="AZ22" s="96">
        <f t="shared" si="22"/>
        <v>-7.1450317322779289E-2</v>
      </c>
      <c r="BA22" s="96">
        <f t="shared" si="23"/>
        <v>-7.1450317322779289E-2</v>
      </c>
      <c r="BB22" s="96"/>
      <c r="BC22" s="96"/>
      <c r="BD22" s="96"/>
      <c r="BE22" s="96"/>
      <c r="BF22" s="96"/>
      <c r="BG22" s="96"/>
      <c r="BH22" s="96"/>
      <c r="BI22" s="96"/>
    </row>
    <row r="23" spans="1:61" ht="12" customHeight="1">
      <c r="A23" s="58" t="s">
        <v>18</v>
      </c>
      <c r="B23" s="423" t="s">
        <v>39</v>
      </c>
      <c r="C23" s="447"/>
      <c r="D23" s="421"/>
      <c r="E23" s="421"/>
      <c r="F23" s="421"/>
      <c r="G23" s="421"/>
      <c r="H23" s="421"/>
      <c r="I23" s="421"/>
      <c r="J23" s="421"/>
      <c r="K23" s="429"/>
      <c r="L23" s="510"/>
      <c r="M23" s="539"/>
      <c r="N23" s="540"/>
      <c r="O23" s="413"/>
      <c r="P23" s="440"/>
      <c r="Q23" s="541"/>
      <c r="R23" s="542"/>
      <c r="S23" s="159"/>
      <c r="T23" s="159"/>
      <c r="U23" s="376"/>
      <c r="V23" s="283"/>
      <c r="W23" s="283"/>
      <c r="X23" s="283"/>
      <c r="Y23" s="283"/>
      <c r="Z23" s="283"/>
      <c r="AA23" s="283"/>
      <c r="AB23" s="283"/>
      <c r="AC23" s="278"/>
      <c r="AD23" s="280"/>
      <c r="AE23" s="278"/>
      <c r="AF23" s="280"/>
      <c r="AG23" s="376"/>
      <c r="AH23" s="283"/>
      <c r="AI23" s="274"/>
      <c r="AJ23" s="306"/>
      <c r="AL23" s="96">
        <f t="shared" si="3"/>
        <v>0</v>
      </c>
      <c r="AM23" s="96">
        <f t="shared" si="9"/>
        <v>0</v>
      </c>
      <c r="AN23" s="96">
        <f t="shared" si="10"/>
        <v>0</v>
      </c>
      <c r="AO23" s="96">
        <f t="shared" si="11"/>
        <v>0</v>
      </c>
      <c r="AP23" s="96">
        <f t="shared" si="12"/>
        <v>0</v>
      </c>
      <c r="AQ23" s="96">
        <f t="shared" si="13"/>
        <v>0</v>
      </c>
      <c r="AR23" s="96">
        <f t="shared" si="14"/>
        <v>0</v>
      </c>
      <c r="AS23" s="96">
        <f t="shared" si="15"/>
        <v>0</v>
      </c>
      <c r="AT23" s="96">
        <f t="shared" si="16"/>
        <v>0</v>
      </c>
      <c r="AU23" s="96">
        <f t="shared" si="17"/>
        <v>0</v>
      </c>
      <c r="AV23" s="96">
        <f t="shared" si="18"/>
        <v>0</v>
      </c>
      <c r="AW23" s="96">
        <f t="shared" si="19"/>
        <v>0</v>
      </c>
      <c r="AX23" s="96">
        <f t="shared" si="20"/>
        <v>0</v>
      </c>
      <c r="AY23" s="96">
        <f t="shared" si="21"/>
        <v>0</v>
      </c>
      <c r="AZ23" s="96">
        <f t="shared" si="22"/>
        <v>0</v>
      </c>
      <c r="BA23" s="96">
        <f t="shared" si="23"/>
        <v>0</v>
      </c>
      <c r="BB23" s="96"/>
      <c r="BC23" s="96"/>
      <c r="BD23" s="96"/>
      <c r="BE23" s="96"/>
      <c r="BF23" s="96"/>
      <c r="BG23" s="96"/>
      <c r="BH23" s="96"/>
      <c r="BI23" s="96"/>
    </row>
    <row r="24" spans="1:61" ht="12" customHeight="1">
      <c r="A24" s="52" t="s">
        <v>15</v>
      </c>
      <c r="B24" s="413" t="s">
        <v>40</v>
      </c>
      <c r="C24" s="441">
        <f t="shared" ref="C24:R30" si="24">VLOOKUP($A24,Comm_Banking,C$1,FALSE)</f>
        <v>42.3</v>
      </c>
      <c r="D24" s="442">
        <f t="shared" si="24"/>
        <v>42.4</v>
      </c>
      <c r="E24" s="442">
        <f t="shared" si="24"/>
        <v>43.4</v>
      </c>
      <c r="F24" s="442">
        <f t="shared" si="24"/>
        <v>42.999999999999993</v>
      </c>
      <c r="G24" s="442">
        <f t="shared" si="24"/>
        <v>43.099999999999994</v>
      </c>
      <c r="H24" s="442">
        <f t="shared" si="24"/>
        <v>0</v>
      </c>
      <c r="I24" s="442">
        <f t="shared" si="24"/>
        <v>0</v>
      </c>
      <c r="J24" s="442">
        <f t="shared" si="24"/>
        <v>0</v>
      </c>
      <c r="K24" s="429">
        <f t="shared" si="24"/>
        <v>-2.5655830629109921E-3</v>
      </c>
      <c r="L24" s="510">
        <f t="shared" si="24"/>
        <v>-1.8179151201135113E-2</v>
      </c>
      <c r="M24" s="429">
        <f t="shared" si="24"/>
        <v>3.9356087050368416E-3</v>
      </c>
      <c r="N24" s="510">
        <f t="shared" si="24"/>
        <v>1.4879630217416118E-2</v>
      </c>
      <c r="O24" s="441">
        <f t="shared" si="24"/>
        <v>42.3</v>
      </c>
      <c r="P24" s="442">
        <f t="shared" si="24"/>
        <v>43.099999999999994</v>
      </c>
      <c r="Q24" s="418">
        <f t="shared" si="24"/>
        <v>-1.8179151201135113E-2</v>
      </c>
      <c r="R24" s="422">
        <f t="shared" si="24"/>
        <v>1.4879630217416118E-2</v>
      </c>
      <c r="S24" s="159"/>
      <c r="T24" s="159"/>
      <c r="U24" s="312"/>
      <c r="V24" s="313"/>
      <c r="W24" s="313"/>
      <c r="X24" s="313"/>
      <c r="Y24" s="313"/>
      <c r="Z24" s="313"/>
      <c r="AA24" s="313"/>
      <c r="AB24" s="313"/>
      <c r="AC24" s="284"/>
      <c r="AD24" s="285"/>
      <c r="AE24" s="278"/>
      <c r="AF24" s="280"/>
      <c r="AG24" s="312"/>
      <c r="AH24" s="313"/>
      <c r="AI24" s="278"/>
      <c r="AJ24" s="280"/>
      <c r="AL24" s="96">
        <f t="shared" si="3"/>
        <v>42.3</v>
      </c>
      <c r="AM24" s="96">
        <f t="shared" si="9"/>
        <v>42.4</v>
      </c>
      <c r="AN24" s="96">
        <f t="shared" si="10"/>
        <v>43.4</v>
      </c>
      <c r="AO24" s="96">
        <f t="shared" si="11"/>
        <v>42.999999999999993</v>
      </c>
      <c r="AP24" s="96">
        <f t="shared" si="12"/>
        <v>43.099999999999994</v>
      </c>
      <c r="AQ24" s="96">
        <f t="shared" si="13"/>
        <v>0</v>
      </c>
      <c r="AR24" s="96">
        <f t="shared" si="14"/>
        <v>0</v>
      </c>
      <c r="AS24" s="96">
        <f t="shared" si="15"/>
        <v>0</v>
      </c>
      <c r="AT24" s="96">
        <f t="shared" si="16"/>
        <v>-2.5655830629109921E-3</v>
      </c>
      <c r="AU24" s="96">
        <f t="shared" si="17"/>
        <v>-1.8179151201135113E-2</v>
      </c>
      <c r="AV24" s="96">
        <f t="shared" si="18"/>
        <v>3.9356087050368416E-3</v>
      </c>
      <c r="AW24" s="96">
        <f t="shared" si="19"/>
        <v>1.4879630217416118E-2</v>
      </c>
      <c r="AX24" s="96">
        <f t="shared" si="20"/>
        <v>42.3</v>
      </c>
      <c r="AY24" s="96">
        <f t="shared" si="21"/>
        <v>43.099999999999994</v>
      </c>
      <c r="AZ24" s="96">
        <f t="shared" si="22"/>
        <v>-1.8179151201135113E-2</v>
      </c>
      <c r="BA24" s="96">
        <f t="shared" si="23"/>
        <v>1.4879630217416118E-2</v>
      </c>
      <c r="BB24" s="96"/>
      <c r="BC24" s="96"/>
      <c r="BD24" s="96"/>
      <c r="BE24" s="96"/>
      <c r="BF24" s="96"/>
      <c r="BG24" s="96"/>
      <c r="BH24" s="96"/>
      <c r="BI24" s="96"/>
    </row>
    <row r="25" spans="1:61" ht="12" customHeight="1">
      <c r="A25" s="52" t="s">
        <v>16</v>
      </c>
      <c r="B25" s="413" t="s">
        <v>41</v>
      </c>
      <c r="C25" s="441">
        <f t="shared" si="24"/>
        <v>0.2</v>
      </c>
      <c r="D25" s="442">
        <f t="shared" si="24"/>
        <v>0.2</v>
      </c>
      <c r="E25" s="442">
        <f t="shared" si="24"/>
        <v>0.2</v>
      </c>
      <c r="F25" s="442">
        <f t="shared" si="24"/>
        <v>0.2</v>
      </c>
      <c r="G25" s="442">
        <f t="shared" si="24"/>
        <v>0.2</v>
      </c>
      <c r="H25" s="442">
        <f t="shared" si="24"/>
        <v>0</v>
      </c>
      <c r="I25" s="442">
        <f t="shared" si="24"/>
        <v>0</v>
      </c>
      <c r="J25" s="442">
        <f t="shared" si="24"/>
        <v>0</v>
      </c>
      <c r="K25" s="429">
        <f t="shared" si="24"/>
        <v>-2.0234054417820335E-3</v>
      </c>
      <c r="L25" s="510">
        <f t="shared" si="24"/>
        <v>-7.4942417227613412E-2</v>
      </c>
      <c r="M25" s="429">
        <f t="shared" si="24"/>
        <v>1.8848447359162579E-2</v>
      </c>
      <c r="N25" s="510">
        <f t="shared" si="24"/>
        <v>-3.516905196539466E-2</v>
      </c>
      <c r="O25" s="441">
        <f t="shared" si="24"/>
        <v>0.2</v>
      </c>
      <c r="P25" s="442">
        <f t="shared" si="24"/>
        <v>0.2</v>
      </c>
      <c r="Q25" s="418">
        <f t="shared" si="24"/>
        <v>-7.4942417227613412E-2</v>
      </c>
      <c r="R25" s="422">
        <f t="shared" si="24"/>
        <v>-3.516905196539466E-2</v>
      </c>
      <c r="S25" s="159"/>
      <c r="T25" s="159"/>
      <c r="U25" s="312"/>
      <c r="V25" s="313"/>
      <c r="W25" s="313"/>
      <c r="X25" s="313"/>
      <c r="Y25" s="313"/>
      <c r="Z25" s="313"/>
      <c r="AA25" s="313"/>
      <c r="AB25" s="313"/>
      <c r="AC25" s="284"/>
      <c r="AD25" s="285"/>
      <c r="AE25" s="278"/>
      <c r="AF25" s="280"/>
      <c r="AG25" s="312"/>
      <c r="AH25" s="313"/>
      <c r="AI25" s="278"/>
      <c r="AJ25" s="280"/>
      <c r="AL25" s="96">
        <f t="shared" si="3"/>
        <v>0.2</v>
      </c>
      <c r="AM25" s="96">
        <f t="shared" si="9"/>
        <v>0.2</v>
      </c>
      <c r="AN25" s="96">
        <f t="shared" si="10"/>
        <v>0.2</v>
      </c>
      <c r="AO25" s="96">
        <f t="shared" si="11"/>
        <v>0.2</v>
      </c>
      <c r="AP25" s="96">
        <f t="shared" si="12"/>
        <v>0.2</v>
      </c>
      <c r="AQ25" s="96">
        <f t="shared" si="13"/>
        <v>0</v>
      </c>
      <c r="AR25" s="96">
        <f t="shared" si="14"/>
        <v>0</v>
      </c>
      <c r="AS25" s="96">
        <f t="shared" si="15"/>
        <v>0</v>
      </c>
      <c r="AT25" s="96">
        <f t="shared" si="16"/>
        <v>-2.0234054417820335E-3</v>
      </c>
      <c r="AU25" s="96">
        <f t="shared" si="17"/>
        <v>-7.4942417227613412E-2</v>
      </c>
      <c r="AV25" s="96">
        <f t="shared" si="18"/>
        <v>1.8848447359162579E-2</v>
      </c>
      <c r="AW25" s="96">
        <f t="shared" si="19"/>
        <v>-3.516905196539466E-2</v>
      </c>
      <c r="AX25" s="96">
        <f t="shared" si="20"/>
        <v>0.2</v>
      </c>
      <c r="AY25" s="96">
        <f t="shared" si="21"/>
        <v>0.2</v>
      </c>
      <c r="AZ25" s="96">
        <f t="shared" si="22"/>
        <v>-7.4942417227613412E-2</v>
      </c>
      <c r="BA25" s="96">
        <f t="shared" si="23"/>
        <v>-3.516905196539466E-2</v>
      </c>
      <c r="BB25" s="96"/>
      <c r="BC25" s="96"/>
      <c r="BD25" s="96"/>
      <c r="BE25" s="96"/>
      <c r="BF25" s="96"/>
      <c r="BG25" s="96"/>
      <c r="BH25" s="96"/>
      <c r="BI25" s="96"/>
    </row>
    <row r="26" spans="1:61" ht="12" customHeight="1">
      <c r="A26" s="52" t="s">
        <v>17</v>
      </c>
      <c r="B26" s="413" t="s">
        <v>42</v>
      </c>
      <c r="C26" s="441">
        <f t="shared" si="24"/>
        <v>0.6</v>
      </c>
      <c r="D26" s="442">
        <f t="shared" si="24"/>
        <v>0.6</v>
      </c>
      <c r="E26" s="442">
        <f t="shared" si="24"/>
        <v>0.6</v>
      </c>
      <c r="F26" s="442">
        <f t="shared" si="24"/>
        <v>0.7</v>
      </c>
      <c r="G26" s="442">
        <f t="shared" si="24"/>
        <v>0.7</v>
      </c>
      <c r="H26" s="442">
        <f t="shared" si="24"/>
        <v>0</v>
      </c>
      <c r="I26" s="442">
        <f t="shared" si="24"/>
        <v>0</v>
      </c>
      <c r="J26" s="442">
        <f t="shared" si="24"/>
        <v>0</v>
      </c>
      <c r="K26" s="429">
        <f t="shared" si="24"/>
        <v>-2.9941136327075513E-2</v>
      </c>
      <c r="L26" s="510">
        <f t="shared" si="24"/>
        <v>-0.10812782533587861</v>
      </c>
      <c r="M26" s="429">
        <f t="shared" si="24"/>
        <v>-2.402905206522632E-2</v>
      </c>
      <c r="N26" s="510">
        <f t="shared" si="24"/>
        <v>-9.5346648962532976E-2</v>
      </c>
      <c r="O26" s="441">
        <f t="shared" si="24"/>
        <v>0.6</v>
      </c>
      <c r="P26" s="442">
        <f t="shared" si="24"/>
        <v>0.7</v>
      </c>
      <c r="Q26" s="418">
        <f t="shared" si="24"/>
        <v>-0.10812782533587861</v>
      </c>
      <c r="R26" s="422">
        <f t="shared" si="24"/>
        <v>-9.5346648962532976E-2</v>
      </c>
      <c r="S26" s="159"/>
      <c r="T26" s="159"/>
      <c r="U26" s="312"/>
      <c r="V26" s="313"/>
      <c r="W26" s="313"/>
      <c r="X26" s="313"/>
      <c r="Y26" s="313"/>
      <c r="Z26" s="313"/>
      <c r="AA26" s="313"/>
      <c r="AB26" s="313"/>
      <c r="AC26" s="284"/>
      <c r="AD26" s="285"/>
      <c r="AE26" s="278"/>
      <c r="AF26" s="280"/>
      <c r="AG26" s="312"/>
      <c r="AH26" s="313"/>
      <c r="AI26" s="278"/>
      <c r="AJ26" s="280"/>
      <c r="AL26" s="96">
        <f t="shared" si="3"/>
        <v>0.6</v>
      </c>
      <c r="AM26" s="96">
        <f t="shared" si="9"/>
        <v>0.6</v>
      </c>
      <c r="AN26" s="96">
        <f t="shared" si="10"/>
        <v>0.6</v>
      </c>
      <c r="AO26" s="96">
        <f t="shared" si="11"/>
        <v>0.7</v>
      </c>
      <c r="AP26" s="96">
        <f t="shared" si="12"/>
        <v>0.7</v>
      </c>
      <c r="AQ26" s="96">
        <f t="shared" si="13"/>
        <v>0</v>
      </c>
      <c r="AR26" s="96">
        <f t="shared" si="14"/>
        <v>0</v>
      </c>
      <c r="AS26" s="96">
        <f t="shared" si="15"/>
        <v>0</v>
      </c>
      <c r="AT26" s="96">
        <f t="shared" si="16"/>
        <v>-2.9941136327075513E-2</v>
      </c>
      <c r="AU26" s="96">
        <f t="shared" si="17"/>
        <v>-0.10812782533587861</v>
      </c>
      <c r="AV26" s="96">
        <f t="shared" si="18"/>
        <v>-2.402905206522632E-2</v>
      </c>
      <c r="AW26" s="96">
        <f t="shared" si="19"/>
        <v>-9.5346648962532976E-2</v>
      </c>
      <c r="AX26" s="96">
        <f t="shared" si="20"/>
        <v>0.6</v>
      </c>
      <c r="AY26" s="96">
        <f t="shared" si="21"/>
        <v>0.7</v>
      </c>
      <c r="AZ26" s="96">
        <f t="shared" si="22"/>
        <v>-0.10812782533587861</v>
      </c>
      <c r="BA26" s="96">
        <f t="shared" si="23"/>
        <v>-9.5346648962532976E-2</v>
      </c>
      <c r="BB26" s="96"/>
      <c r="BC26" s="96"/>
      <c r="BD26" s="96"/>
      <c r="BE26" s="96"/>
      <c r="BF26" s="96"/>
      <c r="BG26" s="96"/>
      <c r="BH26" s="96"/>
      <c r="BI26" s="96"/>
    </row>
    <row r="27" spans="1:61" ht="12" customHeight="1">
      <c r="A27" s="58" t="s">
        <v>21</v>
      </c>
      <c r="B27" s="423" t="s">
        <v>43</v>
      </c>
      <c r="C27" s="448">
        <f t="shared" si="24"/>
        <v>43.1</v>
      </c>
      <c r="D27" s="449">
        <f t="shared" si="24"/>
        <v>43.2</v>
      </c>
      <c r="E27" s="449">
        <f t="shared" si="24"/>
        <v>44.2</v>
      </c>
      <c r="F27" s="449">
        <f t="shared" si="24"/>
        <v>43.9</v>
      </c>
      <c r="G27" s="449">
        <f t="shared" si="24"/>
        <v>44</v>
      </c>
      <c r="H27" s="449">
        <f t="shared" si="24"/>
        <v>0</v>
      </c>
      <c r="I27" s="449">
        <f t="shared" si="24"/>
        <v>0</v>
      </c>
      <c r="J27" s="449">
        <f t="shared" si="24"/>
        <v>0</v>
      </c>
      <c r="K27" s="526">
        <f t="shared" si="24"/>
        <v>-2.9547787544265125E-3</v>
      </c>
      <c r="L27" s="527">
        <f t="shared" si="24"/>
        <v>-1.9814944391790879E-2</v>
      </c>
      <c r="M27" s="526">
        <f t="shared" si="24"/>
        <v>3.5995658969714128E-3</v>
      </c>
      <c r="N27" s="527">
        <f t="shared" si="24"/>
        <v>1.2932126981510805E-2</v>
      </c>
      <c r="O27" s="448">
        <f t="shared" si="24"/>
        <v>43.1</v>
      </c>
      <c r="P27" s="449">
        <f t="shared" si="24"/>
        <v>44</v>
      </c>
      <c r="Q27" s="425">
        <f t="shared" si="24"/>
        <v>-1.9814944391790879E-2</v>
      </c>
      <c r="R27" s="426">
        <f t="shared" si="24"/>
        <v>1.2932126981510805E-2</v>
      </c>
      <c r="S27" s="159"/>
      <c r="T27" s="159"/>
      <c r="U27" s="314"/>
      <c r="V27" s="315"/>
      <c r="W27" s="315"/>
      <c r="X27" s="315"/>
      <c r="Y27" s="315"/>
      <c r="Z27" s="315"/>
      <c r="AA27" s="315"/>
      <c r="AB27" s="315"/>
      <c r="AC27" s="287"/>
      <c r="AD27" s="288"/>
      <c r="AE27" s="289"/>
      <c r="AF27" s="290"/>
      <c r="AG27" s="314"/>
      <c r="AH27" s="315"/>
      <c r="AI27" s="289"/>
      <c r="AJ27" s="280"/>
      <c r="AL27" s="96">
        <f t="shared" si="3"/>
        <v>43.1</v>
      </c>
      <c r="AM27" s="96">
        <f t="shared" si="9"/>
        <v>43.2</v>
      </c>
      <c r="AN27" s="96">
        <f t="shared" si="10"/>
        <v>44.2</v>
      </c>
      <c r="AO27" s="96">
        <f t="shared" si="11"/>
        <v>43.9</v>
      </c>
      <c r="AP27" s="96">
        <f t="shared" si="12"/>
        <v>44</v>
      </c>
      <c r="AQ27" s="96">
        <f t="shared" si="13"/>
        <v>0</v>
      </c>
      <c r="AR27" s="96">
        <f t="shared" si="14"/>
        <v>0</v>
      </c>
      <c r="AS27" s="96">
        <f t="shared" si="15"/>
        <v>0</v>
      </c>
      <c r="AT27" s="96">
        <f t="shared" si="16"/>
        <v>-2.9547787544265125E-3</v>
      </c>
      <c r="AU27" s="96">
        <f t="shared" si="17"/>
        <v>-1.9814944391790879E-2</v>
      </c>
      <c r="AV27" s="96">
        <f t="shared" si="18"/>
        <v>3.5995658969714128E-3</v>
      </c>
      <c r="AW27" s="96">
        <f t="shared" si="19"/>
        <v>1.2932126981510805E-2</v>
      </c>
      <c r="AX27" s="96">
        <f t="shared" si="20"/>
        <v>43.1</v>
      </c>
      <c r="AY27" s="96">
        <f t="shared" si="21"/>
        <v>44</v>
      </c>
      <c r="AZ27" s="96">
        <f t="shared" si="22"/>
        <v>-1.9814944391790879E-2</v>
      </c>
      <c r="BA27" s="96">
        <f t="shared" si="23"/>
        <v>1.2932126981510805E-2</v>
      </c>
      <c r="BB27" s="96"/>
      <c r="BC27" s="96"/>
      <c r="BD27" s="96"/>
      <c r="BE27" s="96"/>
      <c r="BF27" s="96"/>
      <c r="BG27" s="96"/>
      <c r="BH27" s="96"/>
      <c r="BI27" s="96"/>
    </row>
    <row r="28" spans="1:61" ht="12" customHeight="1">
      <c r="A28" s="52" t="s">
        <v>13</v>
      </c>
      <c r="B28" s="413" t="s">
        <v>44</v>
      </c>
      <c r="C28" s="473">
        <f t="shared" si="24"/>
        <v>17.100000000000001</v>
      </c>
      <c r="D28" s="442">
        <f t="shared" si="24"/>
        <v>17.5</v>
      </c>
      <c r="E28" s="442">
        <f t="shared" si="24"/>
        <v>17.599999999999998</v>
      </c>
      <c r="F28" s="442">
        <f t="shared" si="24"/>
        <v>17</v>
      </c>
      <c r="G28" s="442">
        <f t="shared" si="24"/>
        <v>17.299999999999997</v>
      </c>
      <c r="H28" s="442">
        <f t="shared" si="24"/>
        <v>0</v>
      </c>
      <c r="I28" s="442">
        <f t="shared" si="24"/>
        <v>0</v>
      </c>
      <c r="J28" s="442">
        <f t="shared" si="24"/>
        <v>0</v>
      </c>
      <c r="K28" s="429">
        <f t="shared" si="24"/>
        <v>-2.2389723846237497E-2</v>
      </c>
      <c r="L28" s="510">
        <f t="shared" si="24"/>
        <v>-7.963269550744001E-3</v>
      </c>
      <c r="M28" s="429">
        <f t="shared" si="24"/>
        <v>-1.1423820779139504E-2</v>
      </c>
      <c r="N28" s="510">
        <f t="shared" si="24"/>
        <v>2.9742494997598623E-2</v>
      </c>
      <c r="O28" s="473">
        <f t="shared" si="24"/>
        <v>17.100000000000001</v>
      </c>
      <c r="P28" s="442">
        <f t="shared" si="24"/>
        <v>17.299999999999997</v>
      </c>
      <c r="Q28" s="418">
        <f t="shared" si="24"/>
        <v>-7.963269550744001E-3</v>
      </c>
      <c r="R28" s="422">
        <f t="shared" si="24"/>
        <v>2.9742494997598623E-2</v>
      </c>
      <c r="S28" s="159"/>
      <c r="T28" s="159"/>
      <c r="U28" s="312"/>
      <c r="V28" s="313"/>
      <c r="W28" s="313"/>
      <c r="X28" s="313"/>
      <c r="Y28" s="313"/>
      <c r="Z28" s="313"/>
      <c r="AA28" s="313"/>
      <c r="AB28" s="313"/>
      <c r="AC28" s="284"/>
      <c r="AD28" s="285"/>
      <c r="AE28" s="278"/>
      <c r="AF28" s="280"/>
      <c r="AG28" s="312"/>
      <c r="AH28" s="313"/>
      <c r="AI28" s="278"/>
      <c r="AJ28" s="280"/>
      <c r="AL28" s="96">
        <f t="shared" si="3"/>
        <v>17.100000000000001</v>
      </c>
      <c r="AM28" s="96">
        <f t="shared" si="9"/>
        <v>17.5</v>
      </c>
      <c r="AN28" s="96">
        <f t="shared" si="10"/>
        <v>17.599999999999998</v>
      </c>
      <c r="AO28" s="96">
        <f t="shared" si="11"/>
        <v>17</v>
      </c>
      <c r="AP28" s="96">
        <f t="shared" si="12"/>
        <v>17.299999999999997</v>
      </c>
      <c r="AQ28" s="96">
        <f t="shared" si="13"/>
        <v>0</v>
      </c>
      <c r="AR28" s="96">
        <f t="shared" si="14"/>
        <v>0</v>
      </c>
      <c r="AS28" s="96">
        <f t="shared" si="15"/>
        <v>0</v>
      </c>
      <c r="AT28" s="96">
        <f t="shared" si="16"/>
        <v>-2.2389723846237497E-2</v>
      </c>
      <c r="AU28" s="96">
        <f t="shared" si="17"/>
        <v>-7.963269550744001E-3</v>
      </c>
      <c r="AV28" s="96">
        <f t="shared" si="18"/>
        <v>-1.1423820779139504E-2</v>
      </c>
      <c r="AW28" s="96">
        <f t="shared" si="19"/>
        <v>2.9742494997598623E-2</v>
      </c>
      <c r="AX28" s="96">
        <f t="shared" si="20"/>
        <v>17.100000000000001</v>
      </c>
      <c r="AY28" s="96">
        <f t="shared" si="21"/>
        <v>17.299999999999997</v>
      </c>
      <c r="AZ28" s="96">
        <f t="shared" si="22"/>
        <v>-7.963269550744001E-3</v>
      </c>
      <c r="BA28" s="96">
        <f t="shared" si="23"/>
        <v>2.9742494997598623E-2</v>
      </c>
      <c r="BB28" s="96"/>
      <c r="BC28" s="96"/>
      <c r="BD28" s="96"/>
      <c r="BE28" s="96"/>
      <c r="BF28" s="96"/>
      <c r="BG28" s="96"/>
      <c r="BH28" s="96"/>
      <c r="BI28" s="96"/>
    </row>
    <row r="29" spans="1:61" ht="12" customHeight="1">
      <c r="A29" s="52" t="s">
        <v>12</v>
      </c>
      <c r="B29" s="413" t="s">
        <v>45</v>
      </c>
      <c r="C29" s="441">
        <f t="shared" si="24"/>
        <v>0.2</v>
      </c>
      <c r="D29" s="442">
        <f t="shared" si="24"/>
        <v>0.2</v>
      </c>
      <c r="E29" s="442">
        <f t="shared" si="24"/>
        <v>0.1</v>
      </c>
      <c r="F29" s="442">
        <f t="shared" si="24"/>
        <v>0.2</v>
      </c>
      <c r="G29" s="442">
        <f t="shared" si="24"/>
        <v>0.1</v>
      </c>
      <c r="H29" s="442">
        <f t="shared" si="24"/>
        <v>0</v>
      </c>
      <c r="I29" s="442">
        <f t="shared" si="24"/>
        <v>0</v>
      </c>
      <c r="J29" s="442">
        <f t="shared" si="24"/>
        <v>0</v>
      </c>
      <c r="K29" s="429">
        <f t="shared" si="24"/>
        <v>-0.11479077673761706</v>
      </c>
      <c r="L29" s="510">
        <f t="shared" si="24"/>
        <v>3.2606935792663494E-2</v>
      </c>
      <c r="M29" s="429">
        <f t="shared" si="24"/>
        <v>-0.10194278991807004</v>
      </c>
      <c r="N29" s="510">
        <f t="shared" si="24"/>
        <v>6.1749432998474685E-2</v>
      </c>
      <c r="O29" s="441">
        <f t="shared" si="24"/>
        <v>0.2</v>
      </c>
      <c r="P29" s="442">
        <f t="shared" si="24"/>
        <v>0.1</v>
      </c>
      <c r="Q29" s="418">
        <f t="shared" si="24"/>
        <v>3.2606935792663494E-2</v>
      </c>
      <c r="R29" s="422">
        <f t="shared" si="24"/>
        <v>6.1749432998474685E-2</v>
      </c>
      <c r="S29" s="159"/>
      <c r="T29" s="159"/>
      <c r="U29" s="312"/>
      <c r="V29" s="313"/>
      <c r="W29" s="313"/>
      <c r="X29" s="313"/>
      <c r="Y29" s="313"/>
      <c r="Z29" s="313"/>
      <c r="AA29" s="313"/>
      <c r="AB29" s="313"/>
      <c r="AC29" s="284"/>
      <c r="AD29" s="285"/>
      <c r="AE29" s="278"/>
      <c r="AF29" s="280"/>
      <c r="AG29" s="312"/>
      <c r="AH29" s="313"/>
      <c r="AI29" s="278"/>
      <c r="AJ29" s="280"/>
      <c r="AL29" s="96">
        <f t="shared" si="3"/>
        <v>0.2</v>
      </c>
      <c r="AM29" s="96">
        <f t="shared" si="9"/>
        <v>0.2</v>
      </c>
      <c r="AN29" s="96">
        <f t="shared" si="10"/>
        <v>0.1</v>
      </c>
      <c r="AO29" s="96">
        <f t="shared" si="11"/>
        <v>0.2</v>
      </c>
      <c r="AP29" s="96">
        <f t="shared" si="12"/>
        <v>0.1</v>
      </c>
      <c r="AQ29" s="96">
        <f t="shared" si="13"/>
        <v>0</v>
      </c>
      <c r="AR29" s="96">
        <f t="shared" si="14"/>
        <v>0</v>
      </c>
      <c r="AS29" s="96">
        <f t="shared" si="15"/>
        <v>0</v>
      </c>
      <c r="AT29" s="96">
        <f t="shared" si="16"/>
        <v>-0.11479077673761706</v>
      </c>
      <c r="AU29" s="96">
        <f t="shared" si="17"/>
        <v>3.2606935792663494E-2</v>
      </c>
      <c r="AV29" s="96">
        <f t="shared" si="18"/>
        <v>-0.10194278991807004</v>
      </c>
      <c r="AW29" s="96">
        <f t="shared" si="19"/>
        <v>6.1749432998474685E-2</v>
      </c>
      <c r="AX29" s="96">
        <f t="shared" si="20"/>
        <v>0.2</v>
      </c>
      <c r="AY29" s="96">
        <f t="shared" si="21"/>
        <v>0.1</v>
      </c>
      <c r="AZ29" s="96">
        <f t="shared" si="22"/>
        <v>3.2606935792663494E-2</v>
      </c>
      <c r="BA29" s="96">
        <f t="shared" si="23"/>
        <v>6.1749432998474685E-2</v>
      </c>
      <c r="BB29" s="96"/>
      <c r="BC29" s="96"/>
      <c r="BD29" s="96"/>
      <c r="BE29" s="96"/>
      <c r="BF29" s="96"/>
      <c r="BG29" s="96"/>
      <c r="BH29" s="96"/>
      <c r="BI29" s="96"/>
    </row>
    <row r="30" spans="1:61" ht="12" customHeight="1">
      <c r="A30" s="58" t="s">
        <v>11</v>
      </c>
      <c r="B30" s="430" t="s">
        <v>46</v>
      </c>
      <c r="C30" s="450">
        <f t="shared" si="24"/>
        <v>17.3</v>
      </c>
      <c r="D30" s="451">
        <f t="shared" si="24"/>
        <v>17.7</v>
      </c>
      <c r="E30" s="451">
        <f t="shared" si="24"/>
        <v>17.7</v>
      </c>
      <c r="F30" s="451">
        <f t="shared" si="24"/>
        <v>17.2</v>
      </c>
      <c r="G30" s="451">
        <f t="shared" si="24"/>
        <v>17.399999999999999</v>
      </c>
      <c r="H30" s="451">
        <f t="shared" si="24"/>
        <v>0</v>
      </c>
      <c r="I30" s="451">
        <f t="shared" si="24"/>
        <v>0</v>
      </c>
      <c r="J30" s="451">
        <f t="shared" si="24"/>
        <v>0</v>
      </c>
      <c r="K30" s="533">
        <f t="shared" si="24"/>
        <v>-2.3290324262789652E-2</v>
      </c>
      <c r="L30" s="437">
        <f t="shared" si="24"/>
        <v>-7.6188511563889394E-3</v>
      </c>
      <c r="M30" s="533">
        <f t="shared" si="24"/>
        <v>-1.2304929963558808E-2</v>
      </c>
      <c r="N30" s="437">
        <f t="shared" si="24"/>
        <v>3.0017308369097329E-2</v>
      </c>
      <c r="O30" s="543">
        <f t="shared" si="24"/>
        <v>17.3</v>
      </c>
      <c r="P30" s="544">
        <f t="shared" si="24"/>
        <v>17.399999999999999</v>
      </c>
      <c r="Q30" s="436">
        <f t="shared" si="24"/>
        <v>-7.6188511563889394E-3</v>
      </c>
      <c r="R30" s="438">
        <f t="shared" si="24"/>
        <v>3.0017308369097329E-2</v>
      </c>
      <c r="S30" s="159"/>
      <c r="T30" s="159"/>
      <c r="U30" s="316"/>
      <c r="V30" s="317"/>
      <c r="W30" s="317"/>
      <c r="X30" s="317"/>
      <c r="Y30" s="317"/>
      <c r="Z30" s="317"/>
      <c r="AA30" s="317"/>
      <c r="AB30" s="317"/>
      <c r="AC30" s="299"/>
      <c r="AD30" s="607"/>
      <c r="AE30" s="300"/>
      <c r="AF30" s="318"/>
      <c r="AG30" s="316"/>
      <c r="AH30" s="317"/>
      <c r="AI30" s="300"/>
      <c r="AJ30" s="310"/>
      <c r="AL30" s="96">
        <f t="shared" si="3"/>
        <v>17.3</v>
      </c>
      <c r="AM30" s="96">
        <f t="shared" si="9"/>
        <v>17.7</v>
      </c>
      <c r="AN30" s="96">
        <f t="shared" si="10"/>
        <v>17.7</v>
      </c>
      <c r="AO30" s="96">
        <f t="shared" si="11"/>
        <v>17.2</v>
      </c>
      <c r="AP30" s="96">
        <f t="shared" si="12"/>
        <v>17.399999999999999</v>
      </c>
      <c r="AQ30" s="96">
        <f t="shared" si="13"/>
        <v>0</v>
      </c>
      <c r="AR30" s="96">
        <f t="shared" si="14"/>
        <v>0</v>
      </c>
      <c r="AS30" s="96">
        <f t="shared" si="15"/>
        <v>0</v>
      </c>
      <c r="AT30" s="96">
        <f t="shared" si="16"/>
        <v>-2.3290324262789652E-2</v>
      </c>
      <c r="AU30" s="96">
        <f t="shared" si="17"/>
        <v>-7.6188511563889394E-3</v>
      </c>
      <c r="AV30" s="96">
        <f t="shared" si="18"/>
        <v>-1.2304929963558808E-2</v>
      </c>
      <c r="AW30" s="96">
        <f t="shared" si="19"/>
        <v>3.0017308369097329E-2</v>
      </c>
      <c r="AX30" s="96">
        <f t="shared" si="20"/>
        <v>17.3</v>
      </c>
      <c r="AY30" s="96">
        <f t="shared" si="21"/>
        <v>17.399999999999999</v>
      </c>
      <c r="AZ30" s="96">
        <f t="shared" si="22"/>
        <v>-7.6188511563889394E-3</v>
      </c>
      <c r="BA30" s="96">
        <f t="shared" si="23"/>
        <v>3.0017308369097329E-2</v>
      </c>
      <c r="BB30" s="96"/>
      <c r="BC30" s="96"/>
      <c r="BD30" s="96"/>
      <c r="BE30" s="96"/>
      <c r="BF30" s="96"/>
      <c r="BG30" s="96"/>
      <c r="BH30" s="96"/>
      <c r="BI30" s="96"/>
    </row>
    <row r="31" spans="1:61" s="173" customFormat="1" ht="13.2">
      <c r="A31" s="178" t="str">
        <f>+"FXRetailTot"&amp;$A$1</f>
        <v>FXRetailTotSWE</v>
      </c>
      <c r="B31" s="945" t="s">
        <v>98</v>
      </c>
      <c r="C31" s="945"/>
      <c r="D31" s="945"/>
      <c r="E31" s="945"/>
      <c r="F31" s="945"/>
      <c r="G31" s="945"/>
      <c r="H31" s="945"/>
      <c r="I31" s="945"/>
      <c r="J31" s="945"/>
      <c r="K31" s="945"/>
      <c r="L31" s="945"/>
      <c r="M31" s="945"/>
      <c r="N31" s="945"/>
      <c r="O31" s="945"/>
      <c r="P31" s="945"/>
      <c r="Q31" s="945"/>
      <c r="R31" s="945"/>
    </row>
    <row r="32" spans="1:61" s="5" customFormat="1">
      <c r="A32" s="148"/>
      <c r="B32" s="950"/>
      <c r="C32" s="950"/>
      <c r="D32" s="950"/>
      <c r="E32" s="950"/>
      <c r="F32" s="950"/>
      <c r="G32" s="950"/>
      <c r="H32" s="950"/>
      <c r="I32" s="950"/>
      <c r="J32" s="950"/>
      <c r="K32" s="950"/>
      <c r="L32" s="950"/>
      <c r="M32" s="950"/>
      <c r="N32" s="950"/>
      <c r="O32" s="950"/>
      <c r="P32" s="950"/>
      <c r="Q32" s="357"/>
      <c r="R32" s="353"/>
      <c r="S32" s="106"/>
      <c r="T32" s="107"/>
    </row>
    <row r="33" spans="1:20" s="5" customFormat="1">
      <c r="A33" s="147"/>
      <c r="B33" s="920"/>
      <c r="C33" s="920"/>
      <c r="D33" s="920"/>
      <c r="E33" s="920"/>
      <c r="F33" s="920"/>
      <c r="G33" s="920"/>
      <c r="H33" s="920"/>
      <c r="I33" s="920"/>
      <c r="J33" s="920"/>
      <c r="K33" s="920"/>
      <c r="L33" s="920"/>
      <c r="N33" s="108"/>
      <c r="Q33" s="108"/>
      <c r="T33" s="108"/>
    </row>
    <row r="34" spans="1:20" s="49" customFormat="1">
      <c r="A34" s="40"/>
      <c r="B34" s="10"/>
      <c r="C34" s="10"/>
      <c r="D34" s="10"/>
      <c r="E34" s="10"/>
      <c r="F34" s="10"/>
      <c r="G34" s="10"/>
      <c r="H34" s="10"/>
      <c r="I34" s="10"/>
      <c r="J34" s="10"/>
      <c r="K34" s="160"/>
      <c r="L34" s="160"/>
      <c r="M34" s="10"/>
    </row>
    <row r="35" spans="1:20" s="49" customFormat="1">
      <c r="A35" s="40"/>
      <c r="B35" s="10"/>
      <c r="C35" s="16"/>
      <c r="D35" s="16"/>
      <c r="E35" s="7"/>
      <c r="F35" s="12"/>
      <c r="G35" s="12"/>
      <c r="H35" s="12"/>
      <c r="I35" s="12"/>
      <c r="J35" s="12"/>
      <c r="K35" s="160"/>
      <c r="L35" s="160"/>
      <c r="M35" s="10"/>
    </row>
    <row r="36" spans="1:20" s="49" customFormat="1">
      <c r="A36" s="8"/>
      <c r="B36" s="10"/>
      <c r="C36" s="16"/>
      <c r="D36" s="16"/>
      <c r="E36" s="16"/>
      <c r="F36" s="12"/>
      <c r="G36" s="12"/>
      <c r="H36" s="7"/>
      <c r="I36" s="7"/>
      <c r="J36" s="7"/>
      <c r="K36" s="160"/>
      <c r="L36" s="160"/>
      <c r="M36" s="10"/>
    </row>
    <row r="37" spans="1:20" s="49" customFormat="1">
      <c r="A37" s="8"/>
      <c r="B37" s="10"/>
      <c r="C37" s="16"/>
      <c r="D37" s="16"/>
      <c r="E37" s="16"/>
      <c r="F37" s="12"/>
      <c r="G37" s="12"/>
      <c r="H37" s="7"/>
      <c r="I37" s="7"/>
      <c r="J37" s="7"/>
      <c r="K37" s="160"/>
      <c r="L37" s="160"/>
      <c r="M37" s="10"/>
    </row>
    <row r="38" spans="1:20" s="49" customFormat="1">
      <c r="A38" s="8"/>
      <c r="B38" s="10"/>
      <c r="C38" s="16"/>
      <c r="D38" s="16"/>
      <c r="E38" s="16"/>
      <c r="F38" s="97"/>
      <c r="G38" s="12"/>
      <c r="H38" s="7"/>
      <c r="I38" s="7"/>
      <c r="J38" s="7"/>
      <c r="K38" s="160"/>
      <c r="L38" s="160"/>
      <c r="M38" s="10"/>
    </row>
    <row r="39" spans="1:20" s="49" customFormat="1">
      <c r="A39" s="8"/>
      <c r="B39" s="10"/>
      <c r="C39" s="21"/>
      <c r="D39" s="21"/>
      <c r="E39" s="21"/>
      <c r="F39" s="98"/>
      <c r="G39" s="98"/>
      <c r="H39" s="9"/>
      <c r="I39" s="9"/>
      <c r="J39" s="9"/>
      <c r="K39" s="160"/>
      <c r="L39" s="160"/>
      <c r="M39" s="10"/>
    </row>
    <row r="40" spans="1:20" s="49" customFormat="1">
      <c r="A40" s="8"/>
      <c r="B40" s="10"/>
      <c r="C40" s="16"/>
      <c r="D40" s="16"/>
      <c r="E40" s="7"/>
      <c r="F40" s="12"/>
      <c r="G40" s="12"/>
      <c r="H40" s="7"/>
      <c r="I40" s="7"/>
      <c r="J40" s="7"/>
      <c r="K40" s="160"/>
      <c r="L40" s="160"/>
      <c r="M40" s="10"/>
    </row>
    <row r="41" spans="1:20" s="49" customFormat="1">
      <c r="A41" s="8"/>
      <c r="B41" s="10"/>
      <c r="C41" s="21"/>
      <c r="D41" s="21"/>
      <c r="E41" s="9"/>
      <c r="F41" s="98"/>
      <c r="G41" s="98"/>
      <c r="H41" s="9"/>
      <c r="I41" s="9"/>
      <c r="J41" s="9"/>
      <c r="K41" s="160"/>
      <c r="L41" s="160"/>
      <c r="M41" s="10"/>
    </row>
    <row r="42" spans="1:20" s="49" customFormat="1">
      <c r="A42" s="8"/>
      <c r="B42" s="10"/>
      <c r="C42" s="21"/>
      <c r="D42" s="21"/>
      <c r="E42" s="9"/>
      <c r="F42" s="9"/>
      <c r="G42" s="9"/>
      <c r="H42" s="9"/>
      <c r="I42" s="9"/>
      <c r="J42" s="9"/>
      <c r="K42" s="160"/>
      <c r="L42" s="160"/>
      <c r="M42" s="10"/>
    </row>
    <row r="43" spans="1:20" s="49" customFormat="1">
      <c r="A43" s="8"/>
      <c r="B43" s="10"/>
      <c r="C43" s="16"/>
      <c r="D43" s="16"/>
      <c r="E43" s="7"/>
      <c r="F43" s="99"/>
      <c r="G43" s="99"/>
      <c r="H43" s="7"/>
      <c r="I43" s="7"/>
      <c r="J43" s="7"/>
      <c r="K43" s="160"/>
      <c r="L43" s="160"/>
      <c r="M43" s="10"/>
    </row>
    <row r="44" spans="1:20" s="49" customFormat="1">
      <c r="A44" s="8"/>
      <c r="B44" s="10"/>
      <c r="C44" s="21"/>
      <c r="D44" s="21"/>
      <c r="E44" s="9"/>
      <c r="F44" s="98"/>
      <c r="G44" s="98"/>
      <c r="H44" s="9"/>
      <c r="I44" s="9"/>
      <c r="J44" s="9"/>
      <c r="K44" s="160"/>
      <c r="L44" s="160"/>
      <c r="M44" s="10"/>
    </row>
    <row r="45" spans="1:20" s="49" customFormat="1">
      <c r="A45" s="8"/>
      <c r="B45" s="10"/>
      <c r="C45" s="12"/>
      <c r="D45" s="12"/>
      <c r="E45" s="12"/>
      <c r="F45" s="12"/>
      <c r="G45" s="12"/>
      <c r="H45" s="12"/>
      <c r="I45" s="12"/>
      <c r="J45" s="12"/>
      <c r="K45" s="160"/>
      <c r="L45" s="160"/>
      <c r="M45" s="10"/>
    </row>
    <row r="46" spans="1:20" s="49" customFormat="1">
      <c r="A46" s="8"/>
      <c r="B46" s="10"/>
      <c r="C46" s="12"/>
      <c r="D46" s="12"/>
      <c r="E46" s="12"/>
      <c r="F46" s="12"/>
      <c r="G46" s="12"/>
      <c r="H46" s="12"/>
      <c r="I46" s="12"/>
      <c r="J46" s="12"/>
      <c r="K46" s="160"/>
      <c r="L46" s="160"/>
      <c r="M46" s="10"/>
    </row>
    <row r="47" spans="1:20" s="49" customFormat="1">
      <c r="A47" s="8"/>
      <c r="B47" s="10"/>
      <c r="C47" s="99"/>
      <c r="D47" s="99"/>
      <c r="E47" s="99"/>
      <c r="F47" s="99"/>
      <c r="G47" s="99"/>
      <c r="H47" s="99"/>
      <c r="I47" s="99"/>
      <c r="J47" s="99"/>
      <c r="K47" s="160"/>
      <c r="L47" s="160"/>
      <c r="M47" s="10"/>
    </row>
    <row r="48" spans="1:20" s="49" customFormat="1">
      <c r="A48" s="8"/>
      <c r="B48" s="10"/>
      <c r="C48" s="7"/>
      <c r="D48" s="7"/>
      <c r="E48" s="7"/>
      <c r="F48" s="7"/>
      <c r="G48" s="7"/>
      <c r="H48" s="7"/>
      <c r="I48" s="7"/>
      <c r="J48" s="7"/>
      <c r="K48" s="160"/>
      <c r="L48" s="160"/>
      <c r="M48" s="10"/>
    </row>
    <row r="49" spans="1:13" s="49" customFormat="1">
      <c r="A49" s="8"/>
      <c r="B49" s="10"/>
      <c r="C49" s="100"/>
      <c r="D49" s="100"/>
      <c r="E49" s="100"/>
      <c r="F49" s="100"/>
      <c r="G49" s="100"/>
      <c r="H49" s="100"/>
      <c r="I49" s="100"/>
      <c r="J49" s="100"/>
      <c r="K49" s="160"/>
      <c r="L49" s="160"/>
      <c r="M49" s="10"/>
    </row>
    <row r="50" spans="1:13" s="49" customFormat="1">
      <c r="A50" s="8"/>
      <c r="B50" s="10"/>
      <c r="C50" s="100"/>
      <c r="D50" s="100"/>
      <c r="E50" s="100"/>
      <c r="F50" s="100"/>
      <c r="G50" s="100"/>
      <c r="H50" s="100"/>
      <c r="I50" s="100"/>
      <c r="J50" s="100"/>
      <c r="K50" s="160"/>
      <c r="L50" s="160"/>
      <c r="M50" s="10"/>
    </row>
    <row r="51" spans="1:13" s="49" customFormat="1">
      <c r="A51" s="8"/>
      <c r="B51" s="10"/>
      <c r="C51" s="101"/>
      <c r="D51" s="101"/>
      <c r="E51" s="101"/>
      <c r="F51" s="101"/>
      <c r="G51" s="101"/>
      <c r="H51" s="101"/>
      <c r="I51" s="101"/>
      <c r="J51" s="101"/>
      <c r="K51" s="160"/>
      <c r="L51" s="160"/>
      <c r="M51" s="10"/>
    </row>
    <row r="52" spans="1:13" s="49" customFormat="1">
      <c r="A52" s="8"/>
      <c r="B52" s="10"/>
      <c r="C52" s="100"/>
      <c r="D52" s="100"/>
      <c r="E52" s="100"/>
      <c r="F52" s="100"/>
      <c r="G52" s="100"/>
      <c r="H52" s="100"/>
      <c r="I52" s="100"/>
      <c r="J52" s="100"/>
      <c r="K52" s="160"/>
      <c r="L52" s="160"/>
      <c r="M52" s="10"/>
    </row>
    <row r="53" spans="1:13" s="49" customFormat="1">
      <c r="A53" s="8"/>
      <c r="B53" s="10"/>
      <c r="C53" s="100"/>
      <c r="D53" s="100"/>
      <c r="E53" s="100"/>
      <c r="F53" s="100"/>
      <c r="G53" s="100"/>
      <c r="H53" s="100"/>
      <c r="I53" s="100"/>
      <c r="J53" s="100"/>
      <c r="K53" s="160"/>
      <c r="L53" s="160"/>
      <c r="M53" s="10"/>
    </row>
    <row r="54" spans="1:13" s="49" customFormat="1">
      <c r="A54" s="8"/>
      <c r="B54" s="10"/>
      <c r="C54" s="101"/>
      <c r="D54" s="101"/>
      <c r="E54" s="101"/>
      <c r="F54" s="101"/>
      <c r="G54" s="101"/>
      <c r="H54" s="101"/>
      <c r="I54" s="101"/>
      <c r="J54" s="101"/>
      <c r="K54" s="160"/>
      <c r="L54" s="160"/>
      <c r="M54" s="10"/>
    </row>
    <row r="55" spans="1:13" s="49" customFormat="1">
      <c r="A55" s="8"/>
      <c r="B55" s="10"/>
      <c r="C55" s="100"/>
      <c r="D55" s="100"/>
      <c r="E55" s="7"/>
      <c r="F55" s="7"/>
      <c r="G55" s="7"/>
      <c r="H55" s="9"/>
      <c r="I55" s="9"/>
      <c r="J55" s="9"/>
      <c r="K55" s="160"/>
      <c r="L55" s="160"/>
      <c r="M55" s="10"/>
    </row>
    <row r="56" spans="1:13" s="49" customFormat="1">
      <c r="A56" s="8"/>
      <c r="B56" s="10"/>
      <c r="C56" s="102"/>
      <c r="D56" s="102"/>
      <c r="E56" s="102"/>
      <c r="F56" s="102"/>
      <c r="G56" s="102"/>
      <c r="H56" s="102"/>
      <c r="I56" s="102"/>
      <c r="J56" s="102"/>
      <c r="K56" s="160"/>
      <c r="L56" s="160"/>
      <c r="M56" s="10"/>
    </row>
    <row r="57" spans="1:13" s="49" customFormat="1">
      <c r="A57" s="8"/>
      <c r="B57" s="10"/>
      <c r="C57" s="102"/>
      <c r="D57" s="102"/>
      <c r="E57" s="102"/>
      <c r="F57" s="102"/>
      <c r="G57" s="102"/>
      <c r="H57" s="102"/>
      <c r="I57" s="102"/>
      <c r="J57" s="102"/>
      <c r="K57" s="160"/>
      <c r="L57" s="160"/>
      <c r="M57" s="10"/>
    </row>
    <row r="58" spans="1:13" s="49" customFormat="1">
      <c r="A58" s="8"/>
      <c r="B58" s="10"/>
      <c r="C58" s="102"/>
      <c r="D58" s="102"/>
      <c r="E58" s="102"/>
      <c r="F58" s="102"/>
      <c r="G58" s="102"/>
      <c r="H58" s="102"/>
      <c r="I58" s="102"/>
      <c r="J58" s="102"/>
      <c r="K58" s="160"/>
      <c r="L58" s="160"/>
      <c r="M58" s="10"/>
    </row>
    <row r="59" spans="1:13" s="49" customFormat="1">
      <c r="A59" s="8"/>
      <c r="B59" s="10"/>
      <c r="C59" s="103"/>
      <c r="D59" s="103"/>
      <c r="E59" s="103"/>
      <c r="F59" s="103"/>
      <c r="G59" s="103"/>
      <c r="H59" s="103"/>
      <c r="I59" s="103"/>
      <c r="J59" s="103"/>
      <c r="K59" s="160"/>
      <c r="L59" s="160"/>
      <c r="M59" s="10"/>
    </row>
    <row r="60" spans="1:13" s="49" customFormat="1">
      <c r="A60" s="8"/>
      <c r="B60" s="10"/>
      <c r="C60" s="102"/>
      <c r="D60" s="102"/>
      <c r="E60" s="102"/>
      <c r="F60" s="102"/>
      <c r="G60" s="102"/>
      <c r="H60" s="102"/>
      <c r="I60" s="102"/>
      <c r="J60" s="102"/>
      <c r="K60" s="160"/>
      <c r="L60" s="160"/>
      <c r="M60" s="10"/>
    </row>
    <row r="61" spans="1:13" s="49" customFormat="1">
      <c r="A61" s="8"/>
      <c r="B61" s="10"/>
      <c r="C61" s="102"/>
      <c r="D61" s="102"/>
      <c r="E61" s="102"/>
      <c r="F61" s="102"/>
      <c r="G61" s="102"/>
      <c r="H61" s="102"/>
      <c r="I61" s="102"/>
      <c r="J61" s="102"/>
      <c r="K61" s="160"/>
      <c r="L61" s="160"/>
      <c r="M61" s="10"/>
    </row>
    <row r="62" spans="1:13" s="49" customFormat="1">
      <c r="A62" s="8"/>
      <c r="B62" s="10"/>
      <c r="C62" s="103"/>
      <c r="D62" s="103"/>
      <c r="E62" s="103"/>
      <c r="F62" s="103"/>
      <c r="G62" s="103"/>
      <c r="H62" s="103"/>
      <c r="I62" s="103"/>
      <c r="J62" s="103"/>
      <c r="K62" s="160"/>
      <c r="L62" s="160"/>
      <c r="M62" s="10"/>
    </row>
    <row r="63" spans="1:13" s="49" customFormat="1">
      <c r="A63" s="8"/>
      <c r="B63" s="10"/>
      <c r="C63" s="7"/>
      <c r="D63" s="7"/>
      <c r="E63" s="7"/>
      <c r="F63" s="7"/>
      <c r="G63" s="7"/>
      <c r="H63" s="7"/>
      <c r="I63" s="7"/>
      <c r="J63" s="7"/>
      <c r="K63" s="160"/>
      <c r="L63" s="160"/>
      <c r="M63" s="10"/>
    </row>
    <row r="64" spans="1:13" s="49" customFormat="1">
      <c r="A64" s="8"/>
      <c r="B64" s="10"/>
      <c r="C64" s="10"/>
      <c r="D64" s="10"/>
      <c r="E64" s="10"/>
      <c r="F64" s="10"/>
      <c r="G64" s="10"/>
      <c r="H64" s="10"/>
      <c r="I64" s="10"/>
      <c r="J64" s="10"/>
      <c r="K64" s="160"/>
      <c r="L64" s="160"/>
      <c r="M64" s="10"/>
    </row>
    <row r="65" spans="1:13" s="49" customFormat="1">
      <c r="A65" s="8"/>
      <c r="B65" s="10"/>
      <c r="C65" s="10"/>
      <c r="D65" s="10"/>
      <c r="E65" s="10"/>
      <c r="F65" s="10"/>
      <c r="G65" s="10"/>
      <c r="H65" s="10"/>
      <c r="I65" s="10"/>
      <c r="J65" s="10"/>
      <c r="K65" s="160"/>
      <c r="L65" s="160"/>
      <c r="M65" s="10"/>
    </row>
    <row r="66" spans="1:13" s="49" customFormat="1">
      <c r="A66" s="8"/>
      <c r="B66" s="10"/>
      <c r="C66" s="10"/>
      <c r="D66" s="10"/>
      <c r="E66" s="10"/>
      <c r="F66" s="10"/>
      <c r="G66" s="10"/>
      <c r="H66" s="10"/>
      <c r="I66" s="10"/>
      <c r="J66" s="10"/>
      <c r="K66" s="160"/>
      <c r="L66" s="160"/>
      <c r="M66" s="10"/>
    </row>
    <row r="96" spans="8:10" s="49" customFormat="1">
      <c r="H96" s="63"/>
      <c r="I96" s="63"/>
      <c r="J96" s="63"/>
    </row>
  </sheetData>
  <mergeCells count="6">
    <mergeCell ref="B33:L33"/>
    <mergeCell ref="M3:N3"/>
    <mergeCell ref="O3:P3"/>
    <mergeCell ref="Q3:R3"/>
    <mergeCell ref="B31:R31"/>
    <mergeCell ref="B32:P32"/>
  </mergeCells>
  <pageMargins left="0.7" right="0.7" top="0.75" bottom="0.75" header="0.3" footer="0.3"/>
  <pageSetup paperSize="9" orientation="portrait" r:id="rId1"/>
  <headerFooter>
    <oddFooter>&amp;C&amp;1#&amp;"Calibri"&amp;10&amp;K000000Confidential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Blad6">
    <tabColor rgb="FF92D050"/>
    <pageSetUpPr fitToPage="1"/>
  </sheetPr>
  <dimension ref="A1:AV107"/>
  <sheetViews>
    <sheetView topLeftCell="B1" zoomScale="90" zoomScaleNormal="90" workbookViewId="0">
      <selection activeCell="B23" sqref="B23:O29"/>
    </sheetView>
  </sheetViews>
  <sheetFormatPr defaultColWidth="9.33203125" defaultRowHeight="12" outlineLevelRow="1" outlineLevelCol="1"/>
  <cols>
    <col min="1" max="1" width="23.33203125" style="49" customWidth="1"/>
    <col min="2" max="2" width="33.33203125" style="49" customWidth="1"/>
    <col min="3" max="3" width="7.6640625" style="10" bestFit="1" customWidth="1"/>
    <col min="4" max="7" width="7.6640625" style="49" bestFit="1" customWidth="1"/>
    <col min="8" max="8" width="7.33203125" style="49" customWidth="1" outlineLevel="1"/>
    <col min="9" max="10" width="6.6640625" style="49" customWidth="1" outlineLevel="1"/>
    <col min="11" max="12" width="7.44140625" style="49" customWidth="1"/>
    <col min="13" max="15" width="8.44140625" style="49" customWidth="1" outlineLevel="1"/>
    <col min="16" max="16" width="9.33203125" style="49"/>
    <col min="17" max="17" width="13.6640625" style="49" bestFit="1" customWidth="1"/>
    <col min="18" max="20" width="8.6640625" style="49" customWidth="1"/>
    <col min="21" max="22" width="9.33203125" style="49"/>
    <col min="23" max="23" width="9.6640625" style="49" customWidth="1"/>
    <col min="24" max="24" width="8.109375" style="49" customWidth="1"/>
    <col min="25" max="16384" width="9.33203125" style="49"/>
  </cols>
  <sheetData>
    <row r="1" spans="1:48" s="86" customFormat="1" ht="10.5" customHeight="1">
      <c r="A1" s="162" t="s">
        <v>59</v>
      </c>
      <c r="B1" s="163">
        <v>2</v>
      </c>
      <c r="C1" s="163">
        <f t="shared" ref="C1:O1" si="0">+B1+1</f>
        <v>3</v>
      </c>
      <c r="D1" s="163">
        <f t="shared" si="0"/>
        <v>4</v>
      </c>
      <c r="E1" s="163">
        <f t="shared" si="0"/>
        <v>5</v>
      </c>
      <c r="F1" s="163">
        <f t="shared" si="0"/>
        <v>6</v>
      </c>
      <c r="G1" s="163">
        <f t="shared" si="0"/>
        <v>7</v>
      </c>
      <c r="H1" s="163">
        <f t="shared" si="0"/>
        <v>8</v>
      </c>
      <c r="I1" s="163">
        <f t="shared" si="0"/>
        <v>9</v>
      </c>
      <c r="J1" s="163">
        <f t="shared" si="0"/>
        <v>10</v>
      </c>
      <c r="K1" s="163">
        <f t="shared" si="0"/>
        <v>11</v>
      </c>
      <c r="L1" s="163">
        <f t="shared" si="0"/>
        <v>12</v>
      </c>
      <c r="M1" s="163">
        <f t="shared" si="0"/>
        <v>13</v>
      </c>
      <c r="N1" s="163">
        <f t="shared" si="0"/>
        <v>14</v>
      </c>
      <c r="O1" s="163">
        <f t="shared" si="0"/>
        <v>15</v>
      </c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>
        <v>33</v>
      </c>
      <c r="AF1" s="163">
        <v>34</v>
      </c>
      <c r="AG1" s="163">
        <v>35</v>
      </c>
      <c r="AH1" s="163">
        <v>36</v>
      </c>
      <c r="AI1" s="163">
        <v>37</v>
      </c>
      <c r="AJ1" s="163">
        <v>38</v>
      </c>
    </row>
    <row r="2" spans="1:48" s="86" customFormat="1" ht="10.5" customHeight="1">
      <c r="A2" s="162"/>
      <c r="B2" s="266" t="s">
        <v>93</v>
      </c>
      <c r="C2" s="267"/>
      <c r="D2" s="268"/>
      <c r="E2" s="268"/>
      <c r="F2" s="268"/>
      <c r="G2" s="268"/>
      <c r="H2" s="268"/>
      <c r="I2" s="268"/>
      <c r="J2" s="268"/>
      <c r="K2" s="268"/>
      <c r="L2" s="268"/>
      <c r="M2" s="270"/>
      <c r="N2" s="270"/>
      <c r="O2" s="270"/>
      <c r="V2" s="86" t="s">
        <v>102</v>
      </c>
    </row>
    <row r="3" spans="1:48" s="86" customFormat="1" ht="24" customHeight="1">
      <c r="A3" s="147" t="str">
        <f>+"headingqy"&amp;$A$1</f>
        <v>headingqyGroup</v>
      </c>
      <c r="B3" s="354" t="e">
        <f>+VLOOKUP($A3,#REF!,B$1+1,FALSE)</f>
        <v>#REF!</v>
      </c>
      <c r="C3" s="387" t="e">
        <f>+VLOOKUP($A3,#REF!,C$1+1,FALSE)</f>
        <v>#REF!</v>
      </c>
      <c r="D3" s="388" t="e">
        <f>+VLOOKUP($A3,#REF!,D$1+1,FALSE)</f>
        <v>#REF!</v>
      </c>
      <c r="E3" s="388" t="e">
        <f>+VLOOKUP($A3,#REF!,E$1+1,FALSE)</f>
        <v>#REF!</v>
      </c>
      <c r="F3" s="388" t="e">
        <f>+VLOOKUP($A3,#REF!,F$1+1,FALSE)</f>
        <v>#REF!</v>
      </c>
      <c r="G3" s="388" t="e">
        <f>+VLOOKUP($A3,#REF!,G$1+1,FALSE)</f>
        <v>#REF!</v>
      </c>
      <c r="H3" s="388" t="e">
        <f>+VLOOKUP($A3,#REF!,H$1+1,FALSE)</f>
        <v>#REF!</v>
      </c>
      <c r="I3" s="388" t="e">
        <f>+VLOOKUP($A3,#REF!,I$1+1,FALSE)</f>
        <v>#REF!</v>
      </c>
      <c r="J3" s="388" t="e">
        <f>+VLOOKUP($A3,#REF!,J$1+1,FALSE)</f>
        <v>#REF!</v>
      </c>
      <c r="K3" s="389" t="e">
        <f>+VLOOKUP($A3,#REF!,K$1+1,FALSE)</f>
        <v>#REF!</v>
      </c>
      <c r="L3" s="390" t="e">
        <f>+VLOOKUP($A3,#REF!,L$1+1,FALSE)</f>
        <v>#REF!</v>
      </c>
      <c r="M3" s="389" t="e">
        <f>+VLOOKUP($A3,#REF!,M$1+1,FALSE)</f>
        <v>#REF!</v>
      </c>
      <c r="N3" s="390" t="e">
        <f>+VLOOKUP($A3,#REF!,N$1+1,FALSE)</f>
        <v>#REF!</v>
      </c>
      <c r="O3" s="645" t="s">
        <v>120</v>
      </c>
      <c r="P3" s="164"/>
      <c r="Q3" s="70"/>
      <c r="V3" s="387" t="e">
        <f t="shared" ref="V3:AH3" si="1">C3</f>
        <v>#REF!</v>
      </c>
      <c r="W3" s="704" t="e">
        <f t="shared" si="1"/>
        <v>#REF!</v>
      </c>
      <c r="X3" s="704" t="e">
        <f t="shared" si="1"/>
        <v>#REF!</v>
      </c>
      <c r="Y3" s="704" t="e">
        <f t="shared" si="1"/>
        <v>#REF!</v>
      </c>
      <c r="Z3" s="704" t="e">
        <f t="shared" si="1"/>
        <v>#REF!</v>
      </c>
      <c r="AA3" s="704" t="e">
        <f t="shared" si="1"/>
        <v>#REF!</v>
      </c>
      <c r="AB3" s="704" t="e">
        <f t="shared" si="1"/>
        <v>#REF!</v>
      </c>
      <c r="AC3" s="704" t="e">
        <f t="shared" si="1"/>
        <v>#REF!</v>
      </c>
      <c r="AD3" s="387" t="e">
        <f t="shared" si="1"/>
        <v>#REF!</v>
      </c>
      <c r="AE3" s="704" t="e">
        <f t="shared" si="1"/>
        <v>#REF!</v>
      </c>
      <c r="AF3" s="387" t="e">
        <f t="shared" si="1"/>
        <v>#REF!</v>
      </c>
      <c r="AG3" s="691" t="e">
        <f t="shared" si="1"/>
        <v>#REF!</v>
      </c>
      <c r="AH3" s="721" t="str">
        <f t="shared" si="1"/>
        <v>Jan/Dec 19/18</v>
      </c>
    </row>
    <row r="4" spans="1:48" s="86" customFormat="1" ht="10.5" customHeight="1">
      <c r="A4" s="165" t="s">
        <v>6</v>
      </c>
      <c r="B4" s="453" t="s">
        <v>6</v>
      </c>
      <c r="C4" s="452"/>
      <c r="D4" s="481">
        <v>140</v>
      </c>
      <c r="E4" s="467">
        <v>145</v>
      </c>
      <c r="F4" s="467">
        <v>140</v>
      </c>
      <c r="G4" s="467">
        <v>144</v>
      </c>
      <c r="H4" s="466">
        <v>145</v>
      </c>
      <c r="I4" s="466">
        <v>143</v>
      </c>
      <c r="J4" s="466">
        <v>143</v>
      </c>
      <c r="K4" s="581">
        <f>((C4-D4)/D4)</f>
        <v>-1</v>
      </c>
      <c r="L4" s="596">
        <f>((C4-G4)/G4)</f>
        <v>-1</v>
      </c>
      <c r="M4" s="405"/>
      <c r="N4" s="481"/>
      <c r="O4" s="797" t="e">
        <f>((M4-N4)/N4)</f>
        <v>#DIV/0!</v>
      </c>
      <c r="P4" s="164"/>
      <c r="Q4" s="677">
        <f>((C4-D4)/D4)-K4</f>
        <v>0</v>
      </c>
      <c r="R4" s="677">
        <f>((C4-G4)/G4)-L4</f>
        <v>0</v>
      </c>
      <c r="S4" s="677" t="e">
        <f>((M4-N4)/N4)-O4</f>
        <v>#DIV/0!</v>
      </c>
      <c r="T4" s="677">
        <f>C4+D4+E4+F4-M4</f>
        <v>425</v>
      </c>
      <c r="U4" s="677">
        <f>G4+H4+I4+J4-N4</f>
        <v>575</v>
      </c>
      <c r="V4" s="363"/>
      <c r="W4" s="275"/>
      <c r="X4" s="276"/>
      <c r="Y4" s="276"/>
      <c r="Z4" s="276"/>
      <c r="AA4" s="277"/>
      <c r="AB4" s="277"/>
      <c r="AC4" s="277"/>
      <c r="AD4" s="284"/>
      <c r="AE4" s="285"/>
      <c r="AF4" s="363"/>
      <c r="AG4" s="275"/>
      <c r="AH4" s="616"/>
      <c r="AJ4" s="170">
        <f t="shared" ref="AJ4:AJ29" si="2">C4-V4</f>
        <v>0</v>
      </c>
      <c r="AK4" s="170">
        <f t="shared" ref="AK4:AK29" si="3">D4-W4</f>
        <v>140</v>
      </c>
      <c r="AL4" s="170">
        <f t="shared" ref="AL4:AL29" si="4">E4-X4</f>
        <v>145</v>
      </c>
      <c r="AM4" s="170">
        <f t="shared" ref="AM4:AM29" si="5">F4-Y4</f>
        <v>140</v>
      </c>
      <c r="AN4" s="170">
        <f t="shared" ref="AN4:AN29" si="6">G4-Z4</f>
        <v>144</v>
      </c>
      <c r="AO4" s="170">
        <f t="shared" ref="AO4:AO29" si="7">H4-AA4</f>
        <v>145</v>
      </c>
      <c r="AP4" s="170">
        <f t="shared" ref="AP4:AP29" si="8">I4-AB4</f>
        <v>143</v>
      </c>
      <c r="AQ4" s="170">
        <f t="shared" ref="AQ4:AQ29" si="9">J4-AC4</f>
        <v>143</v>
      </c>
      <c r="AR4" s="170">
        <f t="shared" ref="AR4:AR29" si="10">K4-AD4</f>
        <v>-1</v>
      </c>
      <c r="AS4" s="170">
        <f t="shared" ref="AS4:AS29" si="11">L4-AE4</f>
        <v>-1</v>
      </c>
      <c r="AT4" s="170">
        <f t="shared" ref="AT4:AT29" si="12">M4-AF4</f>
        <v>0</v>
      </c>
      <c r="AU4" s="170">
        <f t="shared" ref="AU4:AU29" si="13">N4-AG4</f>
        <v>0</v>
      </c>
      <c r="AV4" s="170" t="e">
        <f t="shared" ref="AV4:AV29" si="14">O4-AH4</f>
        <v>#DIV/0!</v>
      </c>
    </row>
    <row r="5" spans="1:48" s="86" customFormat="1" ht="10.5" customHeight="1">
      <c r="A5" s="165" t="s">
        <v>2</v>
      </c>
      <c r="B5" s="453" t="s">
        <v>2</v>
      </c>
      <c r="C5" s="405"/>
      <c r="D5" s="482">
        <v>65</v>
      </c>
      <c r="E5" s="483">
        <v>49</v>
      </c>
      <c r="F5" s="466">
        <v>51</v>
      </c>
      <c r="G5" s="466">
        <v>47</v>
      </c>
      <c r="H5" s="483">
        <v>50</v>
      </c>
      <c r="I5" s="483">
        <v>51</v>
      </c>
      <c r="J5" s="483">
        <v>56</v>
      </c>
      <c r="K5" s="284">
        <f>((C5-D5)/D5)</f>
        <v>-1</v>
      </c>
      <c r="L5" s="285">
        <f t="shared" ref="L5:L15" si="15">((C5-G5)/G5)</f>
        <v>-1</v>
      </c>
      <c r="M5" s="405"/>
      <c r="N5" s="482"/>
      <c r="O5" s="798" t="e">
        <f t="shared" ref="O5:O15" si="16">((M5-N5)/N5)</f>
        <v>#DIV/0!</v>
      </c>
      <c r="P5" s="164"/>
      <c r="Q5" s="677">
        <f t="shared" ref="Q5:Q15" si="17">((C5-D5)/D5)-K5</f>
        <v>0</v>
      </c>
      <c r="R5" s="677">
        <f t="shared" ref="R5:R15" si="18">((C5-G5)/G5)-L5</f>
        <v>0</v>
      </c>
      <c r="S5" s="677" t="e">
        <f t="shared" ref="S5:S15" si="19">((M5-N5)/N5)-O5</f>
        <v>#DIV/0!</v>
      </c>
      <c r="T5" s="677">
        <f t="shared" ref="T5:T15" si="20">C5+D5+E5+F5-M5</f>
        <v>165</v>
      </c>
      <c r="U5" s="677">
        <f t="shared" ref="U5:U15" si="21">G5+H5+I5+J5-N5</f>
        <v>204</v>
      </c>
      <c r="V5" s="281"/>
      <c r="W5" s="282"/>
      <c r="X5" s="283"/>
      <c r="Y5" s="277"/>
      <c r="Z5" s="277"/>
      <c r="AA5" s="283"/>
      <c r="AB5" s="283"/>
      <c r="AC5" s="283"/>
      <c r="AD5" s="284"/>
      <c r="AE5" s="285"/>
      <c r="AF5" s="281"/>
      <c r="AG5" s="282"/>
      <c r="AH5" s="617"/>
      <c r="AJ5" s="170">
        <f t="shared" si="2"/>
        <v>0</v>
      </c>
      <c r="AK5" s="170">
        <f t="shared" si="3"/>
        <v>65</v>
      </c>
      <c r="AL5" s="170">
        <f t="shared" si="4"/>
        <v>49</v>
      </c>
      <c r="AM5" s="170">
        <f t="shared" si="5"/>
        <v>51</v>
      </c>
      <c r="AN5" s="170">
        <f t="shared" si="6"/>
        <v>47</v>
      </c>
      <c r="AO5" s="170">
        <f t="shared" si="7"/>
        <v>50</v>
      </c>
      <c r="AP5" s="170">
        <f t="shared" si="8"/>
        <v>51</v>
      </c>
      <c r="AQ5" s="170">
        <f t="shared" si="9"/>
        <v>56</v>
      </c>
      <c r="AR5" s="170">
        <f t="shared" si="10"/>
        <v>-1</v>
      </c>
      <c r="AS5" s="170">
        <f t="shared" si="11"/>
        <v>-1</v>
      </c>
      <c r="AT5" s="170">
        <f t="shared" si="12"/>
        <v>0</v>
      </c>
      <c r="AU5" s="170">
        <f t="shared" si="13"/>
        <v>0</v>
      </c>
      <c r="AV5" s="170" t="e">
        <f t="shared" si="14"/>
        <v>#DIV/0!</v>
      </c>
    </row>
    <row r="6" spans="1:48" s="86" customFormat="1" ht="10.5" customHeight="1">
      <c r="A6" s="165" t="s">
        <v>0</v>
      </c>
      <c r="B6" s="453" t="s">
        <v>0</v>
      </c>
      <c r="C6" s="405"/>
      <c r="D6" s="482">
        <v>27</v>
      </c>
      <c r="E6" s="483">
        <v>13</v>
      </c>
      <c r="F6" s="466">
        <v>54</v>
      </c>
      <c r="G6" s="466">
        <v>16</v>
      </c>
      <c r="H6" s="483">
        <v>15</v>
      </c>
      <c r="I6" s="483">
        <v>1</v>
      </c>
      <c r="J6" s="483">
        <v>80</v>
      </c>
      <c r="K6" s="284"/>
      <c r="L6" s="285"/>
      <c r="M6" s="405"/>
      <c r="N6" s="482"/>
      <c r="O6" s="798" t="e">
        <f t="shared" si="16"/>
        <v>#DIV/0!</v>
      </c>
      <c r="P6" s="164"/>
      <c r="Q6" s="677">
        <f>((C6-D6)/D6)-K6</f>
        <v>-1</v>
      </c>
      <c r="R6" s="677">
        <f>((C6-G6)/G6)-L6</f>
        <v>-1</v>
      </c>
      <c r="S6" s="677" t="e">
        <f t="shared" si="19"/>
        <v>#DIV/0!</v>
      </c>
      <c r="T6" s="677">
        <f t="shared" si="20"/>
        <v>94</v>
      </c>
      <c r="U6" s="677">
        <f t="shared" si="21"/>
        <v>112</v>
      </c>
      <c r="V6" s="281"/>
      <c r="W6" s="282"/>
      <c r="X6" s="283"/>
      <c r="Y6" s="277"/>
      <c r="Z6" s="277"/>
      <c r="AA6" s="283"/>
      <c r="AB6" s="283"/>
      <c r="AC6" s="283"/>
      <c r="AD6" s="284"/>
      <c r="AE6" s="285"/>
      <c r="AF6" s="281"/>
      <c r="AG6" s="282"/>
      <c r="AH6" s="617"/>
      <c r="AJ6" s="170">
        <f t="shared" si="2"/>
        <v>0</v>
      </c>
      <c r="AK6" s="170">
        <f t="shared" si="3"/>
        <v>27</v>
      </c>
      <c r="AL6" s="170">
        <f t="shared" si="4"/>
        <v>13</v>
      </c>
      <c r="AM6" s="170">
        <f t="shared" si="5"/>
        <v>54</v>
      </c>
      <c r="AN6" s="170">
        <f t="shared" si="6"/>
        <v>16</v>
      </c>
      <c r="AO6" s="170">
        <f t="shared" si="7"/>
        <v>15</v>
      </c>
      <c r="AP6" s="170">
        <f t="shared" si="8"/>
        <v>1</v>
      </c>
      <c r="AQ6" s="170">
        <f t="shared" si="9"/>
        <v>80</v>
      </c>
      <c r="AR6" s="170">
        <f t="shared" si="10"/>
        <v>0</v>
      </c>
      <c r="AS6" s="170">
        <f t="shared" si="11"/>
        <v>0</v>
      </c>
      <c r="AT6" s="170">
        <f t="shared" si="12"/>
        <v>0</v>
      </c>
      <c r="AU6" s="170">
        <f t="shared" si="13"/>
        <v>0</v>
      </c>
      <c r="AV6" s="170" t="e">
        <f t="shared" si="14"/>
        <v>#DIV/0!</v>
      </c>
    </row>
    <row r="7" spans="1:48" s="86" customFormat="1" ht="10.5" customHeight="1">
      <c r="A7" s="165" t="s">
        <v>14</v>
      </c>
      <c r="B7" s="453" t="s">
        <v>14</v>
      </c>
      <c r="C7" s="405"/>
      <c r="D7" s="482">
        <v>0</v>
      </c>
      <c r="E7" s="483">
        <v>-1</v>
      </c>
      <c r="F7" s="466">
        <v>0</v>
      </c>
      <c r="G7" s="466">
        <v>-1</v>
      </c>
      <c r="H7" s="483">
        <v>-1</v>
      </c>
      <c r="I7" s="483">
        <v>0</v>
      </c>
      <c r="J7" s="483">
        <v>0</v>
      </c>
      <c r="K7" s="284"/>
      <c r="L7" s="285"/>
      <c r="M7" s="405"/>
      <c r="N7" s="482"/>
      <c r="O7" s="798"/>
      <c r="P7" s="164"/>
      <c r="Q7" s="677"/>
      <c r="R7" s="677"/>
      <c r="S7" s="678"/>
      <c r="T7" s="677">
        <f t="shared" si="20"/>
        <v>-1</v>
      </c>
      <c r="U7" s="677"/>
      <c r="V7" s="281"/>
      <c r="W7" s="282"/>
      <c r="X7" s="283"/>
      <c r="Y7" s="277"/>
      <c r="Z7" s="277"/>
      <c r="AA7" s="283"/>
      <c r="AB7" s="283"/>
      <c r="AC7" s="283"/>
      <c r="AD7" s="284"/>
      <c r="AE7" s="285"/>
      <c r="AF7" s="281"/>
      <c r="AG7" s="282"/>
      <c r="AH7" s="617"/>
      <c r="AJ7" s="170">
        <f t="shared" si="2"/>
        <v>0</v>
      </c>
      <c r="AK7" s="170">
        <f t="shared" si="3"/>
        <v>0</v>
      </c>
      <c r="AL7" s="170">
        <f t="shared" si="4"/>
        <v>-1</v>
      </c>
      <c r="AM7" s="170">
        <f t="shared" si="5"/>
        <v>0</v>
      </c>
      <c r="AN7" s="170">
        <f t="shared" si="6"/>
        <v>-1</v>
      </c>
      <c r="AO7" s="170">
        <f t="shared" si="7"/>
        <v>-1</v>
      </c>
      <c r="AP7" s="170">
        <f t="shared" si="8"/>
        <v>0</v>
      </c>
      <c r="AQ7" s="170">
        <f t="shared" si="9"/>
        <v>0</v>
      </c>
      <c r="AR7" s="170">
        <f t="shared" si="10"/>
        <v>0</v>
      </c>
      <c r="AS7" s="170">
        <f t="shared" si="11"/>
        <v>0</v>
      </c>
      <c r="AT7" s="170">
        <f t="shared" si="12"/>
        <v>0</v>
      </c>
      <c r="AU7" s="170">
        <f t="shared" si="13"/>
        <v>0</v>
      </c>
      <c r="AV7" s="170">
        <f t="shared" si="14"/>
        <v>0</v>
      </c>
    </row>
    <row r="8" spans="1:48" s="86" customFormat="1" ht="10.5" customHeight="1">
      <c r="A8" s="166" t="s">
        <v>7</v>
      </c>
      <c r="B8" s="454" t="s">
        <v>7</v>
      </c>
      <c r="C8" s="408"/>
      <c r="D8" s="485">
        <v>232</v>
      </c>
      <c r="E8" s="486">
        <v>206</v>
      </c>
      <c r="F8" s="487">
        <v>245</v>
      </c>
      <c r="G8" s="487">
        <v>206</v>
      </c>
      <c r="H8" s="486">
        <v>209</v>
      </c>
      <c r="I8" s="486">
        <v>195</v>
      </c>
      <c r="J8" s="486">
        <v>279</v>
      </c>
      <c r="K8" s="287">
        <f>((C8-D8)/D8)</f>
        <v>-1</v>
      </c>
      <c r="L8" s="288">
        <f t="shared" si="15"/>
        <v>-1</v>
      </c>
      <c r="M8" s="407"/>
      <c r="N8" s="487"/>
      <c r="O8" s="799" t="e">
        <f t="shared" si="16"/>
        <v>#DIV/0!</v>
      </c>
      <c r="P8" s="164"/>
      <c r="Q8" s="677">
        <f t="shared" si="17"/>
        <v>0</v>
      </c>
      <c r="R8" s="677">
        <f t="shared" si="18"/>
        <v>0</v>
      </c>
      <c r="S8" s="677" t="e">
        <f t="shared" si="19"/>
        <v>#DIV/0!</v>
      </c>
      <c r="T8" s="677">
        <f t="shared" si="20"/>
        <v>683</v>
      </c>
      <c r="U8" s="677">
        <f t="shared" si="21"/>
        <v>889</v>
      </c>
      <c r="V8" s="292"/>
      <c r="W8" s="293"/>
      <c r="X8" s="294"/>
      <c r="Y8" s="286"/>
      <c r="Z8" s="286"/>
      <c r="AA8" s="294"/>
      <c r="AB8" s="294"/>
      <c r="AC8" s="294"/>
      <c r="AD8" s="287"/>
      <c r="AE8" s="288"/>
      <c r="AF8" s="292"/>
      <c r="AG8" s="293"/>
      <c r="AH8" s="618"/>
      <c r="AJ8" s="170">
        <f t="shared" si="2"/>
        <v>0</v>
      </c>
      <c r="AK8" s="170">
        <f t="shared" si="3"/>
        <v>232</v>
      </c>
      <c r="AL8" s="170">
        <f t="shared" si="4"/>
        <v>206</v>
      </c>
      <c r="AM8" s="170">
        <f t="shared" si="5"/>
        <v>245</v>
      </c>
      <c r="AN8" s="170">
        <f t="shared" si="6"/>
        <v>206</v>
      </c>
      <c r="AO8" s="170">
        <f t="shared" si="7"/>
        <v>209</v>
      </c>
      <c r="AP8" s="170">
        <f t="shared" si="8"/>
        <v>195</v>
      </c>
      <c r="AQ8" s="170">
        <f t="shared" si="9"/>
        <v>279</v>
      </c>
      <c r="AR8" s="170">
        <f t="shared" si="10"/>
        <v>-1</v>
      </c>
      <c r="AS8" s="170">
        <f t="shared" si="11"/>
        <v>-1</v>
      </c>
      <c r="AT8" s="170">
        <f t="shared" si="12"/>
        <v>0</v>
      </c>
      <c r="AU8" s="170">
        <f t="shared" si="13"/>
        <v>0</v>
      </c>
      <c r="AV8" s="170" t="e">
        <f t="shared" si="14"/>
        <v>#DIV/0!</v>
      </c>
    </row>
    <row r="9" spans="1:48" s="86" customFormat="1" ht="10.5" customHeight="1">
      <c r="A9" s="165" t="s">
        <v>3</v>
      </c>
      <c r="B9" s="881" t="s">
        <v>3</v>
      </c>
      <c r="C9" s="873"/>
      <c r="D9" s="882"/>
      <c r="E9" s="870"/>
      <c r="F9" s="883"/>
      <c r="G9" s="883"/>
      <c r="H9" s="870"/>
      <c r="I9" s="870"/>
      <c r="J9" s="870"/>
      <c r="K9" s="871"/>
      <c r="L9" s="872"/>
      <c r="M9" s="873"/>
      <c r="N9" s="882"/>
      <c r="O9" s="884"/>
      <c r="P9" s="885"/>
      <c r="Q9" s="876"/>
      <c r="R9" s="876"/>
      <c r="S9" s="876"/>
      <c r="T9" s="677"/>
      <c r="U9" s="876"/>
      <c r="V9" s="281"/>
      <c r="W9" s="282"/>
      <c r="X9" s="283"/>
      <c r="Y9" s="277"/>
      <c r="Z9" s="277"/>
      <c r="AA9" s="283"/>
      <c r="AB9" s="283"/>
      <c r="AC9" s="283"/>
      <c r="AD9" s="284"/>
      <c r="AE9" s="285"/>
      <c r="AF9" s="281"/>
      <c r="AG9" s="282"/>
      <c r="AH9" s="617"/>
      <c r="AJ9" s="170">
        <f t="shared" si="2"/>
        <v>0</v>
      </c>
      <c r="AK9" s="170">
        <f t="shared" si="3"/>
        <v>0</v>
      </c>
      <c r="AL9" s="170">
        <f t="shared" si="4"/>
        <v>0</v>
      </c>
      <c r="AM9" s="170">
        <f t="shared" si="5"/>
        <v>0</v>
      </c>
      <c r="AN9" s="170">
        <f t="shared" si="6"/>
        <v>0</v>
      </c>
      <c r="AO9" s="170">
        <f t="shared" si="7"/>
        <v>0</v>
      </c>
      <c r="AP9" s="170">
        <f t="shared" si="8"/>
        <v>0</v>
      </c>
      <c r="AQ9" s="170">
        <f t="shared" si="9"/>
        <v>0</v>
      </c>
      <c r="AR9" s="170">
        <f t="shared" si="10"/>
        <v>0</v>
      </c>
      <c r="AS9" s="170">
        <f t="shared" si="11"/>
        <v>0</v>
      </c>
      <c r="AT9" s="170">
        <f t="shared" si="12"/>
        <v>0</v>
      </c>
      <c r="AU9" s="170">
        <f t="shared" si="13"/>
        <v>0</v>
      </c>
      <c r="AV9" s="170">
        <f t="shared" si="14"/>
        <v>0</v>
      </c>
    </row>
    <row r="10" spans="1:48" s="86" customFormat="1" ht="10.5" customHeight="1">
      <c r="A10" s="165" t="s">
        <v>61</v>
      </c>
      <c r="B10" s="881" t="s">
        <v>65</v>
      </c>
      <c r="C10" s="873"/>
      <c r="D10" s="882"/>
      <c r="E10" s="870"/>
      <c r="F10" s="883"/>
      <c r="G10" s="883"/>
      <c r="H10" s="870"/>
      <c r="I10" s="870"/>
      <c r="J10" s="870"/>
      <c r="K10" s="871"/>
      <c r="L10" s="872"/>
      <c r="M10" s="873"/>
      <c r="N10" s="882"/>
      <c r="O10" s="884"/>
      <c r="P10" s="885"/>
      <c r="Q10" s="876"/>
      <c r="R10" s="876"/>
      <c r="S10" s="876"/>
      <c r="T10" s="677"/>
      <c r="U10" s="876"/>
      <c r="V10" s="281"/>
      <c r="W10" s="282"/>
      <c r="X10" s="283"/>
      <c r="Y10" s="277"/>
      <c r="Z10" s="277"/>
      <c r="AA10" s="283"/>
      <c r="AB10" s="283"/>
      <c r="AC10" s="283"/>
      <c r="AD10" s="284"/>
      <c r="AE10" s="285"/>
      <c r="AF10" s="281"/>
      <c r="AG10" s="282"/>
      <c r="AH10" s="617"/>
      <c r="AJ10" s="170">
        <f t="shared" si="2"/>
        <v>0</v>
      </c>
      <c r="AK10" s="170">
        <f t="shared" si="3"/>
        <v>0</v>
      </c>
      <c r="AL10" s="170">
        <f t="shared" si="4"/>
        <v>0</v>
      </c>
      <c r="AM10" s="170">
        <f t="shared" si="5"/>
        <v>0</v>
      </c>
      <c r="AN10" s="170">
        <f t="shared" si="6"/>
        <v>0</v>
      </c>
      <c r="AO10" s="170">
        <f t="shared" si="7"/>
        <v>0</v>
      </c>
      <c r="AP10" s="170">
        <f t="shared" si="8"/>
        <v>0</v>
      </c>
      <c r="AQ10" s="170">
        <f t="shared" si="9"/>
        <v>0</v>
      </c>
      <c r="AR10" s="170">
        <f t="shared" si="10"/>
        <v>0</v>
      </c>
      <c r="AS10" s="170">
        <f t="shared" si="11"/>
        <v>0</v>
      </c>
      <c r="AT10" s="170">
        <f t="shared" si="12"/>
        <v>0</v>
      </c>
      <c r="AU10" s="170">
        <f t="shared" si="13"/>
        <v>0</v>
      </c>
      <c r="AV10" s="170">
        <f t="shared" si="14"/>
        <v>0</v>
      </c>
    </row>
    <row r="11" spans="1:48" s="86" customFormat="1" ht="10.5" customHeight="1">
      <c r="A11" s="166" t="s">
        <v>20</v>
      </c>
      <c r="B11" s="454" t="s">
        <v>20</v>
      </c>
      <c r="C11" s="408"/>
      <c r="D11" s="485">
        <v>-133</v>
      </c>
      <c r="E11" s="486">
        <v>-135</v>
      </c>
      <c r="F11" s="487">
        <v>-136</v>
      </c>
      <c r="G11" s="487">
        <v>-141</v>
      </c>
      <c r="H11" s="486">
        <v>-142</v>
      </c>
      <c r="I11" s="486">
        <v>-144</v>
      </c>
      <c r="J11" s="486">
        <v>-141</v>
      </c>
      <c r="K11" s="287">
        <f>((C11-D11)/D11)</f>
        <v>-1</v>
      </c>
      <c r="L11" s="288">
        <f t="shared" si="15"/>
        <v>-1</v>
      </c>
      <c r="M11" s="408"/>
      <c r="N11" s="485"/>
      <c r="O11" s="799" t="e">
        <f t="shared" si="16"/>
        <v>#DIV/0!</v>
      </c>
      <c r="P11" s="164"/>
      <c r="Q11" s="677">
        <f t="shared" si="17"/>
        <v>0</v>
      </c>
      <c r="R11" s="677">
        <f t="shared" si="18"/>
        <v>0</v>
      </c>
      <c r="S11" s="677" t="e">
        <f t="shared" si="19"/>
        <v>#DIV/0!</v>
      </c>
      <c r="T11" s="677">
        <f t="shared" si="20"/>
        <v>-404</v>
      </c>
      <c r="U11" s="677">
        <f t="shared" si="21"/>
        <v>-568</v>
      </c>
      <c r="V11" s="292"/>
      <c r="W11" s="293"/>
      <c r="X11" s="294"/>
      <c r="Y11" s="286"/>
      <c r="Z11" s="286"/>
      <c r="AA11" s="294"/>
      <c r="AB11" s="294"/>
      <c r="AC11" s="294"/>
      <c r="AD11" s="287"/>
      <c r="AE11" s="288"/>
      <c r="AF11" s="292"/>
      <c r="AG11" s="293"/>
      <c r="AH11" s="618"/>
      <c r="AJ11" s="170">
        <f t="shared" si="2"/>
        <v>0</v>
      </c>
      <c r="AK11" s="170">
        <f t="shared" si="3"/>
        <v>-133</v>
      </c>
      <c r="AL11" s="170">
        <f t="shared" si="4"/>
        <v>-135</v>
      </c>
      <c r="AM11" s="170">
        <f t="shared" si="5"/>
        <v>-136</v>
      </c>
      <c r="AN11" s="170">
        <f t="shared" si="6"/>
        <v>-141</v>
      </c>
      <c r="AO11" s="170">
        <f t="shared" si="7"/>
        <v>-142</v>
      </c>
      <c r="AP11" s="170">
        <f t="shared" si="8"/>
        <v>-144</v>
      </c>
      <c r="AQ11" s="170">
        <f t="shared" si="9"/>
        <v>-141</v>
      </c>
      <c r="AR11" s="170">
        <f t="shared" si="10"/>
        <v>-1</v>
      </c>
      <c r="AS11" s="170">
        <f t="shared" si="11"/>
        <v>-1</v>
      </c>
      <c r="AT11" s="170">
        <f t="shared" si="12"/>
        <v>0</v>
      </c>
      <c r="AU11" s="170">
        <f t="shared" si="13"/>
        <v>0</v>
      </c>
      <c r="AV11" s="170" t="e">
        <f t="shared" si="14"/>
        <v>#DIV/0!</v>
      </c>
    </row>
    <row r="12" spans="1:48" s="86" customFormat="1" ht="10.5" customHeight="1">
      <c r="A12" s="166" t="s">
        <v>9</v>
      </c>
      <c r="B12" s="454" t="s">
        <v>9</v>
      </c>
      <c r="C12" s="408"/>
      <c r="D12" s="485">
        <v>99</v>
      </c>
      <c r="E12" s="486">
        <v>71</v>
      </c>
      <c r="F12" s="486">
        <v>109</v>
      </c>
      <c r="G12" s="486">
        <v>65</v>
      </c>
      <c r="H12" s="486">
        <v>67</v>
      </c>
      <c r="I12" s="486">
        <v>51</v>
      </c>
      <c r="J12" s="486">
        <v>138</v>
      </c>
      <c r="K12" s="287">
        <f>((C12-D12)/D12)</f>
        <v>-1</v>
      </c>
      <c r="L12" s="288">
        <f t="shared" si="15"/>
        <v>-1</v>
      </c>
      <c r="M12" s="408"/>
      <c r="N12" s="485"/>
      <c r="O12" s="799" t="e">
        <f t="shared" si="16"/>
        <v>#DIV/0!</v>
      </c>
      <c r="P12" s="164"/>
      <c r="Q12" s="677">
        <f t="shared" si="17"/>
        <v>0</v>
      </c>
      <c r="R12" s="677">
        <f t="shared" si="18"/>
        <v>0</v>
      </c>
      <c r="S12" s="677" t="e">
        <f t="shared" si="19"/>
        <v>#DIV/0!</v>
      </c>
      <c r="T12" s="677">
        <f t="shared" si="20"/>
        <v>279</v>
      </c>
      <c r="U12" s="677">
        <f t="shared" si="21"/>
        <v>321</v>
      </c>
      <c r="V12" s="292"/>
      <c r="W12" s="293"/>
      <c r="X12" s="294"/>
      <c r="Y12" s="294"/>
      <c r="Z12" s="294"/>
      <c r="AA12" s="294"/>
      <c r="AB12" s="294"/>
      <c r="AC12" s="294"/>
      <c r="AD12" s="287"/>
      <c r="AE12" s="288"/>
      <c r="AF12" s="292"/>
      <c r="AG12" s="293"/>
      <c r="AH12" s="618"/>
      <c r="AJ12" s="170">
        <f t="shared" si="2"/>
        <v>0</v>
      </c>
      <c r="AK12" s="170">
        <f t="shared" si="3"/>
        <v>99</v>
      </c>
      <c r="AL12" s="170">
        <f t="shared" si="4"/>
        <v>71</v>
      </c>
      <c r="AM12" s="170">
        <f t="shared" si="5"/>
        <v>109</v>
      </c>
      <c r="AN12" s="170">
        <f t="shared" si="6"/>
        <v>65</v>
      </c>
      <c r="AO12" s="170">
        <f t="shared" si="7"/>
        <v>67</v>
      </c>
      <c r="AP12" s="170">
        <f t="shared" si="8"/>
        <v>51</v>
      </c>
      <c r="AQ12" s="170">
        <f t="shared" si="9"/>
        <v>138</v>
      </c>
      <c r="AR12" s="170">
        <f t="shared" si="10"/>
        <v>-1</v>
      </c>
      <c r="AS12" s="170">
        <f t="shared" si="11"/>
        <v>-1</v>
      </c>
      <c r="AT12" s="170">
        <f t="shared" si="12"/>
        <v>0</v>
      </c>
      <c r="AU12" s="170">
        <f t="shared" si="13"/>
        <v>0</v>
      </c>
      <c r="AV12" s="170" t="e">
        <f t="shared" si="14"/>
        <v>#DIV/0!</v>
      </c>
    </row>
    <row r="13" spans="1:48" s="86" customFormat="1" ht="10.5" customHeight="1">
      <c r="A13" s="165" t="s">
        <v>19</v>
      </c>
      <c r="B13" s="453" t="s">
        <v>19</v>
      </c>
      <c r="C13" s="405"/>
      <c r="D13" s="482">
        <v>-40</v>
      </c>
      <c r="E13" s="483">
        <v>-5</v>
      </c>
      <c r="F13" s="467">
        <v>3</v>
      </c>
      <c r="G13" s="467">
        <v>-6</v>
      </c>
      <c r="H13" s="483">
        <v>-3</v>
      </c>
      <c r="I13" s="483">
        <v>-7</v>
      </c>
      <c r="J13" s="483">
        <v>-8</v>
      </c>
      <c r="K13" s="284"/>
      <c r="L13" s="285"/>
      <c r="M13" s="405"/>
      <c r="N13" s="482"/>
      <c r="O13" s="798"/>
      <c r="P13" s="164"/>
      <c r="Q13" s="677"/>
      <c r="R13" s="677"/>
      <c r="S13" s="677"/>
      <c r="T13" s="677">
        <f t="shared" si="20"/>
        <v>-42</v>
      </c>
      <c r="U13" s="677">
        <f t="shared" si="21"/>
        <v>-24</v>
      </c>
      <c r="V13" s="281"/>
      <c r="W13" s="282"/>
      <c r="X13" s="283"/>
      <c r="Y13" s="276"/>
      <c r="Z13" s="276"/>
      <c r="AA13" s="283"/>
      <c r="AB13" s="283"/>
      <c r="AC13" s="283"/>
      <c r="AD13" s="284"/>
      <c r="AE13" s="285"/>
      <c r="AF13" s="281"/>
      <c r="AG13" s="282"/>
      <c r="AH13" s="617"/>
      <c r="AJ13" s="170">
        <f t="shared" si="2"/>
        <v>0</v>
      </c>
      <c r="AK13" s="170">
        <f t="shared" si="3"/>
        <v>-40</v>
      </c>
      <c r="AL13" s="170">
        <f t="shared" si="4"/>
        <v>-5</v>
      </c>
      <c r="AM13" s="170">
        <f t="shared" si="5"/>
        <v>3</v>
      </c>
      <c r="AN13" s="170">
        <f t="shared" si="6"/>
        <v>-6</v>
      </c>
      <c r="AO13" s="170">
        <f t="shared" si="7"/>
        <v>-3</v>
      </c>
      <c r="AP13" s="170">
        <f t="shared" si="8"/>
        <v>-7</v>
      </c>
      <c r="AQ13" s="170">
        <f t="shared" si="9"/>
        <v>-8</v>
      </c>
      <c r="AR13" s="170">
        <f t="shared" si="10"/>
        <v>0</v>
      </c>
      <c r="AS13" s="170">
        <f t="shared" si="11"/>
        <v>0</v>
      </c>
      <c r="AT13" s="170">
        <f t="shared" si="12"/>
        <v>0</v>
      </c>
      <c r="AU13" s="170">
        <f t="shared" si="13"/>
        <v>0</v>
      </c>
      <c r="AV13" s="170">
        <f t="shared" si="14"/>
        <v>0</v>
      </c>
    </row>
    <row r="14" spans="1:48" s="86" customFormat="1" ht="10.5" hidden="1" customHeight="1" outlineLevel="1">
      <c r="A14" s="176" t="s">
        <v>83</v>
      </c>
      <c r="B14" s="413" t="s">
        <v>83</v>
      </c>
      <c r="C14" s="405"/>
      <c r="D14" s="482"/>
      <c r="E14" s="483"/>
      <c r="F14" s="467"/>
      <c r="G14" s="467"/>
      <c r="H14" s="483"/>
      <c r="I14" s="483"/>
      <c r="J14" s="483"/>
      <c r="K14" s="284" t="e">
        <v>#N/A</v>
      </c>
      <c r="L14" s="285" t="e">
        <f t="shared" si="15"/>
        <v>#DIV/0!</v>
      </c>
      <c r="M14" s="405"/>
      <c r="N14" s="482"/>
      <c r="O14" s="798" t="e">
        <f>((M14-N14)/N14)</f>
        <v>#DIV/0!</v>
      </c>
      <c r="P14" s="164"/>
      <c r="Q14" s="677" t="e">
        <f>((C14-D14)/D14)-K14</f>
        <v>#DIV/0!</v>
      </c>
      <c r="R14" s="677" t="e">
        <f>((C14-G14)/G14)-L14</f>
        <v>#DIV/0!</v>
      </c>
      <c r="S14" s="677" t="e">
        <f>((M14-N14)/N14)-O14</f>
        <v>#DIV/0!</v>
      </c>
      <c r="T14" s="677">
        <f t="shared" si="20"/>
        <v>0</v>
      </c>
      <c r="U14" s="677">
        <f t="shared" si="21"/>
        <v>0</v>
      </c>
      <c r="V14" s="281"/>
      <c r="W14" s="282"/>
      <c r="X14" s="283"/>
      <c r="Y14" s="276"/>
      <c r="Z14" s="276"/>
      <c r="AA14" s="283"/>
      <c r="AB14" s="283"/>
      <c r="AC14" s="283"/>
      <c r="AD14" s="284"/>
      <c r="AE14" s="285"/>
      <c r="AF14" s="281"/>
      <c r="AG14" s="282"/>
      <c r="AH14" s="617"/>
      <c r="AJ14" s="170">
        <f t="shared" ref="AJ14:AV14" si="22">C14-V14</f>
        <v>0</v>
      </c>
      <c r="AK14" s="170">
        <f t="shared" si="22"/>
        <v>0</v>
      </c>
      <c r="AL14" s="170">
        <f t="shared" si="22"/>
        <v>0</v>
      </c>
      <c r="AM14" s="170">
        <f t="shared" si="22"/>
        <v>0</v>
      </c>
      <c r="AN14" s="170">
        <f t="shared" si="22"/>
        <v>0</v>
      </c>
      <c r="AO14" s="170">
        <f t="shared" si="22"/>
        <v>0</v>
      </c>
      <c r="AP14" s="170">
        <f t="shared" si="22"/>
        <v>0</v>
      </c>
      <c r="AQ14" s="170">
        <f t="shared" si="22"/>
        <v>0</v>
      </c>
      <c r="AR14" s="170" t="e">
        <f t="shared" si="22"/>
        <v>#N/A</v>
      </c>
      <c r="AS14" s="170" t="e">
        <f t="shared" si="22"/>
        <v>#DIV/0!</v>
      </c>
      <c r="AT14" s="170">
        <f t="shared" si="22"/>
        <v>0</v>
      </c>
      <c r="AU14" s="170">
        <f t="shared" si="22"/>
        <v>0</v>
      </c>
      <c r="AV14" s="170" t="e">
        <f t="shared" si="22"/>
        <v>#DIV/0!</v>
      </c>
    </row>
    <row r="15" spans="1:48" s="86" customFormat="1" ht="10.5" customHeight="1" collapsed="1">
      <c r="A15" s="166" t="s">
        <v>4</v>
      </c>
      <c r="B15" s="455" t="s">
        <v>4</v>
      </c>
      <c r="C15" s="431"/>
      <c r="D15" s="489">
        <v>59</v>
      </c>
      <c r="E15" s="490">
        <v>66</v>
      </c>
      <c r="F15" s="491">
        <v>112</v>
      </c>
      <c r="G15" s="491">
        <v>59</v>
      </c>
      <c r="H15" s="490">
        <v>64</v>
      </c>
      <c r="I15" s="490">
        <v>44</v>
      </c>
      <c r="J15" s="490">
        <v>130</v>
      </c>
      <c r="K15" s="287">
        <f>((C15-D15)/D15)</f>
        <v>-1</v>
      </c>
      <c r="L15" s="288">
        <f t="shared" si="15"/>
        <v>-1</v>
      </c>
      <c r="M15" s="431"/>
      <c r="N15" s="489"/>
      <c r="O15" s="800" t="e">
        <f t="shared" si="16"/>
        <v>#DIV/0!</v>
      </c>
      <c r="P15" s="164"/>
      <c r="Q15" s="677">
        <f t="shared" si="17"/>
        <v>0</v>
      </c>
      <c r="R15" s="677">
        <f t="shared" si="18"/>
        <v>0</v>
      </c>
      <c r="S15" s="677" t="e">
        <f t="shared" si="19"/>
        <v>#DIV/0!</v>
      </c>
      <c r="T15" s="677">
        <f t="shared" si="20"/>
        <v>237</v>
      </c>
      <c r="U15" s="677">
        <f t="shared" si="21"/>
        <v>297</v>
      </c>
      <c r="V15" s="296"/>
      <c r="W15" s="297"/>
      <c r="X15" s="266"/>
      <c r="Y15" s="298"/>
      <c r="Z15" s="298"/>
      <c r="AA15" s="266"/>
      <c r="AB15" s="266"/>
      <c r="AC15" s="266"/>
      <c r="AD15" s="299"/>
      <c r="AE15" s="607"/>
      <c r="AF15" s="296"/>
      <c r="AG15" s="297"/>
      <c r="AH15" s="619"/>
      <c r="AJ15" s="170">
        <f t="shared" si="2"/>
        <v>0</v>
      </c>
      <c r="AK15" s="170">
        <f t="shared" si="3"/>
        <v>59</v>
      </c>
      <c r="AL15" s="170">
        <f t="shared" si="4"/>
        <v>66</v>
      </c>
      <c r="AM15" s="170">
        <f t="shared" si="5"/>
        <v>112</v>
      </c>
      <c r="AN15" s="170">
        <f t="shared" si="6"/>
        <v>59</v>
      </c>
      <c r="AO15" s="170">
        <f t="shared" si="7"/>
        <v>64</v>
      </c>
      <c r="AP15" s="170">
        <f t="shared" si="8"/>
        <v>44</v>
      </c>
      <c r="AQ15" s="170">
        <f t="shared" si="9"/>
        <v>130</v>
      </c>
      <c r="AR15" s="170">
        <f t="shared" si="10"/>
        <v>-1</v>
      </c>
      <c r="AS15" s="170">
        <f t="shared" si="11"/>
        <v>-1</v>
      </c>
      <c r="AT15" s="170">
        <f t="shared" si="12"/>
        <v>0</v>
      </c>
      <c r="AU15" s="170">
        <f t="shared" si="13"/>
        <v>0</v>
      </c>
      <c r="AV15" s="170" t="e">
        <f t="shared" si="14"/>
        <v>#DIV/0!</v>
      </c>
    </row>
    <row r="16" spans="1:48" s="86" customFormat="1" ht="10.5" customHeight="1">
      <c r="A16" s="165" t="s">
        <v>8</v>
      </c>
      <c r="B16" s="453" t="s">
        <v>8</v>
      </c>
      <c r="C16" s="439"/>
      <c r="D16" s="466">
        <v>57.3</v>
      </c>
      <c r="E16" s="466">
        <v>65.5</v>
      </c>
      <c r="F16" s="466">
        <v>55.5</v>
      </c>
      <c r="G16" s="466">
        <v>68.400000000000006</v>
      </c>
      <c r="H16" s="466">
        <v>67.900000000000006</v>
      </c>
      <c r="I16" s="466">
        <v>73.8</v>
      </c>
      <c r="J16" s="466">
        <v>50.5</v>
      </c>
      <c r="K16" s="822"/>
      <c r="L16" s="867"/>
      <c r="M16" s="466"/>
      <c r="N16" s="466"/>
      <c r="O16" s="797"/>
      <c r="P16" s="164"/>
      <c r="Q16" s="677"/>
      <c r="R16" s="677"/>
      <c r="S16" s="677"/>
      <c r="T16" s="677"/>
      <c r="U16" s="172"/>
      <c r="V16" s="303"/>
      <c r="W16" s="277"/>
      <c r="X16" s="277"/>
      <c r="Y16" s="277"/>
      <c r="Z16" s="277"/>
      <c r="AA16" s="277"/>
      <c r="AB16" s="277"/>
      <c r="AC16" s="277"/>
      <c r="AD16" s="278"/>
      <c r="AE16" s="280"/>
      <c r="AF16" s="303"/>
      <c r="AG16" s="277"/>
      <c r="AH16" s="279"/>
      <c r="AJ16" s="170">
        <f t="shared" si="2"/>
        <v>0</v>
      </c>
      <c r="AK16" s="170">
        <f t="shared" si="3"/>
        <v>57.3</v>
      </c>
      <c r="AL16" s="170">
        <f t="shared" si="4"/>
        <v>65.5</v>
      </c>
      <c r="AM16" s="170">
        <f t="shared" si="5"/>
        <v>55.5</v>
      </c>
      <c r="AN16" s="170">
        <f t="shared" si="6"/>
        <v>68.400000000000006</v>
      </c>
      <c r="AO16" s="170">
        <f t="shared" si="7"/>
        <v>67.900000000000006</v>
      </c>
      <c r="AP16" s="170">
        <f t="shared" si="8"/>
        <v>73.8</v>
      </c>
      <c r="AQ16" s="170">
        <f t="shared" si="9"/>
        <v>50.5</v>
      </c>
      <c r="AR16" s="170">
        <f t="shared" si="10"/>
        <v>0</v>
      </c>
      <c r="AS16" s="170">
        <f t="shared" si="11"/>
        <v>0</v>
      </c>
      <c r="AT16" s="170">
        <f t="shared" si="12"/>
        <v>0</v>
      </c>
      <c r="AU16" s="170">
        <f t="shared" si="13"/>
        <v>0</v>
      </c>
      <c r="AV16" s="170">
        <f t="shared" si="14"/>
        <v>0</v>
      </c>
    </row>
    <row r="17" spans="1:48" s="86" customFormat="1" ht="10.5" customHeight="1">
      <c r="A17" s="165" t="s">
        <v>5</v>
      </c>
      <c r="B17" s="453" t="s">
        <v>79</v>
      </c>
      <c r="C17" s="439"/>
      <c r="D17" s="466">
        <v>10.763316303833594</v>
      </c>
      <c r="E17" s="466">
        <v>12.046980312364711</v>
      </c>
      <c r="F17" s="466">
        <v>21.16308006164385</v>
      </c>
      <c r="G17" s="466">
        <v>12.028623232460047</v>
      </c>
      <c r="H17" s="466">
        <v>12.932869844843282</v>
      </c>
      <c r="I17" s="466">
        <v>8.850206431686555</v>
      </c>
      <c r="J17" s="466">
        <v>26.42580263682855</v>
      </c>
      <c r="K17" s="338"/>
      <c r="L17" s="339"/>
      <c r="M17" s="466"/>
      <c r="N17" s="466"/>
      <c r="O17" s="798"/>
      <c r="P17" s="164"/>
      <c r="Q17" s="677"/>
      <c r="R17" s="677"/>
      <c r="S17" s="677"/>
      <c r="T17" s="677"/>
      <c r="U17" s="172"/>
      <c r="V17" s="303"/>
      <c r="W17" s="277"/>
      <c r="X17" s="277"/>
      <c r="Y17" s="277"/>
      <c r="Z17" s="277"/>
      <c r="AA17" s="277"/>
      <c r="AB17" s="277"/>
      <c r="AC17" s="277"/>
      <c r="AD17" s="278"/>
      <c r="AE17" s="280"/>
      <c r="AF17" s="303"/>
      <c r="AG17" s="277"/>
      <c r="AH17" s="279"/>
      <c r="AJ17" s="170">
        <f t="shared" ref="AJ17:AV17" si="23">C17-V17</f>
        <v>0</v>
      </c>
      <c r="AK17" s="170">
        <f t="shared" si="23"/>
        <v>10.763316303833594</v>
      </c>
      <c r="AL17" s="170">
        <f t="shared" si="23"/>
        <v>12.046980312364711</v>
      </c>
      <c r="AM17" s="170">
        <f t="shared" si="23"/>
        <v>21.16308006164385</v>
      </c>
      <c r="AN17" s="170">
        <f t="shared" si="23"/>
        <v>12.028623232460047</v>
      </c>
      <c r="AO17" s="170">
        <f t="shared" si="23"/>
        <v>12.932869844843282</v>
      </c>
      <c r="AP17" s="170">
        <f t="shared" si="23"/>
        <v>8.850206431686555</v>
      </c>
      <c r="AQ17" s="170">
        <f t="shared" si="23"/>
        <v>26.42580263682855</v>
      </c>
      <c r="AR17" s="170">
        <f t="shared" si="23"/>
        <v>0</v>
      </c>
      <c r="AS17" s="170">
        <f t="shared" si="23"/>
        <v>0</v>
      </c>
      <c r="AT17" s="170">
        <f t="shared" si="23"/>
        <v>0</v>
      </c>
      <c r="AU17" s="170">
        <f t="shared" si="23"/>
        <v>0</v>
      </c>
      <c r="AV17" s="170">
        <f t="shared" si="23"/>
        <v>0</v>
      </c>
    </row>
    <row r="18" spans="1:48" s="86" customFormat="1" ht="10.5" hidden="1" customHeight="1" outlineLevel="1">
      <c r="A18" s="165" t="s">
        <v>5</v>
      </c>
      <c r="B18" s="453" t="s">
        <v>5</v>
      </c>
      <c r="C18" s="439"/>
      <c r="D18" s="466"/>
      <c r="E18" s="466"/>
      <c r="F18" s="466"/>
      <c r="G18" s="466"/>
      <c r="H18" s="466"/>
      <c r="I18" s="466"/>
      <c r="J18" s="466"/>
      <c r="K18" s="338">
        <v>0</v>
      </c>
      <c r="L18" s="339">
        <v>0</v>
      </c>
      <c r="M18" s="466"/>
      <c r="N18" s="466"/>
      <c r="O18" s="798">
        <v>0</v>
      </c>
      <c r="P18" s="164"/>
      <c r="Q18" s="677"/>
      <c r="R18" s="677"/>
      <c r="S18" s="677"/>
      <c r="T18" s="677"/>
      <c r="U18" s="172"/>
      <c r="V18" s="303"/>
      <c r="W18" s="277"/>
      <c r="X18" s="277"/>
      <c r="Y18" s="277"/>
      <c r="Z18" s="277"/>
      <c r="AA18" s="277"/>
      <c r="AB18" s="277"/>
      <c r="AC18" s="277"/>
      <c r="AD18" s="278"/>
      <c r="AE18" s="280"/>
      <c r="AF18" s="303"/>
      <c r="AG18" s="277"/>
      <c r="AH18" s="279"/>
      <c r="AJ18" s="170">
        <f t="shared" si="2"/>
        <v>0</v>
      </c>
      <c r="AK18" s="170">
        <f t="shared" si="3"/>
        <v>0</v>
      </c>
      <c r="AL18" s="170">
        <f t="shared" si="4"/>
        <v>0</v>
      </c>
      <c r="AM18" s="170">
        <f t="shared" si="5"/>
        <v>0</v>
      </c>
      <c r="AN18" s="170">
        <f t="shared" si="6"/>
        <v>0</v>
      </c>
      <c r="AO18" s="170">
        <f t="shared" si="7"/>
        <v>0</v>
      </c>
      <c r="AP18" s="170">
        <f t="shared" si="8"/>
        <v>0</v>
      </c>
      <c r="AQ18" s="170">
        <f t="shared" si="9"/>
        <v>0</v>
      </c>
      <c r="AR18" s="170">
        <f t="shared" si="10"/>
        <v>0</v>
      </c>
      <c r="AS18" s="170">
        <f t="shared" si="11"/>
        <v>0</v>
      </c>
      <c r="AT18" s="170">
        <f t="shared" si="12"/>
        <v>0</v>
      </c>
      <c r="AU18" s="170">
        <f t="shared" si="13"/>
        <v>0</v>
      </c>
      <c r="AV18" s="170">
        <f t="shared" si="14"/>
        <v>0</v>
      </c>
    </row>
    <row r="19" spans="1:48" s="86" customFormat="1" ht="10.5" customHeight="1" collapsed="1">
      <c r="A19" s="165" t="s">
        <v>23</v>
      </c>
      <c r="B19" s="453" t="s">
        <v>23</v>
      </c>
      <c r="C19" s="406"/>
      <c r="D19" s="467">
        <v>1575</v>
      </c>
      <c r="E19" s="467">
        <v>1670</v>
      </c>
      <c r="F19" s="467">
        <v>1651</v>
      </c>
      <c r="G19" s="467">
        <v>1477</v>
      </c>
      <c r="H19" s="467">
        <v>1496</v>
      </c>
      <c r="I19" s="467">
        <v>1502</v>
      </c>
      <c r="J19" s="467">
        <v>1499</v>
      </c>
      <c r="K19" s="284">
        <f>((C19-D19)/D19)</f>
        <v>-1</v>
      </c>
      <c r="L19" s="285">
        <f>((C19-G19)/G19)</f>
        <v>-1</v>
      </c>
      <c r="M19" s="467"/>
      <c r="N19" s="467"/>
      <c r="O19" s="798" t="e">
        <f t="shared" ref="O19:O29" si="24">((M19-N19)/N19)</f>
        <v>#DIV/0!</v>
      </c>
      <c r="P19" s="164"/>
      <c r="Q19" s="677">
        <f>((C19-D19)/D19)-K19</f>
        <v>0</v>
      </c>
      <c r="R19" s="677">
        <f t="shared" ref="R19:R29" si="25">((C19-G19)/G19)-L19</f>
        <v>0</v>
      </c>
      <c r="S19" s="677" t="e">
        <f>((M19-N19)/N19)-O19</f>
        <v>#DIV/0!</v>
      </c>
      <c r="T19" s="677">
        <f>C19-M19</f>
        <v>0</v>
      </c>
      <c r="U19" s="677">
        <f>G19-N19</f>
        <v>1477</v>
      </c>
      <c r="V19" s="305"/>
      <c r="W19" s="276"/>
      <c r="X19" s="276"/>
      <c r="Y19" s="276"/>
      <c r="Z19" s="276"/>
      <c r="AA19" s="276"/>
      <c r="AB19" s="276"/>
      <c r="AC19" s="276"/>
      <c r="AD19" s="284"/>
      <c r="AE19" s="285"/>
      <c r="AF19" s="305"/>
      <c r="AG19" s="276"/>
      <c r="AH19" s="279"/>
      <c r="AJ19" s="170">
        <f t="shared" si="2"/>
        <v>0</v>
      </c>
      <c r="AK19" s="170">
        <f t="shared" si="3"/>
        <v>1575</v>
      </c>
      <c r="AL19" s="170">
        <f t="shared" si="4"/>
        <v>1670</v>
      </c>
      <c r="AM19" s="170">
        <f t="shared" si="5"/>
        <v>1651</v>
      </c>
      <c r="AN19" s="170">
        <f t="shared" si="6"/>
        <v>1477</v>
      </c>
      <c r="AO19" s="170">
        <f t="shared" si="7"/>
        <v>1496</v>
      </c>
      <c r="AP19" s="170">
        <f t="shared" si="8"/>
        <v>1502</v>
      </c>
      <c r="AQ19" s="170">
        <f t="shared" si="9"/>
        <v>1499</v>
      </c>
      <c r="AR19" s="170">
        <f t="shared" si="10"/>
        <v>-1</v>
      </c>
      <c r="AS19" s="170">
        <f t="shared" si="11"/>
        <v>-1</v>
      </c>
      <c r="AT19" s="170">
        <f t="shared" si="12"/>
        <v>0</v>
      </c>
      <c r="AU19" s="170">
        <f t="shared" si="13"/>
        <v>0</v>
      </c>
      <c r="AV19" s="170" t="e">
        <f t="shared" si="14"/>
        <v>#DIV/0!</v>
      </c>
    </row>
    <row r="20" spans="1:48" s="86" customFormat="1" ht="10.5" customHeight="1">
      <c r="A20" s="165" t="s">
        <v>22</v>
      </c>
      <c r="B20" s="411" t="s">
        <v>67</v>
      </c>
      <c r="C20" s="406"/>
      <c r="D20" s="467">
        <v>9127</v>
      </c>
      <c r="E20" s="467">
        <v>9095</v>
      </c>
      <c r="F20" s="467">
        <v>9045</v>
      </c>
      <c r="G20" s="467">
        <v>8766</v>
      </c>
      <c r="H20" s="467">
        <v>7658</v>
      </c>
      <c r="I20" s="467">
        <v>7617</v>
      </c>
      <c r="J20" s="467">
        <v>7589</v>
      </c>
      <c r="K20" s="284">
        <f>((C20-D20)/D20)</f>
        <v>-1</v>
      </c>
      <c r="L20" s="285">
        <f>((C20-G20)/G20)</f>
        <v>-1</v>
      </c>
      <c r="M20" s="467"/>
      <c r="N20" s="467"/>
      <c r="O20" s="798" t="e">
        <f t="shared" si="24"/>
        <v>#DIV/0!</v>
      </c>
      <c r="P20" s="164"/>
      <c r="Q20" s="677">
        <f>((C20-D20)/D20)-K20</f>
        <v>0</v>
      </c>
      <c r="R20" s="677">
        <f t="shared" si="25"/>
        <v>0</v>
      </c>
      <c r="S20" s="677" t="e">
        <f>((M20-N20)/N20)-O20</f>
        <v>#DIV/0!</v>
      </c>
      <c r="T20" s="677">
        <f>C20-M20</f>
        <v>0</v>
      </c>
      <c r="U20" s="677">
        <f>G20-N20</f>
        <v>8766</v>
      </c>
      <c r="V20" s="305"/>
      <c r="W20" s="276"/>
      <c r="X20" s="276"/>
      <c r="Y20" s="276"/>
      <c r="Z20" s="276"/>
      <c r="AA20" s="276"/>
      <c r="AB20" s="276"/>
      <c r="AC20" s="276"/>
      <c r="AD20" s="284"/>
      <c r="AE20" s="285"/>
      <c r="AF20" s="305"/>
      <c r="AG20" s="276"/>
      <c r="AH20" s="279"/>
      <c r="AJ20" s="170">
        <f t="shared" si="2"/>
        <v>0</v>
      </c>
      <c r="AK20" s="170">
        <f t="shared" si="3"/>
        <v>9127</v>
      </c>
      <c r="AL20" s="170">
        <f t="shared" si="4"/>
        <v>9095</v>
      </c>
      <c r="AM20" s="170">
        <f t="shared" si="5"/>
        <v>9045</v>
      </c>
      <c r="AN20" s="170">
        <f t="shared" si="6"/>
        <v>8766</v>
      </c>
      <c r="AO20" s="170">
        <f t="shared" si="7"/>
        <v>7658</v>
      </c>
      <c r="AP20" s="170">
        <f t="shared" si="8"/>
        <v>7617</v>
      </c>
      <c r="AQ20" s="170">
        <f t="shared" si="9"/>
        <v>7589</v>
      </c>
      <c r="AR20" s="170">
        <f t="shared" si="10"/>
        <v>-1</v>
      </c>
      <c r="AS20" s="170">
        <f t="shared" si="11"/>
        <v>-1</v>
      </c>
      <c r="AT20" s="170">
        <f t="shared" si="12"/>
        <v>0</v>
      </c>
      <c r="AU20" s="170">
        <f t="shared" si="13"/>
        <v>0</v>
      </c>
      <c r="AV20" s="170" t="e">
        <f t="shared" si="14"/>
        <v>#DIV/0!</v>
      </c>
    </row>
    <row r="21" spans="1:48" s="86" customFormat="1" ht="10.5" customHeight="1">
      <c r="A21" s="165" t="s">
        <v>10</v>
      </c>
      <c r="B21" s="456" t="s">
        <v>10</v>
      </c>
      <c r="C21" s="444"/>
      <c r="D21" s="468">
        <v>1912</v>
      </c>
      <c r="E21" s="468">
        <v>1953</v>
      </c>
      <c r="F21" s="468">
        <v>1987</v>
      </c>
      <c r="G21" s="468">
        <v>2012</v>
      </c>
      <c r="H21" s="468">
        <v>2061</v>
      </c>
      <c r="I21" s="468">
        <v>2121</v>
      </c>
      <c r="J21" s="468">
        <v>2184</v>
      </c>
      <c r="K21" s="603">
        <f>((C21-D21)/D21)</f>
        <v>-1</v>
      </c>
      <c r="L21" s="604">
        <f>((C21-G21)/G21)</f>
        <v>-1</v>
      </c>
      <c r="M21" s="468"/>
      <c r="N21" s="468"/>
      <c r="O21" s="801" t="e">
        <f t="shared" si="24"/>
        <v>#DIV/0!</v>
      </c>
      <c r="P21" s="164"/>
      <c r="Q21" s="677">
        <f t="shared" ref="Q21:Q29" si="26">((C21-D21)/D21)-K21</f>
        <v>0</v>
      </c>
      <c r="R21" s="677">
        <f t="shared" si="25"/>
        <v>0</v>
      </c>
      <c r="S21" s="677" t="e">
        <f>((M21-N21)/N21)-O21</f>
        <v>#DIV/0!</v>
      </c>
      <c r="T21" s="677">
        <f>C21-M21</f>
        <v>0</v>
      </c>
      <c r="U21" s="677">
        <f>G21-N21</f>
        <v>2012</v>
      </c>
      <c r="V21" s="307"/>
      <c r="W21" s="308"/>
      <c r="X21" s="308"/>
      <c r="Y21" s="308"/>
      <c r="Z21" s="308"/>
      <c r="AA21" s="308"/>
      <c r="AB21" s="308"/>
      <c r="AC21" s="308"/>
      <c r="AD21" s="603"/>
      <c r="AE21" s="604"/>
      <c r="AF21" s="307"/>
      <c r="AG21" s="308"/>
      <c r="AH21" s="386"/>
      <c r="AJ21" s="170">
        <f t="shared" si="2"/>
        <v>0</v>
      </c>
      <c r="AK21" s="170">
        <f t="shared" si="3"/>
        <v>1912</v>
      </c>
      <c r="AL21" s="170">
        <f t="shared" si="4"/>
        <v>1953</v>
      </c>
      <c r="AM21" s="170">
        <f t="shared" si="5"/>
        <v>1987</v>
      </c>
      <c r="AN21" s="170">
        <f t="shared" si="6"/>
        <v>2012</v>
      </c>
      <c r="AO21" s="170">
        <f t="shared" si="7"/>
        <v>2061</v>
      </c>
      <c r="AP21" s="170">
        <f t="shared" si="8"/>
        <v>2121</v>
      </c>
      <c r="AQ21" s="170">
        <f t="shared" si="9"/>
        <v>2184</v>
      </c>
      <c r="AR21" s="170">
        <f t="shared" si="10"/>
        <v>-1</v>
      </c>
      <c r="AS21" s="170">
        <f t="shared" si="11"/>
        <v>-1</v>
      </c>
      <c r="AT21" s="170">
        <f t="shared" si="12"/>
        <v>0</v>
      </c>
      <c r="AU21" s="170">
        <f t="shared" si="13"/>
        <v>0</v>
      </c>
      <c r="AV21" s="170" t="e">
        <f t="shared" si="14"/>
        <v>#DIV/0!</v>
      </c>
    </row>
    <row r="22" spans="1:48" s="86" customFormat="1" ht="10.5" customHeight="1">
      <c r="A22" s="166" t="s">
        <v>18</v>
      </c>
      <c r="B22" s="454" t="s">
        <v>18</v>
      </c>
      <c r="C22" s="447"/>
      <c r="D22" s="483"/>
      <c r="E22" s="483"/>
      <c r="F22" s="483"/>
      <c r="G22" s="483"/>
      <c r="H22" s="483"/>
      <c r="I22" s="483"/>
      <c r="J22" s="483"/>
      <c r="K22" s="338"/>
      <c r="L22" s="339"/>
      <c r="M22" s="406"/>
      <c r="N22" s="467"/>
      <c r="O22" s="798"/>
      <c r="P22" s="164"/>
      <c r="Q22" s="677"/>
      <c r="R22" s="677"/>
      <c r="S22" s="677"/>
      <c r="T22" s="677"/>
      <c r="U22" s="172"/>
      <c r="V22" s="376"/>
      <c r="W22" s="283"/>
      <c r="X22" s="283"/>
      <c r="Y22" s="283"/>
      <c r="Z22" s="283"/>
      <c r="AA22" s="283"/>
      <c r="AB22" s="283"/>
      <c r="AC22" s="283"/>
      <c r="AD22" s="609"/>
      <c r="AE22" s="582"/>
      <c r="AF22" s="376"/>
      <c r="AG22" s="375"/>
      <c r="AH22" s="722"/>
      <c r="AJ22" s="170">
        <f t="shared" si="2"/>
        <v>0</v>
      </c>
      <c r="AK22" s="170">
        <f t="shared" si="3"/>
        <v>0</v>
      </c>
      <c r="AL22" s="170">
        <f t="shared" si="4"/>
        <v>0</v>
      </c>
      <c r="AM22" s="170">
        <f t="shared" si="5"/>
        <v>0</v>
      </c>
      <c r="AN22" s="170">
        <f t="shared" si="6"/>
        <v>0</v>
      </c>
      <c r="AO22" s="170">
        <f t="shared" si="7"/>
        <v>0</v>
      </c>
      <c r="AP22" s="170">
        <f t="shared" si="8"/>
        <v>0</v>
      </c>
      <c r="AQ22" s="170">
        <f t="shared" si="9"/>
        <v>0</v>
      </c>
      <c r="AR22" s="170">
        <f t="shared" si="10"/>
        <v>0</v>
      </c>
      <c r="AS22" s="170">
        <f t="shared" si="11"/>
        <v>0</v>
      </c>
      <c r="AT22" s="170">
        <f t="shared" si="12"/>
        <v>0</v>
      </c>
      <c r="AU22" s="170">
        <f t="shared" si="13"/>
        <v>0</v>
      </c>
      <c r="AV22" s="170">
        <f t="shared" si="14"/>
        <v>0</v>
      </c>
    </row>
    <row r="23" spans="1:48" s="86" customFormat="1" ht="10.5" customHeight="1">
      <c r="A23" s="165" t="s">
        <v>15</v>
      </c>
      <c r="B23" s="453" t="s">
        <v>15</v>
      </c>
      <c r="C23" s="441"/>
      <c r="D23" s="474">
        <v>0.2</v>
      </c>
      <c r="E23" s="474">
        <v>0.2</v>
      </c>
      <c r="F23" s="474">
        <v>0.2</v>
      </c>
      <c r="G23" s="474">
        <v>0.2</v>
      </c>
      <c r="H23" s="474">
        <v>0.2</v>
      </c>
      <c r="I23" s="474">
        <v>0.2</v>
      </c>
      <c r="J23" s="474">
        <v>0.2</v>
      </c>
      <c r="K23" s="284">
        <f t="shared" ref="K23:K28" si="27">((C23-D23)/D23)</f>
        <v>-1</v>
      </c>
      <c r="L23" s="285">
        <f t="shared" ref="L23:L28" si="28">((C23-G23)/G23)</f>
        <v>-1</v>
      </c>
      <c r="M23" s="653"/>
      <c r="N23" s="504"/>
      <c r="O23" s="798" t="e">
        <f t="shared" si="24"/>
        <v>#DIV/0!</v>
      </c>
      <c r="P23" s="175"/>
      <c r="Q23" s="677">
        <f t="shared" si="26"/>
        <v>0</v>
      </c>
      <c r="R23" s="677">
        <f t="shared" si="25"/>
        <v>0</v>
      </c>
      <c r="S23" s="677" t="e">
        <f t="shared" ref="S23:S29" si="29">((M23-N23)/N23)-O23</f>
        <v>#DIV/0!</v>
      </c>
      <c r="T23" s="677">
        <f t="shared" ref="T23:T29" si="30">C23-M23</f>
        <v>0</v>
      </c>
      <c r="U23" s="677">
        <f t="shared" ref="U23:U29" si="31">G23-N23</f>
        <v>0.2</v>
      </c>
      <c r="V23" s="312"/>
      <c r="W23" s="313"/>
      <c r="X23" s="313"/>
      <c r="Y23" s="313"/>
      <c r="Z23" s="313"/>
      <c r="AA23" s="313"/>
      <c r="AB23" s="313"/>
      <c r="AC23" s="313"/>
      <c r="AD23" s="284"/>
      <c r="AE23" s="285"/>
      <c r="AF23" s="312"/>
      <c r="AG23" s="313"/>
      <c r="AH23" s="279"/>
      <c r="AJ23" s="170">
        <f t="shared" si="2"/>
        <v>0</v>
      </c>
      <c r="AK23" s="170">
        <f t="shared" si="3"/>
        <v>0.2</v>
      </c>
      <c r="AL23" s="170">
        <f t="shared" si="4"/>
        <v>0.2</v>
      </c>
      <c r="AM23" s="170">
        <f t="shared" si="5"/>
        <v>0.2</v>
      </c>
      <c r="AN23" s="170">
        <f t="shared" si="6"/>
        <v>0.2</v>
      </c>
      <c r="AO23" s="170">
        <f t="shared" si="7"/>
        <v>0.2</v>
      </c>
      <c r="AP23" s="170">
        <f t="shared" si="8"/>
        <v>0.2</v>
      </c>
      <c r="AQ23" s="170">
        <f t="shared" si="9"/>
        <v>0.2</v>
      </c>
      <c r="AR23" s="170">
        <f t="shared" si="10"/>
        <v>-1</v>
      </c>
      <c r="AS23" s="170">
        <f t="shared" si="11"/>
        <v>-1</v>
      </c>
      <c r="AT23" s="170">
        <f t="shared" si="12"/>
        <v>0</v>
      </c>
      <c r="AU23" s="170">
        <f t="shared" si="13"/>
        <v>0</v>
      </c>
      <c r="AV23" s="170" t="e">
        <f t="shared" si="14"/>
        <v>#DIV/0!</v>
      </c>
    </row>
    <row r="24" spans="1:48" s="86" customFormat="1" ht="10.5" customHeight="1">
      <c r="A24" s="165" t="s">
        <v>16</v>
      </c>
      <c r="B24" s="453" t="s">
        <v>16</v>
      </c>
      <c r="C24" s="441"/>
      <c r="D24" s="474">
        <v>30.9</v>
      </c>
      <c r="E24" s="474">
        <v>30.7</v>
      </c>
      <c r="F24" s="474">
        <v>30.599999999999998</v>
      </c>
      <c r="G24" s="474">
        <v>30.5</v>
      </c>
      <c r="H24" s="474">
        <v>30.400000000000002</v>
      </c>
      <c r="I24" s="474">
        <v>30.300000000000004</v>
      </c>
      <c r="J24" s="474">
        <v>29.900000000000002</v>
      </c>
      <c r="K24" s="284">
        <f t="shared" si="27"/>
        <v>-1</v>
      </c>
      <c r="L24" s="285">
        <f t="shared" si="28"/>
        <v>-1</v>
      </c>
      <c r="M24" s="653"/>
      <c r="N24" s="504"/>
      <c r="O24" s="798" t="e">
        <f t="shared" si="24"/>
        <v>#DIV/0!</v>
      </c>
      <c r="P24" s="164"/>
      <c r="Q24" s="677">
        <f t="shared" si="26"/>
        <v>0</v>
      </c>
      <c r="R24" s="677">
        <f t="shared" si="25"/>
        <v>0</v>
      </c>
      <c r="S24" s="677" t="e">
        <f t="shared" si="29"/>
        <v>#DIV/0!</v>
      </c>
      <c r="T24" s="677">
        <f t="shared" si="30"/>
        <v>0</v>
      </c>
      <c r="U24" s="677">
        <f t="shared" si="31"/>
        <v>30.5</v>
      </c>
      <c r="V24" s="312"/>
      <c r="W24" s="313"/>
      <c r="X24" s="313"/>
      <c r="Y24" s="313"/>
      <c r="Z24" s="313"/>
      <c r="AA24" s="313"/>
      <c r="AB24" s="313"/>
      <c r="AC24" s="313"/>
      <c r="AD24" s="284"/>
      <c r="AE24" s="285"/>
      <c r="AF24" s="312"/>
      <c r="AG24" s="313"/>
      <c r="AH24" s="279"/>
      <c r="AJ24" s="170">
        <f t="shared" si="2"/>
        <v>0</v>
      </c>
      <c r="AK24" s="170">
        <f t="shared" si="3"/>
        <v>30.9</v>
      </c>
      <c r="AL24" s="170">
        <f t="shared" si="4"/>
        <v>30.7</v>
      </c>
      <c r="AM24" s="170">
        <f t="shared" si="5"/>
        <v>30.599999999999998</v>
      </c>
      <c r="AN24" s="170">
        <f t="shared" si="6"/>
        <v>30.5</v>
      </c>
      <c r="AO24" s="170">
        <f t="shared" si="7"/>
        <v>30.400000000000002</v>
      </c>
      <c r="AP24" s="170">
        <f t="shared" si="8"/>
        <v>30.300000000000004</v>
      </c>
      <c r="AQ24" s="170">
        <f t="shared" si="9"/>
        <v>29.900000000000002</v>
      </c>
      <c r="AR24" s="170">
        <f t="shared" si="10"/>
        <v>-1</v>
      </c>
      <c r="AS24" s="170">
        <f t="shared" si="11"/>
        <v>-1</v>
      </c>
      <c r="AT24" s="170">
        <f t="shared" si="12"/>
        <v>0</v>
      </c>
      <c r="AU24" s="170">
        <f t="shared" si="13"/>
        <v>0</v>
      </c>
      <c r="AV24" s="170" t="e">
        <f t="shared" si="14"/>
        <v>#DIV/0!</v>
      </c>
    </row>
    <row r="25" spans="1:48" s="86" customFormat="1" ht="10.5" customHeight="1">
      <c r="A25" s="165" t="s">
        <v>17</v>
      </c>
      <c r="B25" s="453" t="s">
        <v>17</v>
      </c>
      <c r="C25" s="441"/>
      <c r="D25" s="474">
        <v>8.9</v>
      </c>
      <c r="E25" s="474">
        <v>9</v>
      </c>
      <c r="F25" s="474">
        <v>9.1</v>
      </c>
      <c r="G25" s="474">
        <v>9.1999999999999993</v>
      </c>
      <c r="H25" s="474">
        <v>9.4</v>
      </c>
      <c r="I25" s="474">
        <v>9.6999999999999993</v>
      </c>
      <c r="J25" s="474">
        <v>9.9</v>
      </c>
      <c r="K25" s="284">
        <f t="shared" si="27"/>
        <v>-1</v>
      </c>
      <c r="L25" s="285">
        <f t="shared" si="28"/>
        <v>-1</v>
      </c>
      <c r="M25" s="653"/>
      <c r="N25" s="504"/>
      <c r="O25" s="798" t="e">
        <f t="shared" si="24"/>
        <v>#DIV/0!</v>
      </c>
      <c r="P25" s="164"/>
      <c r="Q25" s="677">
        <f t="shared" si="26"/>
        <v>0</v>
      </c>
      <c r="R25" s="677">
        <f t="shared" si="25"/>
        <v>0</v>
      </c>
      <c r="S25" s="677" t="e">
        <f t="shared" si="29"/>
        <v>#DIV/0!</v>
      </c>
      <c r="T25" s="677">
        <f t="shared" si="30"/>
        <v>0</v>
      </c>
      <c r="U25" s="677">
        <f t="shared" si="31"/>
        <v>9.1999999999999993</v>
      </c>
      <c r="V25" s="312"/>
      <c r="W25" s="313"/>
      <c r="X25" s="313"/>
      <c r="Y25" s="313"/>
      <c r="Z25" s="313"/>
      <c r="AA25" s="313"/>
      <c r="AB25" s="313"/>
      <c r="AC25" s="313"/>
      <c r="AD25" s="284"/>
      <c r="AE25" s="285"/>
      <c r="AF25" s="312"/>
      <c r="AG25" s="313"/>
      <c r="AH25" s="279"/>
      <c r="AJ25" s="170">
        <f t="shared" si="2"/>
        <v>0</v>
      </c>
      <c r="AK25" s="170">
        <f t="shared" si="3"/>
        <v>8.9</v>
      </c>
      <c r="AL25" s="170">
        <f t="shared" si="4"/>
        <v>9</v>
      </c>
      <c r="AM25" s="170">
        <f t="shared" si="5"/>
        <v>9.1</v>
      </c>
      <c r="AN25" s="170">
        <f t="shared" si="6"/>
        <v>9.1999999999999993</v>
      </c>
      <c r="AO25" s="170">
        <f t="shared" si="7"/>
        <v>9.4</v>
      </c>
      <c r="AP25" s="170">
        <f t="shared" si="8"/>
        <v>9.6999999999999993</v>
      </c>
      <c r="AQ25" s="170">
        <f t="shared" si="9"/>
        <v>9.9</v>
      </c>
      <c r="AR25" s="170">
        <f t="shared" si="10"/>
        <v>-1</v>
      </c>
      <c r="AS25" s="170">
        <f t="shared" si="11"/>
        <v>-1</v>
      </c>
      <c r="AT25" s="170">
        <f t="shared" si="12"/>
        <v>0</v>
      </c>
      <c r="AU25" s="170">
        <f t="shared" si="13"/>
        <v>0</v>
      </c>
      <c r="AV25" s="170" t="e">
        <f t="shared" si="14"/>
        <v>#DIV/0!</v>
      </c>
    </row>
    <row r="26" spans="1:48" s="86" customFormat="1" ht="10.5" customHeight="1">
      <c r="A26" s="166" t="s">
        <v>21</v>
      </c>
      <c r="B26" s="454" t="s">
        <v>21</v>
      </c>
      <c r="C26" s="448"/>
      <c r="D26" s="477">
        <v>40.1</v>
      </c>
      <c r="E26" s="477">
        <v>39.9</v>
      </c>
      <c r="F26" s="477">
        <v>39.9</v>
      </c>
      <c r="G26" s="477">
        <v>39.9</v>
      </c>
      <c r="H26" s="477">
        <v>40</v>
      </c>
      <c r="I26" s="477">
        <v>40.200000000000003</v>
      </c>
      <c r="J26" s="477">
        <v>40</v>
      </c>
      <c r="K26" s="287">
        <f t="shared" si="27"/>
        <v>-1</v>
      </c>
      <c r="L26" s="288">
        <f t="shared" si="28"/>
        <v>-1</v>
      </c>
      <c r="M26" s="457"/>
      <c r="N26" s="802"/>
      <c r="O26" s="799" t="e">
        <f t="shared" si="24"/>
        <v>#DIV/0!</v>
      </c>
      <c r="P26" s="164"/>
      <c r="Q26" s="677">
        <f t="shared" si="26"/>
        <v>0</v>
      </c>
      <c r="R26" s="677">
        <f t="shared" si="25"/>
        <v>0</v>
      </c>
      <c r="S26" s="677" t="e">
        <f t="shared" si="29"/>
        <v>#DIV/0!</v>
      </c>
      <c r="T26" s="677">
        <f t="shared" si="30"/>
        <v>0</v>
      </c>
      <c r="U26" s="677">
        <f t="shared" si="31"/>
        <v>39.9</v>
      </c>
      <c r="V26" s="314"/>
      <c r="W26" s="315"/>
      <c r="X26" s="315"/>
      <c r="Y26" s="315"/>
      <c r="Z26" s="315"/>
      <c r="AA26" s="315"/>
      <c r="AB26" s="315"/>
      <c r="AC26" s="315"/>
      <c r="AD26" s="287"/>
      <c r="AE26" s="288"/>
      <c r="AF26" s="314"/>
      <c r="AG26" s="315"/>
      <c r="AH26" s="291"/>
      <c r="AJ26" s="170">
        <f t="shared" si="2"/>
        <v>0</v>
      </c>
      <c r="AK26" s="170">
        <f t="shared" si="3"/>
        <v>40.1</v>
      </c>
      <c r="AL26" s="170">
        <f t="shared" si="4"/>
        <v>39.9</v>
      </c>
      <c r="AM26" s="170">
        <f t="shared" si="5"/>
        <v>39.9</v>
      </c>
      <c r="AN26" s="170">
        <f t="shared" si="6"/>
        <v>39.9</v>
      </c>
      <c r="AO26" s="170">
        <f t="shared" si="7"/>
        <v>40</v>
      </c>
      <c r="AP26" s="170">
        <f t="shared" si="8"/>
        <v>40.200000000000003</v>
      </c>
      <c r="AQ26" s="170">
        <f t="shared" si="9"/>
        <v>40</v>
      </c>
      <c r="AR26" s="170">
        <f t="shared" si="10"/>
        <v>-1</v>
      </c>
      <c r="AS26" s="170">
        <f t="shared" si="11"/>
        <v>-1</v>
      </c>
      <c r="AT26" s="170">
        <f t="shared" si="12"/>
        <v>0</v>
      </c>
      <c r="AU26" s="170">
        <f t="shared" si="13"/>
        <v>0</v>
      </c>
      <c r="AV26" s="170" t="e">
        <f t="shared" si="14"/>
        <v>#DIV/0!</v>
      </c>
    </row>
    <row r="27" spans="1:48" s="86" customFormat="1" ht="10.5" customHeight="1">
      <c r="A27" s="165" t="s">
        <v>13</v>
      </c>
      <c r="B27" s="453" t="s">
        <v>13</v>
      </c>
      <c r="C27" s="441"/>
      <c r="D27" s="474">
        <v>1.7</v>
      </c>
      <c r="E27" s="474">
        <v>1.7</v>
      </c>
      <c r="F27" s="474">
        <v>1.7</v>
      </c>
      <c r="G27" s="474">
        <v>1.6</v>
      </c>
      <c r="H27" s="474">
        <v>1.7</v>
      </c>
      <c r="I27" s="474">
        <v>2.2000000000000002</v>
      </c>
      <c r="J27" s="474">
        <v>2.2999999999999998</v>
      </c>
      <c r="K27" s="284">
        <f t="shared" si="27"/>
        <v>-1</v>
      </c>
      <c r="L27" s="285">
        <f t="shared" si="28"/>
        <v>-1</v>
      </c>
      <c r="M27" s="653"/>
      <c r="N27" s="504"/>
      <c r="O27" s="798" t="e">
        <f t="shared" si="24"/>
        <v>#DIV/0!</v>
      </c>
      <c r="P27" s="164"/>
      <c r="Q27" s="677">
        <f t="shared" si="26"/>
        <v>0</v>
      </c>
      <c r="R27" s="677">
        <f t="shared" si="25"/>
        <v>0</v>
      </c>
      <c r="S27" s="677" t="e">
        <f t="shared" si="29"/>
        <v>#DIV/0!</v>
      </c>
      <c r="T27" s="677">
        <f t="shared" si="30"/>
        <v>0</v>
      </c>
      <c r="U27" s="677">
        <f t="shared" si="31"/>
        <v>1.6</v>
      </c>
      <c r="V27" s="312"/>
      <c r="W27" s="313"/>
      <c r="X27" s="313"/>
      <c r="Y27" s="313"/>
      <c r="Z27" s="313"/>
      <c r="AA27" s="313"/>
      <c r="AB27" s="313"/>
      <c r="AC27" s="313"/>
      <c r="AD27" s="284"/>
      <c r="AE27" s="285"/>
      <c r="AF27" s="312"/>
      <c r="AG27" s="313"/>
      <c r="AH27" s="279"/>
      <c r="AJ27" s="170">
        <f t="shared" si="2"/>
        <v>0</v>
      </c>
      <c r="AK27" s="170">
        <f t="shared" si="3"/>
        <v>1.7</v>
      </c>
      <c r="AL27" s="170">
        <f t="shared" si="4"/>
        <v>1.7</v>
      </c>
      <c r="AM27" s="170">
        <f t="shared" si="5"/>
        <v>1.7</v>
      </c>
      <c r="AN27" s="170">
        <f t="shared" si="6"/>
        <v>1.6</v>
      </c>
      <c r="AO27" s="170">
        <f t="shared" si="7"/>
        <v>1.7</v>
      </c>
      <c r="AP27" s="170">
        <f t="shared" si="8"/>
        <v>2.2000000000000002</v>
      </c>
      <c r="AQ27" s="170">
        <f t="shared" si="9"/>
        <v>2.2999999999999998</v>
      </c>
      <c r="AR27" s="170">
        <f t="shared" si="10"/>
        <v>-1</v>
      </c>
      <c r="AS27" s="170">
        <f t="shared" si="11"/>
        <v>-1</v>
      </c>
      <c r="AT27" s="170">
        <f t="shared" si="12"/>
        <v>0</v>
      </c>
      <c r="AU27" s="170">
        <f t="shared" si="13"/>
        <v>0</v>
      </c>
      <c r="AV27" s="170" t="e">
        <f t="shared" si="14"/>
        <v>#DIV/0!</v>
      </c>
    </row>
    <row r="28" spans="1:48" s="86" customFormat="1" ht="10.5" customHeight="1">
      <c r="A28" s="165" t="s">
        <v>12</v>
      </c>
      <c r="B28" s="453" t="s">
        <v>12</v>
      </c>
      <c r="C28" s="441"/>
      <c r="D28" s="474">
        <v>23.1</v>
      </c>
      <c r="E28" s="474">
        <v>23.3</v>
      </c>
      <c r="F28" s="474">
        <v>22.8</v>
      </c>
      <c r="G28" s="474">
        <v>22.9</v>
      </c>
      <c r="H28" s="474">
        <v>23.3</v>
      </c>
      <c r="I28" s="474">
        <v>23.6</v>
      </c>
      <c r="J28" s="474">
        <v>23.099999999999998</v>
      </c>
      <c r="K28" s="284">
        <f t="shared" si="27"/>
        <v>-1</v>
      </c>
      <c r="L28" s="285">
        <f t="shared" si="28"/>
        <v>-1</v>
      </c>
      <c r="M28" s="653"/>
      <c r="N28" s="504"/>
      <c r="O28" s="798" t="e">
        <f t="shared" si="24"/>
        <v>#DIV/0!</v>
      </c>
      <c r="P28" s="164"/>
      <c r="Q28" s="677">
        <f t="shared" si="26"/>
        <v>0</v>
      </c>
      <c r="R28" s="677">
        <f t="shared" si="25"/>
        <v>0</v>
      </c>
      <c r="S28" s="677" t="e">
        <f t="shared" si="29"/>
        <v>#DIV/0!</v>
      </c>
      <c r="T28" s="677">
        <f t="shared" si="30"/>
        <v>0</v>
      </c>
      <c r="U28" s="677">
        <f t="shared" si="31"/>
        <v>22.9</v>
      </c>
      <c r="V28" s="312"/>
      <c r="W28" s="313"/>
      <c r="X28" s="313"/>
      <c r="Y28" s="313"/>
      <c r="Z28" s="313"/>
      <c r="AA28" s="313"/>
      <c r="AB28" s="313"/>
      <c r="AC28" s="313"/>
      <c r="AD28" s="284"/>
      <c r="AE28" s="285"/>
      <c r="AF28" s="312"/>
      <c r="AG28" s="313"/>
      <c r="AH28" s="279"/>
      <c r="AJ28" s="170">
        <f t="shared" si="2"/>
        <v>0</v>
      </c>
      <c r="AK28" s="170">
        <f t="shared" si="3"/>
        <v>23.1</v>
      </c>
      <c r="AL28" s="170">
        <f t="shared" si="4"/>
        <v>23.3</v>
      </c>
      <c r="AM28" s="170">
        <f t="shared" si="5"/>
        <v>22.8</v>
      </c>
      <c r="AN28" s="170">
        <f t="shared" si="6"/>
        <v>22.9</v>
      </c>
      <c r="AO28" s="170">
        <f t="shared" si="7"/>
        <v>23.3</v>
      </c>
      <c r="AP28" s="170">
        <f t="shared" si="8"/>
        <v>23.6</v>
      </c>
      <c r="AQ28" s="170">
        <f t="shared" si="9"/>
        <v>23.099999999999998</v>
      </c>
      <c r="AR28" s="170">
        <f t="shared" si="10"/>
        <v>-1</v>
      </c>
      <c r="AS28" s="170">
        <f t="shared" si="11"/>
        <v>-1</v>
      </c>
      <c r="AT28" s="170">
        <f t="shared" si="12"/>
        <v>0</v>
      </c>
      <c r="AU28" s="170">
        <f t="shared" si="13"/>
        <v>0</v>
      </c>
      <c r="AV28" s="170" t="e">
        <f t="shared" si="14"/>
        <v>#DIV/0!</v>
      </c>
    </row>
    <row r="29" spans="1:48" s="86" customFormat="1" ht="10.5" customHeight="1">
      <c r="A29" s="166" t="s">
        <v>11</v>
      </c>
      <c r="B29" s="455" t="s">
        <v>11</v>
      </c>
      <c r="C29" s="450"/>
      <c r="D29" s="479">
        <v>24.8</v>
      </c>
      <c r="E29" s="479">
        <v>25</v>
      </c>
      <c r="F29" s="479">
        <v>24.5</v>
      </c>
      <c r="G29" s="479">
        <v>24.5</v>
      </c>
      <c r="H29" s="479">
        <v>25</v>
      </c>
      <c r="I29" s="479">
        <v>25.8</v>
      </c>
      <c r="J29" s="479">
        <v>25.4</v>
      </c>
      <c r="K29" s="287">
        <f>((C29-D29)/D29)</f>
        <v>-1</v>
      </c>
      <c r="L29" s="288">
        <f>((C29-G29)/G29)</f>
        <v>-1</v>
      </c>
      <c r="M29" s="458"/>
      <c r="N29" s="803"/>
      <c r="O29" s="800" t="e">
        <f t="shared" si="24"/>
        <v>#DIV/0!</v>
      </c>
      <c r="P29" s="164"/>
      <c r="Q29" s="677">
        <f t="shared" si="26"/>
        <v>0</v>
      </c>
      <c r="R29" s="677">
        <f t="shared" si="25"/>
        <v>0</v>
      </c>
      <c r="S29" s="677" t="e">
        <f t="shared" si="29"/>
        <v>#DIV/0!</v>
      </c>
      <c r="T29" s="677">
        <f t="shared" si="30"/>
        <v>0</v>
      </c>
      <c r="U29" s="677">
        <f t="shared" si="31"/>
        <v>24.5</v>
      </c>
      <c r="V29" s="316"/>
      <c r="W29" s="317"/>
      <c r="X29" s="317"/>
      <c r="Y29" s="317"/>
      <c r="Z29" s="317"/>
      <c r="AA29" s="317"/>
      <c r="AB29" s="317"/>
      <c r="AC29" s="317"/>
      <c r="AD29" s="299"/>
      <c r="AE29" s="607"/>
      <c r="AF29" s="316"/>
      <c r="AG29" s="317"/>
      <c r="AH29" s="302"/>
      <c r="AJ29" s="170">
        <f t="shared" si="2"/>
        <v>0</v>
      </c>
      <c r="AK29" s="170">
        <f t="shared" si="3"/>
        <v>24.8</v>
      </c>
      <c r="AL29" s="170">
        <f t="shared" si="4"/>
        <v>25</v>
      </c>
      <c r="AM29" s="170">
        <f t="shared" si="5"/>
        <v>24.5</v>
      </c>
      <c r="AN29" s="170">
        <f t="shared" si="6"/>
        <v>24.5</v>
      </c>
      <c r="AO29" s="170">
        <f t="shared" si="7"/>
        <v>25</v>
      </c>
      <c r="AP29" s="170">
        <f t="shared" si="8"/>
        <v>25.8</v>
      </c>
      <c r="AQ29" s="170">
        <f t="shared" si="9"/>
        <v>25.4</v>
      </c>
      <c r="AR29" s="170">
        <f t="shared" si="10"/>
        <v>-1</v>
      </c>
      <c r="AS29" s="170">
        <f t="shared" si="11"/>
        <v>-1</v>
      </c>
      <c r="AT29" s="170">
        <f t="shared" si="12"/>
        <v>0</v>
      </c>
      <c r="AU29" s="170">
        <f t="shared" si="13"/>
        <v>0</v>
      </c>
      <c r="AV29" s="170" t="e">
        <f t="shared" si="14"/>
        <v>#DIV/0!</v>
      </c>
    </row>
    <row r="30" spans="1:48" s="86" customFormat="1" ht="12.75" customHeight="1">
      <c r="A30" s="169"/>
      <c r="B30" s="919" t="s">
        <v>106</v>
      </c>
      <c r="C30" s="919"/>
      <c r="D30" s="919"/>
      <c r="E30" s="919"/>
      <c r="F30" s="919"/>
      <c r="G30" s="919"/>
      <c r="H30" s="919"/>
      <c r="I30" s="919"/>
      <c r="J30" s="919"/>
      <c r="K30" s="919"/>
      <c r="L30" s="919"/>
      <c r="M30" s="919"/>
      <c r="N30" s="919"/>
      <c r="O30" s="919"/>
    </row>
    <row r="31" spans="1:48" ht="12" customHeight="1">
      <c r="B31" s="319"/>
      <c r="C31" s="362"/>
      <c r="D31" s="362"/>
      <c r="E31" s="362"/>
      <c r="F31" s="362"/>
      <c r="G31" s="362"/>
      <c r="H31" s="362"/>
      <c r="I31" s="362"/>
      <c r="J31" s="362"/>
      <c r="K31" s="365"/>
      <c r="L31" s="365"/>
      <c r="M31" s="365"/>
      <c r="N31" s="365"/>
      <c r="O31" s="365"/>
      <c r="P31" s="256"/>
    </row>
    <row r="32" spans="1:48" ht="12" customHeight="1">
      <c r="B32" s="319"/>
      <c r="C32" s="714"/>
      <c r="D32" s="319"/>
      <c r="E32" s="319"/>
      <c r="F32" s="319"/>
      <c r="G32" s="319"/>
      <c r="H32" s="319"/>
      <c r="I32" s="319"/>
      <c r="J32" s="319"/>
      <c r="K32" s="365"/>
      <c r="L32" s="365"/>
      <c r="M32" s="365"/>
      <c r="N32" s="365"/>
      <c r="O32" s="365"/>
      <c r="P32" s="256"/>
    </row>
    <row r="33" spans="2:16" ht="12" customHeight="1">
      <c r="B33" s="655" t="s">
        <v>75</v>
      </c>
      <c r="C33" s="656">
        <f t="shared" ref="C33:J33" si="32">(C4+C5+C6+C7-C8)+(C8+C11-C12)+(C12+C13-C15)</f>
        <v>0</v>
      </c>
      <c r="D33" s="656">
        <f t="shared" si="32"/>
        <v>0</v>
      </c>
      <c r="E33" s="656">
        <f t="shared" si="32"/>
        <v>0</v>
      </c>
      <c r="F33" s="656">
        <f t="shared" si="32"/>
        <v>0</v>
      </c>
      <c r="G33" s="656">
        <f t="shared" si="32"/>
        <v>0</v>
      </c>
      <c r="H33" s="656">
        <f t="shared" si="32"/>
        <v>0</v>
      </c>
      <c r="I33" s="656">
        <f t="shared" si="32"/>
        <v>0</v>
      </c>
      <c r="J33" s="656">
        <f t="shared" si="32"/>
        <v>0</v>
      </c>
      <c r="K33" s="655"/>
      <c r="L33" s="655"/>
      <c r="M33" s="656">
        <f>(M4+M5+M6+M7-M8)+(M8+M11-M12)+(M12+M13-M15)</f>
        <v>0</v>
      </c>
      <c r="N33" s="656">
        <f>(N4+N5+N6+N7-N8)+(N8+N11-N12)+(N12+N13-N15)</f>
        <v>0</v>
      </c>
      <c r="O33" s="86"/>
      <c r="P33" s="86"/>
    </row>
    <row r="34" spans="2:16">
      <c r="B34" s="655" t="s">
        <v>76</v>
      </c>
      <c r="C34" s="656">
        <f t="shared" ref="C34:J34" si="33">C23+C24+C25-C26+C27+C28-C29</f>
        <v>0</v>
      </c>
      <c r="D34" s="656">
        <f t="shared" si="33"/>
        <v>-0.10000000000000142</v>
      </c>
      <c r="E34" s="656">
        <f t="shared" si="33"/>
        <v>0</v>
      </c>
      <c r="F34" s="656">
        <f t="shared" si="33"/>
        <v>0</v>
      </c>
      <c r="G34" s="656">
        <f t="shared" si="33"/>
        <v>0</v>
      </c>
      <c r="H34" s="656">
        <f t="shared" si="33"/>
        <v>0</v>
      </c>
      <c r="I34" s="656">
        <f t="shared" si="33"/>
        <v>0</v>
      </c>
      <c r="J34" s="656">
        <f t="shared" si="33"/>
        <v>0</v>
      </c>
      <c r="K34" s="655"/>
      <c r="L34" s="655"/>
      <c r="M34" s="656">
        <f>M23+M24+M25-M26+M27+M28-M29</f>
        <v>0</v>
      </c>
      <c r="N34" s="656">
        <f>N23+N24+N25-N26+N27+N28-N29</f>
        <v>0</v>
      </c>
    </row>
    <row r="35" spans="2:16">
      <c r="B35" s="655"/>
      <c r="C35" s="656"/>
      <c r="D35" s="656"/>
      <c r="E35" s="656"/>
      <c r="F35" s="656"/>
      <c r="G35" s="656"/>
      <c r="H35" s="656"/>
      <c r="I35" s="656"/>
      <c r="J35" s="656"/>
      <c r="K35" s="655"/>
      <c r="L35" s="655"/>
      <c r="M35" s="656"/>
      <c r="N35" s="656"/>
    </row>
    <row r="36" spans="2:16">
      <c r="B36" s="655" t="s">
        <v>77</v>
      </c>
      <c r="C36" s="656">
        <f>C23+C24+C25-C26</f>
        <v>0</v>
      </c>
      <c r="D36" s="656">
        <f>D23+D24+D25-D26</f>
        <v>-0.10000000000000142</v>
      </c>
      <c r="E36" s="656">
        <f>E23+E24+E25-E26</f>
        <v>0</v>
      </c>
      <c r="F36" s="656">
        <f>F23+F24+F25-F26</f>
        <v>0</v>
      </c>
      <c r="G36" s="656">
        <f>G23+G24+G25-G26</f>
        <v>0</v>
      </c>
      <c r="H36" s="656"/>
      <c r="I36" s="656"/>
      <c r="J36" s="656"/>
      <c r="K36" s="655"/>
      <c r="L36" s="655"/>
      <c r="M36" s="656"/>
      <c r="N36" s="656"/>
    </row>
    <row r="37" spans="2:16">
      <c r="B37" s="655" t="s">
        <v>78</v>
      </c>
      <c r="C37" s="656">
        <f>C27+C28-C29</f>
        <v>0</v>
      </c>
      <c r="D37" s="656">
        <f>D27+D28-D29</f>
        <v>0</v>
      </c>
      <c r="E37" s="656">
        <f>E27+E28-E29</f>
        <v>0</v>
      </c>
      <c r="F37" s="656">
        <f>F27+F28-F29</f>
        <v>0</v>
      </c>
      <c r="G37" s="656">
        <f>G27+G28-G29</f>
        <v>0</v>
      </c>
      <c r="H37" s="656"/>
      <c r="I37" s="656"/>
      <c r="J37" s="656"/>
      <c r="K37" s="655"/>
      <c r="L37" s="655"/>
      <c r="M37" s="656"/>
      <c r="N37" s="656"/>
    </row>
    <row r="39" spans="2:16" hidden="1"/>
    <row r="40" spans="2:16" hidden="1"/>
    <row r="41" spans="2:16" hidden="1"/>
    <row r="42" spans="2:16" hidden="1"/>
    <row r="43" spans="2:16" hidden="1"/>
    <row r="44" spans="2:16" hidden="1"/>
    <row r="45" spans="2:16" hidden="1"/>
    <row r="46" spans="2:16" hidden="1"/>
    <row r="47" spans="2:16" hidden="1"/>
    <row r="48" spans="2:16" hidden="1"/>
    <row r="49" spans="1:27" hidden="1"/>
    <row r="50" spans="1:27" hidden="1"/>
    <row r="51" spans="1:27" hidden="1"/>
    <row r="52" spans="1:27" hidden="1"/>
    <row r="53" spans="1:27" hidden="1"/>
    <row r="54" spans="1:27" s="10" customFormat="1">
      <c r="O54" s="652"/>
    </row>
    <row r="55" spans="1:27" s="186" customFormat="1" ht="19.5" customHeight="1">
      <c r="A55" s="184"/>
      <c r="B55" s="185" t="s">
        <v>55</v>
      </c>
      <c r="C55" s="236"/>
      <c r="D55" s="236"/>
      <c r="E55" s="236"/>
      <c r="F55" s="236"/>
      <c r="G55" s="236"/>
      <c r="H55" s="236"/>
      <c r="I55" s="236"/>
      <c r="J55" s="236"/>
      <c r="K55" s="236"/>
      <c r="L55" s="236"/>
      <c r="M55" s="237">
        <f>+M4</f>
        <v>0</v>
      </c>
      <c r="N55" s="811">
        <f>+C4+D4</f>
        <v>140</v>
      </c>
      <c r="Q55" s="185" t="s">
        <v>63</v>
      </c>
      <c r="R55" s="185"/>
      <c r="S55" s="185"/>
      <c r="T55" s="185"/>
      <c r="U55" s="185"/>
      <c r="V55" s="185"/>
    </row>
    <row r="56" spans="1:27" s="186" customFormat="1" ht="12.75" customHeight="1">
      <c r="A56" s="184"/>
      <c r="B56" s="205" t="s">
        <v>1</v>
      </c>
      <c r="C56" s="388" t="e">
        <f>D3</f>
        <v>#REF!</v>
      </c>
      <c r="D56" s="388" t="e">
        <f t="shared" ref="D56:I56" si="34">E3</f>
        <v>#REF!</v>
      </c>
      <c r="E56" s="388" t="e">
        <f t="shared" si="34"/>
        <v>#REF!</v>
      </c>
      <c r="F56" s="388" t="e">
        <f t="shared" si="34"/>
        <v>#REF!</v>
      </c>
      <c r="G56" s="388" t="e">
        <f t="shared" si="34"/>
        <v>#REF!</v>
      </c>
      <c r="H56" s="388" t="e">
        <f t="shared" si="34"/>
        <v>#REF!</v>
      </c>
      <c r="I56" s="388" t="e">
        <f t="shared" si="34"/>
        <v>#REF!</v>
      </c>
      <c r="J56" s="188"/>
      <c r="K56" s="184"/>
      <c r="L56" s="184"/>
      <c r="M56" s="196">
        <f>+'PeB FI'!M4</f>
        <v>0</v>
      </c>
      <c r="N56" s="196">
        <f>+'PeB FI'!C4+'PeB FI'!D4</f>
        <v>103</v>
      </c>
      <c r="Q56" s="189" t="s">
        <v>1</v>
      </c>
      <c r="R56" s="188"/>
      <c r="S56" s="686"/>
      <c r="T56" s="686"/>
      <c r="U56" s="188" t="e">
        <f t="shared" ref="U56:Z56" si="35">+C56</f>
        <v>#REF!</v>
      </c>
      <c r="V56" s="188" t="e">
        <f t="shared" si="35"/>
        <v>#REF!</v>
      </c>
      <c r="W56" s="188" t="e">
        <f t="shared" si="35"/>
        <v>#REF!</v>
      </c>
      <c r="X56" s="188" t="e">
        <f t="shared" si="35"/>
        <v>#REF!</v>
      </c>
      <c r="Y56" s="188" t="e">
        <f t="shared" si="35"/>
        <v>#REF!</v>
      </c>
      <c r="Z56" s="188" t="e">
        <f t="shared" si="35"/>
        <v>#REF!</v>
      </c>
      <c r="AA56" s="188" t="e">
        <f>+I56</f>
        <v>#REF!</v>
      </c>
    </row>
    <row r="57" spans="1:27" s="186" customFormat="1" ht="12.75" customHeight="1">
      <c r="B57" s="190" t="s">
        <v>6</v>
      </c>
      <c r="C57" s="139">
        <v>140</v>
      </c>
      <c r="D57" s="92">
        <v>145</v>
      </c>
      <c r="E57" s="64">
        <v>140</v>
      </c>
      <c r="F57" s="64">
        <v>144</v>
      </c>
      <c r="G57" s="64">
        <v>145</v>
      </c>
      <c r="H57" s="191">
        <v>143</v>
      </c>
      <c r="I57" s="191">
        <v>143</v>
      </c>
      <c r="J57" s="192"/>
      <c r="M57" s="234">
        <f>+'PeB NO'!O5</f>
        <v>0</v>
      </c>
      <c r="N57" s="225">
        <f>+'PeB NO'!C5+'PeB NO'!D5</f>
        <v>129</v>
      </c>
      <c r="Q57" s="190" t="s">
        <v>6</v>
      </c>
      <c r="R57" s="115"/>
      <c r="S57" s="226"/>
      <c r="T57" s="226"/>
      <c r="U57" s="226">
        <f>+D4-C57</f>
        <v>0</v>
      </c>
      <c r="V57" s="196">
        <f t="shared" ref="V57:V82" si="36">+E4-D57</f>
        <v>0</v>
      </c>
      <c r="W57" s="196">
        <f t="shared" ref="W57:W82" si="37">+F4-E57</f>
        <v>0</v>
      </c>
      <c r="X57" s="196">
        <f t="shared" ref="X57:X82" si="38">+G4-F57</f>
        <v>0</v>
      </c>
      <c r="Y57" s="196">
        <f t="shared" ref="Y57:Y82" si="39">+H4-G57</f>
        <v>0</v>
      </c>
      <c r="Z57" s="196">
        <f t="shared" ref="Z57:Z82" si="40">+I4-H57</f>
        <v>0</v>
      </c>
      <c r="AA57" s="196">
        <f t="shared" ref="AA57:AA82" si="41">+J4-I57</f>
        <v>0</v>
      </c>
    </row>
    <row r="58" spans="1:27" s="186" customFormat="1" ht="12.75" customHeight="1">
      <c r="B58" s="190" t="s">
        <v>2</v>
      </c>
      <c r="C58" s="15">
        <v>65</v>
      </c>
      <c r="D58" s="262">
        <v>49</v>
      </c>
      <c r="E58" s="67">
        <v>51</v>
      </c>
      <c r="F58" s="57">
        <v>47</v>
      </c>
      <c r="G58" s="57">
        <v>50</v>
      </c>
      <c r="H58" s="184">
        <v>51</v>
      </c>
      <c r="I58" s="184">
        <v>56</v>
      </c>
      <c r="J58" s="217"/>
      <c r="M58" s="234">
        <f>+'PeB SE'!O5</f>
        <v>0</v>
      </c>
      <c r="N58" s="225">
        <f>+'PeB SE'!C5+'PeB SE'!D5</f>
        <v>173</v>
      </c>
      <c r="Q58" s="190" t="s">
        <v>2</v>
      </c>
      <c r="R58" s="206"/>
      <c r="S58" s="204"/>
      <c r="T58" s="204"/>
      <c r="U58" s="204">
        <f t="shared" ref="U58:U82" si="42">+D5-C58</f>
        <v>0</v>
      </c>
      <c r="V58" s="184">
        <f t="shared" si="36"/>
        <v>0</v>
      </c>
      <c r="W58" s="191">
        <f t="shared" si="37"/>
        <v>0</v>
      </c>
      <c r="X58" s="191">
        <f t="shared" si="38"/>
        <v>0</v>
      </c>
      <c r="Y58" s="191">
        <f t="shared" si="39"/>
        <v>0</v>
      </c>
      <c r="Z58" s="191">
        <f t="shared" si="40"/>
        <v>0</v>
      </c>
      <c r="AA58" s="191">
        <f t="shared" si="41"/>
        <v>0</v>
      </c>
    </row>
    <row r="59" spans="1:27" s="186" customFormat="1" ht="12.75" customHeight="1">
      <c r="B59" s="190" t="s">
        <v>0</v>
      </c>
      <c r="C59" s="15">
        <v>27</v>
      </c>
      <c r="D59" s="262">
        <v>13</v>
      </c>
      <c r="E59" s="67">
        <v>54</v>
      </c>
      <c r="F59" s="57">
        <v>16</v>
      </c>
      <c r="G59" s="57">
        <v>15</v>
      </c>
      <c r="H59" s="184">
        <v>1</v>
      </c>
      <c r="I59" s="184">
        <v>80</v>
      </c>
      <c r="J59" s="217"/>
      <c r="M59" s="234">
        <f>+'Banking Baltics'!M4</f>
        <v>0</v>
      </c>
      <c r="N59" s="234">
        <f>+'Banking Baltics'!C4+'Banking Baltics'!D4</f>
        <v>0</v>
      </c>
      <c r="Q59" s="190" t="s">
        <v>0</v>
      </c>
      <c r="R59" s="206"/>
      <c r="S59" s="204"/>
      <c r="T59" s="204"/>
      <c r="U59" s="204">
        <f t="shared" si="42"/>
        <v>0</v>
      </c>
      <c r="V59" s="184">
        <f t="shared" si="36"/>
        <v>0</v>
      </c>
      <c r="W59" s="191">
        <f t="shared" si="37"/>
        <v>0</v>
      </c>
      <c r="X59" s="191">
        <f t="shared" si="38"/>
        <v>0</v>
      </c>
      <c r="Y59" s="191">
        <f t="shared" si="39"/>
        <v>0</v>
      </c>
      <c r="Z59" s="191">
        <f t="shared" si="40"/>
        <v>0</v>
      </c>
      <c r="AA59" s="191">
        <f t="shared" si="41"/>
        <v>0</v>
      </c>
    </row>
    <row r="60" spans="1:27" s="186" customFormat="1" ht="12.75" customHeight="1">
      <c r="B60" s="190" t="s">
        <v>14</v>
      </c>
      <c r="C60" s="15">
        <v>0</v>
      </c>
      <c r="D60" s="262">
        <v>-1</v>
      </c>
      <c r="E60" s="67">
        <v>0</v>
      </c>
      <c r="F60" s="57">
        <v>-1</v>
      </c>
      <c r="G60" s="57">
        <v>-1</v>
      </c>
      <c r="H60" s="184">
        <v>0</v>
      </c>
      <c r="I60" s="184">
        <v>0</v>
      </c>
      <c r="J60" s="217"/>
      <c r="M60" s="234">
        <f>+'PeB Other'!M4</f>
        <v>0</v>
      </c>
      <c r="N60" s="234">
        <f>+'PeB Other'!C4+'PeB Other'!D4</f>
        <v>-2</v>
      </c>
      <c r="Q60" s="190" t="s">
        <v>14</v>
      </c>
      <c r="R60" s="206"/>
      <c r="S60" s="204"/>
      <c r="T60" s="204"/>
      <c r="U60" s="204">
        <f t="shared" si="42"/>
        <v>0</v>
      </c>
      <c r="V60" s="184">
        <f t="shared" si="36"/>
        <v>0</v>
      </c>
      <c r="W60" s="191">
        <f t="shared" si="37"/>
        <v>0</v>
      </c>
      <c r="X60" s="191">
        <f t="shared" si="38"/>
        <v>0</v>
      </c>
      <c r="Y60" s="191">
        <f t="shared" si="39"/>
        <v>0</v>
      </c>
      <c r="Z60" s="191">
        <f t="shared" si="40"/>
        <v>0</v>
      </c>
      <c r="AA60" s="191">
        <f t="shared" si="41"/>
        <v>0</v>
      </c>
    </row>
    <row r="61" spans="1:27" s="186" customFormat="1" ht="12.75" customHeight="1">
      <c r="B61" s="193" t="s">
        <v>7</v>
      </c>
      <c r="C61" s="20">
        <v>232</v>
      </c>
      <c r="D61" s="87">
        <v>206</v>
      </c>
      <c r="E61" s="77">
        <v>245</v>
      </c>
      <c r="F61" s="75">
        <v>206</v>
      </c>
      <c r="G61" s="75">
        <v>209</v>
      </c>
      <c r="H61" s="209">
        <v>195</v>
      </c>
      <c r="I61" s="209">
        <v>279</v>
      </c>
      <c r="J61" s="231"/>
      <c r="Q61" s="193" t="s">
        <v>7</v>
      </c>
      <c r="R61" s="228"/>
      <c r="S61" s="210"/>
      <c r="T61" s="210"/>
      <c r="U61" s="210">
        <f t="shared" si="42"/>
        <v>0</v>
      </c>
      <c r="V61" s="210">
        <f t="shared" si="36"/>
        <v>0</v>
      </c>
      <c r="W61" s="210">
        <f t="shared" si="37"/>
        <v>0</v>
      </c>
      <c r="X61" s="210">
        <f t="shared" si="38"/>
        <v>0</v>
      </c>
      <c r="Y61" s="210">
        <f t="shared" si="39"/>
        <v>0</v>
      </c>
      <c r="Z61" s="210">
        <f t="shared" si="40"/>
        <v>0</v>
      </c>
      <c r="AA61" s="210">
        <f t="shared" si="41"/>
        <v>0</v>
      </c>
    </row>
    <row r="62" spans="1:27" s="186" customFormat="1" ht="12.75" customHeight="1">
      <c r="B62" s="190" t="str">
        <f>B9</f>
        <v>Staff costs</v>
      </c>
      <c r="C62" s="15"/>
      <c r="D62" s="262"/>
      <c r="E62" s="67"/>
      <c r="F62" s="57"/>
      <c r="G62" s="57"/>
      <c r="H62" s="184"/>
      <c r="I62" s="184"/>
      <c r="J62" s="217"/>
      <c r="Q62" s="190" t="s">
        <v>3</v>
      </c>
      <c r="R62" s="206"/>
      <c r="S62" s="204"/>
      <c r="T62" s="204"/>
      <c r="U62" s="204">
        <f t="shared" si="42"/>
        <v>0</v>
      </c>
      <c r="V62" s="184">
        <f t="shared" si="36"/>
        <v>0</v>
      </c>
      <c r="W62" s="191">
        <f t="shared" si="37"/>
        <v>0</v>
      </c>
      <c r="X62" s="191">
        <f t="shared" si="38"/>
        <v>0</v>
      </c>
      <c r="Y62" s="191">
        <f t="shared" si="39"/>
        <v>0</v>
      </c>
      <c r="Z62" s="191">
        <f t="shared" si="40"/>
        <v>0</v>
      </c>
      <c r="AA62" s="191">
        <f t="shared" si="41"/>
        <v>0</v>
      </c>
    </row>
    <row r="63" spans="1:27" s="186" customFormat="1" ht="12.75" customHeight="1">
      <c r="B63" s="190" t="str">
        <f>B10</f>
        <v>Other exp. excl. depreciations</v>
      </c>
      <c r="C63" s="15"/>
      <c r="D63" s="262"/>
      <c r="E63" s="67"/>
      <c r="F63" s="57"/>
      <c r="G63" s="57"/>
      <c r="H63" s="184"/>
      <c r="I63" s="184"/>
      <c r="J63" s="217"/>
      <c r="Q63" s="190"/>
      <c r="R63" s="206"/>
      <c r="S63" s="204"/>
      <c r="T63" s="204"/>
      <c r="U63" s="204">
        <f t="shared" si="42"/>
        <v>0</v>
      </c>
      <c r="V63" s="184">
        <f t="shared" si="36"/>
        <v>0</v>
      </c>
      <c r="W63" s="191">
        <f t="shared" si="37"/>
        <v>0</v>
      </c>
      <c r="X63" s="191">
        <f t="shared" si="38"/>
        <v>0</v>
      </c>
      <c r="Y63" s="191">
        <f t="shared" si="39"/>
        <v>0</v>
      </c>
      <c r="Z63" s="191">
        <f t="shared" si="40"/>
        <v>0</v>
      </c>
      <c r="AA63" s="191">
        <f t="shared" si="41"/>
        <v>0</v>
      </c>
    </row>
    <row r="64" spans="1:27" s="186" customFormat="1" ht="12.75" customHeight="1">
      <c r="B64" s="193" t="s">
        <v>20</v>
      </c>
      <c r="C64" s="20">
        <v>-133</v>
      </c>
      <c r="D64" s="87">
        <v>-135</v>
      </c>
      <c r="E64" s="77">
        <v>-136</v>
      </c>
      <c r="F64" s="75">
        <v>-141</v>
      </c>
      <c r="G64" s="75">
        <v>-142</v>
      </c>
      <c r="H64" s="209">
        <v>-144</v>
      </c>
      <c r="I64" s="209">
        <v>-141</v>
      </c>
      <c r="J64" s="231"/>
      <c r="Q64" s="193" t="s">
        <v>20</v>
      </c>
      <c r="R64" s="207"/>
      <c r="S64" s="208"/>
      <c r="T64" s="208"/>
      <c r="U64" s="208">
        <f t="shared" si="42"/>
        <v>0</v>
      </c>
      <c r="V64" s="209">
        <f t="shared" si="36"/>
        <v>0</v>
      </c>
      <c r="W64" s="210">
        <f t="shared" si="37"/>
        <v>0</v>
      </c>
      <c r="X64" s="210">
        <f t="shared" si="38"/>
        <v>0</v>
      </c>
      <c r="Y64" s="210">
        <f t="shared" si="39"/>
        <v>0</v>
      </c>
      <c r="Z64" s="210">
        <f t="shared" si="40"/>
        <v>0</v>
      </c>
      <c r="AA64" s="210">
        <f t="shared" si="41"/>
        <v>0</v>
      </c>
    </row>
    <row r="65" spans="2:27" s="186" customFormat="1" ht="12.75" customHeight="1">
      <c r="B65" s="193" t="s">
        <v>9</v>
      </c>
      <c r="C65" s="20">
        <v>99</v>
      </c>
      <c r="D65" s="87">
        <v>71</v>
      </c>
      <c r="E65" s="77">
        <v>109</v>
      </c>
      <c r="F65" s="77">
        <v>65</v>
      </c>
      <c r="G65" s="77">
        <v>67</v>
      </c>
      <c r="H65" s="209">
        <v>51</v>
      </c>
      <c r="I65" s="209">
        <v>138</v>
      </c>
      <c r="J65" s="231"/>
      <c r="Q65" s="193" t="s">
        <v>9</v>
      </c>
      <c r="R65" s="207"/>
      <c r="S65" s="208"/>
      <c r="T65" s="208"/>
      <c r="U65" s="208">
        <f t="shared" si="42"/>
        <v>0</v>
      </c>
      <c r="V65" s="209">
        <f t="shared" si="36"/>
        <v>0</v>
      </c>
      <c r="W65" s="209">
        <f t="shared" si="37"/>
        <v>0</v>
      </c>
      <c r="X65" s="209">
        <f t="shared" si="38"/>
        <v>0</v>
      </c>
      <c r="Y65" s="209">
        <f t="shared" si="39"/>
        <v>0</v>
      </c>
      <c r="Z65" s="209">
        <f t="shared" si="40"/>
        <v>0</v>
      </c>
      <c r="AA65" s="209">
        <f t="shared" si="41"/>
        <v>0</v>
      </c>
    </row>
    <row r="66" spans="2:27" s="186" customFormat="1" ht="12.75" customHeight="1">
      <c r="B66" s="190" t="s">
        <v>19</v>
      </c>
      <c r="C66" s="15">
        <v>-40</v>
      </c>
      <c r="D66" s="262">
        <v>-5</v>
      </c>
      <c r="E66" s="67">
        <v>3</v>
      </c>
      <c r="F66" s="64">
        <v>-6</v>
      </c>
      <c r="G66" s="64">
        <v>-3</v>
      </c>
      <c r="H66" s="184">
        <v>-7</v>
      </c>
      <c r="I66" s="184">
        <v>-8</v>
      </c>
      <c r="J66" s="217"/>
      <c r="Q66" s="190" t="s">
        <v>19</v>
      </c>
      <c r="R66" s="206"/>
      <c r="S66" s="204"/>
      <c r="T66" s="204"/>
      <c r="U66" s="204">
        <f t="shared" si="42"/>
        <v>0</v>
      </c>
      <c r="V66" s="184">
        <f t="shared" si="36"/>
        <v>0</v>
      </c>
      <c r="W66" s="196">
        <f t="shared" si="37"/>
        <v>0</v>
      </c>
      <c r="X66" s="196">
        <f t="shared" si="38"/>
        <v>0</v>
      </c>
      <c r="Y66" s="196">
        <f t="shared" si="39"/>
        <v>0</v>
      </c>
      <c r="Z66" s="196">
        <f t="shared" si="40"/>
        <v>0</v>
      </c>
      <c r="AA66" s="196">
        <f t="shared" si="41"/>
        <v>0</v>
      </c>
    </row>
    <row r="67" spans="2:27" s="186" customFormat="1" ht="12.75" customHeight="1">
      <c r="B67" s="413" t="s">
        <v>83</v>
      </c>
      <c r="C67" s="15"/>
      <c r="D67" s="262"/>
      <c r="E67" s="67"/>
      <c r="F67" s="64"/>
      <c r="G67" s="64"/>
      <c r="H67" s="184"/>
      <c r="I67" s="184"/>
      <c r="J67" s="217"/>
      <c r="Q67" s="190" t="str">
        <f>B67</f>
        <v>Imp. of sec. fin. non-cur. ass.</v>
      </c>
      <c r="R67" s="206"/>
      <c r="S67" s="204"/>
      <c r="T67" s="204"/>
      <c r="U67" s="204"/>
      <c r="V67" s="184"/>
      <c r="W67" s="196"/>
      <c r="X67" s="196"/>
      <c r="Y67" s="196"/>
      <c r="Z67" s="196"/>
      <c r="AA67" s="196"/>
    </row>
    <row r="68" spans="2:27" s="186" customFormat="1" ht="12.75" customHeight="1">
      <c r="B68" s="194" t="s">
        <v>4</v>
      </c>
      <c r="C68" s="28">
        <v>59</v>
      </c>
      <c r="D68" s="88">
        <v>66</v>
      </c>
      <c r="E68" s="81">
        <v>112</v>
      </c>
      <c r="F68" s="79">
        <v>59</v>
      </c>
      <c r="G68" s="79">
        <v>64</v>
      </c>
      <c r="H68" s="224">
        <v>44</v>
      </c>
      <c r="I68" s="224">
        <v>130</v>
      </c>
      <c r="J68" s="232"/>
      <c r="Q68" s="194" t="s">
        <v>4</v>
      </c>
      <c r="R68" s="229"/>
      <c r="S68" s="230"/>
      <c r="T68" s="230"/>
      <c r="U68" s="230">
        <f t="shared" si="42"/>
        <v>0</v>
      </c>
      <c r="V68" s="224">
        <f t="shared" si="36"/>
        <v>0</v>
      </c>
      <c r="W68" s="212">
        <f t="shared" si="37"/>
        <v>0</v>
      </c>
      <c r="X68" s="212">
        <f t="shared" si="38"/>
        <v>0</v>
      </c>
      <c r="Y68" s="212">
        <f t="shared" si="39"/>
        <v>0</v>
      </c>
      <c r="Z68" s="212">
        <f t="shared" si="40"/>
        <v>0</v>
      </c>
      <c r="AA68" s="212">
        <f t="shared" si="41"/>
        <v>0</v>
      </c>
    </row>
    <row r="69" spans="2:27" s="186" customFormat="1" ht="12.75" customHeight="1">
      <c r="B69" s="190" t="s">
        <v>8</v>
      </c>
      <c r="C69" s="82">
        <v>57.3</v>
      </c>
      <c r="D69" s="57">
        <v>65.5</v>
      </c>
      <c r="E69" s="57">
        <v>55.5</v>
      </c>
      <c r="F69" s="57">
        <v>68.400000000000006</v>
      </c>
      <c r="G69" s="57">
        <v>67.900000000000006</v>
      </c>
      <c r="H69" s="191">
        <v>73.8</v>
      </c>
      <c r="I69" s="191">
        <v>50.5</v>
      </c>
      <c r="J69" s="192"/>
      <c r="Q69" s="190" t="s">
        <v>8</v>
      </c>
      <c r="R69" s="200"/>
      <c r="S69" s="191"/>
      <c r="T69" s="191"/>
      <c r="U69" s="191">
        <f t="shared" si="42"/>
        <v>0</v>
      </c>
      <c r="V69" s="191">
        <f t="shared" si="36"/>
        <v>0</v>
      </c>
      <c r="W69" s="191">
        <f t="shared" si="37"/>
        <v>0</v>
      </c>
      <c r="X69" s="191">
        <f t="shared" si="38"/>
        <v>0</v>
      </c>
      <c r="Y69" s="191">
        <f t="shared" si="39"/>
        <v>0</v>
      </c>
      <c r="Z69" s="191">
        <f t="shared" si="40"/>
        <v>0</v>
      </c>
      <c r="AA69" s="191">
        <f t="shared" si="41"/>
        <v>0</v>
      </c>
    </row>
    <row r="70" spans="2:27" s="186" customFormat="1" ht="12.75" customHeight="1">
      <c r="B70" s="190" t="s">
        <v>79</v>
      </c>
      <c r="C70" s="82">
        <v>10.763316303833594</v>
      </c>
      <c r="D70" s="57">
        <v>12.046980312364711</v>
      </c>
      <c r="E70" s="57">
        <v>21.16308006164385</v>
      </c>
      <c r="F70" s="57">
        <v>12.028623232460047</v>
      </c>
      <c r="G70" s="57">
        <v>12.932869844843282</v>
      </c>
      <c r="H70" s="191">
        <v>8.850206431686555</v>
      </c>
      <c r="I70" s="191">
        <v>26.42580263682855</v>
      </c>
      <c r="J70" s="192"/>
      <c r="Q70" s="190" t="s">
        <v>5</v>
      </c>
      <c r="R70" s="200"/>
      <c r="S70" s="191"/>
      <c r="T70" s="191"/>
      <c r="U70" s="191">
        <f t="shared" si="42"/>
        <v>0</v>
      </c>
      <c r="V70" s="191">
        <f t="shared" si="36"/>
        <v>0</v>
      </c>
      <c r="W70" s="191">
        <f t="shared" si="37"/>
        <v>0</v>
      </c>
      <c r="X70" s="191">
        <f t="shared" si="38"/>
        <v>0</v>
      </c>
      <c r="Y70" s="191">
        <f t="shared" si="39"/>
        <v>0</v>
      </c>
      <c r="Z70" s="191">
        <f t="shared" si="40"/>
        <v>0</v>
      </c>
      <c r="AA70" s="191">
        <f t="shared" si="41"/>
        <v>0</v>
      </c>
    </row>
    <row r="71" spans="2:27" s="186" customFormat="1" ht="12.75" customHeight="1">
      <c r="B71" s="190" t="s">
        <v>5</v>
      </c>
      <c r="C71" s="82"/>
      <c r="D71" s="57"/>
      <c r="E71" s="57"/>
      <c r="F71" s="57"/>
      <c r="G71" s="57"/>
      <c r="H71" s="191"/>
      <c r="I71" s="191"/>
      <c r="J71" s="192"/>
      <c r="Q71" s="190" t="s">
        <v>5</v>
      </c>
      <c r="R71" s="200"/>
      <c r="S71" s="191"/>
      <c r="T71" s="191"/>
      <c r="U71" s="191">
        <f t="shared" si="42"/>
        <v>0</v>
      </c>
      <c r="V71" s="191">
        <f t="shared" si="36"/>
        <v>0</v>
      </c>
      <c r="W71" s="191">
        <f t="shared" si="37"/>
        <v>0</v>
      </c>
      <c r="X71" s="191">
        <f t="shared" si="38"/>
        <v>0</v>
      </c>
      <c r="Y71" s="191">
        <f t="shared" si="39"/>
        <v>0</v>
      </c>
      <c r="Z71" s="191">
        <f t="shared" si="40"/>
        <v>0</v>
      </c>
      <c r="AA71" s="191">
        <f t="shared" si="41"/>
        <v>0</v>
      </c>
    </row>
    <row r="72" spans="2:27" s="186" customFormat="1" ht="12.75" customHeight="1">
      <c r="B72" s="190" t="s">
        <v>23</v>
      </c>
      <c r="C72" s="35">
        <v>1575</v>
      </c>
      <c r="D72" s="64">
        <v>1670</v>
      </c>
      <c r="E72" s="64">
        <v>1651</v>
      </c>
      <c r="F72" s="64">
        <v>1477</v>
      </c>
      <c r="G72" s="64">
        <v>1496</v>
      </c>
      <c r="H72" s="196">
        <v>1502</v>
      </c>
      <c r="I72" s="196">
        <v>1499</v>
      </c>
      <c r="J72" s="201"/>
      <c r="Q72" s="190" t="s">
        <v>23</v>
      </c>
      <c r="R72" s="195"/>
      <c r="S72" s="196"/>
      <c r="T72" s="196"/>
      <c r="U72" s="196">
        <f t="shared" si="42"/>
        <v>0</v>
      </c>
      <c r="V72" s="196">
        <f t="shared" si="36"/>
        <v>0</v>
      </c>
      <c r="W72" s="196">
        <f t="shared" si="37"/>
        <v>0</v>
      </c>
      <c r="X72" s="196">
        <f t="shared" si="38"/>
        <v>0</v>
      </c>
      <c r="Y72" s="196">
        <f t="shared" si="39"/>
        <v>0</v>
      </c>
      <c r="Z72" s="196">
        <f t="shared" si="40"/>
        <v>0</v>
      </c>
      <c r="AA72" s="196">
        <f t="shared" si="41"/>
        <v>0</v>
      </c>
    </row>
    <row r="73" spans="2:27" s="186" customFormat="1" ht="12.75" customHeight="1">
      <c r="B73" s="265" t="s">
        <v>67</v>
      </c>
      <c r="C73" s="35">
        <v>9127</v>
      </c>
      <c r="D73" s="64">
        <v>9095</v>
      </c>
      <c r="E73" s="64">
        <v>9045</v>
      </c>
      <c r="F73" s="64">
        <v>8766</v>
      </c>
      <c r="G73" s="64">
        <v>7658</v>
      </c>
      <c r="H73" s="196">
        <v>7617</v>
      </c>
      <c r="I73" s="196">
        <v>7589</v>
      </c>
      <c r="J73" s="201"/>
      <c r="Q73" s="265" t="s">
        <v>67</v>
      </c>
      <c r="R73" s="195"/>
      <c r="S73" s="196"/>
      <c r="T73" s="196"/>
      <c r="U73" s="196">
        <f t="shared" si="42"/>
        <v>0</v>
      </c>
      <c r="V73" s="196">
        <f t="shared" si="36"/>
        <v>0</v>
      </c>
      <c r="W73" s="196">
        <f t="shared" si="37"/>
        <v>0</v>
      </c>
      <c r="X73" s="196">
        <f t="shared" si="38"/>
        <v>0</v>
      </c>
      <c r="Y73" s="196">
        <f t="shared" si="39"/>
        <v>0</v>
      </c>
      <c r="Z73" s="196">
        <f t="shared" si="40"/>
        <v>0</v>
      </c>
      <c r="AA73" s="196">
        <f t="shared" si="41"/>
        <v>0</v>
      </c>
    </row>
    <row r="74" spans="2:27" s="186" customFormat="1" ht="12.75" customHeight="1">
      <c r="B74" s="197" t="s">
        <v>10</v>
      </c>
      <c r="C74" s="36">
        <v>1912</v>
      </c>
      <c r="D74" s="65">
        <v>1953</v>
      </c>
      <c r="E74" s="65">
        <v>1987</v>
      </c>
      <c r="F74" s="65">
        <v>2012</v>
      </c>
      <c r="G74" s="65">
        <v>2061</v>
      </c>
      <c r="H74" s="199">
        <v>2121</v>
      </c>
      <c r="I74" s="199">
        <v>2184</v>
      </c>
      <c r="J74" s="202"/>
      <c r="Q74" s="197" t="s">
        <v>10</v>
      </c>
      <c r="R74" s="198"/>
      <c r="S74" s="199"/>
      <c r="T74" s="199"/>
      <c r="U74" s="199">
        <f t="shared" si="42"/>
        <v>0</v>
      </c>
      <c r="V74" s="199">
        <f t="shared" si="36"/>
        <v>0</v>
      </c>
      <c r="W74" s="199">
        <f t="shared" si="37"/>
        <v>0</v>
      </c>
      <c r="X74" s="199">
        <f t="shared" si="38"/>
        <v>0</v>
      </c>
      <c r="Y74" s="199">
        <f t="shared" si="39"/>
        <v>0</v>
      </c>
      <c r="Z74" s="199">
        <f t="shared" si="40"/>
        <v>0</v>
      </c>
      <c r="AA74" s="199">
        <f t="shared" si="41"/>
        <v>0</v>
      </c>
    </row>
    <row r="75" spans="2:27" s="186" customFormat="1" ht="12.75" customHeight="1">
      <c r="B75" s="193" t="s">
        <v>18</v>
      </c>
      <c r="C75" s="93"/>
      <c r="D75" s="67"/>
      <c r="E75" s="67"/>
      <c r="F75" s="67"/>
      <c r="G75" s="67"/>
      <c r="H75" s="184"/>
      <c r="I75" s="184"/>
      <c r="J75" s="217"/>
      <c r="Q75" s="193" t="s">
        <v>18</v>
      </c>
      <c r="R75" s="203"/>
      <c r="S75" s="184"/>
      <c r="T75" s="184"/>
      <c r="U75" s="184">
        <f t="shared" si="42"/>
        <v>0</v>
      </c>
      <c r="V75" s="184">
        <f t="shared" si="36"/>
        <v>0</v>
      </c>
      <c r="W75" s="184">
        <f t="shared" si="37"/>
        <v>0</v>
      </c>
      <c r="X75" s="184">
        <f t="shared" si="38"/>
        <v>0</v>
      </c>
      <c r="Y75" s="184">
        <f t="shared" si="39"/>
        <v>0</v>
      </c>
      <c r="Z75" s="184">
        <f t="shared" si="40"/>
        <v>0</v>
      </c>
      <c r="AA75" s="184">
        <f t="shared" si="41"/>
        <v>0</v>
      </c>
    </row>
    <row r="76" spans="2:27" s="186" customFormat="1" ht="12.75" customHeight="1">
      <c r="B76" s="190" t="s">
        <v>15</v>
      </c>
      <c r="C76" s="83">
        <v>0.2</v>
      </c>
      <c r="D76" s="70">
        <v>0.2</v>
      </c>
      <c r="E76" s="70">
        <v>0.2</v>
      </c>
      <c r="F76" s="70">
        <v>0.2</v>
      </c>
      <c r="G76" s="70">
        <v>0.2</v>
      </c>
      <c r="H76" s="214">
        <v>0.2</v>
      </c>
      <c r="I76" s="214">
        <v>0.2</v>
      </c>
      <c r="J76" s="215"/>
      <c r="Q76" s="190" t="s">
        <v>15</v>
      </c>
      <c r="R76" s="213"/>
      <c r="S76" s="214"/>
      <c r="T76" s="214"/>
      <c r="U76" s="214">
        <f t="shared" si="42"/>
        <v>0</v>
      </c>
      <c r="V76" s="214">
        <f t="shared" si="36"/>
        <v>0</v>
      </c>
      <c r="W76" s="214">
        <f t="shared" si="37"/>
        <v>0</v>
      </c>
      <c r="X76" s="214">
        <f t="shared" si="38"/>
        <v>0</v>
      </c>
      <c r="Y76" s="214">
        <f t="shared" si="39"/>
        <v>0</v>
      </c>
      <c r="Z76" s="214">
        <f t="shared" si="40"/>
        <v>0</v>
      </c>
      <c r="AA76" s="214">
        <f t="shared" si="41"/>
        <v>0</v>
      </c>
    </row>
    <row r="77" spans="2:27" s="186" customFormat="1" ht="12.75" customHeight="1">
      <c r="B77" s="190" t="s">
        <v>16</v>
      </c>
      <c r="C77" s="83">
        <v>30.9</v>
      </c>
      <c r="D77" s="70">
        <v>30.7</v>
      </c>
      <c r="E77" s="70">
        <v>30.599999999999998</v>
      </c>
      <c r="F77" s="70">
        <v>30.5</v>
      </c>
      <c r="G77" s="70">
        <v>30.400000000000002</v>
      </c>
      <c r="H77" s="214">
        <v>30.300000000000004</v>
      </c>
      <c r="I77" s="214">
        <v>29.900000000000002</v>
      </c>
      <c r="J77" s="215"/>
      <c r="Q77" s="190" t="s">
        <v>16</v>
      </c>
      <c r="R77" s="213"/>
      <c r="S77" s="214"/>
      <c r="T77" s="214"/>
      <c r="U77" s="214">
        <f t="shared" si="42"/>
        <v>0</v>
      </c>
      <c r="V77" s="214">
        <f t="shared" si="36"/>
        <v>0</v>
      </c>
      <c r="W77" s="214">
        <f t="shared" si="37"/>
        <v>0</v>
      </c>
      <c r="X77" s="214">
        <f t="shared" si="38"/>
        <v>0</v>
      </c>
      <c r="Y77" s="214">
        <f t="shared" si="39"/>
        <v>0</v>
      </c>
      <c r="Z77" s="214">
        <f t="shared" si="40"/>
        <v>0</v>
      </c>
      <c r="AA77" s="214">
        <f t="shared" si="41"/>
        <v>0</v>
      </c>
    </row>
    <row r="78" spans="2:27" s="186" customFormat="1" ht="12.75" customHeight="1">
      <c r="B78" s="190" t="s">
        <v>17</v>
      </c>
      <c r="C78" s="83">
        <v>8.9</v>
      </c>
      <c r="D78" s="70">
        <v>9</v>
      </c>
      <c r="E78" s="70">
        <v>9.1</v>
      </c>
      <c r="F78" s="70">
        <v>9.1999999999999993</v>
      </c>
      <c r="G78" s="70">
        <v>9.4</v>
      </c>
      <c r="H78" s="214">
        <v>9.6999999999999993</v>
      </c>
      <c r="I78" s="214">
        <v>9.9</v>
      </c>
      <c r="J78" s="215"/>
      <c r="Q78" s="190" t="s">
        <v>17</v>
      </c>
      <c r="R78" s="213"/>
      <c r="S78" s="214"/>
      <c r="T78" s="214"/>
      <c r="U78" s="214">
        <f t="shared" si="42"/>
        <v>0</v>
      </c>
      <c r="V78" s="214">
        <f t="shared" si="36"/>
        <v>0</v>
      </c>
      <c r="W78" s="214">
        <f t="shared" si="37"/>
        <v>0</v>
      </c>
      <c r="X78" s="214">
        <f t="shared" si="38"/>
        <v>0</v>
      </c>
      <c r="Y78" s="214">
        <f t="shared" si="39"/>
        <v>0</v>
      </c>
      <c r="Z78" s="214">
        <f t="shared" si="40"/>
        <v>0</v>
      </c>
      <c r="AA78" s="214">
        <f t="shared" si="41"/>
        <v>0</v>
      </c>
    </row>
    <row r="79" spans="2:27" s="186" customFormat="1" ht="12.75" customHeight="1">
      <c r="B79" s="193" t="s">
        <v>21</v>
      </c>
      <c r="C79" s="94">
        <v>40.1</v>
      </c>
      <c r="D79" s="71">
        <v>39.9</v>
      </c>
      <c r="E79" s="71">
        <v>39.9</v>
      </c>
      <c r="F79" s="71">
        <v>39.9</v>
      </c>
      <c r="G79" s="71">
        <v>40</v>
      </c>
      <c r="H79" s="219">
        <v>40.200000000000003</v>
      </c>
      <c r="I79" s="219">
        <v>40</v>
      </c>
      <c r="J79" s="220"/>
      <c r="Q79" s="193" t="s">
        <v>21</v>
      </c>
      <c r="R79" s="218"/>
      <c r="S79" s="219"/>
      <c r="T79" s="219"/>
      <c r="U79" s="219">
        <f t="shared" si="42"/>
        <v>0</v>
      </c>
      <c r="V79" s="219">
        <f t="shared" si="36"/>
        <v>0</v>
      </c>
      <c r="W79" s="219">
        <f t="shared" si="37"/>
        <v>0</v>
      </c>
      <c r="X79" s="219">
        <f t="shared" si="38"/>
        <v>0</v>
      </c>
      <c r="Y79" s="219">
        <f t="shared" si="39"/>
        <v>0</v>
      </c>
      <c r="Z79" s="219">
        <f t="shared" si="40"/>
        <v>0</v>
      </c>
      <c r="AA79" s="219">
        <f t="shared" si="41"/>
        <v>0</v>
      </c>
    </row>
    <row r="80" spans="2:27" s="186" customFormat="1" ht="12.75" customHeight="1">
      <c r="B80" s="190" t="s">
        <v>13</v>
      </c>
      <c r="C80" s="83">
        <v>1.7</v>
      </c>
      <c r="D80" s="70">
        <v>1.7</v>
      </c>
      <c r="E80" s="70">
        <v>1.7</v>
      </c>
      <c r="F80" s="70">
        <v>1.6</v>
      </c>
      <c r="G80" s="70">
        <v>1.7</v>
      </c>
      <c r="H80" s="214">
        <v>2.2000000000000002</v>
      </c>
      <c r="I80" s="214">
        <v>2.2999999999999998</v>
      </c>
      <c r="J80" s="215"/>
      <c r="Q80" s="190" t="s">
        <v>13</v>
      </c>
      <c r="R80" s="213"/>
      <c r="S80" s="214"/>
      <c r="T80" s="214"/>
      <c r="U80" s="214">
        <f t="shared" si="42"/>
        <v>0</v>
      </c>
      <c r="V80" s="214">
        <f t="shared" si="36"/>
        <v>0</v>
      </c>
      <c r="W80" s="214">
        <f t="shared" si="37"/>
        <v>0</v>
      </c>
      <c r="X80" s="214">
        <f t="shared" si="38"/>
        <v>0</v>
      </c>
      <c r="Y80" s="214">
        <f t="shared" si="39"/>
        <v>0</v>
      </c>
      <c r="Z80" s="214">
        <f t="shared" si="40"/>
        <v>0</v>
      </c>
      <c r="AA80" s="214">
        <f t="shared" si="41"/>
        <v>0</v>
      </c>
    </row>
    <row r="81" spans="2:27" s="186" customFormat="1" ht="12.75" customHeight="1">
      <c r="B81" s="190" t="s">
        <v>12</v>
      </c>
      <c r="C81" s="83">
        <v>23.1</v>
      </c>
      <c r="D81" s="70">
        <v>23.3</v>
      </c>
      <c r="E81" s="70">
        <v>22.8</v>
      </c>
      <c r="F81" s="70">
        <v>22.9</v>
      </c>
      <c r="G81" s="70">
        <v>23.3</v>
      </c>
      <c r="H81" s="214">
        <v>23.6</v>
      </c>
      <c r="I81" s="214">
        <v>23.099999999999998</v>
      </c>
      <c r="J81" s="215"/>
      <c r="Q81" s="190" t="s">
        <v>12</v>
      </c>
      <c r="R81" s="213"/>
      <c r="S81" s="214"/>
      <c r="T81" s="214"/>
      <c r="U81" s="214">
        <f t="shared" si="42"/>
        <v>0</v>
      </c>
      <c r="V81" s="214">
        <f t="shared" si="36"/>
        <v>0</v>
      </c>
      <c r="W81" s="214">
        <f t="shared" si="37"/>
        <v>0</v>
      </c>
      <c r="X81" s="214">
        <f t="shared" si="38"/>
        <v>0</v>
      </c>
      <c r="Y81" s="214">
        <f t="shared" si="39"/>
        <v>0</v>
      </c>
      <c r="Z81" s="214">
        <f t="shared" si="40"/>
        <v>0</v>
      </c>
      <c r="AA81" s="214">
        <f t="shared" si="41"/>
        <v>0</v>
      </c>
    </row>
    <row r="82" spans="2:27" s="186" customFormat="1" ht="12.75" customHeight="1">
      <c r="B82" s="194" t="s">
        <v>11</v>
      </c>
      <c r="C82" s="450">
        <v>24.8</v>
      </c>
      <c r="D82" s="451">
        <v>25</v>
      </c>
      <c r="E82" s="451">
        <v>24.5</v>
      </c>
      <c r="F82" s="451">
        <v>24.5</v>
      </c>
      <c r="G82" s="451">
        <v>25</v>
      </c>
      <c r="H82" s="451">
        <v>25.8</v>
      </c>
      <c r="I82" s="451">
        <v>25.4</v>
      </c>
      <c r="J82" s="223"/>
      <c r="Q82" s="194" t="s">
        <v>11</v>
      </c>
      <c r="R82" s="221"/>
      <c r="S82" s="222"/>
      <c r="T82" s="222"/>
      <c r="U82" s="222">
        <f t="shared" si="42"/>
        <v>0</v>
      </c>
      <c r="V82" s="222">
        <f t="shared" si="36"/>
        <v>0</v>
      </c>
      <c r="W82" s="222">
        <f t="shared" si="37"/>
        <v>0</v>
      </c>
      <c r="X82" s="222">
        <f t="shared" si="38"/>
        <v>0</v>
      </c>
      <c r="Y82" s="222">
        <f t="shared" si="39"/>
        <v>0</v>
      </c>
      <c r="Z82" s="222">
        <f t="shared" si="40"/>
        <v>0</v>
      </c>
      <c r="AA82" s="222">
        <f t="shared" si="41"/>
        <v>0</v>
      </c>
    </row>
    <row r="83" spans="2:27" s="186" customFormat="1" ht="12.75" customHeight="1">
      <c r="C83" s="213"/>
      <c r="D83" s="214"/>
      <c r="E83" s="184"/>
      <c r="F83" s="184"/>
      <c r="G83" s="184"/>
      <c r="H83" s="184"/>
      <c r="I83" s="184"/>
      <c r="J83" s="184"/>
      <c r="AA83" s="191"/>
    </row>
    <row r="84" spans="2:27" s="186" customFormat="1" ht="12.75" customHeight="1">
      <c r="G84" s="184"/>
      <c r="H84" s="214"/>
      <c r="I84" s="214"/>
      <c r="J84" s="214"/>
      <c r="K84" s="184"/>
    </row>
    <row r="85" spans="2:27" s="186" customFormat="1" ht="12.75" customHeight="1">
      <c r="G85" s="184"/>
      <c r="H85" s="219"/>
      <c r="I85" s="219"/>
      <c r="J85" s="219"/>
      <c r="K85" s="184"/>
    </row>
    <row r="86" spans="2:27" s="186" customFormat="1" ht="12.75" customHeight="1">
      <c r="G86" s="184"/>
      <c r="H86" s="214"/>
      <c r="I86" s="214"/>
      <c r="J86" s="214"/>
      <c r="K86" s="184"/>
    </row>
    <row r="87" spans="2:27" s="186" customFormat="1" ht="12.75" customHeight="1">
      <c r="G87" s="184"/>
      <c r="H87" s="214"/>
      <c r="I87" s="214"/>
      <c r="J87" s="214"/>
      <c r="K87" s="184"/>
    </row>
    <row r="88" spans="2:27" s="186" customFormat="1" ht="12.75" customHeight="1">
      <c r="G88" s="184"/>
      <c r="H88" s="219"/>
      <c r="I88" s="219"/>
      <c r="J88" s="219"/>
      <c r="K88" s="184"/>
    </row>
    <row r="89" spans="2:27" s="186" customFormat="1">
      <c r="G89" s="184"/>
      <c r="H89" s="184"/>
      <c r="I89" s="184"/>
      <c r="J89" s="184"/>
      <c r="K89" s="184"/>
    </row>
    <row r="90" spans="2:27" s="186" customFormat="1">
      <c r="G90" s="184"/>
      <c r="H90" s="184"/>
      <c r="I90" s="184"/>
      <c r="J90" s="184"/>
      <c r="K90" s="184"/>
    </row>
    <row r="91" spans="2:27" s="186" customFormat="1"/>
    <row r="92" spans="2:27" s="186" customFormat="1"/>
    <row r="93" spans="2:27" s="186" customFormat="1"/>
    <row r="94" spans="2:27" s="186" customFormat="1"/>
    <row r="95" spans="2:27" s="186" customFormat="1"/>
    <row r="96" spans="2:27" s="186" customFormat="1"/>
    <row r="97" s="186" customFormat="1"/>
    <row r="98" s="186" customFormat="1"/>
    <row r="99" s="186" customFormat="1"/>
    <row r="100" s="186" customFormat="1"/>
    <row r="101" s="186" customFormat="1"/>
    <row r="102" s="186" customFormat="1"/>
    <row r="103" s="186" customFormat="1"/>
    <row r="104" s="186" customFormat="1"/>
    <row r="105" s="186" customFormat="1"/>
    <row r="106" s="186" customFormat="1"/>
    <row r="107" s="186" customFormat="1"/>
  </sheetData>
  <mergeCells count="1">
    <mergeCell ref="B30:O30"/>
  </mergeCells>
  <phoneticPr fontId="21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&amp;RPage &amp;P&amp;C&amp;"Calibri"&amp;11&amp;K000000&amp;A_x000D_&amp;1#&amp;"Calibri"&amp;10&amp;K000000Confidential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92D050"/>
  </sheetPr>
  <dimension ref="A1:BI96"/>
  <sheetViews>
    <sheetView workbookViewId="0">
      <selection activeCell="B31" sqref="B31:R31"/>
    </sheetView>
  </sheetViews>
  <sheetFormatPr defaultColWidth="9.33203125" defaultRowHeight="12" outlineLevelRow="1"/>
  <cols>
    <col min="1" max="1" width="23.33203125" style="48" customWidth="1"/>
    <col min="2" max="2" width="40" style="49" customWidth="1"/>
    <col min="3" max="7" width="7.44140625" style="49" bestFit="1" customWidth="1"/>
    <col min="8" max="10" width="6.6640625" style="49" hidden="1" customWidth="1"/>
    <col min="11" max="12" width="7.44140625" style="159" customWidth="1"/>
    <col min="13" max="16" width="8.44140625" style="49" customWidth="1"/>
    <col min="17" max="18" width="7.44140625" style="49" customWidth="1"/>
    <col min="19" max="20" width="9.33203125" style="49"/>
    <col min="21" max="22" width="7" style="159" customWidth="1"/>
    <col min="23" max="16384" width="9.33203125" style="49"/>
  </cols>
  <sheetData>
    <row r="1" spans="1:61">
      <c r="A1" s="146" t="s">
        <v>60</v>
      </c>
      <c r="B1" s="47">
        <v>2</v>
      </c>
      <c r="C1" s="47">
        <f t="shared" ref="C1:N1" si="0">1+B1</f>
        <v>3</v>
      </c>
      <c r="D1" s="47">
        <f t="shared" si="0"/>
        <v>4</v>
      </c>
      <c r="E1" s="47">
        <f t="shared" si="0"/>
        <v>5</v>
      </c>
      <c r="F1" s="47">
        <f t="shared" si="0"/>
        <v>6</v>
      </c>
      <c r="G1" s="47">
        <f t="shared" si="0"/>
        <v>7</v>
      </c>
      <c r="H1" s="47">
        <f t="shared" si="0"/>
        <v>8</v>
      </c>
      <c r="I1" s="47">
        <f t="shared" si="0"/>
        <v>9</v>
      </c>
      <c r="J1" s="47">
        <f t="shared" si="0"/>
        <v>10</v>
      </c>
      <c r="K1" s="398">
        <f t="shared" si="0"/>
        <v>11</v>
      </c>
      <c r="L1" s="157">
        <f>1+K1</f>
        <v>12</v>
      </c>
      <c r="M1" s="47">
        <f t="shared" si="0"/>
        <v>13</v>
      </c>
      <c r="N1" s="47">
        <f t="shared" si="0"/>
        <v>14</v>
      </c>
      <c r="O1" s="158">
        <f>+N1+1</f>
        <v>15</v>
      </c>
      <c r="P1" s="158">
        <f>+O1+1</f>
        <v>16</v>
      </c>
      <c r="Q1" s="158">
        <f>+P1+1</f>
        <v>17</v>
      </c>
      <c r="R1" s="158">
        <f>+Q1+1</f>
        <v>18</v>
      </c>
      <c r="S1" s="48"/>
      <c r="T1" s="48"/>
    </row>
    <row r="2" spans="1:61">
      <c r="B2" s="350" t="s">
        <v>88</v>
      </c>
      <c r="C2" s="343"/>
      <c r="D2" s="343"/>
      <c r="E2" s="343"/>
      <c r="F2" s="343"/>
      <c r="G2" s="343"/>
      <c r="H2" s="343"/>
      <c r="I2" s="343"/>
      <c r="J2" s="343"/>
      <c r="K2" s="392"/>
      <c r="L2" s="282"/>
      <c r="M2" s="269"/>
      <c r="N2" s="324"/>
      <c r="O2" s="324"/>
      <c r="P2" s="270"/>
      <c r="Q2" s="324"/>
      <c r="R2" s="324"/>
      <c r="U2" s="649" t="s">
        <v>92</v>
      </c>
    </row>
    <row r="3" spans="1:61" ht="12" customHeight="1">
      <c r="B3" s="378"/>
      <c r="C3" s="379"/>
      <c r="D3" s="375"/>
      <c r="E3" s="375"/>
      <c r="F3" s="375"/>
      <c r="G3" s="377"/>
      <c r="H3" s="375"/>
      <c r="I3" s="375"/>
      <c r="J3" s="375"/>
      <c r="K3" s="393"/>
      <c r="L3" s="395"/>
      <c r="M3" s="922" t="s">
        <v>81</v>
      </c>
      <c r="N3" s="923"/>
      <c r="O3" s="951"/>
      <c r="P3" s="952"/>
      <c r="Q3" s="948" t="s">
        <v>107</v>
      </c>
      <c r="R3" s="949"/>
    </row>
    <row r="4" spans="1:61" ht="24.75" customHeight="1">
      <c r="A4" s="397" t="str">
        <f>+"topheading"&amp;$A$1</f>
        <v>topheadingSWE</v>
      </c>
      <c r="B4" s="384" t="e">
        <f>+VLOOKUP($A4,#REF!,B$1+1,FALSE)</f>
        <v>#REF!</v>
      </c>
      <c r="C4" s="794" t="e">
        <f>+VLOOKUP($A4,#REF!,C$1+1,FALSE)</f>
        <v>#REF!</v>
      </c>
      <c r="D4" s="795" t="e">
        <f>+VLOOKUP($A4,#REF!,D$1+1,FALSE)</f>
        <v>#REF!</v>
      </c>
      <c r="E4" s="795" t="e">
        <f>+VLOOKUP($A4,#REF!,E$1+1,FALSE)</f>
        <v>#REF!</v>
      </c>
      <c r="F4" s="795" t="e">
        <f>+VLOOKUP($A4,#REF!,F$1+1,FALSE)</f>
        <v>#REF!</v>
      </c>
      <c r="G4" s="796" t="e">
        <f>+VLOOKUP($A4,#REF!,G$1+1,FALSE)</f>
        <v>#REF!</v>
      </c>
      <c r="H4" s="795" t="e">
        <f>+VLOOKUP($A4,#REF!,H$1+1,FALSE)</f>
        <v>#REF!</v>
      </c>
      <c r="I4" s="795" t="e">
        <f>+VLOOKUP($A4,#REF!,I$1+1,FALSE)</f>
        <v>#REF!</v>
      </c>
      <c r="J4" s="795" t="e">
        <f>+VLOOKUP($A4,#REF!,J$1+1,FALSE)</f>
        <v>#REF!</v>
      </c>
      <c r="K4" s="792" t="e">
        <f>+VLOOKUP($A4,#REF!,K$1+1,FALSE)</f>
        <v>#REF!</v>
      </c>
      <c r="L4" s="796" t="e">
        <f>+VLOOKUP($A4,#REF!,L$1+1,FALSE)</f>
        <v>#REF!</v>
      </c>
      <c r="M4" s="394" t="e">
        <f>+K4</f>
        <v>#REF!</v>
      </c>
      <c r="N4" s="796" t="e">
        <f>L4</f>
        <v>#REF!</v>
      </c>
      <c r="O4" s="820" t="s">
        <v>110</v>
      </c>
      <c r="P4" s="821" t="s">
        <v>109</v>
      </c>
      <c r="Q4" s="396" t="s">
        <v>73</v>
      </c>
      <c r="R4" s="793" t="s">
        <v>74</v>
      </c>
      <c r="S4" s="159"/>
      <c r="U4" s="794" t="e">
        <f>C4</f>
        <v>#REF!</v>
      </c>
      <c r="V4" s="795" t="e">
        <f t="shared" ref="V4:AJ4" si="1">D4</f>
        <v>#REF!</v>
      </c>
      <c r="W4" s="795" t="e">
        <f t="shared" si="1"/>
        <v>#REF!</v>
      </c>
      <c r="X4" s="795" t="e">
        <f t="shared" si="1"/>
        <v>#REF!</v>
      </c>
      <c r="Y4" s="795" t="e">
        <f t="shared" si="1"/>
        <v>#REF!</v>
      </c>
      <c r="Z4" s="795" t="e">
        <f t="shared" si="1"/>
        <v>#REF!</v>
      </c>
      <c r="AA4" s="795" t="e">
        <f t="shared" si="1"/>
        <v>#REF!</v>
      </c>
      <c r="AB4" s="795" t="e">
        <f t="shared" si="1"/>
        <v>#REF!</v>
      </c>
      <c r="AC4" s="792" t="e">
        <f t="shared" si="1"/>
        <v>#REF!</v>
      </c>
      <c r="AD4" s="793" t="e">
        <f t="shared" si="1"/>
        <v>#REF!</v>
      </c>
      <c r="AE4" s="792" t="e">
        <f t="shared" si="1"/>
        <v>#REF!</v>
      </c>
      <c r="AF4" s="793" t="e">
        <f t="shared" si="1"/>
        <v>#REF!</v>
      </c>
      <c r="AG4" s="792" t="str">
        <f t="shared" si="1"/>
        <v>Jan-dec 17</v>
      </c>
      <c r="AH4" s="793" t="str">
        <f t="shared" si="1"/>
        <v>Jan-dec 16</v>
      </c>
      <c r="AI4" s="792" t="str">
        <f t="shared" si="1"/>
        <v>EUR</v>
      </c>
      <c r="AJ4" s="793" t="str">
        <f t="shared" si="1"/>
        <v>Lokal</v>
      </c>
    </row>
    <row r="5" spans="1:61" ht="12" customHeight="1">
      <c r="A5" s="52" t="s">
        <v>6</v>
      </c>
      <c r="B5" s="413" t="s">
        <v>47</v>
      </c>
      <c r="C5" s="521">
        <f t="shared" ref="C5:R16" si="2">VLOOKUP($A5,Bus_Banking,C$1,FALSE)</f>
        <v>145</v>
      </c>
      <c r="D5" s="421">
        <f t="shared" si="2"/>
        <v>149</v>
      </c>
      <c r="E5" s="421">
        <f t="shared" si="2"/>
        <v>153</v>
      </c>
      <c r="F5" s="416">
        <f t="shared" si="2"/>
        <v>155</v>
      </c>
      <c r="G5" s="416">
        <f t="shared" si="2"/>
        <v>150</v>
      </c>
      <c r="H5" s="416">
        <f t="shared" si="2"/>
        <v>0</v>
      </c>
      <c r="I5" s="416">
        <f t="shared" si="2"/>
        <v>0</v>
      </c>
      <c r="J5" s="416">
        <f t="shared" si="2"/>
        <v>0</v>
      </c>
      <c r="K5" s="522">
        <f t="shared" si="2"/>
        <v>-2.5166821570654863E-2</v>
      </c>
      <c r="L5" s="510">
        <f t="shared" si="2"/>
        <v>-3.442320699192214E-2</v>
      </c>
      <c r="M5" s="522">
        <f t="shared" si="2"/>
        <v>-2.1618016358371572E-2</v>
      </c>
      <c r="N5" s="510">
        <f t="shared" si="2"/>
        <v>-1.1211313252523891E-2</v>
      </c>
      <c r="O5" s="523">
        <f t="shared" si="2"/>
        <v>145</v>
      </c>
      <c r="P5" s="524">
        <f t="shared" si="2"/>
        <v>150</v>
      </c>
      <c r="Q5" s="418">
        <f t="shared" si="2"/>
        <v>-3.442320699192214E-2</v>
      </c>
      <c r="R5" s="422">
        <f t="shared" si="2"/>
        <v>-1.1211313252523891E-2</v>
      </c>
      <c r="S5" s="159"/>
      <c r="U5" s="363"/>
      <c r="V5" s="275"/>
      <c r="W5" s="276"/>
      <c r="X5" s="276"/>
      <c r="Y5" s="276"/>
      <c r="Z5" s="277"/>
      <c r="AA5" s="277"/>
      <c r="AB5" s="277"/>
      <c r="AC5" s="581"/>
      <c r="AD5" s="596"/>
      <c r="AE5" s="278"/>
      <c r="AF5" s="582"/>
      <c r="AG5" s="363"/>
      <c r="AH5" s="275"/>
      <c r="AI5" s="609"/>
      <c r="AJ5" s="582"/>
      <c r="AL5" s="96">
        <f t="shared" ref="AL5:AL30" si="3">C5-U5</f>
        <v>145</v>
      </c>
      <c r="AM5" s="96">
        <f t="shared" ref="AM5:BA20" si="4">D5-V5</f>
        <v>149</v>
      </c>
      <c r="AN5" s="96">
        <f t="shared" si="4"/>
        <v>153</v>
      </c>
      <c r="AO5" s="96">
        <f t="shared" si="4"/>
        <v>155</v>
      </c>
      <c r="AP5" s="96">
        <f t="shared" si="4"/>
        <v>150</v>
      </c>
      <c r="AQ5" s="96">
        <f t="shared" si="4"/>
        <v>0</v>
      </c>
      <c r="AR5" s="96">
        <f t="shared" si="4"/>
        <v>0</v>
      </c>
      <c r="AS5" s="96">
        <f t="shared" si="4"/>
        <v>0</v>
      </c>
      <c r="AT5" s="96">
        <f t="shared" si="4"/>
        <v>-2.5166821570654863E-2</v>
      </c>
      <c r="AU5" s="96">
        <f t="shared" si="4"/>
        <v>-3.442320699192214E-2</v>
      </c>
      <c r="AV5" s="96">
        <f t="shared" si="4"/>
        <v>-2.1618016358371572E-2</v>
      </c>
      <c r="AW5" s="96">
        <f t="shared" si="4"/>
        <v>-1.1211313252523891E-2</v>
      </c>
      <c r="AX5" s="96">
        <f t="shared" si="4"/>
        <v>145</v>
      </c>
      <c r="AY5" s="96">
        <f t="shared" si="4"/>
        <v>150</v>
      </c>
      <c r="AZ5" s="96">
        <f>Q5-AI5</f>
        <v>-3.442320699192214E-2</v>
      </c>
      <c r="BA5" s="96">
        <f>R5-AJ5</f>
        <v>-1.1211313252523891E-2</v>
      </c>
      <c r="BB5" s="96"/>
      <c r="BC5" s="96"/>
      <c r="BD5" s="96"/>
      <c r="BE5" s="96"/>
      <c r="BF5" s="96"/>
      <c r="BG5" s="96"/>
      <c r="BH5" s="96"/>
      <c r="BI5" s="96"/>
    </row>
    <row r="6" spans="1:61" ht="12" customHeight="1">
      <c r="A6" s="52" t="s">
        <v>2</v>
      </c>
      <c r="B6" s="413" t="s">
        <v>36</v>
      </c>
      <c r="C6" s="516">
        <f t="shared" si="2"/>
        <v>72</v>
      </c>
      <c r="D6" s="420">
        <f t="shared" si="2"/>
        <v>79</v>
      </c>
      <c r="E6" s="421">
        <f t="shared" si="2"/>
        <v>70</v>
      </c>
      <c r="F6" s="416">
        <f t="shared" si="2"/>
        <v>73</v>
      </c>
      <c r="G6" s="416">
        <f t="shared" si="2"/>
        <v>72</v>
      </c>
      <c r="H6" s="421">
        <f t="shared" si="2"/>
        <v>0</v>
      </c>
      <c r="I6" s="421">
        <f t="shared" si="2"/>
        <v>0</v>
      </c>
      <c r="J6" s="421">
        <f t="shared" si="2"/>
        <v>0</v>
      </c>
      <c r="K6" s="429">
        <f t="shared" si="2"/>
        <v>-7.9684983216721905E-2</v>
      </c>
      <c r="L6" s="510">
        <f t="shared" si="2"/>
        <v>6.0266531339998597E-3</v>
      </c>
      <c r="M6" s="429">
        <f t="shared" si="2"/>
        <v>-7.4230718593239042E-2</v>
      </c>
      <c r="N6" s="510">
        <f t="shared" si="2"/>
        <v>3.0861586839154853E-2</v>
      </c>
      <c r="O6" s="519">
        <f t="shared" si="2"/>
        <v>72</v>
      </c>
      <c r="P6" s="525">
        <f t="shared" si="2"/>
        <v>72</v>
      </c>
      <c r="Q6" s="418">
        <f t="shared" si="2"/>
        <v>6.0266531339998597E-3</v>
      </c>
      <c r="R6" s="422">
        <f t="shared" si="2"/>
        <v>3.0861586839154853E-2</v>
      </c>
      <c r="S6" s="159"/>
      <c r="T6" s="159"/>
      <c r="U6" s="281"/>
      <c r="V6" s="282"/>
      <c r="W6" s="283"/>
      <c r="X6" s="277"/>
      <c r="Y6" s="277"/>
      <c r="Z6" s="283"/>
      <c r="AA6" s="283"/>
      <c r="AB6" s="283"/>
      <c r="AC6" s="284"/>
      <c r="AD6" s="285"/>
      <c r="AE6" s="278"/>
      <c r="AF6" s="280"/>
      <c r="AG6" s="363"/>
      <c r="AH6" s="275"/>
      <c r="AI6" s="278"/>
      <c r="AJ6" s="280"/>
      <c r="AL6" s="96">
        <f t="shared" si="3"/>
        <v>72</v>
      </c>
      <c r="AM6" s="96">
        <f t="shared" si="4"/>
        <v>79</v>
      </c>
      <c r="AN6" s="96">
        <f t="shared" si="4"/>
        <v>70</v>
      </c>
      <c r="AO6" s="96">
        <f t="shared" si="4"/>
        <v>73</v>
      </c>
      <c r="AP6" s="96">
        <f t="shared" si="4"/>
        <v>72</v>
      </c>
      <c r="AQ6" s="96">
        <f t="shared" si="4"/>
        <v>0</v>
      </c>
      <c r="AR6" s="96">
        <f t="shared" si="4"/>
        <v>0</v>
      </c>
      <c r="AS6" s="96">
        <f t="shared" si="4"/>
        <v>0</v>
      </c>
      <c r="AT6" s="96">
        <f t="shared" si="4"/>
        <v>-7.9684983216721905E-2</v>
      </c>
      <c r="AU6" s="96">
        <f t="shared" si="4"/>
        <v>6.0266531339998597E-3</v>
      </c>
      <c r="AV6" s="96">
        <f t="shared" si="4"/>
        <v>-7.4230718593239042E-2</v>
      </c>
      <c r="AW6" s="96">
        <f t="shared" si="4"/>
        <v>3.0861586839154853E-2</v>
      </c>
      <c r="AX6" s="96">
        <f t="shared" si="4"/>
        <v>72</v>
      </c>
      <c r="AY6" s="96">
        <f t="shared" si="4"/>
        <v>72</v>
      </c>
      <c r="AZ6" s="96">
        <f t="shared" si="4"/>
        <v>6.0266531339998597E-3</v>
      </c>
      <c r="BA6" s="96">
        <f t="shared" si="4"/>
        <v>3.0861586839154853E-2</v>
      </c>
      <c r="BB6" s="96"/>
      <c r="BC6" s="96"/>
      <c r="BD6" s="96"/>
      <c r="BE6" s="96"/>
      <c r="BF6" s="96"/>
      <c r="BG6" s="96"/>
      <c r="BH6" s="96"/>
      <c r="BI6" s="96"/>
    </row>
    <row r="7" spans="1:61" ht="12" customHeight="1">
      <c r="A7" s="52" t="s">
        <v>0</v>
      </c>
      <c r="B7" s="413" t="s">
        <v>37</v>
      </c>
      <c r="C7" s="516">
        <f t="shared" si="2"/>
        <v>49</v>
      </c>
      <c r="D7" s="420">
        <f t="shared" si="2"/>
        <v>19</v>
      </c>
      <c r="E7" s="421">
        <f t="shared" si="2"/>
        <v>21</v>
      </c>
      <c r="F7" s="416">
        <f t="shared" si="2"/>
        <v>21</v>
      </c>
      <c r="G7" s="416">
        <f t="shared" si="2"/>
        <v>16</v>
      </c>
      <c r="H7" s="421">
        <f t="shared" si="2"/>
        <v>0</v>
      </c>
      <c r="I7" s="421">
        <f t="shared" si="2"/>
        <v>0</v>
      </c>
      <c r="J7" s="421">
        <f t="shared" si="2"/>
        <v>0</v>
      </c>
      <c r="K7" s="429">
        <f t="shared" si="2"/>
        <v>0</v>
      </c>
      <c r="L7" s="510">
        <f t="shared" si="2"/>
        <v>0</v>
      </c>
      <c r="M7" s="429">
        <f t="shared" si="2"/>
        <v>0</v>
      </c>
      <c r="N7" s="510">
        <f t="shared" si="2"/>
        <v>0</v>
      </c>
      <c r="O7" s="519">
        <f t="shared" si="2"/>
        <v>49</v>
      </c>
      <c r="P7" s="525">
        <f t="shared" si="2"/>
        <v>16</v>
      </c>
      <c r="Q7" s="418">
        <f t="shared" si="2"/>
        <v>0</v>
      </c>
      <c r="R7" s="422">
        <f t="shared" si="2"/>
        <v>0</v>
      </c>
      <c r="S7" s="159"/>
      <c r="T7" s="159"/>
      <c r="U7" s="281"/>
      <c r="V7" s="282"/>
      <c r="W7" s="283"/>
      <c r="X7" s="277"/>
      <c r="Y7" s="277"/>
      <c r="Z7" s="283"/>
      <c r="AA7" s="283"/>
      <c r="AB7" s="283"/>
      <c r="AC7" s="284"/>
      <c r="AD7" s="285"/>
      <c r="AE7" s="278"/>
      <c r="AF7" s="280"/>
      <c r="AG7" s="363"/>
      <c r="AH7" s="275"/>
      <c r="AI7" s="278"/>
      <c r="AJ7" s="280"/>
      <c r="AL7" s="96">
        <f t="shared" si="3"/>
        <v>49</v>
      </c>
      <c r="AM7" s="96">
        <f t="shared" si="4"/>
        <v>19</v>
      </c>
      <c r="AN7" s="96">
        <f t="shared" si="4"/>
        <v>21</v>
      </c>
      <c r="AO7" s="96">
        <f t="shared" si="4"/>
        <v>21</v>
      </c>
      <c r="AP7" s="96">
        <f t="shared" si="4"/>
        <v>16</v>
      </c>
      <c r="AQ7" s="96">
        <f t="shared" si="4"/>
        <v>0</v>
      </c>
      <c r="AR7" s="96">
        <f t="shared" si="4"/>
        <v>0</v>
      </c>
      <c r="AS7" s="96">
        <f t="shared" si="4"/>
        <v>0</v>
      </c>
      <c r="AT7" s="96">
        <f t="shared" si="4"/>
        <v>0</v>
      </c>
      <c r="AU7" s="96">
        <f t="shared" si="4"/>
        <v>0</v>
      </c>
      <c r="AV7" s="96">
        <f t="shared" si="4"/>
        <v>0</v>
      </c>
      <c r="AW7" s="96">
        <f t="shared" si="4"/>
        <v>0</v>
      </c>
      <c r="AX7" s="96">
        <f t="shared" si="4"/>
        <v>49</v>
      </c>
      <c r="AY7" s="96">
        <f t="shared" si="4"/>
        <v>16</v>
      </c>
      <c r="AZ7" s="96">
        <f t="shared" si="4"/>
        <v>0</v>
      </c>
      <c r="BA7" s="96">
        <f t="shared" si="4"/>
        <v>0</v>
      </c>
      <c r="BB7" s="96"/>
      <c r="BC7" s="96"/>
      <c r="BD7" s="96"/>
      <c r="BE7" s="96"/>
      <c r="BF7" s="96"/>
      <c r="BG7" s="96"/>
      <c r="BH7" s="96"/>
      <c r="BI7" s="96"/>
    </row>
    <row r="8" spans="1:61" ht="12" customHeight="1">
      <c r="A8" s="52" t="s">
        <v>14</v>
      </c>
      <c r="B8" s="480" t="s">
        <v>57</v>
      </c>
      <c r="C8" s="516">
        <f t="shared" si="2"/>
        <v>0</v>
      </c>
      <c r="D8" s="420">
        <f t="shared" si="2"/>
        <v>0</v>
      </c>
      <c r="E8" s="421">
        <f t="shared" si="2"/>
        <v>0</v>
      </c>
      <c r="F8" s="416">
        <f t="shared" si="2"/>
        <v>0</v>
      </c>
      <c r="G8" s="416">
        <f t="shared" si="2"/>
        <v>0</v>
      </c>
      <c r="H8" s="421">
        <f t="shared" si="2"/>
        <v>0</v>
      </c>
      <c r="I8" s="421">
        <f t="shared" si="2"/>
        <v>0</v>
      </c>
      <c r="J8" s="421">
        <f t="shared" si="2"/>
        <v>0</v>
      </c>
      <c r="K8" s="429">
        <f t="shared" si="2"/>
        <v>-0.76943558659360956</v>
      </c>
      <c r="L8" s="510">
        <f t="shared" si="2"/>
        <v>-0.84863153806534863</v>
      </c>
      <c r="M8" s="429">
        <f t="shared" si="2"/>
        <v>-0.77395815021235115</v>
      </c>
      <c r="N8" s="510">
        <f t="shared" si="2"/>
        <v>-0.84616785509163039</v>
      </c>
      <c r="O8" s="519">
        <f t="shared" si="2"/>
        <v>0</v>
      </c>
      <c r="P8" s="525">
        <f t="shared" si="2"/>
        <v>0</v>
      </c>
      <c r="Q8" s="418">
        <f t="shared" si="2"/>
        <v>-0.84863153806534863</v>
      </c>
      <c r="R8" s="422">
        <f t="shared" si="2"/>
        <v>-0.84616785509163039</v>
      </c>
      <c r="S8" s="159"/>
      <c r="T8" s="159"/>
      <c r="U8" s="281"/>
      <c r="V8" s="282"/>
      <c r="W8" s="283"/>
      <c r="X8" s="277"/>
      <c r="Y8" s="277"/>
      <c r="Z8" s="283"/>
      <c r="AA8" s="283"/>
      <c r="AB8" s="283"/>
      <c r="AC8" s="284"/>
      <c r="AD8" s="285"/>
      <c r="AE8" s="278"/>
      <c r="AF8" s="280"/>
      <c r="AG8" s="363"/>
      <c r="AH8" s="275"/>
      <c r="AI8" s="278"/>
      <c r="AJ8" s="280"/>
      <c r="AL8" s="96">
        <f t="shared" si="3"/>
        <v>0</v>
      </c>
      <c r="AM8" s="96">
        <f t="shared" si="4"/>
        <v>0</v>
      </c>
      <c r="AN8" s="96">
        <f t="shared" si="4"/>
        <v>0</v>
      </c>
      <c r="AO8" s="96">
        <f t="shared" si="4"/>
        <v>0</v>
      </c>
      <c r="AP8" s="96">
        <f t="shared" si="4"/>
        <v>0</v>
      </c>
      <c r="AQ8" s="96">
        <f t="shared" si="4"/>
        <v>0</v>
      </c>
      <c r="AR8" s="96">
        <f t="shared" si="4"/>
        <v>0</v>
      </c>
      <c r="AS8" s="96">
        <f t="shared" si="4"/>
        <v>0</v>
      </c>
      <c r="AT8" s="96">
        <f t="shared" si="4"/>
        <v>-0.76943558659360956</v>
      </c>
      <c r="AU8" s="96">
        <f t="shared" si="4"/>
        <v>-0.84863153806534863</v>
      </c>
      <c r="AV8" s="96">
        <f t="shared" si="4"/>
        <v>-0.77395815021235115</v>
      </c>
      <c r="AW8" s="96">
        <f t="shared" si="4"/>
        <v>-0.84616785509163039</v>
      </c>
      <c r="AX8" s="96">
        <f t="shared" si="4"/>
        <v>0</v>
      </c>
      <c r="AY8" s="96">
        <f t="shared" si="4"/>
        <v>0</v>
      </c>
      <c r="AZ8" s="96">
        <f t="shared" si="4"/>
        <v>-0.84863153806534863</v>
      </c>
      <c r="BA8" s="96">
        <f t="shared" si="4"/>
        <v>-0.84616785509163039</v>
      </c>
      <c r="BB8" s="96"/>
      <c r="BC8" s="96"/>
      <c r="BD8" s="96"/>
      <c r="BE8" s="96"/>
      <c r="BF8" s="96"/>
      <c r="BG8" s="96"/>
      <c r="BH8" s="96"/>
      <c r="BI8" s="96"/>
    </row>
    <row r="9" spans="1:61" ht="12" customHeight="1">
      <c r="A9" s="58" t="s">
        <v>7</v>
      </c>
      <c r="B9" s="423" t="s">
        <v>48</v>
      </c>
      <c r="C9" s="408">
        <f t="shared" si="2"/>
        <v>266</v>
      </c>
      <c r="D9" s="409">
        <f t="shared" si="2"/>
        <v>247</v>
      </c>
      <c r="E9" s="412">
        <f t="shared" si="2"/>
        <v>244</v>
      </c>
      <c r="F9" s="412">
        <f t="shared" si="2"/>
        <v>249</v>
      </c>
      <c r="G9" s="412">
        <f t="shared" si="2"/>
        <v>238</v>
      </c>
      <c r="H9" s="428">
        <f t="shared" si="2"/>
        <v>0</v>
      </c>
      <c r="I9" s="428">
        <f t="shared" si="2"/>
        <v>0</v>
      </c>
      <c r="J9" s="428">
        <f t="shared" si="2"/>
        <v>0</v>
      </c>
      <c r="K9" s="526">
        <f t="shared" si="2"/>
        <v>8.0132019498568186E-2</v>
      </c>
      <c r="L9" s="527">
        <f t="shared" si="2"/>
        <v>0.11719954761406881</v>
      </c>
      <c r="M9" s="526">
        <f t="shared" si="2"/>
        <v>8.5473186954450053E-2</v>
      </c>
      <c r="N9" s="527">
        <f t="shared" si="2"/>
        <v>0.14588967925778817</v>
      </c>
      <c r="O9" s="528">
        <f t="shared" si="2"/>
        <v>266</v>
      </c>
      <c r="P9" s="529">
        <f t="shared" si="2"/>
        <v>238</v>
      </c>
      <c r="Q9" s="425">
        <f t="shared" si="2"/>
        <v>0.11719954761406881</v>
      </c>
      <c r="R9" s="426">
        <f t="shared" si="2"/>
        <v>0.14588967925778817</v>
      </c>
      <c r="S9" s="159"/>
      <c r="T9" s="159"/>
      <c r="U9" s="364"/>
      <c r="V9" s="286"/>
      <c r="W9" s="286"/>
      <c r="X9" s="286"/>
      <c r="Y9" s="286"/>
      <c r="Z9" s="286"/>
      <c r="AA9" s="286"/>
      <c r="AB9" s="286"/>
      <c r="AC9" s="287"/>
      <c r="AD9" s="288"/>
      <c r="AE9" s="289"/>
      <c r="AF9" s="290"/>
      <c r="AG9" s="364"/>
      <c r="AH9" s="286"/>
      <c r="AI9" s="289"/>
      <c r="AJ9" s="290"/>
      <c r="AL9" s="96">
        <f t="shared" si="3"/>
        <v>266</v>
      </c>
      <c r="AM9" s="96">
        <f t="shared" si="4"/>
        <v>247</v>
      </c>
      <c r="AN9" s="96">
        <f t="shared" si="4"/>
        <v>244</v>
      </c>
      <c r="AO9" s="96">
        <f t="shared" si="4"/>
        <v>249</v>
      </c>
      <c r="AP9" s="96">
        <f t="shared" si="4"/>
        <v>238</v>
      </c>
      <c r="AQ9" s="96">
        <f t="shared" si="4"/>
        <v>0</v>
      </c>
      <c r="AR9" s="96">
        <f t="shared" si="4"/>
        <v>0</v>
      </c>
      <c r="AS9" s="96">
        <f t="shared" si="4"/>
        <v>0</v>
      </c>
      <c r="AT9" s="96">
        <f t="shared" si="4"/>
        <v>8.0132019498568186E-2</v>
      </c>
      <c r="AU9" s="96">
        <f t="shared" si="4"/>
        <v>0.11719954761406881</v>
      </c>
      <c r="AV9" s="96">
        <f t="shared" si="4"/>
        <v>8.5473186954450053E-2</v>
      </c>
      <c r="AW9" s="96">
        <f t="shared" si="4"/>
        <v>0.14588967925778817</v>
      </c>
      <c r="AX9" s="96">
        <f t="shared" si="4"/>
        <v>266</v>
      </c>
      <c r="AY9" s="96">
        <f t="shared" si="4"/>
        <v>238</v>
      </c>
      <c r="AZ9" s="96">
        <f t="shared" si="4"/>
        <v>0.11719954761406881</v>
      </c>
      <c r="BA9" s="96">
        <f t="shared" si="4"/>
        <v>0.14588967925778817</v>
      </c>
      <c r="BB9" s="96"/>
      <c r="BC9" s="96"/>
      <c r="BD9" s="96"/>
      <c r="BE9" s="96"/>
      <c r="BF9" s="96"/>
      <c r="BG9" s="96"/>
      <c r="BH9" s="96"/>
      <c r="BI9" s="96"/>
    </row>
    <row r="10" spans="1:61" ht="12" customHeight="1">
      <c r="A10" s="52" t="s">
        <v>3</v>
      </c>
      <c r="B10" s="413" t="s">
        <v>28</v>
      </c>
      <c r="C10" s="516">
        <f t="shared" si="2"/>
        <v>-38</v>
      </c>
      <c r="D10" s="420">
        <f t="shared" si="2"/>
        <v>-38</v>
      </c>
      <c r="E10" s="421">
        <f t="shared" si="2"/>
        <v>-39</v>
      </c>
      <c r="F10" s="416">
        <f t="shared" si="2"/>
        <v>-39</v>
      </c>
      <c r="G10" s="416">
        <f t="shared" si="2"/>
        <v>-39</v>
      </c>
      <c r="H10" s="421">
        <f t="shared" si="2"/>
        <v>0</v>
      </c>
      <c r="I10" s="421">
        <f t="shared" si="2"/>
        <v>0</v>
      </c>
      <c r="J10" s="421">
        <f t="shared" si="2"/>
        <v>0</v>
      </c>
      <c r="K10" s="429">
        <f t="shared" si="2"/>
        <v>-1.3987793592935449E-2</v>
      </c>
      <c r="L10" s="510">
        <f t="shared" si="2"/>
        <v>-4.5517734713379165E-2</v>
      </c>
      <c r="M10" s="429">
        <f t="shared" si="2"/>
        <v>-8.7380544313248043E-3</v>
      </c>
      <c r="N10" s="510">
        <f t="shared" si="2"/>
        <v>-2.378092018108835E-2</v>
      </c>
      <c r="O10" s="519">
        <f t="shared" si="2"/>
        <v>-38</v>
      </c>
      <c r="P10" s="525">
        <f t="shared" si="2"/>
        <v>-39</v>
      </c>
      <c r="Q10" s="418">
        <f t="shared" si="2"/>
        <v>-4.5517734713379165E-2</v>
      </c>
      <c r="R10" s="422">
        <f t="shared" si="2"/>
        <v>-2.378092018108835E-2</v>
      </c>
      <c r="S10" s="159"/>
      <c r="T10" s="159"/>
      <c r="U10" s="281"/>
      <c r="V10" s="282"/>
      <c r="W10" s="283"/>
      <c r="X10" s="277"/>
      <c r="Y10" s="277"/>
      <c r="Z10" s="283"/>
      <c r="AA10" s="283"/>
      <c r="AB10" s="283"/>
      <c r="AC10" s="284"/>
      <c r="AD10" s="285"/>
      <c r="AE10" s="278"/>
      <c r="AF10" s="280"/>
      <c r="AG10" s="363"/>
      <c r="AH10" s="275"/>
      <c r="AI10" s="278"/>
      <c r="AJ10" s="280"/>
      <c r="AL10" s="96">
        <f t="shared" si="3"/>
        <v>-38</v>
      </c>
      <c r="AM10" s="96">
        <f t="shared" si="4"/>
        <v>-38</v>
      </c>
      <c r="AN10" s="96">
        <f t="shared" si="4"/>
        <v>-39</v>
      </c>
      <c r="AO10" s="96">
        <f t="shared" si="4"/>
        <v>-39</v>
      </c>
      <c r="AP10" s="96">
        <f t="shared" si="4"/>
        <v>-39</v>
      </c>
      <c r="AQ10" s="96">
        <f t="shared" si="4"/>
        <v>0</v>
      </c>
      <c r="AR10" s="96">
        <f t="shared" si="4"/>
        <v>0</v>
      </c>
      <c r="AS10" s="96">
        <f t="shared" si="4"/>
        <v>0</v>
      </c>
      <c r="AT10" s="96">
        <f t="shared" si="4"/>
        <v>-1.3987793592935449E-2</v>
      </c>
      <c r="AU10" s="96">
        <f t="shared" si="4"/>
        <v>-4.5517734713379165E-2</v>
      </c>
      <c r="AV10" s="96">
        <f t="shared" si="4"/>
        <v>-8.7380544313248043E-3</v>
      </c>
      <c r="AW10" s="96">
        <f t="shared" si="4"/>
        <v>-2.378092018108835E-2</v>
      </c>
      <c r="AX10" s="96">
        <f t="shared" si="4"/>
        <v>-38</v>
      </c>
      <c r="AY10" s="96">
        <f t="shared" si="4"/>
        <v>-39</v>
      </c>
      <c r="AZ10" s="96">
        <f t="shared" si="4"/>
        <v>-4.5517734713379165E-2</v>
      </c>
      <c r="BA10" s="96">
        <f t="shared" si="4"/>
        <v>-2.378092018108835E-2</v>
      </c>
      <c r="BB10" s="96"/>
      <c r="BC10" s="96"/>
      <c r="BD10" s="96"/>
      <c r="BE10" s="96"/>
      <c r="BF10" s="96"/>
      <c r="BG10" s="96"/>
      <c r="BH10" s="96"/>
      <c r="BI10" s="96"/>
    </row>
    <row r="11" spans="1:61" ht="12" customHeight="1">
      <c r="A11" s="156" t="s">
        <v>61</v>
      </c>
      <c r="B11" s="530" t="s">
        <v>62</v>
      </c>
      <c r="C11" s="516">
        <f t="shared" si="2"/>
        <v>-106</v>
      </c>
      <c r="D11" s="420">
        <f t="shared" si="2"/>
        <v>-107</v>
      </c>
      <c r="E11" s="421">
        <f t="shared" si="2"/>
        <v>-111</v>
      </c>
      <c r="F11" s="416">
        <f t="shared" si="2"/>
        <v>-114</v>
      </c>
      <c r="G11" s="416">
        <f t="shared" si="2"/>
        <v>-116</v>
      </c>
      <c r="H11" s="421">
        <f t="shared" si="2"/>
        <v>0</v>
      </c>
      <c r="I11" s="421">
        <f t="shared" si="2"/>
        <v>0</v>
      </c>
      <c r="J11" s="421">
        <f t="shared" si="2"/>
        <v>0</v>
      </c>
      <c r="K11" s="429">
        <f t="shared" si="2"/>
        <v>-9.8968966685631932E-3</v>
      </c>
      <c r="L11" s="510">
        <f t="shared" si="2"/>
        <v>-7.9215647790732535E-2</v>
      </c>
      <c r="M11" s="429">
        <f t="shared" si="2"/>
        <v>-4.8011613692819921E-3</v>
      </c>
      <c r="N11" s="510">
        <f t="shared" si="2"/>
        <v>-5.5335504898592958E-2</v>
      </c>
      <c r="O11" s="519">
        <f t="shared" si="2"/>
        <v>-106</v>
      </c>
      <c r="P11" s="525">
        <f t="shared" si="2"/>
        <v>-116</v>
      </c>
      <c r="Q11" s="418">
        <f t="shared" si="2"/>
        <v>-7.9215647790732535E-2</v>
      </c>
      <c r="R11" s="422">
        <f t="shared" si="2"/>
        <v>-5.5335504898592958E-2</v>
      </c>
      <c r="S11" s="159"/>
      <c r="T11" s="159"/>
      <c r="U11" s="281"/>
      <c r="V11" s="282"/>
      <c r="W11" s="283"/>
      <c r="X11" s="277"/>
      <c r="Y11" s="277"/>
      <c r="Z11" s="283"/>
      <c r="AA11" s="283"/>
      <c r="AB11" s="283"/>
      <c r="AC11" s="284"/>
      <c r="AD11" s="285"/>
      <c r="AE11" s="278"/>
      <c r="AF11" s="280"/>
      <c r="AG11" s="363"/>
      <c r="AH11" s="275"/>
      <c r="AI11" s="278"/>
      <c r="AJ11" s="280"/>
      <c r="AL11" s="96">
        <f t="shared" si="3"/>
        <v>-106</v>
      </c>
      <c r="AM11" s="96">
        <f t="shared" si="4"/>
        <v>-107</v>
      </c>
      <c r="AN11" s="96">
        <f t="shared" si="4"/>
        <v>-111</v>
      </c>
      <c r="AO11" s="96">
        <f t="shared" si="4"/>
        <v>-114</v>
      </c>
      <c r="AP11" s="96">
        <f t="shared" si="4"/>
        <v>-116</v>
      </c>
      <c r="AQ11" s="96">
        <f t="shared" si="4"/>
        <v>0</v>
      </c>
      <c r="AR11" s="96">
        <f t="shared" si="4"/>
        <v>0</v>
      </c>
      <c r="AS11" s="96">
        <f t="shared" si="4"/>
        <v>0</v>
      </c>
      <c r="AT11" s="96">
        <f t="shared" si="4"/>
        <v>-9.8968966685631932E-3</v>
      </c>
      <c r="AU11" s="96">
        <f t="shared" si="4"/>
        <v>-7.9215647790732535E-2</v>
      </c>
      <c r="AV11" s="96">
        <f t="shared" si="4"/>
        <v>-4.8011613692819921E-3</v>
      </c>
      <c r="AW11" s="96">
        <f t="shared" si="4"/>
        <v>-5.5335504898592958E-2</v>
      </c>
      <c r="AX11" s="96">
        <f t="shared" si="4"/>
        <v>-106</v>
      </c>
      <c r="AY11" s="96">
        <f t="shared" si="4"/>
        <v>-116</v>
      </c>
      <c r="AZ11" s="96">
        <f t="shared" si="4"/>
        <v>-7.9215647790732535E-2</v>
      </c>
      <c r="BA11" s="96">
        <f t="shared" si="4"/>
        <v>-5.5335504898592958E-2</v>
      </c>
      <c r="BB11" s="96"/>
      <c r="BC11" s="96"/>
      <c r="BD11" s="96"/>
      <c r="BE11" s="96"/>
      <c r="BF11" s="96"/>
      <c r="BG11" s="96"/>
      <c r="BH11" s="96"/>
      <c r="BI11" s="96"/>
    </row>
    <row r="12" spans="1:61" ht="12" customHeight="1">
      <c r="A12" s="58" t="s">
        <v>20</v>
      </c>
      <c r="B12" s="423" t="s">
        <v>49</v>
      </c>
      <c r="C12" s="517">
        <f t="shared" si="2"/>
        <v>-145</v>
      </c>
      <c r="D12" s="427">
        <f t="shared" si="2"/>
        <v>-147</v>
      </c>
      <c r="E12" s="428">
        <f t="shared" si="2"/>
        <v>-152</v>
      </c>
      <c r="F12" s="412">
        <f t="shared" si="2"/>
        <v>-154</v>
      </c>
      <c r="G12" s="412">
        <f t="shared" si="2"/>
        <v>-156</v>
      </c>
      <c r="H12" s="428">
        <f t="shared" si="2"/>
        <v>0</v>
      </c>
      <c r="I12" s="428">
        <f t="shared" si="2"/>
        <v>0</v>
      </c>
      <c r="J12" s="428">
        <f t="shared" si="2"/>
        <v>0</v>
      </c>
      <c r="K12" s="526">
        <f t="shared" si="2"/>
        <v>-1.0767270504417503E-2</v>
      </c>
      <c r="L12" s="527">
        <f t="shared" si="2"/>
        <v>-6.9812283877728643E-2</v>
      </c>
      <c r="M12" s="526">
        <f t="shared" si="2"/>
        <v>-5.6545121226403428E-3</v>
      </c>
      <c r="N12" s="527">
        <f t="shared" si="2"/>
        <v>-4.654106084750731E-2</v>
      </c>
      <c r="O12" s="528">
        <f t="shared" si="2"/>
        <v>-145</v>
      </c>
      <c r="P12" s="529">
        <f t="shared" si="2"/>
        <v>-156</v>
      </c>
      <c r="Q12" s="425">
        <f t="shared" si="2"/>
        <v>-6.9812283877728643E-2</v>
      </c>
      <c r="R12" s="426">
        <f t="shared" si="2"/>
        <v>-4.654106084750731E-2</v>
      </c>
      <c r="S12" s="159"/>
      <c r="T12" s="159"/>
      <c r="U12" s="292"/>
      <c r="V12" s="293"/>
      <c r="W12" s="294"/>
      <c r="X12" s="286"/>
      <c r="Y12" s="286"/>
      <c r="Z12" s="294"/>
      <c r="AA12" s="294"/>
      <c r="AB12" s="294"/>
      <c r="AC12" s="287"/>
      <c r="AD12" s="288"/>
      <c r="AE12" s="289"/>
      <c r="AF12" s="290"/>
      <c r="AG12" s="610"/>
      <c r="AH12" s="611"/>
      <c r="AI12" s="289"/>
      <c r="AJ12" s="290"/>
      <c r="AL12" s="96">
        <f t="shared" si="3"/>
        <v>-145</v>
      </c>
      <c r="AM12" s="96">
        <f t="shared" si="4"/>
        <v>-147</v>
      </c>
      <c r="AN12" s="96">
        <f t="shared" si="4"/>
        <v>-152</v>
      </c>
      <c r="AO12" s="96">
        <f t="shared" si="4"/>
        <v>-154</v>
      </c>
      <c r="AP12" s="96">
        <f t="shared" si="4"/>
        <v>-156</v>
      </c>
      <c r="AQ12" s="96">
        <f t="shared" si="4"/>
        <v>0</v>
      </c>
      <c r="AR12" s="96">
        <f t="shared" si="4"/>
        <v>0</v>
      </c>
      <c r="AS12" s="96">
        <f t="shared" si="4"/>
        <v>0</v>
      </c>
      <c r="AT12" s="96">
        <f t="shared" si="4"/>
        <v>-1.0767270504417503E-2</v>
      </c>
      <c r="AU12" s="96">
        <f t="shared" si="4"/>
        <v>-6.9812283877728643E-2</v>
      </c>
      <c r="AV12" s="96">
        <f t="shared" si="4"/>
        <v>-5.6545121226403428E-3</v>
      </c>
      <c r="AW12" s="96">
        <f t="shared" si="4"/>
        <v>-4.654106084750731E-2</v>
      </c>
      <c r="AX12" s="96">
        <f t="shared" si="4"/>
        <v>-145</v>
      </c>
      <c r="AY12" s="96">
        <f t="shared" si="4"/>
        <v>-156</v>
      </c>
      <c r="AZ12" s="96">
        <f t="shared" si="4"/>
        <v>-6.9812283877728643E-2</v>
      </c>
      <c r="BA12" s="96">
        <f t="shared" si="4"/>
        <v>-4.654106084750731E-2</v>
      </c>
      <c r="BB12" s="96"/>
      <c r="BC12" s="96"/>
      <c r="BD12" s="96"/>
      <c r="BE12" s="96"/>
      <c r="BF12" s="96"/>
      <c r="BG12" s="96"/>
      <c r="BH12" s="96"/>
      <c r="BI12" s="96"/>
    </row>
    <row r="13" spans="1:61" ht="12" customHeight="1">
      <c r="A13" s="58" t="s">
        <v>9</v>
      </c>
      <c r="B13" s="423" t="s">
        <v>50</v>
      </c>
      <c r="C13" s="517">
        <f t="shared" si="2"/>
        <v>121</v>
      </c>
      <c r="D13" s="427">
        <f t="shared" si="2"/>
        <v>100</v>
      </c>
      <c r="E13" s="428">
        <f t="shared" si="2"/>
        <v>92</v>
      </c>
      <c r="F13" s="428">
        <f t="shared" si="2"/>
        <v>95</v>
      </c>
      <c r="G13" s="428">
        <f t="shared" si="2"/>
        <v>82</v>
      </c>
      <c r="H13" s="428">
        <f t="shared" si="2"/>
        <v>0</v>
      </c>
      <c r="I13" s="428">
        <f t="shared" si="2"/>
        <v>0</v>
      </c>
      <c r="J13" s="428">
        <f t="shared" si="2"/>
        <v>0</v>
      </c>
      <c r="K13" s="526">
        <f t="shared" si="2"/>
        <v>0.2135990565842516</v>
      </c>
      <c r="L13" s="527">
        <f t="shared" si="2"/>
        <v>0.47120338955606766</v>
      </c>
      <c r="M13" s="526">
        <f t="shared" si="2"/>
        <v>0.21940621922326153</v>
      </c>
      <c r="N13" s="527">
        <f t="shared" si="2"/>
        <v>0.51148707288218009</v>
      </c>
      <c r="O13" s="528">
        <f t="shared" si="2"/>
        <v>121</v>
      </c>
      <c r="P13" s="529">
        <f t="shared" si="2"/>
        <v>82</v>
      </c>
      <c r="Q13" s="425">
        <f t="shared" si="2"/>
        <v>0.47120338955606766</v>
      </c>
      <c r="R13" s="426">
        <f t="shared" si="2"/>
        <v>0.51148707288218009</v>
      </c>
      <c r="S13" s="159"/>
      <c r="T13" s="159"/>
      <c r="U13" s="292"/>
      <c r="V13" s="293"/>
      <c r="W13" s="294"/>
      <c r="X13" s="294"/>
      <c r="Y13" s="294"/>
      <c r="Z13" s="294"/>
      <c r="AA13" s="294"/>
      <c r="AB13" s="294"/>
      <c r="AC13" s="287"/>
      <c r="AD13" s="288"/>
      <c r="AE13" s="289"/>
      <c r="AF13" s="290"/>
      <c r="AG13" s="610"/>
      <c r="AH13" s="611"/>
      <c r="AI13" s="289"/>
      <c r="AJ13" s="290"/>
      <c r="AL13" s="96">
        <f t="shared" si="3"/>
        <v>121</v>
      </c>
      <c r="AM13" s="96">
        <f t="shared" si="4"/>
        <v>100</v>
      </c>
      <c r="AN13" s="96">
        <f t="shared" si="4"/>
        <v>92</v>
      </c>
      <c r="AO13" s="96">
        <f t="shared" si="4"/>
        <v>95</v>
      </c>
      <c r="AP13" s="96">
        <f t="shared" si="4"/>
        <v>82</v>
      </c>
      <c r="AQ13" s="96">
        <f t="shared" si="4"/>
        <v>0</v>
      </c>
      <c r="AR13" s="96">
        <f t="shared" si="4"/>
        <v>0</v>
      </c>
      <c r="AS13" s="96">
        <f t="shared" si="4"/>
        <v>0</v>
      </c>
      <c r="AT13" s="96">
        <f t="shared" si="4"/>
        <v>0.2135990565842516</v>
      </c>
      <c r="AU13" s="96">
        <f t="shared" si="4"/>
        <v>0.47120338955606766</v>
      </c>
      <c r="AV13" s="96">
        <f t="shared" si="4"/>
        <v>0.21940621922326153</v>
      </c>
      <c r="AW13" s="96">
        <f t="shared" si="4"/>
        <v>0.51148707288218009</v>
      </c>
      <c r="AX13" s="96">
        <f t="shared" si="4"/>
        <v>121</v>
      </c>
      <c r="AY13" s="96">
        <f t="shared" si="4"/>
        <v>82</v>
      </c>
      <c r="AZ13" s="96">
        <f t="shared" si="4"/>
        <v>0.47120338955606766</v>
      </c>
      <c r="BA13" s="96">
        <f t="shared" si="4"/>
        <v>0.51148707288218009</v>
      </c>
      <c r="BB13" s="96"/>
      <c r="BC13" s="96"/>
      <c r="BD13" s="96"/>
      <c r="BE13" s="96"/>
      <c r="BF13" s="96"/>
      <c r="BG13" s="96"/>
      <c r="BH13" s="96"/>
      <c r="BI13" s="96"/>
    </row>
    <row r="14" spans="1:61" ht="12" customHeight="1">
      <c r="A14" s="52" t="s">
        <v>19</v>
      </c>
      <c r="B14" s="413" t="s">
        <v>38</v>
      </c>
      <c r="C14" s="531">
        <f t="shared" si="2"/>
        <v>-9</v>
      </c>
      <c r="D14" s="420">
        <f t="shared" si="2"/>
        <v>0</v>
      </c>
      <c r="E14" s="421">
        <f t="shared" si="2"/>
        <v>-1</v>
      </c>
      <c r="F14" s="415">
        <f t="shared" si="2"/>
        <v>-2</v>
      </c>
      <c r="G14" s="415">
        <f t="shared" si="2"/>
        <v>11</v>
      </c>
      <c r="H14" s="421">
        <f t="shared" si="2"/>
        <v>0</v>
      </c>
      <c r="I14" s="421">
        <f t="shared" si="2"/>
        <v>0</v>
      </c>
      <c r="J14" s="421">
        <f t="shared" si="2"/>
        <v>0</v>
      </c>
      <c r="K14" s="429">
        <f t="shared" si="2"/>
        <v>0</v>
      </c>
      <c r="L14" s="510">
        <f t="shared" si="2"/>
        <v>0</v>
      </c>
      <c r="M14" s="429">
        <f t="shared" si="2"/>
        <v>0</v>
      </c>
      <c r="N14" s="510">
        <f t="shared" si="2"/>
        <v>0</v>
      </c>
      <c r="O14" s="519">
        <f t="shared" si="2"/>
        <v>-9</v>
      </c>
      <c r="P14" s="525">
        <f t="shared" si="2"/>
        <v>11</v>
      </c>
      <c r="Q14" s="418">
        <f t="shared" si="2"/>
        <v>0</v>
      </c>
      <c r="R14" s="422">
        <f t="shared" si="2"/>
        <v>0</v>
      </c>
      <c r="S14" s="159"/>
      <c r="T14" s="159"/>
      <c r="U14" s="281"/>
      <c r="V14" s="282"/>
      <c r="W14" s="283"/>
      <c r="X14" s="276"/>
      <c r="Y14" s="276"/>
      <c r="Z14" s="283"/>
      <c r="AA14" s="283"/>
      <c r="AB14" s="283"/>
      <c r="AC14" s="284"/>
      <c r="AD14" s="285"/>
      <c r="AE14" s="295"/>
      <c r="AF14" s="280"/>
      <c r="AG14" s="363"/>
      <c r="AH14" s="275"/>
      <c r="AI14" s="278"/>
      <c r="AJ14" s="280"/>
      <c r="AL14" s="96">
        <f t="shared" si="3"/>
        <v>-9</v>
      </c>
      <c r="AM14" s="96">
        <f t="shared" si="4"/>
        <v>0</v>
      </c>
      <c r="AN14" s="96">
        <f t="shared" si="4"/>
        <v>-1</v>
      </c>
      <c r="AO14" s="96">
        <f t="shared" si="4"/>
        <v>-2</v>
      </c>
      <c r="AP14" s="96">
        <f t="shared" si="4"/>
        <v>11</v>
      </c>
      <c r="AQ14" s="96">
        <f t="shared" si="4"/>
        <v>0</v>
      </c>
      <c r="AR14" s="96">
        <f t="shared" si="4"/>
        <v>0</v>
      </c>
      <c r="AS14" s="96">
        <f t="shared" si="4"/>
        <v>0</v>
      </c>
      <c r="AT14" s="96">
        <f t="shared" si="4"/>
        <v>0</v>
      </c>
      <c r="AU14" s="96">
        <f t="shared" si="4"/>
        <v>0</v>
      </c>
      <c r="AV14" s="96">
        <f t="shared" si="4"/>
        <v>0</v>
      </c>
      <c r="AW14" s="96">
        <f t="shared" si="4"/>
        <v>0</v>
      </c>
      <c r="AX14" s="96">
        <f t="shared" si="4"/>
        <v>-9</v>
      </c>
      <c r="AY14" s="96">
        <f t="shared" si="4"/>
        <v>11</v>
      </c>
      <c r="AZ14" s="96">
        <f t="shared" si="4"/>
        <v>0</v>
      </c>
      <c r="BA14" s="96">
        <f t="shared" si="4"/>
        <v>0</v>
      </c>
      <c r="BB14" s="96"/>
      <c r="BC14" s="96"/>
      <c r="BD14" s="96"/>
      <c r="BE14" s="96"/>
      <c r="BF14" s="96"/>
      <c r="BG14" s="96"/>
      <c r="BH14" s="96"/>
      <c r="BI14" s="96"/>
    </row>
    <row r="15" spans="1:61" ht="12" hidden="1" customHeight="1" outlineLevel="1">
      <c r="A15" s="52" t="s">
        <v>83</v>
      </c>
      <c r="B15" s="413" t="s">
        <v>84</v>
      </c>
      <c r="C15" s="531" t="e">
        <f t="shared" si="2"/>
        <v>#N/A</v>
      </c>
      <c r="D15" s="420" t="e">
        <f t="shared" si="2"/>
        <v>#N/A</v>
      </c>
      <c r="E15" s="421" t="e">
        <f t="shared" si="2"/>
        <v>#N/A</v>
      </c>
      <c r="F15" s="415" t="e">
        <f t="shared" si="2"/>
        <v>#N/A</v>
      </c>
      <c r="G15" s="415" t="e">
        <f t="shared" si="2"/>
        <v>#N/A</v>
      </c>
      <c r="H15" s="421">
        <f t="shared" si="2"/>
        <v>0</v>
      </c>
      <c r="I15" s="421">
        <f t="shared" si="2"/>
        <v>0</v>
      </c>
      <c r="J15" s="421">
        <f t="shared" si="2"/>
        <v>0</v>
      </c>
      <c r="K15" s="429" t="e">
        <f t="shared" si="2"/>
        <v>#N/A</v>
      </c>
      <c r="L15" s="510" t="e">
        <f t="shared" si="2"/>
        <v>#N/A</v>
      </c>
      <c r="M15" s="429" t="e">
        <f t="shared" si="2"/>
        <v>#N/A</v>
      </c>
      <c r="N15" s="510" t="e">
        <f t="shared" si="2"/>
        <v>#N/A</v>
      </c>
      <c r="O15" s="519" t="e">
        <f t="shared" si="2"/>
        <v>#N/A</v>
      </c>
      <c r="P15" s="525" t="e">
        <f t="shared" si="2"/>
        <v>#N/A</v>
      </c>
      <c r="Q15" s="418" t="e">
        <f t="shared" si="2"/>
        <v>#N/A</v>
      </c>
      <c r="R15" s="422" t="e">
        <f t="shared" si="2"/>
        <v>#N/A</v>
      </c>
      <c r="S15" s="159"/>
      <c r="T15" s="159"/>
      <c r="U15" s="281"/>
      <c r="V15" s="282"/>
      <c r="W15" s="283"/>
      <c r="X15" s="276"/>
      <c r="Y15" s="276"/>
      <c r="Z15" s="283"/>
      <c r="AA15" s="283"/>
      <c r="AB15" s="283"/>
      <c r="AC15" s="284"/>
      <c r="AD15" s="285"/>
      <c r="AE15" s="295"/>
      <c r="AF15" s="280"/>
      <c r="AG15" s="363"/>
      <c r="AH15" s="275"/>
      <c r="AI15" s="278"/>
      <c r="AJ15" s="280"/>
      <c r="AL15" s="96" t="e">
        <f t="shared" si="3"/>
        <v>#N/A</v>
      </c>
      <c r="AM15" s="96" t="e">
        <f t="shared" si="4"/>
        <v>#N/A</v>
      </c>
      <c r="AN15" s="96" t="e">
        <f t="shared" si="4"/>
        <v>#N/A</v>
      </c>
      <c r="AO15" s="96" t="e">
        <f t="shared" si="4"/>
        <v>#N/A</v>
      </c>
      <c r="AP15" s="96" t="e">
        <f t="shared" si="4"/>
        <v>#N/A</v>
      </c>
      <c r="AQ15" s="96">
        <f t="shared" si="4"/>
        <v>0</v>
      </c>
      <c r="AR15" s="96">
        <f t="shared" si="4"/>
        <v>0</v>
      </c>
      <c r="AS15" s="96">
        <f t="shared" si="4"/>
        <v>0</v>
      </c>
      <c r="AT15" s="96" t="e">
        <f t="shared" si="4"/>
        <v>#N/A</v>
      </c>
      <c r="AU15" s="96" t="e">
        <f t="shared" si="4"/>
        <v>#N/A</v>
      </c>
      <c r="AV15" s="96" t="e">
        <f t="shared" si="4"/>
        <v>#N/A</v>
      </c>
      <c r="AW15" s="96" t="e">
        <f t="shared" si="4"/>
        <v>#N/A</v>
      </c>
      <c r="AX15" s="96" t="e">
        <f t="shared" si="4"/>
        <v>#N/A</v>
      </c>
      <c r="AY15" s="96" t="e">
        <f t="shared" si="4"/>
        <v>#N/A</v>
      </c>
      <c r="AZ15" s="96" t="e">
        <f t="shared" si="4"/>
        <v>#N/A</v>
      </c>
      <c r="BA15" s="96" t="e">
        <f t="shared" si="4"/>
        <v>#N/A</v>
      </c>
      <c r="BB15" s="96"/>
      <c r="BC15" s="96"/>
      <c r="BD15" s="96"/>
      <c r="BE15" s="96"/>
      <c r="BF15" s="96"/>
      <c r="BG15" s="96"/>
      <c r="BH15" s="96"/>
      <c r="BI15" s="96"/>
    </row>
    <row r="16" spans="1:61" ht="12" customHeight="1" collapsed="1">
      <c r="A16" s="58" t="s">
        <v>4</v>
      </c>
      <c r="B16" s="430" t="s">
        <v>34</v>
      </c>
      <c r="C16" s="532">
        <f t="shared" si="2"/>
        <v>112</v>
      </c>
      <c r="D16" s="432">
        <f t="shared" si="2"/>
        <v>100</v>
      </c>
      <c r="E16" s="433">
        <f t="shared" si="2"/>
        <v>91</v>
      </c>
      <c r="F16" s="434">
        <f t="shared" si="2"/>
        <v>93</v>
      </c>
      <c r="G16" s="434">
        <f t="shared" si="2"/>
        <v>93</v>
      </c>
      <c r="H16" s="433">
        <f t="shared" si="2"/>
        <v>0</v>
      </c>
      <c r="I16" s="433">
        <f t="shared" si="2"/>
        <v>0</v>
      </c>
      <c r="J16" s="433">
        <f t="shared" si="2"/>
        <v>0</v>
      </c>
      <c r="K16" s="533">
        <f t="shared" si="2"/>
        <v>0.12588309890739735</v>
      </c>
      <c r="L16" s="437">
        <f t="shared" si="2"/>
        <v>0.19529855545585861</v>
      </c>
      <c r="M16" s="533">
        <f t="shared" si="2"/>
        <v>0.12890405296892915</v>
      </c>
      <c r="N16" s="437">
        <f t="shared" si="2"/>
        <v>0.22318486292406448</v>
      </c>
      <c r="O16" s="534">
        <f t="shared" si="2"/>
        <v>112</v>
      </c>
      <c r="P16" s="535">
        <f t="shared" si="2"/>
        <v>93</v>
      </c>
      <c r="Q16" s="436">
        <f t="shared" si="2"/>
        <v>0.19529855545585861</v>
      </c>
      <c r="R16" s="438">
        <f t="shared" si="2"/>
        <v>0.22318486292406448</v>
      </c>
      <c r="S16" s="159"/>
      <c r="T16" s="159"/>
      <c r="U16" s="296"/>
      <c r="V16" s="297"/>
      <c r="W16" s="266"/>
      <c r="X16" s="298"/>
      <c r="Y16" s="298"/>
      <c r="Z16" s="266"/>
      <c r="AA16" s="266"/>
      <c r="AB16" s="266"/>
      <c r="AC16" s="299"/>
      <c r="AD16" s="607"/>
      <c r="AE16" s="300"/>
      <c r="AF16" s="301"/>
      <c r="AG16" s="612"/>
      <c r="AH16" s="613"/>
      <c r="AI16" s="300"/>
      <c r="AJ16" s="318"/>
      <c r="AL16" s="96">
        <f t="shared" si="3"/>
        <v>112</v>
      </c>
      <c r="AM16" s="96">
        <f t="shared" si="4"/>
        <v>100</v>
      </c>
      <c r="AN16" s="96">
        <f t="shared" si="4"/>
        <v>91</v>
      </c>
      <c r="AO16" s="96">
        <f t="shared" si="4"/>
        <v>93</v>
      </c>
      <c r="AP16" s="96">
        <f t="shared" si="4"/>
        <v>93</v>
      </c>
      <c r="AQ16" s="96">
        <f t="shared" si="4"/>
        <v>0</v>
      </c>
      <c r="AR16" s="96">
        <f t="shared" si="4"/>
        <v>0</v>
      </c>
      <c r="AS16" s="96">
        <f t="shared" si="4"/>
        <v>0</v>
      </c>
      <c r="AT16" s="96">
        <f t="shared" si="4"/>
        <v>0.12588309890739735</v>
      </c>
      <c r="AU16" s="96">
        <f t="shared" si="4"/>
        <v>0.19529855545585861</v>
      </c>
      <c r="AV16" s="96">
        <f t="shared" si="4"/>
        <v>0.12890405296892915</v>
      </c>
      <c r="AW16" s="96">
        <f t="shared" si="4"/>
        <v>0.22318486292406448</v>
      </c>
      <c r="AX16" s="96">
        <f t="shared" si="4"/>
        <v>112</v>
      </c>
      <c r="AY16" s="96">
        <f t="shared" si="4"/>
        <v>93</v>
      </c>
      <c r="AZ16" s="96">
        <f t="shared" si="4"/>
        <v>0.19529855545585861</v>
      </c>
      <c r="BA16" s="96">
        <f t="shared" si="4"/>
        <v>0.22318486292406448</v>
      </c>
      <c r="BB16" s="96"/>
      <c r="BC16" s="96"/>
      <c r="BD16" s="96"/>
      <c r="BE16" s="96"/>
      <c r="BF16" s="96"/>
      <c r="BG16" s="96"/>
      <c r="BH16" s="96"/>
      <c r="BI16" s="96"/>
    </row>
    <row r="17" spans="1:61" ht="12" customHeight="1">
      <c r="A17" s="52" t="s">
        <v>8</v>
      </c>
      <c r="B17" s="413" t="s">
        <v>32</v>
      </c>
      <c r="C17" s="439">
        <f t="shared" ref="C17:J22" si="5">VLOOKUP($A17,Bus_Banking,C$1,FALSE)</f>
        <v>54.5</v>
      </c>
      <c r="D17" s="416">
        <f t="shared" si="5"/>
        <v>59.5</v>
      </c>
      <c r="E17" s="416">
        <f t="shared" si="5"/>
        <v>62.3</v>
      </c>
      <c r="F17" s="416">
        <f t="shared" si="5"/>
        <v>61.8</v>
      </c>
      <c r="G17" s="416">
        <f t="shared" si="5"/>
        <v>65.5</v>
      </c>
      <c r="H17" s="416">
        <f t="shared" si="5"/>
        <v>0</v>
      </c>
      <c r="I17" s="416">
        <f t="shared" si="5"/>
        <v>0</v>
      </c>
      <c r="J17" s="416">
        <f t="shared" si="5"/>
        <v>0</v>
      </c>
      <c r="K17" s="429"/>
      <c r="L17" s="510"/>
      <c r="M17" s="429"/>
      <c r="N17" s="510"/>
      <c r="O17" s="519">
        <f t="shared" ref="O17:P22" si="6">VLOOKUP($A17,Bus_Banking,O$1,FALSE)</f>
        <v>54.5</v>
      </c>
      <c r="P17" s="525">
        <f t="shared" si="6"/>
        <v>65.5</v>
      </c>
      <c r="Q17" s="418"/>
      <c r="R17" s="422"/>
      <c r="S17" s="159"/>
      <c r="T17" s="159"/>
      <c r="U17" s="303"/>
      <c r="V17" s="277"/>
      <c r="W17" s="277"/>
      <c r="X17" s="277"/>
      <c r="Y17" s="277"/>
      <c r="Z17" s="277"/>
      <c r="AA17" s="277"/>
      <c r="AB17" s="277"/>
      <c r="AC17" s="278"/>
      <c r="AD17" s="280"/>
      <c r="AE17" s="278"/>
      <c r="AF17" s="280"/>
      <c r="AG17" s="303"/>
      <c r="AH17" s="277"/>
      <c r="AI17" s="278"/>
      <c r="AJ17" s="306"/>
      <c r="AL17" s="96">
        <f t="shared" si="3"/>
        <v>54.5</v>
      </c>
      <c r="AM17" s="96">
        <f t="shared" si="4"/>
        <v>59.5</v>
      </c>
      <c r="AN17" s="96">
        <f t="shared" si="4"/>
        <v>62.3</v>
      </c>
      <c r="AO17" s="96">
        <f t="shared" si="4"/>
        <v>61.8</v>
      </c>
      <c r="AP17" s="96">
        <f t="shared" si="4"/>
        <v>65.5</v>
      </c>
      <c r="AQ17" s="96">
        <f t="shared" si="4"/>
        <v>0</v>
      </c>
      <c r="AR17" s="96">
        <f t="shared" si="4"/>
        <v>0</v>
      </c>
      <c r="AS17" s="96">
        <f t="shared" si="4"/>
        <v>0</v>
      </c>
      <c r="AT17" s="96">
        <f t="shared" si="4"/>
        <v>0</v>
      </c>
      <c r="AU17" s="96">
        <f t="shared" si="4"/>
        <v>0</v>
      </c>
      <c r="AV17" s="96">
        <f t="shared" si="4"/>
        <v>0</v>
      </c>
      <c r="AW17" s="96">
        <f t="shared" si="4"/>
        <v>0</v>
      </c>
      <c r="AX17" s="96">
        <f t="shared" si="4"/>
        <v>54.5</v>
      </c>
      <c r="AY17" s="96">
        <f t="shared" si="4"/>
        <v>65.5</v>
      </c>
      <c r="AZ17" s="96">
        <f t="shared" si="4"/>
        <v>0</v>
      </c>
      <c r="BA17" s="96">
        <f t="shared" si="4"/>
        <v>0</v>
      </c>
      <c r="BB17" s="96"/>
      <c r="BC17" s="96"/>
      <c r="BD17" s="96"/>
      <c r="BE17" s="96"/>
      <c r="BF17" s="96"/>
      <c r="BG17" s="96"/>
      <c r="BH17" s="96"/>
      <c r="BI17" s="96"/>
    </row>
    <row r="18" spans="1:61" ht="12" customHeight="1">
      <c r="A18" s="52" t="s">
        <v>5</v>
      </c>
      <c r="B18" s="413" t="s">
        <v>79</v>
      </c>
      <c r="C18" s="439">
        <f t="shared" si="5"/>
        <v>14.166295764699303</v>
      </c>
      <c r="D18" s="416">
        <f t="shared" si="5"/>
        <v>12.899339916216658</v>
      </c>
      <c r="E18" s="416">
        <f t="shared" si="5"/>
        <v>11.581051648019736</v>
      </c>
      <c r="F18" s="416">
        <f t="shared" si="5"/>
        <v>11.541253205333589</v>
      </c>
      <c r="G18" s="416">
        <f t="shared" si="5"/>
        <v>11.577656177120563</v>
      </c>
      <c r="H18" s="416">
        <f t="shared" si="5"/>
        <v>0</v>
      </c>
      <c r="I18" s="416">
        <f t="shared" si="5"/>
        <v>0</v>
      </c>
      <c r="J18" s="416">
        <f t="shared" si="5"/>
        <v>0</v>
      </c>
      <c r="K18" s="429"/>
      <c r="L18" s="510"/>
      <c r="M18" s="429"/>
      <c r="N18" s="510"/>
      <c r="O18" s="519">
        <f t="shared" si="6"/>
        <v>13.833916166699629</v>
      </c>
      <c r="P18" s="525">
        <f t="shared" si="6"/>
        <v>11.60972990806302</v>
      </c>
      <c r="Q18" s="418"/>
      <c r="R18" s="422"/>
      <c r="S18" s="159"/>
      <c r="T18" s="159"/>
      <c r="U18" s="312"/>
      <c r="V18" s="313"/>
      <c r="W18" s="313"/>
      <c r="X18" s="313"/>
      <c r="Y18" s="313"/>
      <c r="Z18" s="277"/>
      <c r="AA18" s="277"/>
      <c r="AB18" s="277"/>
      <c r="AC18" s="278"/>
      <c r="AD18" s="280"/>
      <c r="AE18" s="278"/>
      <c r="AF18" s="280"/>
      <c r="AG18" s="312"/>
      <c r="AH18" s="313"/>
      <c r="AI18" s="278"/>
      <c r="AJ18" s="306"/>
      <c r="AL18" s="96">
        <f t="shared" si="3"/>
        <v>14.166295764699303</v>
      </c>
      <c r="AM18" s="96">
        <f t="shared" si="4"/>
        <v>12.899339916216658</v>
      </c>
      <c r="AN18" s="96">
        <f t="shared" si="4"/>
        <v>11.581051648019736</v>
      </c>
      <c r="AO18" s="96">
        <f t="shared" si="4"/>
        <v>11.541253205333589</v>
      </c>
      <c r="AP18" s="96">
        <f t="shared" si="4"/>
        <v>11.577656177120563</v>
      </c>
      <c r="AQ18" s="96">
        <f t="shared" si="4"/>
        <v>0</v>
      </c>
      <c r="AR18" s="96">
        <f t="shared" si="4"/>
        <v>0</v>
      </c>
      <c r="AS18" s="96">
        <f t="shared" si="4"/>
        <v>0</v>
      </c>
      <c r="AT18" s="96">
        <f t="shared" si="4"/>
        <v>0</v>
      </c>
      <c r="AU18" s="96">
        <f t="shared" si="4"/>
        <v>0</v>
      </c>
      <c r="AV18" s="96">
        <f t="shared" si="4"/>
        <v>0</v>
      </c>
      <c r="AW18" s="96">
        <f t="shared" si="4"/>
        <v>0</v>
      </c>
      <c r="AX18" s="96">
        <f t="shared" si="4"/>
        <v>13.833916166699629</v>
      </c>
      <c r="AY18" s="96">
        <f t="shared" si="4"/>
        <v>11.60972990806302</v>
      </c>
      <c r="AZ18" s="96">
        <f t="shared" si="4"/>
        <v>0</v>
      </c>
      <c r="BA18" s="96">
        <f t="shared" si="4"/>
        <v>0</v>
      </c>
      <c r="BB18" s="96"/>
      <c r="BC18" s="96"/>
      <c r="BD18" s="96"/>
      <c r="BE18" s="96"/>
      <c r="BF18" s="96"/>
      <c r="BG18" s="96"/>
      <c r="BH18" s="96"/>
      <c r="BI18" s="96"/>
    </row>
    <row r="19" spans="1:61" ht="12" hidden="1" customHeight="1" outlineLevel="1">
      <c r="A19" s="52" t="s">
        <v>5</v>
      </c>
      <c r="B19" s="413" t="s">
        <v>5</v>
      </c>
      <c r="C19" s="439">
        <f t="shared" si="5"/>
        <v>14.166295764699303</v>
      </c>
      <c r="D19" s="416">
        <f t="shared" si="5"/>
        <v>12.899339916216658</v>
      </c>
      <c r="E19" s="416">
        <f t="shared" si="5"/>
        <v>11.581051648019736</v>
      </c>
      <c r="F19" s="416">
        <f t="shared" si="5"/>
        <v>11.541253205333589</v>
      </c>
      <c r="G19" s="416">
        <f t="shared" si="5"/>
        <v>11.577656177120563</v>
      </c>
      <c r="H19" s="416">
        <f t="shared" si="5"/>
        <v>0</v>
      </c>
      <c r="I19" s="416">
        <f t="shared" si="5"/>
        <v>0</v>
      </c>
      <c r="J19" s="416">
        <f t="shared" si="5"/>
        <v>0</v>
      </c>
      <c r="K19" s="429"/>
      <c r="L19" s="510"/>
      <c r="M19" s="429"/>
      <c r="N19" s="510"/>
      <c r="O19" s="519">
        <f t="shared" si="6"/>
        <v>13.833916166699629</v>
      </c>
      <c r="P19" s="525">
        <f t="shared" si="6"/>
        <v>11.60972990806302</v>
      </c>
      <c r="Q19" s="418"/>
      <c r="R19" s="422"/>
      <c r="S19" s="159"/>
      <c r="T19" s="159"/>
      <c r="U19" s="312"/>
      <c r="V19" s="313"/>
      <c r="W19" s="313"/>
      <c r="X19" s="313"/>
      <c r="Y19" s="313"/>
      <c r="Z19" s="277"/>
      <c r="AA19" s="277"/>
      <c r="AB19" s="277"/>
      <c r="AC19" s="278"/>
      <c r="AD19" s="280"/>
      <c r="AE19" s="278"/>
      <c r="AF19" s="280"/>
      <c r="AG19" s="312"/>
      <c r="AH19" s="313"/>
      <c r="AI19" s="278"/>
      <c r="AJ19" s="306"/>
      <c r="AL19" s="96">
        <f t="shared" si="3"/>
        <v>14.166295764699303</v>
      </c>
      <c r="AM19" s="96">
        <f t="shared" si="4"/>
        <v>12.899339916216658</v>
      </c>
      <c r="AN19" s="96">
        <f t="shared" si="4"/>
        <v>11.581051648019736</v>
      </c>
      <c r="AO19" s="96">
        <f t="shared" si="4"/>
        <v>11.541253205333589</v>
      </c>
      <c r="AP19" s="96">
        <f t="shared" si="4"/>
        <v>11.577656177120563</v>
      </c>
      <c r="AQ19" s="96">
        <f t="shared" si="4"/>
        <v>0</v>
      </c>
      <c r="AR19" s="96">
        <f t="shared" si="4"/>
        <v>0</v>
      </c>
      <c r="AS19" s="96">
        <f t="shared" si="4"/>
        <v>0</v>
      </c>
      <c r="AT19" s="96">
        <f t="shared" si="4"/>
        <v>0</v>
      </c>
      <c r="AU19" s="96">
        <f t="shared" si="4"/>
        <v>0</v>
      </c>
      <c r="AV19" s="96">
        <f t="shared" si="4"/>
        <v>0</v>
      </c>
      <c r="AW19" s="96">
        <f t="shared" si="4"/>
        <v>0</v>
      </c>
      <c r="AX19" s="96">
        <f t="shared" si="4"/>
        <v>13.833916166699629</v>
      </c>
      <c r="AY19" s="96">
        <f t="shared" si="4"/>
        <v>11.60972990806302</v>
      </c>
      <c r="AZ19" s="96">
        <f t="shared" si="4"/>
        <v>0</v>
      </c>
      <c r="BA19" s="96">
        <f t="shared" si="4"/>
        <v>0</v>
      </c>
      <c r="BB19" s="96"/>
      <c r="BC19" s="96"/>
      <c r="BD19" s="96"/>
      <c r="BE19" s="96"/>
      <c r="BF19" s="96"/>
      <c r="BG19" s="96"/>
      <c r="BH19" s="96"/>
      <c r="BI19" s="96"/>
    </row>
    <row r="20" spans="1:61" ht="12" customHeight="1" collapsed="1">
      <c r="A20" s="52" t="s">
        <v>23</v>
      </c>
      <c r="B20" s="413" t="s">
        <v>33</v>
      </c>
      <c r="C20" s="406">
        <f t="shared" si="5"/>
        <v>2464</v>
      </c>
      <c r="D20" s="415">
        <f t="shared" si="5"/>
        <v>2349</v>
      </c>
      <c r="E20" s="415">
        <f t="shared" si="5"/>
        <v>2346</v>
      </c>
      <c r="F20" s="415">
        <f t="shared" si="5"/>
        <v>2445</v>
      </c>
      <c r="G20" s="415">
        <f t="shared" si="5"/>
        <v>2457</v>
      </c>
      <c r="H20" s="415">
        <f t="shared" si="5"/>
        <v>0</v>
      </c>
      <c r="I20" s="415">
        <f t="shared" si="5"/>
        <v>0</v>
      </c>
      <c r="J20" s="415">
        <f t="shared" si="5"/>
        <v>0</v>
      </c>
      <c r="K20" s="429">
        <f t="shared" ref="K20:N22" si="7">VLOOKUP($A20,Bus_Banking,K$1,FALSE)</f>
        <v>4.9235817909824675E-2</v>
      </c>
      <c r="L20" s="510">
        <f t="shared" si="7"/>
        <v>3.1211134374742322E-3</v>
      </c>
      <c r="M20" s="429">
        <f t="shared" si="7"/>
        <v>5.3458349139428707E-2</v>
      </c>
      <c r="N20" s="510">
        <f t="shared" si="7"/>
        <v>-2.0078993776917353E-2</v>
      </c>
      <c r="O20" s="519">
        <f t="shared" si="6"/>
        <v>2464</v>
      </c>
      <c r="P20" s="525">
        <f t="shared" si="6"/>
        <v>2457</v>
      </c>
      <c r="Q20" s="418">
        <f t="shared" ref="Q20:R22" si="8">VLOOKUP($A20,Bus_Banking,Q$1,FALSE)</f>
        <v>3.1211134374742322E-3</v>
      </c>
      <c r="R20" s="422">
        <f t="shared" si="8"/>
        <v>-2.0078993776917353E-2</v>
      </c>
      <c r="S20" s="159"/>
      <c r="T20" s="159"/>
      <c r="U20" s="305"/>
      <c r="V20" s="276"/>
      <c r="W20" s="276"/>
      <c r="X20" s="276"/>
      <c r="Y20" s="276"/>
      <c r="Z20" s="276"/>
      <c r="AA20" s="276"/>
      <c r="AB20" s="276"/>
      <c r="AC20" s="284"/>
      <c r="AD20" s="285"/>
      <c r="AE20" s="278"/>
      <c r="AF20" s="280"/>
      <c r="AG20" s="305"/>
      <c r="AH20" s="276"/>
      <c r="AI20" s="278"/>
      <c r="AJ20" s="280"/>
      <c r="AL20" s="96">
        <f t="shared" si="3"/>
        <v>2464</v>
      </c>
      <c r="AM20" s="96">
        <f t="shared" si="4"/>
        <v>2349</v>
      </c>
      <c r="AN20" s="96">
        <f t="shared" si="4"/>
        <v>2346</v>
      </c>
      <c r="AO20" s="96">
        <f t="shared" si="4"/>
        <v>2445</v>
      </c>
      <c r="AP20" s="96">
        <f t="shared" si="4"/>
        <v>2457</v>
      </c>
      <c r="AQ20" s="96">
        <f t="shared" si="4"/>
        <v>0</v>
      </c>
      <c r="AR20" s="96">
        <f t="shared" si="4"/>
        <v>0</v>
      </c>
      <c r="AS20" s="96">
        <f t="shared" si="4"/>
        <v>0</v>
      </c>
      <c r="AT20" s="96">
        <f t="shared" si="4"/>
        <v>4.9235817909824675E-2</v>
      </c>
      <c r="AU20" s="96">
        <f t="shared" si="4"/>
        <v>3.1211134374742322E-3</v>
      </c>
      <c r="AV20" s="96">
        <f t="shared" si="4"/>
        <v>5.3458349139428707E-2</v>
      </c>
      <c r="AW20" s="96">
        <f t="shared" si="4"/>
        <v>-2.0078993776917353E-2</v>
      </c>
      <c r="AX20" s="96">
        <f t="shared" si="4"/>
        <v>2464</v>
      </c>
      <c r="AY20" s="96">
        <f t="shared" si="4"/>
        <v>2457</v>
      </c>
      <c r="AZ20" s="96">
        <f t="shared" si="4"/>
        <v>3.1211134374742322E-3</v>
      </c>
      <c r="BA20" s="96">
        <f t="shared" si="4"/>
        <v>-2.0078993776917353E-2</v>
      </c>
      <c r="BB20" s="96"/>
      <c r="BC20" s="96"/>
      <c r="BD20" s="96"/>
      <c r="BE20" s="96"/>
      <c r="BF20" s="96"/>
      <c r="BG20" s="96"/>
      <c r="BH20" s="96"/>
      <c r="BI20" s="96"/>
    </row>
    <row r="21" spans="1:61" ht="12" customHeight="1">
      <c r="A21" s="52" t="s">
        <v>22</v>
      </c>
      <c r="B21" s="413" t="s">
        <v>68</v>
      </c>
      <c r="C21" s="406">
        <f t="shared" si="5"/>
        <v>13703</v>
      </c>
      <c r="D21" s="415">
        <f t="shared" si="5"/>
        <v>13273</v>
      </c>
      <c r="E21" s="415">
        <f t="shared" si="5"/>
        <v>13534</v>
      </c>
      <c r="F21" s="415">
        <f t="shared" si="5"/>
        <v>13490</v>
      </c>
      <c r="G21" s="415">
        <f t="shared" si="5"/>
        <v>13601</v>
      </c>
      <c r="H21" s="415">
        <f t="shared" si="5"/>
        <v>0</v>
      </c>
      <c r="I21" s="415">
        <f t="shared" si="5"/>
        <v>0</v>
      </c>
      <c r="J21" s="415">
        <f t="shared" si="5"/>
        <v>0</v>
      </c>
      <c r="K21" s="429">
        <f t="shared" si="7"/>
        <v>3.2353076764141564E-2</v>
      </c>
      <c r="L21" s="510">
        <f t="shared" si="7"/>
        <v>7.4896702844022833E-3</v>
      </c>
      <c r="M21" s="429">
        <f t="shared" si="7"/>
        <v>3.5906645250062708E-2</v>
      </c>
      <c r="N21" s="510">
        <f t="shared" si="7"/>
        <v>2.7517671937064447E-2</v>
      </c>
      <c r="O21" s="519">
        <f t="shared" si="6"/>
        <v>13703</v>
      </c>
      <c r="P21" s="525">
        <f t="shared" si="6"/>
        <v>13601</v>
      </c>
      <c r="Q21" s="418">
        <f t="shared" si="8"/>
        <v>7.4896702844022833E-3</v>
      </c>
      <c r="R21" s="422">
        <f t="shared" si="8"/>
        <v>2.7517671937064447E-2</v>
      </c>
      <c r="S21" s="159"/>
      <c r="T21" s="159"/>
      <c r="U21" s="305"/>
      <c r="V21" s="276"/>
      <c r="W21" s="276"/>
      <c r="X21" s="276"/>
      <c r="Y21" s="276"/>
      <c r="Z21" s="276"/>
      <c r="AA21" s="276"/>
      <c r="AB21" s="276"/>
      <c r="AC21" s="284"/>
      <c r="AD21" s="285"/>
      <c r="AE21" s="278"/>
      <c r="AF21" s="280"/>
      <c r="AG21" s="305"/>
      <c r="AH21" s="276"/>
      <c r="AI21" s="278"/>
      <c r="AJ21" s="280"/>
      <c r="AL21" s="96">
        <f t="shared" si="3"/>
        <v>13703</v>
      </c>
      <c r="AM21" s="96">
        <f t="shared" ref="AM21:AM30" si="9">D21-V21</f>
        <v>13273</v>
      </c>
      <c r="AN21" s="96">
        <f t="shared" ref="AN21:AN30" si="10">E21-W21</f>
        <v>13534</v>
      </c>
      <c r="AO21" s="96">
        <f t="shared" ref="AO21:AO30" si="11">F21-X21</f>
        <v>13490</v>
      </c>
      <c r="AP21" s="96">
        <f t="shared" ref="AP21:AP30" si="12">G21-Y21</f>
        <v>13601</v>
      </c>
      <c r="AQ21" s="96">
        <f t="shared" ref="AQ21:AQ30" si="13">H21-Z21</f>
        <v>0</v>
      </c>
      <c r="AR21" s="96">
        <f t="shared" ref="AR21:AR30" si="14">I21-AA21</f>
        <v>0</v>
      </c>
      <c r="AS21" s="96">
        <f t="shared" ref="AS21:AS30" si="15">J21-AB21</f>
        <v>0</v>
      </c>
      <c r="AT21" s="96">
        <f t="shared" ref="AT21:AT30" si="16">K21-AC21</f>
        <v>3.2353076764141564E-2</v>
      </c>
      <c r="AU21" s="96">
        <f t="shared" ref="AU21:AU30" si="17">L21-AD21</f>
        <v>7.4896702844022833E-3</v>
      </c>
      <c r="AV21" s="96">
        <f t="shared" ref="AV21:AV30" si="18">M21-AE21</f>
        <v>3.5906645250062708E-2</v>
      </c>
      <c r="AW21" s="96">
        <f t="shared" ref="AW21:AW30" si="19">N21-AF21</f>
        <v>2.7517671937064447E-2</v>
      </c>
      <c r="AX21" s="96">
        <f t="shared" ref="AX21:AX30" si="20">O21-AG21</f>
        <v>13703</v>
      </c>
      <c r="AY21" s="96">
        <f t="shared" ref="AY21:AY30" si="21">P21-AH21</f>
        <v>13601</v>
      </c>
      <c r="AZ21" s="96">
        <f t="shared" ref="AZ21:AZ30" si="22">Q21-AI21</f>
        <v>7.4896702844022833E-3</v>
      </c>
      <c r="BA21" s="96">
        <f t="shared" ref="BA21:BA30" si="23">R21-AJ21</f>
        <v>2.7517671937064447E-2</v>
      </c>
      <c r="BB21" s="96"/>
      <c r="BC21" s="96"/>
      <c r="BD21" s="96"/>
      <c r="BE21" s="96"/>
      <c r="BF21" s="96"/>
      <c r="BG21" s="96"/>
      <c r="BH21" s="96"/>
      <c r="BI21" s="96"/>
    </row>
    <row r="22" spans="1:61" ht="12" customHeight="1">
      <c r="A22" s="52" t="s">
        <v>10</v>
      </c>
      <c r="B22" s="443" t="s">
        <v>29</v>
      </c>
      <c r="C22" s="444">
        <f t="shared" si="5"/>
        <v>1720</v>
      </c>
      <c r="D22" s="445">
        <f t="shared" si="5"/>
        <v>1804</v>
      </c>
      <c r="E22" s="445">
        <f t="shared" si="5"/>
        <v>1822</v>
      </c>
      <c r="F22" s="445">
        <f t="shared" si="5"/>
        <v>1776</v>
      </c>
      <c r="G22" s="445">
        <f t="shared" si="5"/>
        <v>1796</v>
      </c>
      <c r="H22" s="445">
        <f t="shared" si="5"/>
        <v>0</v>
      </c>
      <c r="I22" s="445">
        <f t="shared" si="5"/>
        <v>0</v>
      </c>
      <c r="J22" s="445">
        <f t="shared" si="5"/>
        <v>0</v>
      </c>
      <c r="K22" s="536">
        <f t="shared" si="7"/>
        <v>-4.6837239208034953E-2</v>
      </c>
      <c r="L22" s="537">
        <f t="shared" si="7"/>
        <v>-4.237321171013142E-2</v>
      </c>
      <c r="M22" s="536">
        <f t="shared" si="7"/>
        <v>-4.6837239208034953E-2</v>
      </c>
      <c r="N22" s="537">
        <f t="shared" si="7"/>
        <v>-4.237321171013142E-2</v>
      </c>
      <c r="O22" s="520">
        <f t="shared" si="6"/>
        <v>1720</v>
      </c>
      <c r="P22" s="538">
        <f t="shared" si="6"/>
        <v>1796</v>
      </c>
      <c r="Q22" s="418">
        <f t="shared" si="8"/>
        <v>-4.237321171013142E-2</v>
      </c>
      <c r="R22" s="422">
        <f t="shared" si="8"/>
        <v>-4.237321171013142E-2</v>
      </c>
      <c r="S22" s="159"/>
      <c r="T22" s="159"/>
      <c r="U22" s="307"/>
      <c r="V22" s="308"/>
      <c r="W22" s="308"/>
      <c r="X22" s="308"/>
      <c r="Y22" s="308"/>
      <c r="Z22" s="308"/>
      <c r="AA22" s="308"/>
      <c r="AB22" s="308"/>
      <c r="AC22" s="603"/>
      <c r="AD22" s="604"/>
      <c r="AE22" s="309"/>
      <c r="AF22" s="310"/>
      <c r="AG22" s="307"/>
      <c r="AH22" s="308"/>
      <c r="AI22" s="309"/>
      <c r="AJ22" s="614"/>
      <c r="AL22" s="96">
        <f t="shared" si="3"/>
        <v>1720</v>
      </c>
      <c r="AM22" s="96">
        <f t="shared" si="9"/>
        <v>1804</v>
      </c>
      <c r="AN22" s="96">
        <f t="shared" si="10"/>
        <v>1822</v>
      </c>
      <c r="AO22" s="96">
        <f t="shared" si="11"/>
        <v>1776</v>
      </c>
      <c r="AP22" s="96">
        <f t="shared" si="12"/>
        <v>1796</v>
      </c>
      <c r="AQ22" s="96">
        <f t="shared" si="13"/>
        <v>0</v>
      </c>
      <c r="AR22" s="96">
        <f t="shared" si="14"/>
        <v>0</v>
      </c>
      <c r="AS22" s="96">
        <f t="shared" si="15"/>
        <v>0</v>
      </c>
      <c r="AT22" s="96">
        <f t="shared" si="16"/>
        <v>-4.6837239208034953E-2</v>
      </c>
      <c r="AU22" s="96">
        <f t="shared" si="17"/>
        <v>-4.237321171013142E-2</v>
      </c>
      <c r="AV22" s="96">
        <f t="shared" si="18"/>
        <v>-4.6837239208034953E-2</v>
      </c>
      <c r="AW22" s="96">
        <f t="shared" si="19"/>
        <v>-4.237321171013142E-2</v>
      </c>
      <c r="AX22" s="96">
        <f t="shared" si="20"/>
        <v>1720</v>
      </c>
      <c r="AY22" s="96">
        <f t="shared" si="21"/>
        <v>1796</v>
      </c>
      <c r="AZ22" s="96">
        <f t="shared" si="22"/>
        <v>-4.237321171013142E-2</v>
      </c>
      <c r="BA22" s="96">
        <f t="shared" si="23"/>
        <v>-4.237321171013142E-2</v>
      </c>
      <c r="BB22" s="96"/>
      <c r="BC22" s="96"/>
      <c r="BD22" s="96"/>
      <c r="BE22" s="96"/>
      <c r="BF22" s="96"/>
      <c r="BG22" s="96"/>
      <c r="BH22" s="96"/>
      <c r="BI22" s="96"/>
    </row>
    <row r="23" spans="1:61" ht="12" customHeight="1">
      <c r="A23" s="58" t="s">
        <v>18</v>
      </c>
      <c r="B23" s="423" t="s">
        <v>39</v>
      </c>
      <c r="C23" s="447"/>
      <c r="D23" s="421"/>
      <c r="E23" s="421"/>
      <c r="F23" s="421"/>
      <c r="G23" s="421"/>
      <c r="H23" s="421"/>
      <c r="I23" s="421"/>
      <c r="J23" s="421"/>
      <c r="K23" s="429"/>
      <c r="L23" s="510"/>
      <c r="M23" s="539"/>
      <c r="N23" s="540"/>
      <c r="O23" s="413"/>
      <c r="P23" s="440"/>
      <c r="Q23" s="541"/>
      <c r="R23" s="542"/>
      <c r="S23" s="159"/>
      <c r="T23" s="159"/>
      <c r="U23" s="376"/>
      <c r="V23" s="283"/>
      <c r="W23" s="283"/>
      <c r="X23" s="283"/>
      <c r="Y23" s="283"/>
      <c r="Z23" s="283"/>
      <c r="AA23" s="283"/>
      <c r="AB23" s="283"/>
      <c r="AC23" s="278"/>
      <c r="AD23" s="280"/>
      <c r="AE23" s="278"/>
      <c r="AF23" s="280"/>
      <c r="AG23" s="376"/>
      <c r="AH23" s="283"/>
      <c r="AI23" s="274"/>
      <c r="AJ23" s="306"/>
      <c r="AL23" s="96">
        <f t="shared" si="3"/>
        <v>0</v>
      </c>
      <c r="AM23" s="96">
        <f t="shared" si="9"/>
        <v>0</v>
      </c>
      <c r="AN23" s="96">
        <f t="shared" si="10"/>
        <v>0</v>
      </c>
      <c r="AO23" s="96">
        <f t="shared" si="11"/>
        <v>0</v>
      </c>
      <c r="AP23" s="96">
        <f t="shared" si="12"/>
        <v>0</v>
      </c>
      <c r="AQ23" s="96">
        <f t="shared" si="13"/>
        <v>0</v>
      </c>
      <c r="AR23" s="96">
        <f t="shared" si="14"/>
        <v>0</v>
      </c>
      <c r="AS23" s="96">
        <f t="shared" si="15"/>
        <v>0</v>
      </c>
      <c r="AT23" s="96">
        <f t="shared" si="16"/>
        <v>0</v>
      </c>
      <c r="AU23" s="96">
        <f t="shared" si="17"/>
        <v>0</v>
      </c>
      <c r="AV23" s="96">
        <f t="shared" si="18"/>
        <v>0</v>
      </c>
      <c r="AW23" s="96">
        <f t="shared" si="19"/>
        <v>0</v>
      </c>
      <c r="AX23" s="96">
        <f t="shared" si="20"/>
        <v>0</v>
      </c>
      <c r="AY23" s="96">
        <f t="shared" si="21"/>
        <v>0</v>
      </c>
      <c r="AZ23" s="96">
        <f t="shared" si="22"/>
        <v>0</v>
      </c>
      <c r="BA23" s="96">
        <f t="shared" si="23"/>
        <v>0</v>
      </c>
      <c r="BB23" s="96"/>
      <c r="BC23" s="96"/>
      <c r="BD23" s="96"/>
      <c r="BE23" s="96"/>
      <c r="BF23" s="96"/>
      <c r="BG23" s="96"/>
      <c r="BH23" s="96"/>
      <c r="BI23" s="96"/>
    </row>
    <row r="24" spans="1:61" ht="12" customHeight="1">
      <c r="A24" s="52" t="s">
        <v>15</v>
      </c>
      <c r="B24" s="413" t="s">
        <v>40</v>
      </c>
      <c r="C24" s="441">
        <f t="shared" ref="C24:R30" si="24">VLOOKUP($A24,Bus_Banking,C$1,FALSE)</f>
        <v>28.6</v>
      </c>
      <c r="D24" s="442">
        <f t="shared" si="24"/>
        <v>28.1</v>
      </c>
      <c r="E24" s="442">
        <f t="shared" si="24"/>
        <v>28.4</v>
      </c>
      <c r="F24" s="442">
        <f t="shared" si="24"/>
        <v>28</v>
      </c>
      <c r="G24" s="442">
        <f t="shared" si="24"/>
        <v>26.699999999999996</v>
      </c>
      <c r="H24" s="442">
        <f t="shared" si="24"/>
        <v>0</v>
      </c>
      <c r="I24" s="442">
        <f t="shared" si="24"/>
        <v>0</v>
      </c>
      <c r="J24" s="442">
        <f t="shared" si="24"/>
        <v>0</v>
      </c>
      <c r="K24" s="429">
        <f t="shared" si="24"/>
        <v>1.9998554136062108E-2</v>
      </c>
      <c r="L24" s="510">
        <f t="shared" si="24"/>
        <v>7.0415379167124925E-2</v>
      </c>
      <c r="M24" s="429">
        <f t="shared" si="24"/>
        <v>3.0920150040538052E-2</v>
      </c>
      <c r="N24" s="510">
        <f t="shared" si="24"/>
        <v>0.10289302611370488</v>
      </c>
      <c r="O24" s="441">
        <f t="shared" si="24"/>
        <v>28.6</v>
      </c>
      <c r="P24" s="442">
        <f t="shared" si="24"/>
        <v>26.699999999999996</v>
      </c>
      <c r="Q24" s="418">
        <f t="shared" si="24"/>
        <v>7.0415379167124925E-2</v>
      </c>
      <c r="R24" s="422">
        <f t="shared" si="24"/>
        <v>0.10289302611370488</v>
      </c>
      <c r="S24" s="159"/>
      <c r="T24" s="159"/>
      <c r="U24" s="312"/>
      <c r="V24" s="313"/>
      <c r="W24" s="313"/>
      <c r="X24" s="313"/>
      <c r="Y24" s="313"/>
      <c r="Z24" s="313"/>
      <c r="AA24" s="313"/>
      <c r="AB24" s="313"/>
      <c r="AC24" s="284"/>
      <c r="AD24" s="285"/>
      <c r="AE24" s="278"/>
      <c r="AF24" s="280"/>
      <c r="AG24" s="312"/>
      <c r="AH24" s="313"/>
      <c r="AI24" s="278"/>
      <c r="AJ24" s="280"/>
      <c r="AL24" s="96">
        <f t="shared" si="3"/>
        <v>28.6</v>
      </c>
      <c r="AM24" s="96">
        <f t="shared" si="9"/>
        <v>28.1</v>
      </c>
      <c r="AN24" s="96">
        <f t="shared" si="10"/>
        <v>28.4</v>
      </c>
      <c r="AO24" s="96">
        <f t="shared" si="11"/>
        <v>28</v>
      </c>
      <c r="AP24" s="96">
        <f t="shared" si="12"/>
        <v>26.699999999999996</v>
      </c>
      <c r="AQ24" s="96">
        <f t="shared" si="13"/>
        <v>0</v>
      </c>
      <c r="AR24" s="96">
        <f t="shared" si="14"/>
        <v>0</v>
      </c>
      <c r="AS24" s="96">
        <f t="shared" si="15"/>
        <v>0</v>
      </c>
      <c r="AT24" s="96">
        <f t="shared" si="16"/>
        <v>1.9998554136062108E-2</v>
      </c>
      <c r="AU24" s="96">
        <f t="shared" si="17"/>
        <v>7.0415379167124925E-2</v>
      </c>
      <c r="AV24" s="96">
        <f t="shared" si="18"/>
        <v>3.0920150040538052E-2</v>
      </c>
      <c r="AW24" s="96">
        <f t="shared" si="19"/>
        <v>0.10289302611370488</v>
      </c>
      <c r="AX24" s="96">
        <f t="shared" si="20"/>
        <v>28.6</v>
      </c>
      <c r="AY24" s="96">
        <f t="shared" si="21"/>
        <v>26.699999999999996</v>
      </c>
      <c r="AZ24" s="96">
        <f t="shared" si="22"/>
        <v>7.0415379167124925E-2</v>
      </c>
      <c r="BA24" s="96">
        <f t="shared" si="23"/>
        <v>0.10289302611370488</v>
      </c>
      <c r="BB24" s="96"/>
      <c r="BC24" s="96"/>
      <c r="BD24" s="96"/>
      <c r="BE24" s="96"/>
      <c r="BF24" s="96"/>
      <c r="BG24" s="96"/>
      <c r="BH24" s="96"/>
      <c r="BI24" s="96"/>
    </row>
    <row r="25" spans="1:61" ht="12" customHeight="1">
      <c r="A25" s="52" t="s">
        <v>16</v>
      </c>
      <c r="B25" s="413" t="s">
        <v>41</v>
      </c>
      <c r="C25" s="441">
        <f t="shared" si="24"/>
        <v>6.9</v>
      </c>
      <c r="D25" s="442">
        <f t="shared" si="24"/>
        <v>6.9</v>
      </c>
      <c r="E25" s="442">
        <f t="shared" si="24"/>
        <v>6.9</v>
      </c>
      <c r="F25" s="442">
        <f t="shared" si="24"/>
        <v>7</v>
      </c>
      <c r="G25" s="442">
        <f t="shared" si="24"/>
        <v>7.1</v>
      </c>
      <c r="H25" s="442">
        <f t="shared" si="24"/>
        <v>0</v>
      </c>
      <c r="I25" s="442">
        <f t="shared" si="24"/>
        <v>0</v>
      </c>
      <c r="J25" s="442">
        <f t="shared" si="24"/>
        <v>0</v>
      </c>
      <c r="K25" s="429">
        <f t="shared" si="24"/>
        <v>-9.5320546514436888E-3</v>
      </c>
      <c r="L25" s="510">
        <f t="shared" si="24"/>
        <v>-3.0803216682901868E-2</v>
      </c>
      <c r="M25" s="429">
        <f t="shared" si="24"/>
        <v>5.9696982879664517E-5</v>
      </c>
      <c r="N25" s="510">
        <f t="shared" si="24"/>
        <v>-1.4072247971327223E-2</v>
      </c>
      <c r="O25" s="441">
        <f t="shared" si="24"/>
        <v>6.9</v>
      </c>
      <c r="P25" s="442">
        <f t="shared" si="24"/>
        <v>7.1</v>
      </c>
      <c r="Q25" s="418">
        <f t="shared" si="24"/>
        <v>-3.0803216682901868E-2</v>
      </c>
      <c r="R25" s="422">
        <f t="shared" si="24"/>
        <v>-1.4072247971327223E-2</v>
      </c>
      <c r="S25" s="159"/>
      <c r="T25" s="159"/>
      <c r="U25" s="312"/>
      <c r="V25" s="313"/>
      <c r="W25" s="313"/>
      <c r="X25" s="313"/>
      <c r="Y25" s="313"/>
      <c r="Z25" s="313"/>
      <c r="AA25" s="313"/>
      <c r="AB25" s="313"/>
      <c r="AC25" s="284"/>
      <c r="AD25" s="285"/>
      <c r="AE25" s="278"/>
      <c r="AF25" s="280"/>
      <c r="AG25" s="312"/>
      <c r="AH25" s="313"/>
      <c r="AI25" s="278"/>
      <c r="AJ25" s="280"/>
      <c r="AL25" s="96">
        <f t="shared" si="3"/>
        <v>6.9</v>
      </c>
      <c r="AM25" s="96">
        <f t="shared" si="9"/>
        <v>6.9</v>
      </c>
      <c r="AN25" s="96">
        <f t="shared" si="10"/>
        <v>6.9</v>
      </c>
      <c r="AO25" s="96">
        <f t="shared" si="11"/>
        <v>7</v>
      </c>
      <c r="AP25" s="96">
        <f t="shared" si="12"/>
        <v>7.1</v>
      </c>
      <c r="AQ25" s="96">
        <f t="shared" si="13"/>
        <v>0</v>
      </c>
      <c r="AR25" s="96">
        <f t="shared" si="14"/>
        <v>0</v>
      </c>
      <c r="AS25" s="96">
        <f t="shared" si="15"/>
        <v>0</v>
      </c>
      <c r="AT25" s="96">
        <f t="shared" si="16"/>
        <v>-9.5320546514436888E-3</v>
      </c>
      <c r="AU25" s="96">
        <f t="shared" si="17"/>
        <v>-3.0803216682901868E-2</v>
      </c>
      <c r="AV25" s="96">
        <f t="shared" si="18"/>
        <v>5.9696982879664517E-5</v>
      </c>
      <c r="AW25" s="96">
        <f t="shared" si="19"/>
        <v>-1.4072247971327223E-2</v>
      </c>
      <c r="AX25" s="96">
        <f t="shared" si="20"/>
        <v>6.9</v>
      </c>
      <c r="AY25" s="96">
        <f t="shared" si="21"/>
        <v>7.1</v>
      </c>
      <c r="AZ25" s="96">
        <f t="shared" si="22"/>
        <v>-3.0803216682901868E-2</v>
      </c>
      <c r="BA25" s="96">
        <f t="shared" si="23"/>
        <v>-1.4072247971327223E-2</v>
      </c>
      <c r="BB25" s="96"/>
      <c r="BC25" s="96"/>
      <c r="BD25" s="96"/>
      <c r="BE25" s="96"/>
      <c r="BF25" s="96"/>
      <c r="BG25" s="96"/>
      <c r="BH25" s="96"/>
      <c r="BI25" s="96"/>
    </row>
    <row r="26" spans="1:61" ht="12" customHeight="1">
      <c r="A26" s="52" t="s">
        <v>17</v>
      </c>
      <c r="B26" s="413" t="s">
        <v>42</v>
      </c>
      <c r="C26" s="441">
        <f t="shared" si="24"/>
        <v>1.5</v>
      </c>
      <c r="D26" s="442">
        <f t="shared" si="24"/>
        <v>1.6</v>
      </c>
      <c r="E26" s="442">
        <f t="shared" si="24"/>
        <v>1.6</v>
      </c>
      <c r="F26" s="442">
        <f t="shared" si="24"/>
        <v>1.6</v>
      </c>
      <c r="G26" s="442">
        <f t="shared" si="24"/>
        <v>1.7</v>
      </c>
      <c r="H26" s="442">
        <f t="shared" si="24"/>
        <v>0</v>
      </c>
      <c r="I26" s="442">
        <f t="shared" si="24"/>
        <v>0</v>
      </c>
      <c r="J26" s="442">
        <f t="shared" si="24"/>
        <v>0</v>
      </c>
      <c r="K26" s="429">
        <f t="shared" si="24"/>
        <v>-2.1796368003777156E-2</v>
      </c>
      <c r="L26" s="510">
        <f t="shared" si="24"/>
        <v>-8.3225437483875897E-2</v>
      </c>
      <c r="M26" s="429">
        <f t="shared" si="24"/>
        <v>-1.6186471560590832E-2</v>
      </c>
      <c r="N26" s="510">
        <f t="shared" si="24"/>
        <v>-7.3677967873543415E-2</v>
      </c>
      <c r="O26" s="441">
        <f t="shared" si="24"/>
        <v>1.5</v>
      </c>
      <c r="P26" s="442">
        <f t="shared" si="24"/>
        <v>1.7</v>
      </c>
      <c r="Q26" s="418">
        <f t="shared" si="24"/>
        <v>-8.3225437483875897E-2</v>
      </c>
      <c r="R26" s="422">
        <f t="shared" si="24"/>
        <v>-7.3677967873543415E-2</v>
      </c>
      <c r="S26" s="159"/>
      <c r="T26" s="159"/>
      <c r="U26" s="312"/>
      <c r="V26" s="313"/>
      <c r="W26" s="313"/>
      <c r="X26" s="313"/>
      <c r="Y26" s="313"/>
      <c r="Z26" s="313"/>
      <c r="AA26" s="313"/>
      <c r="AB26" s="313"/>
      <c r="AC26" s="284"/>
      <c r="AD26" s="285"/>
      <c r="AE26" s="278"/>
      <c r="AF26" s="280"/>
      <c r="AG26" s="312"/>
      <c r="AH26" s="313"/>
      <c r="AI26" s="278"/>
      <c r="AJ26" s="280"/>
      <c r="AL26" s="96">
        <f t="shared" si="3"/>
        <v>1.5</v>
      </c>
      <c r="AM26" s="96">
        <f t="shared" si="9"/>
        <v>1.6</v>
      </c>
      <c r="AN26" s="96">
        <f t="shared" si="10"/>
        <v>1.6</v>
      </c>
      <c r="AO26" s="96">
        <f t="shared" si="11"/>
        <v>1.6</v>
      </c>
      <c r="AP26" s="96">
        <f t="shared" si="12"/>
        <v>1.7</v>
      </c>
      <c r="AQ26" s="96">
        <f t="shared" si="13"/>
        <v>0</v>
      </c>
      <c r="AR26" s="96">
        <f t="shared" si="14"/>
        <v>0</v>
      </c>
      <c r="AS26" s="96">
        <f t="shared" si="15"/>
        <v>0</v>
      </c>
      <c r="AT26" s="96">
        <f t="shared" si="16"/>
        <v>-2.1796368003777156E-2</v>
      </c>
      <c r="AU26" s="96">
        <f t="shared" si="17"/>
        <v>-8.3225437483875897E-2</v>
      </c>
      <c r="AV26" s="96">
        <f t="shared" si="18"/>
        <v>-1.6186471560590832E-2</v>
      </c>
      <c r="AW26" s="96">
        <f t="shared" si="19"/>
        <v>-7.3677967873543415E-2</v>
      </c>
      <c r="AX26" s="96">
        <f t="shared" si="20"/>
        <v>1.5</v>
      </c>
      <c r="AY26" s="96">
        <f t="shared" si="21"/>
        <v>1.7</v>
      </c>
      <c r="AZ26" s="96">
        <f t="shared" si="22"/>
        <v>-8.3225437483875897E-2</v>
      </c>
      <c r="BA26" s="96">
        <f t="shared" si="23"/>
        <v>-7.3677967873543415E-2</v>
      </c>
      <c r="BB26" s="96"/>
      <c r="BC26" s="96"/>
      <c r="BD26" s="96"/>
      <c r="BE26" s="96"/>
      <c r="BF26" s="96"/>
      <c r="BG26" s="96"/>
      <c r="BH26" s="96"/>
      <c r="BI26" s="96"/>
    </row>
    <row r="27" spans="1:61" ht="12" customHeight="1">
      <c r="A27" s="58" t="s">
        <v>21</v>
      </c>
      <c r="B27" s="423" t="s">
        <v>43</v>
      </c>
      <c r="C27" s="448">
        <f t="shared" si="24"/>
        <v>37</v>
      </c>
      <c r="D27" s="449">
        <f t="shared" si="24"/>
        <v>36.6</v>
      </c>
      <c r="E27" s="449">
        <f t="shared" si="24"/>
        <v>36.9</v>
      </c>
      <c r="F27" s="449">
        <f t="shared" si="24"/>
        <v>36.6</v>
      </c>
      <c r="G27" s="449">
        <f t="shared" si="24"/>
        <v>35.5</v>
      </c>
      <c r="H27" s="449">
        <f t="shared" si="24"/>
        <v>0</v>
      </c>
      <c r="I27" s="449">
        <f t="shared" si="24"/>
        <v>0</v>
      </c>
      <c r="J27" s="449">
        <f t="shared" si="24"/>
        <v>0</v>
      </c>
      <c r="K27" s="526">
        <f t="shared" si="24"/>
        <v>1.2626405118592032E-2</v>
      </c>
      <c r="L27" s="527">
        <f t="shared" si="24"/>
        <v>4.3044082829188479E-2</v>
      </c>
      <c r="M27" s="526">
        <f t="shared" si="24"/>
        <v>2.3066885638375556E-2</v>
      </c>
      <c r="N27" s="527">
        <f t="shared" si="24"/>
        <v>7.0998770366421216E-2</v>
      </c>
      <c r="O27" s="448">
        <f t="shared" si="24"/>
        <v>37</v>
      </c>
      <c r="P27" s="449">
        <f t="shared" si="24"/>
        <v>35.5</v>
      </c>
      <c r="Q27" s="425">
        <f t="shared" si="24"/>
        <v>4.3044082829188479E-2</v>
      </c>
      <c r="R27" s="426">
        <f t="shared" si="24"/>
        <v>7.0998770366421216E-2</v>
      </c>
      <c r="S27" s="159"/>
      <c r="T27" s="159"/>
      <c r="U27" s="314"/>
      <c r="V27" s="315"/>
      <c r="W27" s="315"/>
      <c r="X27" s="315"/>
      <c r="Y27" s="315"/>
      <c r="Z27" s="315"/>
      <c r="AA27" s="315"/>
      <c r="AB27" s="315"/>
      <c r="AC27" s="287"/>
      <c r="AD27" s="288"/>
      <c r="AE27" s="289"/>
      <c r="AF27" s="290"/>
      <c r="AG27" s="314"/>
      <c r="AH27" s="315"/>
      <c r="AI27" s="289"/>
      <c r="AJ27" s="280"/>
      <c r="AL27" s="96">
        <f t="shared" si="3"/>
        <v>37</v>
      </c>
      <c r="AM27" s="96">
        <f t="shared" si="9"/>
        <v>36.6</v>
      </c>
      <c r="AN27" s="96">
        <f t="shared" si="10"/>
        <v>36.9</v>
      </c>
      <c r="AO27" s="96">
        <f t="shared" si="11"/>
        <v>36.6</v>
      </c>
      <c r="AP27" s="96">
        <f t="shared" si="12"/>
        <v>35.5</v>
      </c>
      <c r="AQ27" s="96">
        <f t="shared" si="13"/>
        <v>0</v>
      </c>
      <c r="AR27" s="96">
        <f t="shared" si="14"/>
        <v>0</v>
      </c>
      <c r="AS27" s="96">
        <f t="shared" si="15"/>
        <v>0</v>
      </c>
      <c r="AT27" s="96">
        <f t="shared" si="16"/>
        <v>1.2626405118592032E-2</v>
      </c>
      <c r="AU27" s="96">
        <f t="shared" si="17"/>
        <v>4.3044082829188479E-2</v>
      </c>
      <c r="AV27" s="96">
        <f t="shared" si="18"/>
        <v>2.3066885638375556E-2</v>
      </c>
      <c r="AW27" s="96">
        <f t="shared" si="19"/>
        <v>7.0998770366421216E-2</v>
      </c>
      <c r="AX27" s="96">
        <f t="shared" si="20"/>
        <v>37</v>
      </c>
      <c r="AY27" s="96">
        <f t="shared" si="21"/>
        <v>35.5</v>
      </c>
      <c r="AZ27" s="96">
        <f t="shared" si="22"/>
        <v>4.3044082829188479E-2</v>
      </c>
      <c r="BA27" s="96">
        <f t="shared" si="23"/>
        <v>7.0998770366421216E-2</v>
      </c>
      <c r="BB27" s="96"/>
      <c r="BC27" s="96"/>
      <c r="BD27" s="96"/>
      <c r="BE27" s="96"/>
      <c r="BF27" s="96"/>
      <c r="BG27" s="96"/>
      <c r="BH27" s="96"/>
      <c r="BI27" s="96"/>
    </row>
    <row r="28" spans="1:61" ht="12" customHeight="1">
      <c r="A28" s="52" t="s">
        <v>13</v>
      </c>
      <c r="B28" s="413" t="s">
        <v>44</v>
      </c>
      <c r="C28" s="473">
        <f t="shared" si="24"/>
        <v>19</v>
      </c>
      <c r="D28" s="442">
        <f t="shared" si="24"/>
        <v>19.400000000000002</v>
      </c>
      <c r="E28" s="442">
        <f t="shared" si="24"/>
        <v>19</v>
      </c>
      <c r="F28" s="442">
        <f t="shared" si="24"/>
        <v>19.5</v>
      </c>
      <c r="G28" s="442">
        <f t="shared" si="24"/>
        <v>17.7</v>
      </c>
      <c r="H28" s="442">
        <f t="shared" si="24"/>
        <v>0</v>
      </c>
      <c r="I28" s="442">
        <f t="shared" si="24"/>
        <v>0</v>
      </c>
      <c r="J28" s="442">
        <f t="shared" si="24"/>
        <v>0</v>
      </c>
      <c r="K28" s="429">
        <f t="shared" si="24"/>
        <v>-2.2645238662490352E-2</v>
      </c>
      <c r="L28" s="510">
        <f t="shared" si="24"/>
        <v>6.8555618024013665E-2</v>
      </c>
      <c r="M28" s="429">
        <f t="shared" si="24"/>
        <v>-1.3282281391996165E-2</v>
      </c>
      <c r="N28" s="510">
        <f t="shared" si="24"/>
        <v>0.10470914672451737</v>
      </c>
      <c r="O28" s="473">
        <f t="shared" si="24"/>
        <v>19</v>
      </c>
      <c r="P28" s="442">
        <f t="shared" si="24"/>
        <v>17.7</v>
      </c>
      <c r="Q28" s="418">
        <f t="shared" si="24"/>
        <v>6.8555618024013665E-2</v>
      </c>
      <c r="R28" s="422">
        <f t="shared" si="24"/>
        <v>0.10470914672451737</v>
      </c>
      <c r="S28" s="159"/>
      <c r="T28" s="159"/>
      <c r="U28" s="312"/>
      <c r="V28" s="313"/>
      <c r="W28" s="313"/>
      <c r="X28" s="313"/>
      <c r="Y28" s="313"/>
      <c r="Z28" s="313"/>
      <c r="AA28" s="313"/>
      <c r="AB28" s="313"/>
      <c r="AC28" s="284"/>
      <c r="AD28" s="285"/>
      <c r="AE28" s="278"/>
      <c r="AF28" s="280"/>
      <c r="AG28" s="312"/>
      <c r="AH28" s="313"/>
      <c r="AI28" s="278"/>
      <c r="AJ28" s="280"/>
      <c r="AL28" s="96">
        <f t="shared" si="3"/>
        <v>19</v>
      </c>
      <c r="AM28" s="96">
        <f t="shared" si="9"/>
        <v>19.400000000000002</v>
      </c>
      <c r="AN28" s="96">
        <f t="shared" si="10"/>
        <v>19</v>
      </c>
      <c r="AO28" s="96">
        <f t="shared" si="11"/>
        <v>19.5</v>
      </c>
      <c r="AP28" s="96">
        <f t="shared" si="12"/>
        <v>17.7</v>
      </c>
      <c r="AQ28" s="96">
        <f t="shared" si="13"/>
        <v>0</v>
      </c>
      <c r="AR28" s="96">
        <f t="shared" si="14"/>
        <v>0</v>
      </c>
      <c r="AS28" s="96">
        <f t="shared" si="15"/>
        <v>0</v>
      </c>
      <c r="AT28" s="96">
        <f t="shared" si="16"/>
        <v>-2.2645238662490352E-2</v>
      </c>
      <c r="AU28" s="96">
        <f t="shared" si="17"/>
        <v>6.8555618024013665E-2</v>
      </c>
      <c r="AV28" s="96">
        <f t="shared" si="18"/>
        <v>-1.3282281391996165E-2</v>
      </c>
      <c r="AW28" s="96">
        <f t="shared" si="19"/>
        <v>0.10470914672451737</v>
      </c>
      <c r="AX28" s="96">
        <f t="shared" si="20"/>
        <v>19</v>
      </c>
      <c r="AY28" s="96">
        <f t="shared" si="21"/>
        <v>17.7</v>
      </c>
      <c r="AZ28" s="96">
        <f t="shared" si="22"/>
        <v>6.8555618024013665E-2</v>
      </c>
      <c r="BA28" s="96">
        <f t="shared" si="23"/>
        <v>0.10470914672451737</v>
      </c>
      <c r="BB28" s="96"/>
      <c r="BC28" s="96"/>
      <c r="BD28" s="96"/>
      <c r="BE28" s="96"/>
      <c r="BF28" s="96"/>
      <c r="BG28" s="96"/>
      <c r="BH28" s="96"/>
      <c r="BI28" s="96"/>
    </row>
    <row r="29" spans="1:61" ht="12" customHeight="1">
      <c r="A29" s="52" t="s">
        <v>12</v>
      </c>
      <c r="B29" s="413" t="s">
        <v>45</v>
      </c>
      <c r="C29" s="441">
        <f t="shared" si="24"/>
        <v>2.8</v>
      </c>
      <c r="D29" s="442">
        <f t="shared" si="24"/>
        <v>2.9</v>
      </c>
      <c r="E29" s="442">
        <f t="shared" si="24"/>
        <v>2.9</v>
      </c>
      <c r="F29" s="442">
        <f t="shared" si="24"/>
        <v>2.9</v>
      </c>
      <c r="G29" s="442">
        <f t="shared" si="24"/>
        <v>3</v>
      </c>
      <c r="H29" s="442">
        <f t="shared" si="24"/>
        <v>0</v>
      </c>
      <c r="I29" s="442">
        <f t="shared" si="24"/>
        <v>0</v>
      </c>
      <c r="J29" s="442">
        <f t="shared" si="24"/>
        <v>0</v>
      </c>
      <c r="K29" s="429">
        <f t="shared" si="24"/>
        <v>-3.8533356226909343E-2</v>
      </c>
      <c r="L29" s="510">
        <f t="shared" si="24"/>
        <v>-5.6184902222832345E-2</v>
      </c>
      <c r="M29" s="429">
        <f t="shared" si="24"/>
        <v>-3.1130773772667264E-2</v>
      </c>
      <c r="N29" s="510">
        <f t="shared" si="24"/>
        <v>-4.2927475991264119E-2</v>
      </c>
      <c r="O29" s="441">
        <f t="shared" si="24"/>
        <v>2.8</v>
      </c>
      <c r="P29" s="442">
        <f t="shared" si="24"/>
        <v>3</v>
      </c>
      <c r="Q29" s="418">
        <f t="shared" si="24"/>
        <v>-5.6184902222832345E-2</v>
      </c>
      <c r="R29" s="422">
        <f t="shared" si="24"/>
        <v>-4.2927475991264119E-2</v>
      </c>
      <c r="S29" s="159"/>
      <c r="T29" s="159"/>
      <c r="U29" s="312"/>
      <c r="V29" s="313"/>
      <c r="W29" s="313"/>
      <c r="X29" s="313"/>
      <c r="Y29" s="313"/>
      <c r="Z29" s="313"/>
      <c r="AA29" s="313"/>
      <c r="AB29" s="313"/>
      <c r="AC29" s="284"/>
      <c r="AD29" s="285"/>
      <c r="AE29" s="278"/>
      <c r="AF29" s="280"/>
      <c r="AG29" s="312"/>
      <c r="AH29" s="313"/>
      <c r="AI29" s="278"/>
      <c r="AJ29" s="280"/>
      <c r="AL29" s="96">
        <f t="shared" si="3"/>
        <v>2.8</v>
      </c>
      <c r="AM29" s="96">
        <f t="shared" si="9"/>
        <v>2.9</v>
      </c>
      <c r="AN29" s="96">
        <f t="shared" si="10"/>
        <v>2.9</v>
      </c>
      <c r="AO29" s="96">
        <f t="shared" si="11"/>
        <v>2.9</v>
      </c>
      <c r="AP29" s="96">
        <f t="shared" si="12"/>
        <v>3</v>
      </c>
      <c r="AQ29" s="96">
        <f t="shared" si="13"/>
        <v>0</v>
      </c>
      <c r="AR29" s="96">
        <f t="shared" si="14"/>
        <v>0</v>
      </c>
      <c r="AS29" s="96">
        <f t="shared" si="15"/>
        <v>0</v>
      </c>
      <c r="AT29" s="96">
        <f t="shared" si="16"/>
        <v>-3.8533356226909343E-2</v>
      </c>
      <c r="AU29" s="96">
        <f t="shared" si="17"/>
        <v>-5.6184902222832345E-2</v>
      </c>
      <c r="AV29" s="96">
        <f t="shared" si="18"/>
        <v>-3.1130773772667264E-2</v>
      </c>
      <c r="AW29" s="96">
        <f t="shared" si="19"/>
        <v>-4.2927475991264119E-2</v>
      </c>
      <c r="AX29" s="96">
        <f t="shared" si="20"/>
        <v>2.8</v>
      </c>
      <c r="AY29" s="96">
        <f t="shared" si="21"/>
        <v>3</v>
      </c>
      <c r="AZ29" s="96">
        <f t="shared" si="22"/>
        <v>-5.6184902222832345E-2</v>
      </c>
      <c r="BA29" s="96">
        <f t="shared" si="23"/>
        <v>-4.2927475991264119E-2</v>
      </c>
      <c r="BB29" s="96"/>
      <c r="BC29" s="96"/>
      <c r="BD29" s="96"/>
      <c r="BE29" s="96"/>
      <c r="BF29" s="96"/>
      <c r="BG29" s="96"/>
      <c r="BH29" s="96"/>
      <c r="BI29" s="96"/>
    </row>
    <row r="30" spans="1:61" ht="12" customHeight="1">
      <c r="A30" s="58" t="s">
        <v>11</v>
      </c>
      <c r="B30" s="430" t="s">
        <v>46</v>
      </c>
      <c r="C30" s="450">
        <f t="shared" si="24"/>
        <v>21.8</v>
      </c>
      <c r="D30" s="451">
        <f t="shared" si="24"/>
        <v>22.3</v>
      </c>
      <c r="E30" s="451">
        <f t="shared" si="24"/>
        <v>21.9</v>
      </c>
      <c r="F30" s="451">
        <f t="shared" si="24"/>
        <v>22.4</v>
      </c>
      <c r="G30" s="451">
        <f t="shared" si="24"/>
        <v>20.7</v>
      </c>
      <c r="H30" s="451">
        <f t="shared" si="24"/>
        <v>0</v>
      </c>
      <c r="I30" s="451">
        <f t="shared" si="24"/>
        <v>0</v>
      </c>
      <c r="J30" s="451">
        <f t="shared" si="24"/>
        <v>0</v>
      </c>
      <c r="K30" s="533">
        <f t="shared" si="24"/>
        <v>-2.4717402344230033E-2</v>
      </c>
      <c r="L30" s="437">
        <f t="shared" si="24"/>
        <v>5.0700815151713874E-2</v>
      </c>
      <c r="M30" s="533">
        <f t="shared" si="24"/>
        <v>-1.5609952048549758E-2</v>
      </c>
      <c r="N30" s="437">
        <f t="shared" si="24"/>
        <v>8.3260490045982349E-2</v>
      </c>
      <c r="O30" s="543">
        <f t="shared" si="24"/>
        <v>21.8</v>
      </c>
      <c r="P30" s="544">
        <f t="shared" si="24"/>
        <v>20.7</v>
      </c>
      <c r="Q30" s="436">
        <f t="shared" si="24"/>
        <v>5.0700815151713874E-2</v>
      </c>
      <c r="R30" s="438">
        <f t="shared" si="24"/>
        <v>8.3260490045982349E-2</v>
      </c>
      <c r="S30" s="159"/>
      <c r="T30" s="159"/>
      <c r="U30" s="316"/>
      <c r="V30" s="317"/>
      <c r="W30" s="317"/>
      <c r="X30" s="317"/>
      <c r="Y30" s="317"/>
      <c r="Z30" s="317"/>
      <c r="AA30" s="317"/>
      <c r="AB30" s="317"/>
      <c r="AC30" s="299"/>
      <c r="AD30" s="607"/>
      <c r="AE30" s="300"/>
      <c r="AF30" s="318"/>
      <c r="AG30" s="316"/>
      <c r="AH30" s="317"/>
      <c r="AI30" s="300"/>
      <c r="AJ30" s="310"/>
      <c r="AL30" s="96">
        <f t="shared" si="3"/>
        <v>21.8</v>
      </c>
      <c r="AM30" s="96">
        <f t="shared" si="9"/>
        <v>22.3</v>
      </c>
      <c r="AN30" s="96">
        <f t="shared" si="10"/>
        <v>21.9</v>
      </c>
      <c r="AO30" s="96">
        <f t="shared" si="11"/>
        <v>22.4</v>
      </c>
      <c r="AP30" s="96">
        <f t="shared" si="12"/>
        <v>20.7</v>
      </c>
      <c r="AQ30" s="96">
        <f t="shared" si="13"/>
        <v>0</v>
      </c>
      <c r="AR30" s="96">
        <f t="shared" si="14"/>
        <v>0</v>
      </c>
      <c r="AS30" s="96">
        <f t="shared" si="15"/>
        <v>0</v>
      </c>
      <c r="AT30" s="96">
        <f t="shared" si="16"/>
        <v>-2.4717402344230033E-2</v>
      </c>
      <c r="AU30" s="96">
        <f t="shared" si="17"/>
        <v>5.0700815151713874E-2</v>
      </c>
      <c r="AV30" s="96">
        <f t="shared" si="18"/>
        <v>-1.5609952048549758E-2</v>
      </c>
      <c r="AW30" s="96">
        <f t="shared" si="19"/>
        <v>8.3260490045982349E-2</v>
      </c>
      <c r="AX30" s="96">
        <f t="shared" si="20"/>
        <v>21.8</v>
      </c>
      <c r="AY30" s="96">
        <f t="shared" si="21"/>
        <v>20.7</v>
      </c>
      <c r="AZ30" s="96">
        <f t="shared" si="22"/>
        <v>5.0700815151713874E-2</v>
      </c>
      <c r="BA30" s="96">
        <f t="shared" si="23"/>
        <v>8.3260490045982349E-2</v>
      </c>
      <c r="BB30" s="96"/>
      <c r="BC30" s="96"/>
      <c r="BD30" s="96"/>
      <c r="BE30" s="96"/>
      <c r="BF30" s="96"/>
      <c r="BG30" s="96"/>
      <c r="BH30" s="96"/>
      <c r="BI30" s="96"/>
    </row>
    <row r="31" spans="1:61" s="173" customFormat="1" ht="13.2">
      <c r="A31" s="178" t="str">
        <f>+"FXRetailTot"&amp;$A$1</f>
        <v>FXRetailTotSWE</v>
      </c>
      <c r="B31" s="945" t="s">
        <v>98</v>
      </c>
      <c r="C31" s="945"/>
      <c r="D31" s="945"/>
      <c r="E31" s="945"/>
      <c r="F31" s="945"/>
      <c r="G31" s="945"/>
      <c r="H31" s="945"/>
      <c r="I31" s="945"/>
      <c r="J31" s="945"/>
      <c r="K31" s="945"/>
      <c r="L31" s="945"/>
      <c r="M31" s="945"/>
      <c r="N31" s="945"/>
      <c r="O31" s="945"/>
      <c r="P31" s="945"/>
      <c r="Q31" s="945"/>
      <c r="R31" s="945"/>
    </row>
    <row r="32" spans="1:61" s="5" customFormat="1">
      <c r="A32" s="148"/>
      <c r="B32" s="950"/>
      <c r="C32" s="950"/>
      <c r="D32" s="950"/>
      <c r="E32" s="950"/>
      <c r="F32" s="950"/>
      <c r="G32" s="950"/>
      <c r="H32" s="950"/>
      <c r="I32" s="950"/>
      <c r="J32" s="950"/>
      <c r="K32" s="950"/>
      <c r="L32" s="950"/>
      <c r="M32" s="950"/>
      <c r="N32" s="950"/>
      <c r="O32" s="950"/>
      <c r="P32" s="950"/>
      <c r="Q32" s="357"/>
      <c r="R32" s="353"/>
      <c r="S32" s="106"/>
      <c r="T32" s="107"/>
    </row>
    <row r="33" spans="1:20" s="5" customFormat="1">
      <c r="A33" s="147"/>
      <c r="B33" s="920"/>
      <c r="C33" s="920"/>
      <c r="D33" s="920"/>
      <c r="E33" s="920"/>
      <c r="F33" s="920"/>
      <c r="G33" s="920"/>
      <c r="H33" s="920"/>
      <c r="I33" s="920"/>
      <c r="J33" s="920"/>
      <c r="K33" s="920"/>
      <c r="L33" s="920"/>
      <c r="N33" s="108"/>
      <c r="Q33" s="108"/>
      <c r="T33" s="108"/>
    </row>
    <row r="34" spans="1:20" s="49" customFormat="1">
      <c r="A34" s="40"/>
      <c r="B34" s="10"/>
      <c r="C34" s="10"/>
      <c r="D34" s="10"/>
      <c r="E34" s="10"/>
      <c r="F34" s="10"/>
      <c r="G34" s="10"/>
      <c r="H34" s="10"/>
      <c r="I34" s="10"/>
      <c r="J34" s="10"/>
      <c r="K34" s="160"/>
      <c r="L34" s="160"/>
      <c r="M34" s="10"/>
    </row>
    <row r="35" spans="1:20" s="49" customFormat="1">
      <c r="A35" s="40"/>
      <c r="B35" s="10"/>
      <c r="C35" s="16"/>
      <c r="D35" s="16"/>
      <c r="E35" s="7"/>
      <c r="F35" s="12"/>
      <c r="G35" s="12"/>
      <c r="H35" s="12"/>
      <c r="I35" s="12"/>
      <c r="J35" s="12"/>
      <c r="K35" s="160"/>
      <c r="L35" s="160"/>
      <c r="M35" s="10"/>
    </row>
    <row r="36" spans="1:20" s="49" customFormat="1">
      <c r="A36" s="8"/>
      <c r="B36" s="10"/>
      <c r="C36" s="16"/>
      <c r="D36" s="16"/>
      <c r="E36" s="16"/>
      <c r="F36" s="12"/>
      <c r="G36" s="12"/>
      <c r="H36" s="7"/>
      <c r="I36" s="7"/>
      <c r="J36" s="7"/>
      <c r="K36" s="160"/>
      <c r="L36" s="160"/>
      <c r="M36" s="10"/>
    </row>
    <row r="37" spans="1:20" s="49" customFormat="1">
      <c r="A37" s="8"/>
      <c r="B37" s="10"/>
      <c r="C37" s="16"/>
      <c r="D37" s="16"/>
      <c r="E37" s="16"/>
      <c r="F37" s="12"/>
      <c r="G37" s="12"/>
      <c r="H37" s="7"/>
      <c r="I37" s="7"/>
      <c r="J37" s="7"/>
      <c r="K37" s="160"/>
      <c r="L37" s="160"/>
      <c r="M37" s="10"/>
    </row>
    <row r="38" spans="1:20" s="49" customFormat="1">
      <c r="A38" s="8"/>
      <c r="B38" s="10"/>
      <c r="C38" s="16"/>
      <c r="D38" s="16"/>
      <c r="E38" s="16"/>
      <c r="F38" s="97"/>
      <c r="G38" s="12"/>
      <c r="H38" s="7"/>
      <c r="I38" s="7"/>
      <c r="J38" s="7"/>
      <c r="K38" s="160"/>
      <c r="L38" s="160"/>
      <c r="M38" s="10"/>
    </row>
    <row r="39" spans="1:20" s="49" customFormat="1">
      <c r="A39" s="8"/>
      <c r="B39" s="10"/>
      <c r="C39" s="21"/>
      <c r="D39" s="21"/>
      <c r="E39" s="21"/>
      <c r="F39" s="98"/>
      <c r="G39" s="98"/>
      <c r="H39" s="9"/>
      <c r="I39" s="9"/>
      <c r="J39" s="9"/>
      <c r="K39" s="160"/>
      <c r="L39" s="160"/>
      <c r="M39" s="10"/>
    </row>
    <row r="40" spans="1:20" s="49" customFormat="1">
      <c r="A40" s="8"/>
      <c r="B40" s="10"/>
      <c r="C40" s="16"/>
      <c r="D40" s="16"/>
      <c r="E40" s="7"/>
      <c r="F40" s="12"/>
      <c r="G40" s="12"/>
      <c r="H40" s="7"/>
      <c r="I40" s="7"/>
      <c r="J40" s="7"/>
      <c r="K40" s="160"/>
      <c r="L40" s="160"/>
      <c r="M40" s="10"/>
    </row>
    <row r="41" spans="1:20" s="49" customFormat="1">
      <c r="A41" s="8"/>
      <c r="B41" s="10"/>
      <c r="C41" s="21"/>
      <c r="D41" s="21"/>
      <c r="E41" s="9"/>
      <c r="F41" s="98"/>
      <c r="G41" s="98"/>
      <c r="H41" s="9"/>
      <c r="I41" s="9"/>
      <c r="J41" s="9"/>
      <c r="K41" s="160"/>
      <c r="L41" s="160"/>
      <c r="M41" s="10"/>
    </row>
    <row r="42" spans="1:20" s="49" customFormat="1">
      <c r="A42" s="8"/>
      <c r="B42" s="10"/>
      <c r="C42" s="21"/>
      <c r="D42" s="21"/>
      <c r="E42" s="9"/>
      <c r="F42" s="9"/>
      <c r="G42" s="9"/>
      <c r="H42" s="9"/>
      <c r="I42" s="9"/>
      <c r="J42" s="9"/>
      <c r="K42" s="160"/>
      <c r="L42" s="160"/>
      <c r="M42" s="10"/>
    </row>
    <row r="43" spans="1:20" s="49" customFormat="1">
      <c r="A43" s="8"/>
      <c r="B43" s="10"/>
      <c r="C43" s="16"/>
      <c r="D43" s="16"/>
      <c r="E43" s="7"/>
      <c r="F43" s="99"/>
      <c r="G43" s="99"/>
      <c r="H43" s="7"/>
      <c r="I43" s="7"/>
      <c r="J43" s="7"/>
      <c r="K43" s="160"/>
      <c r="L43" s="160"/>
      <c r="M43" s="10"/>
    </row>
    <row r="44" spans="1:20" s="49" customFormat="1">
      <c r="A44" s="8"/>
      <c r="B44" s="10"/>
      <c r="C44" s="21"/>
      <c r="D44" s="21"/>
      <c r="E44" s="9"/>
      <c r="F44" s="98"/>
      <c r="G44" s="98"/>
      <c r="H44" s="9"/>
      <c r="I44" s="9"/>
      <c r="J44" s="9"/>
      <c r="K44" s="160"/>
      <c r="L44" s="160"/>
      <c r="M44" s="10"/>
    </row>
    <row r="45" spans="1:20" s="49" customFormat="1">
      <c r="A45" s="8"/>
      <c r="B45" s="10"/>
      <c r="C45" s="12"/>
      <c r="D45" s="12"/>
      <c r="E45" s="12"/>
      <c r="F45" s="12"/>
      <c r="G45" s="12"/>
      <c r="H45" s="12"/>
      <c r="I45" s="12"/>
      <c r="J45" s="12"/>
      <c r="K45" s="160"/>
      <c r="L45" s="160"/>
      <c r="M45" s="10"/>
    </row>
    <row r="46" spans="1:20" s="49" customFormat="1">
      <c r="A46" s="8"/>
      <c r="B46" s="10"/>
      <c r="C46" s="12"/>
      <c r="D46" s="12"/>
      <c r="E46" s="12"/>
      <c r="F46" s="12"/>
      <c r="G46" s="12"/>
      <c r="H46" s="12"/>
      <c r="I46" s="12"/>
      <c r="J46" s="12"/>
      <c r="K46" s="160"/>
      <c r="L46" s="160"/>
      <c r="M46" s="10"/>
    </row>
    <row r="47" spans="1:20" s="49" customFormat="1">
      <c r="A47" s="8"/>
      <c r="B47" s="10"/>
      <c r="C47" s="99"/>
      <c r="D47" s="99"/>
      <c r="E47" s="99"/>
      <c r="F47" s="99"/>
      <c r="G47" s="99"/>
      <c r="H47" s="99"/>
      <c r="I47" s="99"/>
      <c r="J47" s="99"/>
      <c r="K47" s="160"/>
      <c r="L47" s="160"/>
      <c r="M47" s="10"/>
    </row>
    <row r="48" spans="1:20" s="49" customFormat="1">
      <c r="A48" s="8"/>
      <c r="B48" s="10"/>
      <c r="C48" s="7"/>
      <c r="D48" s="7"/>
      <c r="E48" s="7"/>
      <c r="F48" s="7"/>
      <c r="G48" s="7"/>
      <c r="H48" s="7"/>
      <c r="I48" s="7"/>
      <c r="J48" s="7"/>
      <c r="K48" s="160"/>
      <c r="L48" s="160"/>
      <c r="M48" s="10"/>
    </row>
    <row r="49" spans="1:13" s="49" customFormat="1">
      <c r="A49" s="8"/>
      <c r="B49" s="10"/>
      <c r="C49" s="100"/>
      <c r="D49" s="100"/>
      <c r="E49" s="100"/>
      <c r="F49" s="100"/>
      <c r="G49" s="100"/>
      <c r="H49" s="100"/>
      <c r="I49" s="100"/>
      <c r="J49" s="100"/>
      <c r="K49" s="160"/>
      <c r="L49" s="160"/>
      <c r="M49" s="10"/>
    </row>
    <row r="50" spans="1:13" s="49" customFormat="1">
      <c r="A50" s="8"/>
      <c r="B50" s="10"/>
      <c r="C50" s="100"/>
      <c r="D50" s="100"/>
      <c r="E50" s="100"/>
      <c r="F50" s="100"/>
      <c r="G50" s="100"/>
      <c r="H50" s="100"/>
      <c r="I50" s="100"/>
      <c r="J50" s="100"/>
      <c r="K50" s="160"/>
      <c r="L50" s="160"/>
      <c r="M50" s="10"/>
    </row>
    <row r="51" spans="1:13" s="49" customFormat="1">
      <c r="A51" s="8"/>
      <c r="B51" s="10"/>
      <c r="C51" s="101"/>
      <c r="D51" s="101"/>
      <c r="E51" s="101"/>
      <c r="F51" s="101"/>
      <c r="G51" s="101"/>
      <c r="H51" s="101"/>
      <c r="I51" s="101"/>
      <c r="J51" s="101"/>
      <c r="K51" s="160"/>
      <c r="L51" s="160"/>
      <c r="M51" s="10"/>
    </row>
    <row r="52" spans="1:13" s="49" customFormat="1">
      <c r="A52" s="8"/>
      <c r="B52" s="10"/>
      <c r="C52" s="100"/>
      <c r="D52" s="100"/>
      <c r="E52" s="100"/>
      <c r="F52" s="100"/>
      <c r="G52" s="100"/>
      <c r="H52" s="100"/>
      <c r="I52" s="100"/>
      <c r="J52" s="100"/>
      <c r="K52" s="160"/>
      <c r="L52" s="160"/>
      <c r="M52" s="10"/>
    </row>
    <row r="53" spans="1:13" s="49" customFormat="1">
      <c r="A53" s="8"/>
      <c r="B53" s="10"/>
      <c r="C53" s="100"/>
      <c r="D53" s="100"/>
      <c r="E53" s="100"/>
      <c r="F53" s="100"/>
      <c r="G53" s="100"/>
      <c r="H53" s="100"/>
      <c r="I53" s="100"/>
      <c r="J53" s="100"/>
      <c r="K53" s="160"/>
      <c r="L53" s="160"/>
      <c r="M53" s="10"/>
    </row>
    <row r="54" spans="1:13" s="49" customFormat="1">
      <c r="A54" s="8"/>
      <c r="B54" s="10"/>
      <c r="C54" s="101"/>
      <c r="D54" s="101"/>
      <c r="E54" s="101"/>
      <c r="F54" s="101"/>
      <c r="G54" s="101"/>
      <c r="H54" s="101"/>
      <c r="I54" s="101"/>
      <c r="J54" s="101"/>
      <c r="K54" s="160"/>
      <c r="L54" s="160"/>
      <c r="M54" s="10"/>
    </row>
    <row r="55" spans="1:13" s="49" customFormat="1">
      <c r="A55" s="8"/>
      <c r="B55" s="10"/>
      <c r="C55" s="100"/>
      <c r="D55" s="100"/>
      <c r="E55" s="7"/>
      <c r="F55" s="7"/>
      <c r="G55" s="7"/>
      <c r="H55" s="9"/>
      <c r="I55" s="9"/>
      <c r="J55" s="9"/>
      <c r="K55" s="160"/>
      <c r="L55" s="160"/>
      <c r="M55" s="10"/>
    </row>
    <row r="56" spans="1:13" s="49" customFormat="1">
      <c r="A56" s="8"/>
      <c r="B56" s="10"/>
      <c r="C56" s="102"/>
      <c r="D56" s="102"/>
      <c r="E56" s="102"/>
      <c r="F56" s="102"/>
      <c r="G56" s="102"/>
      <c r="H56" s="102"/>
      <c r="I56" s="102"/>
      <c r="J56" s="102"/>
      <c r="K56" s="160"/>
      <c r="L56" s="160"/>
      <c r="M56" s="10"/>
    </row>
    <row r="57" spans="1:13" s="49" customFormat="1">
      <c r="A57" s="8"/>
      <c r="B57" s="10"/>
      <c r="C57" s="102"/>
      <c r="D57" s="102"/>
      <c r="E57" s="102"/>
      <c r="F57" s="102"/>
      <c r="G57" s="102"/>
      <c r="H57" s="102"/>
      <c r="I57" s="102"/>
      <c r="J57" s="102"/>
      <c r="K57" s="160"/>
      <c r="L57" s="160"/>
      <c r="M57" s="10"/>
    </row>
    <row r="58" spans="1:13" s="49" customFormat="1">
      <c r="A58" s="8"/>
      <c r="B58" s="10"/>
      <c r="C58" s="102"/>
      <c r="D58" s="102"/>
      <c r="E58" s="102"/>
      <c r="F58" s="102"/>
      <c r="G58" s="102"/>
      <c r="H58" s="102"/>
      <c r="I58" s="102"/>
      <c r="J58" s="102"/>
      <c r="K58" s="160"/>
      <c r="L58" s="160"/>
      <c r="M58" s="10"/>
    </row>
    <row r="59" spans="1:13" s="49" customFormat="1">
      <c r="A59" s="8"/>
      <c r="B59" s="10"/>
      <c r="C59" s="103"/>
      <c r="D59" s="103"/>
      <c r="E59" s="103"/>
      <c r="F59" s="103"/>
      <c r="G59" s="103"/>
      <c r="H59" s="103"/>
      <c r="I59" s="103"/>
      <c r="J59" s="103"/>
      <c r="K59" s="160"/>
      <c r="L59" s="160"/>
      <c r="M59" s="10"/>
    </row>
    <row r="60" spans="1:13" s="49" customFormat="1">
      <c r="A60" s="8"/>
      <c r="B60" s="10"/>
      <c r="C60" s="102"/>
      <c r="D60" s="102"/>
      <c r="E60" s="102"/>
      <c r="F60" s="102"/>
      <c r="G60" s="102"/>
      <c r="H60" s="102"/>
      <c r="I60" s="102"/>
      <c r="J60" s="102"/>
      <c r="K60" s="160"/>
      <c r="L60" s="160"/>
      <c r="M60" s="10"/>
    </row>
    <row r="61" spans="1:13" s="49" customFormat="1">
      <c r="A61" s="8"/>
      <c r="B61" s="10"/>
      <c r="C61" s="102"/>
      <c r="D61" s="102"/>
      <c r="E61" s="102"/>
      <c r="F61" s="102"/>
      <c r="G61" s="102"/>
      <c r="H61" s="102"/>
      <c r="I61" s="102"/>
      <c r="J61" s="102"/>
      <c r="K61" s="160"/>
      <c r="L61" s="160"/>
      <c r="M61" s="10"/>
    </row>
    <row r="62" spans="1:13" s="49" customFormat="1">
      <c r="A62" s="8"/>
      <c r="B62" s="10"/>
      <c r="C62" s="103"/>
      <c r="D62" s="103"/>
      <c r="E62" s="103"/>
      <c r="F62" s="103"/>
      <c r="G62" s="103"/>
      <c r="H62" s="103"/>
      <c r="I62" s="103"/>
      <c r="J62" s="103"/>
      <c r="K62" s="160"/>
      <c r="L62" s="160"/>
      <c r="M62" s="10"/>
    </row>
    <row r="63" spans="1:13" s="49" customFormat="1">
      <c r="A63" s="8"/>
      <c r="B63" s="10"/>
      <c r="C63" s="7"/>
      <c r="D63" s="7"/>
      <c r="E63" s="7"/>
      <c r="F63" s="7"/>
      <c r="G63" s="7"/>
      <c r="H63" s="7"/>
      <c r="I63" s="7"/>
      <c r="J63" s="7"/>
      <c r="K63" s="160"/>
      <c r="L63" s="160"/>
      <c r="M63" s="10"/>
    </row>
    <row r="64" spans="1:13" s="49" customFormat="1">
      <c r="A64" s="8"/>
      <c r="B64" s="10"/>
      <c r="C64" s="10"/>
      <c r="D64" s="10"/>
      <c r="E64" s="10"/>
      <c r="F64" s="10"/>
      <c r="G64" s="10"/>
      <c r="H64" s="10"/>
      <c r="I64" s="10"/>
      <c r="J64" s="10"/>
      <c r="K64" s="160"/>
      <c r="L64" s="160"/>
      <c r="M64" s="10"/>
    </row>
    <row r="65" spans="1:13" s="49" customFormat="1">
      <c r="A65" s="8"/>
      <c r="B65" s="10"/>
      <c r="C65" s="10"/>
      <c r="D65" s="10"/>
      <c r="E65" s="10"/>
      <c r="F65" s="10"/>
      <c r="G65" s="10"/>
      <c r="H65" s="10"/>
      <c r="I65" s="10"/>
      <c r="J65" s="10"/>
      <c r="K65" s="160"/>
      <c r="L65" s="160"/>
      <c r="M65" s="10"/>
    </row>
    <row r="66" spans="1:13" s="49" customFormat="1">
      <c r="A66" s="8"/>
      <c r="B66" s="10"/>
      <c r="C66" s="10"/>
      <c r="D66" s="10"/>
      <c r="E66" s="10"/>
      <c r="F66" s="10"/>
      <c r="G66" s="10"/>
      <c r="H66" s="10"/>
      <c r="I66" s="10"/>
      <c r="J66" s="10"/>
      <c r="K66" s="160"/>
      <c r="L66" s="160"/>
      <c r="M66" s="10"/>
    </row>
    <row r="96" spans="8:10" s="49" customFormat="1">
      <c r="H96" s="63"/>
      <c r="I96" s="63"/>
      <c r="J96" s="63"/>
    </row>
  </sheetData>
  <mergeCells count="6">
    <mergeCell ref="B33:L33"/>
    <mergeCell ref="M3:N3"/>
    <mergeCell ref="O3:P3"/>
    <mergeCell ref="Q3:R3"/>
    <mergeCell ref="B31:R31"/>
    <mergeCell ref="B32:P32"/>
  </mergeCells>
  <pageMargins left="0.7" right="0.7" top="0.75" bottom="0.75" header="0.3" footer="0.3"/>
  <pageSetup paperSize="9" orientation="portrait" r:id="rId1"/>
  <headerFooter>
    <oddFooter>&amp;C&amp;1#&amp;"Calibri"&amp;10&amp;K000000Confidential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92D050"/>
  </sheetPr>
  <dimension ref="A1:BI96"/>
  <sheetViews>
    <sheetView workbookViewId="0">
      <selection activeCell="B31" sqref="B31:R31"/>
    </sheetView>
  </sheetViews>
  <sheetFormatPr defaultColWidth="9.33203125" defaultRowHeight="12" outlineLevelRow="1"/>
  <cols>
    <col min="1" max="1" width="23.33203125" style="48" customWidth="1"/>
    <col min="2" max="2" width="40" style="49" customWidth="1"/>
    <col min="3" max="7" width="7.44140625" style="49" bestFit="1" customWidth="1"/>
    <col min="8" max="10" width="6.6640625" style="49" hidden="1" customWidth="1"/>
    <col min="11" max="12" width="7.44140625" style="159" customWidth="1"/>
    <col min="13" max="16" width="8.44140625" style="49" customWidth="1"/>
    <col min="17" max="18" width="7.44140625" style="49" customWidth="1"/>
    <col min="19" max="20" width="9.33203125" style="49"/>
    <col min="21" max="22" width="7" style="159" customWidth="1"/>
    <col min="23" max="16384" width="9.33203125" style="49"/>
  </cols>
  <sheetData>
    <row r="1" spans="1:61">
      <c r="A1" s="146" t="s">
        <v>60</v>
      </c>
      <c r="B1" s="47">
        <v>2</v>
      </c>
      <c r="C1" s="47">
        <f t="shared" ref="C1:N1" si="0">1+B1</f>
        <v>3</v>
      </c>
      <c r="D1" s="47">
        <f t="shared" si="0"/>
        <v>4</v>
      </c>
      <c r="E1" s="47">
        <f t="shared" si="0"/>
        <v>5</v>
      </c>
      <c r="F1" s="47">
        <f t="shared" si="0"/>
        <v>6</v>
      </c>
      <c r="G1" s="47">
        <f t="shared" si="0"/>
        <v>7</v>
      </c>
      <c r="H1" s="47">
        <f t="shared" si="0"/>
        <v>8</v>
      </c>
      <c r="I1" s="47">
        <f t="shared" si="0"/>
        <v>9</v>
      </c>
      <c r="J1" s="47">
        <f t="shared" si="0"/>
        <v>10</v>
      </c>
      <c r="K1" s="398">
        <f t="shared" si="0"/>
        <v>11</v>
      </c>
      <c r="L1" s="157">
        <f>1+K1</f>
        <v>12</v>
      </c>
      <c r="M1" s="47">
        <f t="shared" si="0"/>
        <v>13</v>
      </c>
      <c r="N1" s="47">
        <f t="shared" si="0"/>
        <v>14</v>
      </c>
      <c r="O1" s="158">
        <f>+N1+1</f>
        <v>15</v>
      </c>
      <c r="P1" s="158">
        <f>+O1+1</f>
        <v>16</v>
      </c>
      <c r="Q1" s="158">
        <f>+P1+1</f>
        <v>17</v>
      </c>
      <c r="R1" s="158">
        <f>+Q1+1</f>
        <v>18</v>
      </c>
      <c r="S1" s="48"/>
      <c r="T1" s="48"/>
    </row>
    <row r="2" spans="1:61">
      <c r="B2" s="350" t="s">
        <v>100</v>
      </c>
      <c r="C2" s="343"/>
      <c r="D2" s="343"/>
      <c r="E2" s="343"/>
      <c r="F2" s="343"/>
      <c r="G2" s="343"/>
      <c r="H2" s="343"/>
      <c r="I2" s="343"/>
      <c r="J2" s="343"/>
      <c r="K2" s="392"/>
      <c r="L2" s="282"/>
      <c r="M2" s="269"/>
      <c r="N2" s="324"/>
      <c r="O2" s="324"/>
      <c r="P2" s="270"/>
      <c r="Q2" s="324"/>
      <c r="R2" s="324"/>
      <c r="U2" s="649" t="s">
        <v>92</v>
      </c>
    </row>
    <row r="3" spans="1:61" ht="12" customHeight="1">
      <c r="B3" s="378"/>
      <c r="C3" s="379"/>
      <c r="D3" s="375"/>
      <c r="E3" s="375"/>
      <c r="F3" s="375"/>
      <c r="G3" s="377"/>
      <c r="H3" s="375"/>
      <c r="I3" s="375"/>
      <c r="J3" s="375"/>
      <c r="K3" s="393"/>
      <c r="L3" s="395"/>
      <c r="M3" s="922" t="s">
        <v>81</v>
      </c>
      <c r="N3" s="923"/>
      <c r="O3" s="951"/>
      <c r="P3" s="952"/>
      <c r="Q3" s="948" t="s">
        <v>107</v>
      </c>
      <c r="R3" s="949"/>
    </row>
    <row r="4" spans="1:61" ht="24.75" customHeight="1">
      <c r="A4" s="397" t="str">
        <f>+"topheading"&amp;$A$1</f>
        <v>topheadingSWE</v>
      </c>
      <c r="B4" s="384" t="e">
        <f>+VLOOKUP($A4,#REF!,B$1+1,FALSE)</f>
        <v>#REF!</v>
      </c>
      <c r="C4" s="794" t="e">
        <f>+VLOOKUP($A4,#REF!,C$1+1,FALSE)</f>
        <v>#REF!</v>
      </c>
      <c r="D4" s="795" t="e">
        <f>+VLOOKUP($A4,#REF!,D$1+1,FALSE)</f>
        <v>#REF!</v>
      </c>
      <c r="E4" s="795" t="e">
        <f>+VLOOKUP($A4,#REF!,E$1+1,FALSE)</f>
        <v>#REF!</v>
      </c>
      <c r="F4" s="795" t="e">
        <f>+VLOOKUP($A4,#REF!,F$1+1,FALSE)</f>
        <v>#REF!</v>
      </c>
      <c r="G4" s="796" t="e">
        <f>+VLOOKUP($A4,#REF!,G$1+1,FALSE)</f>
        <v>#REF!</v>
      </c>
      <c r="H4" s="795" t="e">
        <f>+VLOOKUP($A4,#REF!,H$1+1,FALSE)</f>
        <v>#REF!</v>
      </c>
      <c r="I4" s="795" t="e">
        <f>+VLOOKUP($A4,#REF!,I$1+1,FALSE)</f>
        <v>#REF!</v>
      </c>
      <c r="J4" s="795" t="e">
        <f>+VLOOKUP($A4,#REF!,J$1+1,FALSE)</f>
        <v>#REF!</v>
      </c>
      <c r="K4" s="792" t="e">
        <f>+VLOOKUP($A4,#REF!,K$1+1,FALSE)</f>
        <v>#REF!</v>
      </c>
      <c r="L4" s="796" t="e">
        <f>+VLOOKUP($A4,#REF!,L$1+1,FALSE)</f>
        <v>#REF!</v>
      </c>
      <c r="M4" s="394" t="e">
        <f>+K4</f>
        <v>#REF!</v>
      </c>
      <c r="N4" s="796" t="e">
        <f>L4</f>
        <v>#REF!</v>
      </c>
      <c r="O4" s="820" t="s">
        <v>110</v>
      </c>
      <c r="P4" s="821" t="s">
        <v>109</v>
      </c>
      <c r="Q4" s="396" t="s">
        <v>73</v>
      </c>
      <c r="R4" s="793" t="s">
        <v>74</v>
      </c>
      <c r="S4" s="159"/>
      <c r="U4" s="794" t="e">
        <f>C4</f>
        <v>#REF!</v>
      </c>
      <c r="V4" s="795" t="e">
        <f t="shared" ref="V4:AJ4" si="1">D4</f>
        <v>#REF!</v>
      </c>
      <c r="W4" s="795" t="e">
        <f t="shared" si="1"/>
        <v>#REF!</v>
      </c>
      <c r="X4" s="795" t="e">
        <f t="shared" si="1"/>
        <v>#REF!</v>
      </c>
      <c r="Y4" s="795" t="e">
        <f t="shared" si="1"/>
        <v>#REF!</v>
      </c>
      <c r="Z4" s="795" t="e">
        <f t="shared" si="1"/>
        <v>#REF!</v>
      </c>
      <c r="AA4" s="795" t="e">
        <f t="shared" si="1"/>
        <v>#REF!</v>
      </c>
      <c r="AB4" s="795" t="e">
        <f t="shared" si="1"/>
        <v>#REF!</v>
      </c>
      <c r="AC4" s="792" t="e">
        <f t="shared" si="1"/>
        <v>#REF!</v>
      </c>
      <c r="AD4" s="793" t="e">
        <f t="shared" si="1"/>
        <v>#REF!</v>
      </c>
      <c r="AE4" s="792" t="e">
        <f t="shared" si="1"/>
        <v>#REF!</v>
      </c>
      <c r="AF4" s="793" t="e">
        <f t="shared" si="1"/>
        <v>#REF!</v>
      </c>
      <c r="AG4" s="792" t="str">
        <f t="shared" si="1"/>
        <v>Jan-dec 17</v>
      </c>
      <c r="AH4" s="793" t="str">
        <f t="shared" si="1"/>
        <v>Jan-dec 16</v>
      </c>
      <c r="AI4" s="792" t="str">
        <f t="shared" si="1"/>
        <v>EUR</v>
      </c>
      <c r="AJ4" s="793" t="str">
        <f t="shared" si="1"/>
        <v>Lokal</v>
      </c>
    </row>
    <row r="5" spans="1:61" ht="12" customHeight="1">
      <c r="A5" s="52" t="s">
        <v>6</v>
      </c>
      <c r="B5" s="413" t="s">
        <v>47</v>
      </c>
      <c r="C5" s="521">
        <f t="shared" ref="C5:R16" si="2">VLOOKUP($A5,CBB_Other,C$1,FALSE)</f>
        <v>5</v>
      </c>
      <c r="D5" s="421">
        <f t="shared" si="2"/>
        <v>2</v>
      </c>
      <c r="E5" s="421">
        <f t="shared" si="2"/>
        <v>2</v>
      </c>
      <c r="F5" s="416">
        <f t="shared" si="2"/>
        <v>4</v>
      </c>
      <c r="G5" s="416">
        <f t="shared" si="2"/>
        <v>4</v>
      </c>
      <c r="H5" s="416">
        <f t="shared" si="2"/>
        <v>0</v>
      </c>
      <c r="I5" s="416">
        <f t="shared" si="2"/>
        <v>0</v>
      </c>
      <c r="J5" s="416">
        <f t="shared" si="2"/>
        <v>0</v>
      </c>
      <c r="K5" s="522">
        <f t="shared" si="2"/>
        <v>1.5859727688939977</v>
      </c>
      <c r="L5" s="510">
        <f t="shared" si="2"/>
        <v>0.36660622676236509</v>
      </c>
      <c r="M5" s="522">
        <f t="shared" si="2"/>
        <v>1.6712611195366605</v>
      </c>
      <c r="N5" s="510">
        <f t="shared" si="2"/>
        <v>0.49518641545091935</v>
      </c>
      <c r="O5" s="523">
        <f t="shared" si="2"/>
        <v>5</v>
      </c>
      <c r="P5" s="524">
        <f t="shared" si="2"/>
        <v>4</v>
      </c>
      <c r="Q5" s="418">
        <f t="shared" si="2"/>
        <v>-0.70585465205428055</v>
      </c>
      <c r="R5" s="422">
        <f t="shared" si="2"/>
        <v>0.49518641545091935</v>
      </c>
      <c r="S5" s="159"/>
      <c r="U5" s="363"/>
      <c r="V5" s="275"/>
      <c r="W5" s="276"/>
      <c r="X5" s="276"/>
      <c r="Y5" s="276"/>
      <c r="Z5" s="277"/>
      <c r="AA5" s="277"/>
      <c r="AB5" s="277"/>
      <c r="AC5" s="581"/>
      <c r="AD5" s="596"/>
      <c r="AE5" s="278"/>
      <c r="AF5" s="582"/>
      <c r="AG5" s="363"/>
      <c r="AH5" s="275"/>
      <c r="AI5" s="609"/>
      <c r="AJ5" s="582"/>
      <c r="AL5" s="96">
        <f t="shared" ref="AL5:AL30" si="3">C5-U5</f>
        <v>5</v>
      </c>
      <c r="AM5" s="96">
        <f t="shared" ref="AM5:BA20" si="4">D5-V5</f>
        <v>2</v>
      </c>
      <c r="AN5" s="96">
        <f t="shared" si="4"/>
        <v>2</v>
      </c>
      <c r="AO5" s="96">
        <f t="shared" si="4"/>
        <v>4</v>
      </c>
      <c r="AP5" s="96">
        <f t="shared" si="4"/>
        <v>4</v>
      </c>
      <c r="AQ5" s="96">
        <f t="shared" si="4"/>
        <v>0</v>
      </c>
      <c r="AR5" s="96">
        <f t="shared" si="4"/>
        <v>0</v>
      </c>
      <c r="AS5" s="96">
        <f t="shared" si="4"/>
        <v>0</v>
      </c>
      <c r="AT5" s="96">
        <f t="shared" si="4"/>
        <v>1.5859727688939977</v>
      </c>
      <c r="AU5" s="96">
        <f t="shared" si="4"/>
        <v>0.36660622676236509</v>
      </c>
      <c r="AV5" s="96">
        <f t="shared" si="4"/>
        <v>1.6712611195366605</v>
      </c>
      <c r="AW5" s="96">
        <f t="shared" si="4"/>
        <v>0.49518641545091935</v>
      </c>
      <c r="AX5" s="96">
        <f t="shared" si="4"/>
        <v>5</v>
      </c>
      <c r="AY5" s="96">
        <f t="shared" si="4"/>
        <v>4</v>
      </c>
      <c r="AZ5" s="96">
        <f>Q5-AI5</f>
        <v>-0.70585465205428055</v>
      </c>
      <c r="BA5" s="96">
        <f>R5-AJ5</f>
        <v>0.49518641545091935</v>
      </c>
      <c r="BB5" s="96"/>
      <c r="BC5" s="96"/>
      <c r="BD5" s="96"/>
      <c r="BE5" s="96"/>
      <c r="BF5" s="96"/>
      <c r="BG5" s="96"/>
      <c r="BH5" s="96"/>
      <c r="BI5" s="96"/>
    </row>
    <row r="6" spans="1:61" ht="12" customHeight="1">
      <c r="A6" s="52" t="s">
        <v>2</v>
      </c>
      <c r="B6" s="413" t="s">
        <v>36</v>
      </c>
      <c r="C6" s="516">
        <f t="shared" si="2"/>
        <v>-13</v>
      </c>
      <c r="D6" s="420">
        <f t="shared" si="2"/>
        <v>-14</v>
      </c>
      <c r="E6" s="421">
        <f t="shared" si="2"/>
        <v>-14</v>
      </c>
      <c r="F6" s="416">
        <f t="shared" si="2"/>
        <v>-6</v>
      </c>
      <c r="G6" s="416">
        <f t="shared" si="2"/>
        <v>-16</v>
      </c>
      <c r="H6" s="421">
        <f t="shared" si="2"/>
        <v>0</v>
      </c>
      <c r="I6" s="421">
        <f t="shared" si="2"/>
        <v>0</v>
      </c>
      <c r="J6" s="421">
        <f t="shared" si="2"/>
        <v>0</v>
      </c>
      <c r="K6" s="429">
        <f t="shared" si="2"/>
        <v>-4.6846166153746371E-2</v>
      </c>
      <c r="L6" s="510">
        <f t="shared" si="2"/>
        <v>-0.15114014190629321</v>
      </c>
      <c r="M6" s="429">
        <f t="shared" si="2"/>
        <v>-4.4062526118710421E-2</v>
      </c>
      <c r="N6" s="510">
        <f t="shared" si="2"/>
        <v>-0.10762401450210968</v>
      </c>
      <c r="O6" s="519">
        <f t="shared" si="2"/>
        <v>-13</v>
      </c>
      <c r="P6" s="525">
        <f t="shared" si="2"/>
        <v>-16</v>
      </c>
      <c r="Q6" s="418">
        <f t="shared" si="2"/>
        <v>-9.9226747598223586E-2</v>
      </c>
      <c r="R6" s="422">
        <f t="shared" si="2"/>
        <v>-0.10762401450210968</v>
      </c>
      <c r="S6" s="159"/>
      <c r="T6" s="159"/>
      <c r="U6" s="281"/>
      <c r="V6" s="282"/>
      <c r="W6" s="283"/>
      <c r="X6" s="277"/>
      <c r="Y6" s="277"/>
      <c r="Z6" s="283"/>
      <c r="AA6" s="283"/>
      <c r="AB6" s="283"/>
      <c r="AC6" s="284"/>
      <c r="AD6" s="285"/>
      <c r="AE6" s="278"/>
      <c r="AF6" s="280"/>
      <c r="AG6" s="363"/>
      <c r="AH6" s="275"/>
      <c r="AI6" s="278"/>
      <c r="AJ6" s="280"/>
      <c r="AL6" s="96">
        <f t="shared" si="3"/>
        <v>-13</v>
      </c>
      <c r="AM6" s="96">
        <f t="shared" si="4"/>
        <v>-14</v>
      </c>
      <c r="AN6" s="96">
        <f t="shared" si="4"/>
        <v>-14</v>
      </c>
      <c r="AO6" s="96">
        <f t="shared" si="4"/>
        <v>-6</v>
      </c>
      <c r="AP6" s="96">
        <f t="shared" si="4"/>
        <v>-16</v>
      </c>
      <c r="AQ6" s="96">
        <f t="shared" si="4"/>
        <v>0</v>
      </c>
      <c r="AR6" s="96">
        <f t="shared" si="4"/>
        <v>0</v>
      </c>
      <c r="AS6" s="96">
        <f t="shared" si="4"/>
        <v>0</v>
      </c>
      <c r="AT6" s="96">
        <f t="shared" si="4"/>
        <v>-4.6846166153746371E-2</v>
      </c>
      <c r="AU6" s="96">
        <f t="shared" si="4"/>
        <v>-0.15114014190629321</v>
      </c>
      <c r="AV6" s="96">
        <f t="shared" si="4"/>
        <v>-4.4062526118710421E-2</v>
      </c>
      <c r="AW6" s="96">
        <f t="shared" si="4"/>
        <v>-0.10762401450210968</v>
      </c>
      <c r="AX6" s="96">
        <f t="shared" si="4"/>
        <v>-13</v>
      </c>
      <c r="AY6" s="96">
        <f t="shared" si="4"/>
        <v>-16</v>
      </c>
      <c r="AZ6" s="96">
        <f t="shared" si="4"/>
        <v>-9.9226747598223586E-2</v>
      </c>
      <c r="BA6" s="96">
        <f t="shared" si="4"/>
        <v>-0.10762401450210968</v>
      </c>
      <c r="BB6" s="96"/>
      <c r="BC6" s="96"/>
      <c r="BD6" s="96"/>
      <c r="BE6" s="96"/>
      <c r="BF6" s="96"/>
      <c r="BG6" s="96"/>
      <c r="BH6" s="96"/>
      <c r="BI6" s="96"/>
    </row>
    <row r="7" spans="1:61" ht="12" customHeight="1">
      <c r="A7" s="52" t="s">
        <v>0</v>
      </c>
      <c r="B7" s="413" t="s">
        <v>37</v>
      </c>
      <c r="C7" s="516">
        <f t="shared" si="2"/>
        <v>-4</v>
      </c>
      <c r="D7" s="420">
        <f t="shared" si="2"/>
        <v>-3</v>
      </c>
      <c r="E7" s="421">
        <f t="shared" si="2"/>
        <v>-3</v>
      </c>
      <c r="F7" s="416">
        <f t="shared" si="2"/>
        <v>-4</v>
      </c>
      <c r="G7" s="416">
        <f t="shared" si="2"/>
        <v>-4</v>
      </c>
      <c r="H7" s="421">
        <f t="shared" si="2"/>
        <v>0</v>
      </c>
      <c r="I7" s="421">
        <f t="shared" si="2"/>
        <v>0</v>
      </c>
      <c r="J7" s="421">
        <f t="shared" si="2"/>
        <v>0</v>
      </c>
      <c r="K7" s="429">
        <f t="shared" si="2"/>
        <v>0.24967464439512255</v>
      </c>
      <c r="L7" s="510">
        <f t="shared" si="2"/>
        <v>6.8650817406135101E-3</v>
      </c>
      <c r="M7" s="429">
        <f t="shared" si="2"/>
        <v>0.27456892443018344</v>
      </c>
      <c r="N7" s="510">
        <f t="shared" si="2"/>
        <v>5.1012093998489272E-2</v>
      </c>
      <c r="O7" s="519">
        <f t="shared" si="2"/>
        <v>-4</v>
      </c>
      <c r="P7" s="525">
        <f t="shared" si="2"/>
        <v>-4</v>
      </c>
      <c r="Q7" s="418">
        <f t="shared" si="2"/>
        <v>1.8137972644993807</v>
      </c>
      <c r="R7" s="422">
        <f t="shared" si="2"/>
        <v>5.1012093998489272E-2</v>
      </c>
      <c r="S7" s="159"/>
      <c r="T7" s="159"/>
      <c r="U7" s="281"/>
      <c r="V7" s="282"/>
      <c r="W7" s="283"/>
      <c r="X7" s="277"/>
      <c r="Y7" s="277"/>
      <c r="Z7" s="283"/>
      <c r="AA7" s="283"/>
      <c r="AB7" s="283"/>
      <c r="AC7" s="284"/>
      <c r="AD7" s="285"/>
      <c r="AE7" s="278"/>
      <c r="AF7" s="280"/>
      <c r="AG7" s="363"/>
      <c r="AH7" s="275"/>
      <c r="AI7" s="278"/>
      <c r="AJ7" s="280"/>
      <c r="AL7" s="96">
        <f t="shared" si="3"/>
        <v>-4</v>
      </c>
      <c r="AM7" s="96">
        <f t="shared" si="4"/>
        <v>-3</v>
      </c>
      <c r="AN7" s="96">
        <f t="shared" si="4"/>
        <v>-3</v>
      </c>
      <c r="AO7" s="96">
        <f t="shared" si="4"/>
        <v>-4</v>
      </c>
      <c r="AP7" s="96">
        <f t="shared" si="4"/>
        <v>-4</v>
      </c>
      <c r="AQ7" s="96">
        <f t="shared" si="4"/>
        <v>0</v>
      </c>
      <c r="AR7" s="96">
        <f t="shared" si="4"/>
        <v>0</v>
      </c>
      <c r="AS7" s="96">
        <f t="shared" si="4"/>
        <v>0</v>
      </c>
      <c r="AT7" s="96">
        <f t="shared" si="4"/>
        <v>0.24967464439512255</v>
      </c>
      <c r="AU7" s="96">
        <f t="shared" si="4"/>
        <v>6.8650817406135101E-3</v>
      </c>
      <c r="AV7" s="96">
        <f t="shared" si="4"/>
        <v>0.27456892443018344</v>
      </c>
      <c r="AW7" s="96">
        <f t="shared" si="4"/>
        <v>5.1012093998489272E-2</v>
      </c>
      <c r="AX7" s="96">
        <f t="shared" si="4"/>
        <v>-4</v>
      </c>
      <c r="AY7" s="96">
        <f t="shared" si="4"/>
        <v>-4</v>
      </c>
      <c r="AZ7" s="96">
        <f t="shared" si="4"/>
        <v>1.8137972644993807</v>
      </c>
      <c r="BA7" s="96">
        <f t="shared" si="4"/>
        <v>5.1012093998489272E-2</v>
      </c>
      <c r="BB7" s="96"/>
      <c r="BC7" s="96"/>
      <c r="BD7" s="96"/>
      <c r="BE7" s="96"/>
      <c r="BF7" s="96"/>
      <c r="BG7" s="96"/>
      <c r="BH7" s="96"/>
      <c r="BI7" s="96"/>
    </row>
    <row r="8" spans="1:61" ht="12" customHeight="1">
      <c r="A8" s="52" t="s">
        <v>14</v>
      </c>
      <c r="B8" s="480" t="s">
        <v>57</v>
      </c>
      <c r="C8" s="516">
        <f t="shared" si="2"/>
        <v>5</v>
      </c>
      <c r="D8" s="420">
        <f t="shared" si="2"/>
        <v>7</v>
      </c>
      <c r="E8" s="421">
        <f t="shared" si="2"/>
        <v>5</v>
      </c>
      <c r="F8" s="416">
        <f t="shared" si="2"/>
        <v>6</v>
      </c>
      <c r="G8" s="416">
        <f t="shared" si="2"/>
        <v>6</v>
      </c>
      <c r="H8" s="421">
        <f t="shared" si="2"/>
        <v>0</v>
      </c>
      <c r="I8" s="421">
        <f t="shared" si="2"/>
        <v>0</v>
      </c>
      <c r="J8" s="421">
        <f t="shared" si="2"/>
        <v>0</v>
      </c>
      <c r="K8" s="429">
        <f t="shared" si="2"/>
        <v>-0.25432821464075206</v>
      </c>
      <c r="L8" s="510">
        <f t="shared" si="2"/>
        <v>-7.5985129338609236E-2</v>
      </c>
      <c r="M8" s="429">
        <f t="shared" si="2"/>
        <v>-0.24860099415063153</v>
      </c>
      <c r="N8" s="510">
        <f t="shared" si="2"/>
        <v>-4.7998308944828705E-2</v>
      </c>
      <c r="O8" s="519">
        <f t="shared" si="2"/>
        <v>5</v>
      </c>
      <c r="P8" s="525">
        <f t="shared" si="2"/>
        <v>6</v>
      </c>
      <c r="Q8" s="418">
        <f t="shared" si="2"/>
        <v>2.6088785183747243E-2</v>
      </c>
      <c r="R8" s="422">
        <f t="shared" si="2"/>
        <v>-4.7998308944828705E-2</v>
      </c>
      <c r="S8" s="159"/>
      <c r="T8" s="159"/>
      <c r="U8" s="281"/>
      <c r="V8" s="282"/>
      <c r="W8" s="283"/>
      <c r="X8" s="277"/>
      <c r="Y8" s="277"/>
      <c r="Z8" s="283"/>
      <c r="AA8" s="283"/>
      <c r="AB8" s="283"/>
      <c r="AC8" s="284"/>
      <c r="AD8" s="285"/>
      <c r="AE8" s="278"/>
      <c r="AF8" s="280"/>
      <c r="AG8" s="363"/>
      <c r="AH8" s="275"/>
      <c r="AI8" s="278"/>
      <c r="AJ8" s="280"/>
      <c r="AL8" s="96">
        <f t="shared" si="3"/>
        <v>5</v>
      </c>
      <c r="AM8" s="96">
        <f t="shared" si="4"/>
        <v>7</v>
      </c>
      <c r="AN8" s="96">
        <f t="shared" si="4"/>
        <v>5</v>
      </c>
      <c r="AO8" s="96">
        <f t="shared" si="4"/>
        <v>6</v>
      </c>
      <c r="AP8" s="96">
        <f t="shared" si="4"/>
        <v>6</v>
      </c>
      <c r="AQ8" s="96">
        <f t="shared" si="4"/>
        <v>0</v>
      </c>
      <c r="AR8" s="96">
        <f t="shared" si="4"/>
        <v>0</v>
      </c>
      <c r="AS8" s="96">
        <f t="shared" si="4"/>
        <v>0</v>
      </c>
      <c r="AT8" s="96">
        <f t="shared" si="4"/>
        <v>-0.25432821464075206</v>
      </c>
      <c r="AU8" s="96">
        <f t="shared" si="4"/>
        <v>-7.5985129338609236E-2</v>
      </c>
      <c r="AV8" s="96">
        <f t="shared" si="4"/>
        <v>-0.24860099415063153</v>
      </c>
      <c r="AW8" s="96">
        <f t="shared" si="4"/>
        <v>-4.7998308944828705E-2</v>
      </c>
      <c r="AX8" s="96">
        <f t="shared" si="4"/>
        <v>5</v>
      </c>
      <c r="AY8" s="96">
        <f t="shared" si="4"/>
        <v>6</v>
      </c>
      <c r="AZ8" s="96">
        <f t="shared" si="4"/>
        <v>2.6088785183747243E-2</v>
      </c>
      <c r="BA8" s="96">
        <f t="shared" si="4"/>
        <v>-4.7998308944828705E-2</v>
      </c>
      <c r="BB8" s="96"/>
      <c r="BC8" s="96"/>
      <c r="BD8" s="96"/>
      <c r="BE8" s="96"/>
      <c r="BF8" s="96"/>
      <c r="BG8" s="96"/>
      <c r="BH8" s="96"/>
      <c r="BI8" s="96"/>
    </row>
    <row r="9" spans="1:61" ht="12" customHeight="1">
      <c r="A9" s="58" t="s">
        <v>7</v>
      </c>
      <c r="B9" s="423" t="s">
        <v>48</v>
      </c>
      <c r="C9" s="408">
        <f t="shared" si="2"/>
        <v>-7</v>
      </c>
      <c r="D9" s="409">
        <f t="shared" si="2"/>
        <v>-8</v>
      </c>
      <c r="E9" s="412">
        <f t="shared" si="2"/>
        <v>-10</v>
      </c>
      <c r="F9" s="412">
        <f t="shared" si="2"/>
        <v>0</v>
      </c>
      <c r="G9" s="412">
        <f t="shared" si="2"/>
        <v>-10</v>
      </c>
      <c r="H9" s="428">
        <f t="shared" si="2"/>
        <v>0</v>
      </c>
      <c r="I9" s="428">
        <f t="shared" si="2"/>
        <v>0</v>
      </c>
      <c r="J9" s="428">
        <f t="shared" si="2"/>
        <v>0</v>
      </c>
      <c r="K9" s="526">
        <f t="shared" si="2"/>
        <v>-9.1899745193658289E-2</v>
      </c>
      <c r="L9" s="527">
        <f t="shared" si="2"/>
        <v>-0.29890230740193868</v>
      </c>
      <c r="M9" s="526">
        <f t="shared" si="2"/>
        <v>-9.727142073621009E-2</v>
      </c>
      <c r="N9" s="527">
        <f t="shared" si="2"/>
        <v>-0.26735184160909897</v>
      </c>
      <c r="O9" s="528">
        <f t="shared" si="2"/>
        <v>-7</v>
      </c>
      <c r="P9" s="529">
        <f t="shared" si="2"/>
        <v>-10</v>
      </c>
      <c r="Q9" s="425">
        <f t="shared" si="2"/>
        <v>0</v>
      </c>
      <c r="R9" s="426">
        <f t="shared" si="2"/>
        <v>-0.26735184160909897</v>
      </c>
      <c r="S9" s="159"/>
      <c r="T9" s="159"/>
      <c r="U9" s="364"/>
      <c r="V9" s="286"/>
      <c r="W9" s="286"/>
      <c r="X9" s="286"/>
      <c r="Y9" s="286"/>
      <c r="Z9" s="286"/>
      <c r="AA9" s="286"/>
      <c r="AB9" s="286"/>
      <c r="AC9" s="287"/>
      <c r="AD9" s="288"/>
      <c r="AE9" s="289"/>
      <c r="AF9" s="290"/>
      <c r="AG9" s="364"/>
      <c r="AH9" s="286"/>
      <c r="AI9" s="289"/>
      <c r="AJ9" s="290"/>
      <c r="AL9" s="96">
        <f t="shared" si="3"/>
        <v>-7</v>
      </c>
      <c r="AM9" s="96">
        <f t="shared" si="4"/>
        <v>-8</v>
      </c>
      <c r="AN9" s="96">
        <f t="shared" si="4"/>
        <v>-10</v>
      </c>
      <c r="AO9" s="96">
        <f t="shared" si="4"/>
        <v>0</v>
      </c>
      <c r="AP9" s="96">
        <f t="shared" si="4"/>
        <v>-10</v>
      </c>
      <c r="AQ9" s="96">
        <f t="shared" si="4"/>
        <v>0</v>
      </c>
      <c r="AR9" s="96">
        <f t="shared" si="4"/>
        <v>0</v>
      </c>
      <c r="AS9" s="96">
        <f t="shared" si="4"/>
        <v>0</v>
      </c>
      <c r="AT9" s="96">
        <f t="shared" si="4"/>
        <v>-9.1899745193658289E-2</v>
      </c>
      <c r="AU9" s="96">
        <f t="shared" si="4"/>
        <v>-0.29890230740193868</v>
      </c>
      <c r="AV9" s="96">
        <f t="shared" si="4"/>
        <v>-9.727142073621009E-2</v>
      </c>
      <c r="AW9" s="96">
        <f t="shared" si="4"/>
        <v>-0.26735184160909897</v>
      </c>
      <c r="AX9" s="96">
        <f t="shared" si="4"/>
        <v>-7</v>
      </c>
      <c r="AY9" s="96">
        <f t="shared" si="4"/>
        <v>-10</v>
      </c>
      <c r="AZ9" s="96">
        <f t="shared" si="4"/>
        <v>0</v>
      </c>
      <c r="BA9" s="96">
        <f t="shared" si="4"/>
        <v>-0.26735184160909897</v>
      </c>
      <c r="BB9" s="96"/>
      <c r="BC9" s="96"/>
      <c r="BD9" s="96"/>
      <c r="BE9" s="96"/>
      <c r="BF9" s="96"/>
      <c r="BG9" s="96"/>
      <c r="BH9" s="96"/>
      <c r="BI9" s="96"/>
    </row>
    <row r="10" spans="1:61" ht="12" customHeight="1">
      <c r="A10" s="52" t="s">
        <v>3</v>
      </c>
      <c r="B10" s="413" t="s">
        <v>28</v>
      </c>
      <c r="C10" s="516">
        <f t="shared" si="2"/>
        <v>-57</v>
      </c>
      <c r="D10" s="420">
        <f t="shared" si="2"/>
        <v>-96</v>
      </c>
      <c r="E10" s="421">
        <f t="shared" si="2"/>
        <v>-55</v>
      </c>
      <c r="F10" s="416">
        <f t="shared" si="2"/>
        <v>-58</v>
      </c>
      <c r="G10" s="416">
        <f t="shared" si="2"/>
        <v>-54</v>
      </c>
      <c r="H10" s="421">
        <f t="shared" si="2"/>
        <v>0</v>
      </c>
      <c r="I10" s="421">
        <f t="shared" si="2"/>
        <v>0</v>
      </c>
      <c r="J10" s="421">
        <f t="shared" si="2"/>
        <v>0</v>
      </c>
      <c r="K10" s="429">
        <f t="shared" si="2"/>
        <v>-0.4032021090718666</v>
      </c>
      <c r="L10" s="510">
        <f t="shared" si="2"/>
        <v>5.4431963063390265E-2</v>
      </c>
      <c r="M10" s="429">
        <f t="shared" si="2"/>
        <v>-0.39598177753203612</v>
      </c>
      <c r="N10" s="510">
        <f t="shared" si="2"/>
        <v>8.408047094263571E-2</v>
      </c>
      <c r="O10" s="519">
        <f t="shared" si="2"/>
        <v>-57</v>
      </c>
      <c r="P10" s="525">
        <f t="shared" si="2"/>
        <v>-54</v>
      </c>
      <c r="Q10" s="418">
        <f t="shared" si="2"/>
        <v>0.25977010432390335</v>
      </c>
      <c r="R10" s="422">
        <f t="shared" si="2"/>
        <v>8.408047094263571E-2</v>
      </c>
      <c r="S10" s="159"/>
      <c r="T10" s="159"/>
      <c r="U10" s="281"/>
      <c r="V10" s="282"/>
      <c r="W10" s="283"/>
      <c r="X10" s="277"/>
      <c r="Y10" s="277"/>
      <c r="Z10" s="283"/>
      <c r="AA10" s="283"/>
      <c r="AB10" s="283"/>
      <c r="AC10" s="284"/>
      <c r="AD10" s="285"/>
      <c r="AE10" s="278"/>
      <c r="AF10" s="280"/>
      <c r="AG10" s="363"/>
      <c r="AH10" s="275"/>
      <c r="AI10" s="278"/>
      <c r="AJ10" s="280"/>
      <c r="AL10" s="96">
        <f t="shared" si="3"/>
        <v>-57</v>
      </c>
      <c r="AM10" s="96">
        <f t="shared" si="4"/>
        <v>-96</v>
      </c>
      <c r="AN10" s="96">
        <f t="shared" si="4"/>
        <v>-55</v>
      </c>
      <c r="AO10" s="96">
        <f t="shared" si="4"/>
        <v>-58</v>
      </c>
      <c r="AP10" s="96">
        <f t="shared" si="4"/>
        <v>-54</v>
      </c>
      <c r="AQ10" s="96">
        <f t="shared" si="4"/>
        <v>0</v>
      </c>
      <c r="AR10" s="96">
        <f t="shared" si="4"/>
        <v>0</v>
      </c>
      <c r="AS10" s="96">
        <f t="shared" si="4"/>
        <v>0</v>
      </c>
      <c r="AT10" s="96">
        <f t="shared" si="4"/>
        <v>-0.4032021090718666</v>
      </c>
      <c r="AU10" s="96">
        <f t="shared" si="4"/>
        <v>5.4431963063390265E-2</v>
      </c>
      <c r="AV10" s="96">
        <f t="shared" si="4"/>
        <v>-0.39598177753203612</v>
      </c>
      <c r="AW10" s="96">
        <f t="shared" si="4"/>
        <v>8.408047094263571E-2</v>
      </c>
      <c r="AX10" s="96">
        <f t="shared" si="4"/>
        <v>-57</v>
      </c>
      <c r="AY10" s="96">
        <f t="shared" si="4"/>
        <v>-54</v>
      </c>
      <c r="AZ10" s="96">
        <f t="shared" si="4"/>
        <v>0.25977010432390335</v>
      </c>
      <c r="BA10" s="96">
        <f t="shared" si="4"/>
        <v>8.408047094263571E-2</v>
      </c>
      <c r="BB10" s="96"/>
      <c r="BC10" s="96"/>
      <c r="BD10" s="96"/>
      <c r="BE10" s="96"/>
      <c r="BF10" s="96"/>
      <c r="BG10" s="96"/>
      <c r="BH10" s="96"/>
      <c r="BI10" s="96"/>
    </row>
    <row r="11" spans="1:61" ht="12" customHeight="1">
      <c r="A11" s="156" t="s">
        <v>61</v>
      </c>
      <c r="B11" s="530" t="s">
        <v>62</v>
      </c>
      <c r="C11" s="516">
        <f t="shared" si="2"/>
        <v>44</v>
      </c>
      <c r="D11" s="420">
        <f t="shared" si="2"/>
        <v>26</v>
      </c>
      <c r="E11" s="421">
        <f t="shared" si="2"/>
        <v>52</v>
      </c>
      <c r="F11" s="416">
        <f t="shared" si="2"/>
        <v>52</v>
      </c>
      <c r="G11" s="416">
        <f t="shared" si="2"/>
        <v>55</v>
      </c>
      <c r="H11" s="421">
        <f t="shared" si="2"/>
        <v>0</v>
      </c>
      <c r="I11" s="421">
        <f t="shared" si="2"/>
        <v>0</v>
      </c>
      <c r="J11" s="421">
        <f t="shared" si="2"/>
        <v>0</v>
      </c>
      <c r="K11" s="429">
        <f t="shared" si="2"/>
        <v>0.65764978166311061</v>
      </c>
      <c r="L11" s="510">
        <f t="shared" si="2"/>
        <v>-0.20499140501933455</v>
      </c>
      <c r="M11" s="429">
        <f t="shared" si="2"/>
        <v>0.64112861689603173</v>
      </c>
      <c r="N11" s="510">
        <f t="shared" si="2"/>
        <v>-0.18189607582842293</v>
      </c>
      <c r="O11" s="519">
        <f t="shared" si="2"/>
        <v>44</v>
      </c>
      <c r="P11" s="525">
        <f t="shared" si="2"/>
        <v>55</v>
      </c>
      <c r="Q11" s="418">
        <f t="shared" si="2"/>
        <v>2.1880347554734891E-2</v>
      </c>
      <c r="R11" s="422">
        <f t="shared" si="2"/>
        <v>-0.18189607582842293</v>
      </c>
      <c r="S11" s="159"/>
      <c r="T11" s="159"/>
      <c r="U11" s="281"/>
      <c r="V11" s="282"/>
      <c r="W11" s="283"/>
      <c r="X11" s="277"/>
      <c r="Y11" s="277"/>
      <c r="Z11" s="283"/>
      <c r="AA11" s="283"/>
      <c r="AB11" s="283"/>
      <c r="AC11" s="284"/>
      <c r="AD11" s="285"/>
      <c r="AE11" s="278"/>
      <c r="AF11" s="280"/>
      <c r="AG11" s="363"/>
      <c r="AH11" s="275"/>
      <c r="AI11" s="278"/>
      <c r="AJ11" s="280"/>
      <c r="AL11" s="96">
        <f t="shared" si="3"/>
        <v>44</v>
      </c>
      <c r="AM11" s="96">
        <f t="shared" si="4"/>
        <v>26</v>
      </c>
      <c r="AN11" s="96">
        <f t="shared" si="4"/>
        <v>52</v>
      </c>
      <c r="AO11" s="96">
        <f t="shared" si="4"/>
        <v>52</v>
      </c>
      <c r="AP11" s="96">
        <f t="shared" si="4"/>
        <v>55</v>
      </c>
      <c r="AQ11" s="96">
        <f t="shared" si="4"/>
        <v>0</v>
      </c>
      <c r="AR11" s="96">
        <f t="shared" si="4"/>
        <v>0</v>
      </c>
      <c r="AS11" s="96">
        <f t="shared" si="4"/>
        <v>0</v>
      </c>
      <c r="AT11" s="96">
        <f t="shared" si="4"/>
        <v>0.65764978166311061</v>
      </c>
      <c r="AU11" s="96">
        <f t="shared" si="4"/>
        <v>-0.20499140501933455</v>
      </c>
      <c r="AV11" s="96">
        <f t="shared" si="4"/>
        <v>0.64112861689603173</v>
      </c>
      <c r="AW11" s="96">
        <f t="shared" si="4"/>
        <v>-0.18189607582842293</v>
      </c>
      <c r="AX11" s="96">
        <f t="shared" si="4"/>
        <v>44</v>
      </c>
      <c r="AY11" s="96">
        <f t="shared" si="4"/>
        <v>55</v>
      </c>
      <c r="AZ11" s="96">
        <f t="shared" si="4"/>
        <v>2.1880347554734891E-2</v>
      </c>
      <c r="BA11" s="96">
        <f t="shared" si="4"/>
        <v>-0.18189607582842293</v>
      </c>
      <c r="BB11" s="96"/>
      <c r="BC11" s="96"/>
      <c r="BD11" s="96"/>
      <c r="BE11" s="96"/>
      <c r="BF11" s="96"/>
      <c r="BG11" s="96"/>
      <c r="BH11" s="96"/>
      <c r="BI11" s="96"/>
    </row>
    <row r="12" spans="1:61" ht="12" customHeight="1">
      <c r="A12" s="58" t="s">
        <v>20</v>
      </c>
      <c r="B12" s="423" t="s">
        <v>49</v>
      </c>
      <c r="C12" s="517">
        <f t="shared" si="2"/>
        <v>-15</v>
      </c>
      <c r="D12" s="427">
        <f t="shared" si="2"/>
        <v>-72</v>
      </c>
      <c r="E12" s="428">
        <f t="shared" si="2"/>
        <v>-5</v>
      </c>
      <c r="F12" s="412">
        <f t="shared" si="2"/>
        <v>-7</v>
      </c>
      <c r="G12" s="412">
        <f t="shared" si="2"/>
        <v>-1</v>
      </c>
      <c r="H12" s="428">
        <f t="shared" si="2"/>
        <v>0</v>
      </c>
      <c r="I12" s="428">
        <f t="shared" si="2"/>
        <v>0</v>
      </c>
      <c r="J12" s="428">
        <f t="shared" si="2"/>
        <v>0</v>
      </c>
      <c r="K12" s="526">
        <f t="shared" si="2"/>
        <v>-0.79540267664055608</v>
      </c>
      <c r="L12" s="527">
        <f t="shared" si="2"/>
        <v>0</v>
      </c>
      <c r="M12" s="526">
        <f t="shared" si="2"/>
        <v>-0.79086156875164881</v>
      </c>
      <c r="N12" s="527">
        <f t="shared" si="2"/>
        <v>0</v>
      </c>
      <c r="O12" s="528">
        <f t="shared" si="2"/>
        <v>-15</v>
      </c>
      <c r="P12" s="529">
        <f t="shared" si="2"/>
        <v>-1</v>
      </c>
      <c r="Q12" s="425">
        <f t="shared" si="2"/>
        <v>0</v>
      </c>
      <c r="R12" s="426">
        <f t="shared" si="2"/>
        <v>0</v>
      </c>
      <c r="S12" s="159"/>
      <c r="T12" s="159"/>
      <c r="U12" s="292"/>
      <c r="V12" s="293"/>
      <c r="W12" s="294"/>
      <c r="X12" s="286"/>
      <c r="Y12" s="286"/>
      <c r="Z12" s="294"/>
      <c r="AA12" s="294"/>
      <c r="AB12" s="294"/>
      <c r="AC12" s="287"/>
      <c r="AD12" s="288"/>
      <c r="AE12" s="289"/>
      <c r="AF12" s="290"/>
      <c r="AG12" s="610"/>
      <c r="AH12" s="611"/>
      <c r="AI12" s="289"/>
      <c r="AJ12" s="290"/>
      <c r="AL12" s="96">
        <f t="shared" si="3"/>
        <v>-15</v>
      </c>
      <c r="AM12" s="96">
        <f t="shared" si="4"/>
        <v>-72</v>
      </c>
      <c r="AN12" s="96">
        <f t="shared" si="4"/>
        <v>-5</v>
      </c>
      <c r="AO12" s="96">
        <f t="shared" si="4"/>
        <v>-7</v>
      </c>
      <c r="AP12" s="96">
        <f t="shared" si="4"/>
        <v>-1</v>
      </c>
      <c r="AQ12" s="96">
        <f t="shared" si="4"/>
        <v>0</v>
      </c>
      <c r="AR12" s="96">
        <f t="shared" si="4"/>
        <v>0</v>
      </c>
      <c r="AS12" s="96">
        <f t="shared" si="4"/>
        <v>0</v>
      </c>
      <c r="AT12" s="96">
        <f t="shared" si="4"/>
        <v>-0.79540267664055608</v>
      </c>
      <c r="AU12" s="96">
        <f t="shared" si="4"/>
        <v>0</v>
      </c>
      <c r="AV12" s="96">
        <f t="shared" si="4"/>
        <v>-0.79086156875164881</v>
      </c>
      <c r="AW12" s="96">
        <f t="shared" si="4"/>
        <v>0</v>
      </c>
      <c r="AX12" s="96">
        <f t="shared" si="4"/>
        <v>-15</v>
      </c>
      <c r="AY12" s="96">
        <f t="shared" si="4"/>
        <v>-1</v>
      </c>
      <c r="AZ12" s="96">
        <f t="shared" si="4"/>
        <v>0</v>
      </c>
      <c r="BA12" s="96">
        <f t="shared" si="4"/>
        <v>0</v>
      </c>
      <c r="BB12" s="96"/>
      <c r="BC12" s="96"/>
      <c r="BD12" s="96"/>
      <c r="BE12" s="96"/>
      <c r="BF12" s="96"/>
      <c r="BG12" s="96"/>
      <c r="BH12" s="96"/>
      <c r="BI12" s="96"/>
    </row>
    <row r="13" spans="1:61" ht="12" customHeight="1">
      <c r="A13" s="58" t="s">
        <v>9</v>
      </c>
      <c r="B13" s="423" t="s">
        <v>50</v>
      </c>
      <c r="C13" s="517">
        <f t="shared" si="2"/>
        <v>-22</v>
      </c>
      <c r="D13" s="427">
        <f t="shared" si="2"/>
        <v>-80</v>
      </c>
      <c r="E13" s="428">
        <f t="shared" si="2"/>
        <v>-15</v>
      </c>
      <c r="F13" s="428">
        <f t="shared" si="2"/>
        <v>-7</v>
      </c>
      <c r="G13" s="428">
        <f t="shared" si="2"/>
        <v>-11</v>
      </c>
      <c r="H13" s="428">
        <f t="shared" si="2"/>
        <v>0</v>
      </c>
      <c r="I13" s="428">
        <f t="shared" si="2"/>
        <v>0</v>
      </c>
      <c r="J13" s="428">
        <f t="shared" si="2"/>
        <v>0</v>
      </c>
      <c r="K13" s="526">
        <f t="shared" si="2"/>
        <v>-0.72551160179198115</v>
      </c>
      <c r="L13" s="527">
        <f t="shared" si="2"/>
        <v>0</v>
      </c>
      <c r="M13" s="526">
        <f t="shared" si="2"/>
        <v>-0.72076355408357384</v>
      </c>
      <c r="N13" s="527">
        <f t="shared" si="2"/>
        <v>0</v>
      </c>
      <c r="O13" s="528">
        <f t="shared" si="2"/>
        <v>-22</v>
      </c>
      <c r="P13" s="529">
        <f t="shared" si="2"/>
        <v>-11</v>
      </c>
      <c r="Q13" s="425">
        <f t="shared" si="2"/>
        <v>0</v>
      </c>
      <c r="R13" s="426">
        <f t="shared" si="2"/>
        <v>0</v>
      </c>
      <c r="S13" s="159"/>
      <c r="T13" s="159"/>
      <c r="U13" s="292"/>
      <c r="V13" s="293"/>
      <c r="W13" s="294"/>
      <c r="X13" s="294"/>
      <c r="Y13" s="294"/>
      <c r="Z13" s="294"/>
      <c r="AA13" s="294"/>
      <c r="AB13" s="294"/>
      <c r="AC13" s="287"/>
      <c r="AD13" s="288"/>
      <c r="AE13" s="289"/>
      <c r="AF13" s="290"/>
      <c r="AG13" s="610"/>
      <c r="AH13" s="611"/>
      <c r="AI13" s="289"/>
      <c r="AJ13" s="290"/>
      <c r="AL13" s="96">
        <f t="shared" si="3"/>
        <v>-22</v>
      </c>
      <c r="AM13" s="96">
        <f t="shared" si="4"/>
        <v>-80</v>
      </c>
      <c r="AN13" s="96">
        <f t="shared" si="4"/>
        <v>-15</v>
      </c>
      <c r="AO13" s="96">
        <f t="shared" si="4"/>
        <v>-7</v>
      </c>
      <c r="AP13" s="96">
        <f t="shared" si="4"/>
        <v>-11</v>
      </c>
      <c r="AQ13" s="96">
        <f t="shared" si="4"/>
        <v>0</v>
      </c>
      <c r="AR13" s="96">
        <f t="shared" si="4"/>
        <v>0</v>
      </c>
      <c r="AS13" s="96">
        <f t="shared" si="4"/>
        <v>0</v>
      </c>
      <c r="AT13" s="96">
        <f t="shared" si="4"/>
        <v>-0.72551160179198115</v>
      </c>
      <c r="AU13" s="96">
        <f t="shared" si="4"/>
        <v>0</v>
      </c>
      <c r="AV13" s="96">
        <f t="shared" si="4"/>
        <v>-0.72076355408357384</v>
      </c>
      <c r="AW13" s="96">
        <f t="shared" si="4"/>
        <v>0</v>
      </c>
      <c r="AX13" s="96">
        <f t="shared" si="4"/>
        <v>-22</v>
      </c>
      <c r="AY13" s="96">
        <f t="shared" si="4"/>
        <v>-11</v>
      </c>
      <c r="AZ13" s="96">
        <f t="shared" si="4"/>
        <v>0</v>
      </c>
      <c r="BA13" s="96">
        <f t="shared" si="4"/>
        <v>0</v>
      </c>
      <c r="BB13" s="96"/>
      <c r="BC13" s="96"/>
      <c r="BD13" s="96"/>
      <c r="BE13" s="96"/>
      <c r="BF13" s="96"/>
      <c r="BG13" s="96"/>
      <c r="BH13" s="96"/>
      <c r="BI13" s="96"/>
    </row>
    <row r="14" spans="1:61" ht="12" customHeight="1">
      <c r="A14" s="52" t="s">
        <v>19</v>
      </c>
      <c r="B14" s="413" t="s">
        <v>38</v>
      </c>
      <c r="C14" s="531">
        <f t="shared" si="2"/>
        <v>-2</v>
      </c>
      <c r="D14" s="420">
        <f t="shared" si="2"/>
        <v>-2</v>
      </c>
      <c r="E14" s="421">
        <f t="shared" si="2"/>
        <v>-1</v>
      </c>
      <c r="F14" s="415">
        <f t="shared" si="2"/>
        <v>-1</v>
      </c>
      <c r="G14" s="415">
        <f t="shared" si="2"/>
        <v>-3</v>
      </c>
      <c r="H14" s="421">
        <f t="shared" si="2"/>
        <v>0</v>
      </c>
      <c r="I14" s="421">
        <f t="shared" si="2"/>
        <v>0</v>
      </c>
      <c r="J14" s="421">
        <f t="shared" si="2"/>
        <v>0</v>
      </c>
      <c r="K14" s="429">
        <f t="shared" si="2"/>
        <v>-3.7098621220334138E-2</v>
      </c>
      <c r="L14" s="510">
        <f t="shared" si="2"/>
        <v>-0.16763332217730975</v>
      </c>
      <c r="M14" s="429">
        <f t="shared" si="2"/>
        <v>-1.6915301882797107E-2</v>
      </c>
      <c r="N14" s="510">
        <f t="shared" si="2"/>
        <v>-9.7005095935635222E-2</v>
      </c>
      <c r="O14" s="519">
        <f t="shared" si="2"/>
        <v>-2</v>
      </c>
      <c r="P14" s="525">
        <f t="shared" si="2"/>
        <v>-3</v>
      </c>
      <c r="Q14" s="418">
        <f t="shared" si="2"/>
        <v>0.30715076438605382</v>
      </c>
      <c r="R14" s="422">
        <f t="shared" si="2"/>
        <v>-9.7005095935635222E-2</v>
      </c>
      <c r="S14" s="159"/>
      <c r="T14" s="159"/>
      <c r="U14" s="281"/>
      <c r="V14" s="282"/>
      <c r="W14" s="283"/>
      <c r="X14" s="276"/>
      <c r="Y14" s="276"/>
      <c r="Z14" s="283"/>
      <c r="AA14" s="283"/>
      <c r="AB14" s="283"/>
      <c r="AC14" s="284"/>
      <c r="AD14" s="285"/>
      <c r="AE14" s="295"/>
      <c r="AF14" s="280"/>
      <c r="AG14" s="363"/>
      <c r="AH14" s="275"/>
      <c r="AI14" s="278"/>
      <c r="AJ14" s="280"/>
      <c r="AL14" s="96">
        <f t="shared" si="3"/>
        <v>-2</v>
      </c>
      <c r="AM14" s="96">
        <f t="shared" si="4"/>
        <v>-2</v>
      </c>
      <c r="AN14" s="96">
        <f t="shared" si="4"/>
        <v>-1</v>
      </c>
      <c r="AO14" s="96">
        <f t="shared" si="4"/>
        <v>-1</v>
      </c>
      <c r="AP14" s="96">
        <f t="shared" si="4"/>
        <v>-3</v>
      </c>
      <c r="AQ14" s="96">
        <f t="shared" si="4"/>
        <v>0</v>
      </c>
      <c r="AR14" s="96">
        <f t="shared" si="4"/>
        <v>0</v>
      </c>
      <c r="AS14" s="96">
        <f t="shared" si="4"/>
        <v>0</v>
      </c>
      <c r="AT14" s="96">
        <f t="shared" si="4"/>
        <v>-3.7098621220334138E-2</v>
      </c>
      <c r="AU14" s="96">
        <f t="shared" si="4"/>
        <v>-0.16763332217730975</v>
      </c>
      <c r="AV14" s="96">
        <f t="shared" si="4"/>
        <v>-1.6915301882797107E-2</v>
      </c>
      <c r="AW14" s="96">
        <f t="shared" si="4"/>
        <v>-9.7005095935635222E-2</v>
      </c>
      <c r="AX14" s="96">
        <f t="shared" si="4"/>
        <v>-2</v>
      </c>
      <c r="AY14" s="96">
        <f t="shared" si="4"/>
        <v>-3</v>
      </c>
      <c r="AZ14" s="96">
        <f t="shared" si="4"/>
        <v>0.30715076438605382</v>
      </c>
      <c r="BA14" s="96">
        <f t="shared" si="4"/>
        <v>-9.7005095935635222E-2</v>
      </c>
      <c r="BB14" s="96"/>
      <c r="BC14" s="96"/>
      <c r="BD14" s="96"/>
      <c r="BE14" s="96"/>
      <c r="BF14" s="96"/>
      <c r="BG14" s="96"/>
      <c r="BH14" s="96"/>
      <c r="BI14" s="96"/>
    </row>
    <row r="15" spans="1:61" ht="12" hidden="1" customHeight="1" outlineLevel="1">
      <c r="A15" s="52" t="s">
        <v>83</v>
      </c>
      <c r="B15" s="413" t="s">
        <v>84</v>
      </c>
      <c r="C15" s="531" t="e">
        <f t="shared" si="2"/>
        <v>#N/A</v>
      </c>
      <c r="D15" s="420" t="e">
        <f t="shared" si="2"/>
        <v>#N/A</v>
      </c>
      <c r="E15" s="421" t="e">
        <f t="shared" si="2"/>
        <v>#N/A</v>
      </c>
      <c r="F15" s="415" t="e">
        <f t="shared" si="2"/>
        <v>#N/A</v>
      </c>
      <c r="G15" s="415" t="e">
        <f t="shared" si="2"/>
        <v>#N/A</v>
      </c>
      <c r="H15" s="421">
        <f t="shared" si="2"/>
        <v>0</v>
      </c>
      <c r="I15" s="421">
        <f t="shared" si="2"/>
        <v>0</v>
      </c>
      <c r="J15" s="421">
        <f t="shared" si="2"/>
        <v>0</v>
      </c>
      <c r="K15" s="429" t="e">
        <f t="shared" si="2"/>
        <v>#N/A</v>
      </c>
      <c r="L15" s="510" t="e">
        <f t="shared" si="2"/>
        <v>#N/A</v>
      </c>
      <c r="M15" s="429" t="e">
        <f t="shared" si="2"/>
        <v>#N/A</v>
      </c>
      <c r="N15" s="510" t="e">
        <f t="shared" si="2"/>
        <v>#N/A</v>
      </c>
      <c r="O15" s="519" t="e">
        <f t="shared" si="2"/>
        <v>#N/A</v>
      </c>
      <c r="P15" s="525" t="e">
        <f t="shared" si="2"/>
        <v>#N/A</v>
      </c>
      <c r="Q15" s="418" t="e">
        <f t="shared" si="2"/>
        <v>#N/A</v>
      </c>
      <c r="R15" s="422" t="e">
        <f t="shared" si="2"/>
        <v>#N/A</v>
      </c>
      <c r="S15" s="159"/>
      <c r="T15" s="159"/>
      <c r="U15" s="281"/>
      <c r="V15" s="282"/>
      <c r="W15" s="283"/>
      <c r="X15" s="276"/>
      <c r="Y15" s="276"/>
      <c r="Z15" s="283"/>
      <c r="AA15" s="283"/>
      <c r="AB15" s="283"/>
      <c r="AC15" s="284"/>
      <c r="AD15" s="285"/>
      <c r="AE15" s="295"/>
      <c r="AF15" s="280"/>
      <c r="AG15" s="363"/>
      <c r="AH15" s="275"/>
      <c r="AI15" s="278"/>
      <c r="AJ15" s="280"/>
      <c r="AL15" s="96" t="e">
        <f t="shared" si="3"/>
        <v>#N/A</v>
      </c>
      <c r="AM15" s="96" t="e">
        <f t="shared" si="4"/>
        <v>#N/A</v>
      </c>
      <c r="AN15" s="96" t="e">
        <f t="shared" si="4"/>
        <v>#N/A</v>
      </c>
      <c r="AO15" s="96" t="e">
        <f t="shared" si="4"/>
        <v>#N/A</v>
      </c>
      <c r="AP15" s="96" t="e">
        <f t="shared" si="4"/>
        <v>#N/A</v>
      </c>
      <c r="AQ15" s="96">
        <f t="shared" si="4"/>
        <v>0</v>
      </c>
      <c r="AR15" s="96">
        <f t="shared" si="4"/>
        <v>0</v>
      </c>
      <c r="AS15" s="96">
        <f t="shared" si="4"/>
        <v>0</v>
      </c>
      <c r="AT15" s="96" t="e">
        <f t="shared" si="4"/>
        <v>#N/A</v>
      </c>
      <c r="AU15" s="96" t="e">
        <f t="shared" si="4"/>
        <v>#N/A</v>
      </c>
      <c r="AV15" s="96" t="e">
        <f t="shared" si="4"/>
        <v>#N/A</v>
      </c>
      <c r="AW15" s="96" t="e">
        <f t="shared" si="4"/>
        <v>#N/A</v>
      </c>
      <c r="AX15" s="96" t="e">
        <f t="shared" si="4"/>
        <v>#N/A</v>
      </c>
      <c r="AY15" s="96" t="e">
        <f t="shared" si="4"/>
        <v>#N/A</v>
      </c>
      <c r="AZ15" s="96" t="e">
        <f t="shared" si="4"/>
        <v>#N/A</v>
      </c>
      <c r="BA15" s="96" t="e">
        <f t="shared" si="4"/>
        <v>#N/A</v>
      </c>
      <c r="BB15" s="96"/>
      <c r="BC15" s="96"/>
      <c r="BD15" s="96"/>
      <c r="BE15" s="96"/>
      <c r="BF15" s="96"/>
      <c r="BG15" s="96"/>
      <c r="BH15" s="96"/>
      <c r="BI15" s="96"/>
    </row>
    <row r="16" spans="1:61" ht="12" customHeight="1" collapsed="1">
      <c r="A16" s="58" t="s">
        <v>4</v>
      </c>
      <c r="B16" s="430" t="s">
        <v>34</v>
      </c>
      <c r="C16" s="532">
        <f t="shared" si="2"/>
        <v>-24</v>
      </c>
      <c r="D16" s="432">
        <f t="shared" si="2"/>
        <v>-82</v>
      </c>
      <c r="E16" s="433">
        <f t="shared" si="2"/>
        <v>-16</v>
      </c>
      <c r="F16" s="434">
        <f t="shared" si="2"/>
        <v>-8</v>
      </c>
      <c r="G16" s="434">
        <f t="shared" si="2"/>
        <v>-14</v>
      </c>
      <c r="H16" s="433">
        <f t="shared" si="2"/>
        <v>0</v>
      </c>
      <c r="I16" s="433">
        <f t="shared" si="2"/>
        <v>0</v>
      </c>
      <c r="J16" s="433">
        <f t="shared" si="2"/>
        <v>0</v>
      </c>
      <c r="K16" s="533">
        <f t="shared" si="2"/>
        <v>-0.71357524265297201</v>
      </c>
      <c r="L16" s="437">
        <f t="shared" si="2"/>
        <v>0.77507573047849809</v>
      </c>
      <c r="M16" s="533">
        <f t="shared" si="2"/>
        <v>-0.70081468686431103</v>
      </c>
      <c r="N16" s="437">
        <f t="shared" si="2"/>
        <v>0.86146740473978234</v>
      </c>
      <c r="O16" s="534">
        <f t="shared" si="2"/>
        <v>-24</v>
      </c>
      <c r="P16" s="535">
        <f t="shared" si="2"/>
        <v>-14</v>
      </c>
      <c r="Q16" s="436">
        <f t="shared" si="2"/>
        <v>1.7843551754672329</v>
      </c>
      <c r="R16" s="438">
        <f t="shared" si="2"/>
        <v>0.86146740473978234</v>
      </c>
      <c r="S16" s="159"/>
      <c r="T16" s="159"/>
      <c r="U16" s="296"/>
      <c r="V16" s="297"/>
      <c r="W16" s="266"/>
      <c r="X16" s="298"/>
      <c r="Y16" s="298"/>
      <c r="Z16" s="266"/>
      <c r="AA16" s="266"/>
      <c r="AB16" s="266"/>
      <c r="AC16" s="299"/>
      <c r="AD16" s="607"/>
      <c r="AE16" s="300"/>
      <c r="AF16" s="301"/>
      <c r="AG16" s="612"/>
      <c r="AH16" s="613"/>
      <c r="AI16" s="300"/>
      <c r="AJ16" s="318"/>
      <c r="AL16" s="96">
        <f t="shared" si="3"/>
        <v>-24</v>
      </c>
      <c r="AM16" s="96">
        <f t="shared" si="4"/>
        <v>-82</v>
      </c>
      <c r="AN16" s="96">
        <f t="shared" si="4"/>
        <v>-16</v>
      </c>
      <c r="AO16" s="96">
        <f t="shared" si="4"/>
        <v>-8</v>
      </c>
      <c r="AP16" s="96">
        <f t="shared" si="4"/>
        <v>-14</v>
      </c>
      <c r="AQ16" s="96">
        <f t="shared" si="4"/>
        <v>0</v>
      </c>
      <c r="AR16" s="96">
        <f t="shared" si="4"/>
        <v>0</v>
      </c>
      <c r="AS16" s="96">
        <f t="shared" si="4"/>
        <v>0</v>
      </c>
      <c r="AT16" s="96">
        <f t="shared" si="4"/>
        <v>-0.71357524265297201</v>
      </c>
      <c r="AU16" s="96">
        <f t="shared" si="4"/>
        <v>0.77507573047849809</v>
      </c>
      <c r="AV16" s="96">
        <f t="shared" si="4"/>
        <v>-0.70081468686431103</v>
      </c>
      <c r="AW16" s="96">
        <f t="shared" si="4"/>
        <v>0.86146740473978234</v>
      </c>
      <c r="AX16" s="96">
        <f t="shared" si="4"/>
        <v>-24</v>
      </c>
      <c r="AY16" s="96">
        <f t="shared" si="4"/>
        <v>-14</v>
      </c>
      <c r="AZ16" s="96">
        <f t="shared" si="4"/>
        <v>1.7843551754672329</v>
      </c>
      <c r="BA16" s="96">
        <f t="shared" si="4"/>
        <v>0.86146740473978234</v>
      </c>
      <c r="BB16" s="96"/>
      <c r="BC16" s="96"/>
      <c r="BD16" s="96"/>
      <c r="BE16" s="96"/>
      <c r="BF16" s="96"/>
      <c r="BG16" s="96"/>
      <c r="BH16" s="96"/>
      <c r="BI16" s="96"/>
    </row>
    <row r="17" spans="1:61" ht="12" customHeight="1">
      <c r="A17" s="52" t="s">
        <v>8</v>
      </c>
      <c r="B17" s="413" t="s">
        <v>32</v>
      </c>
      <c r="C17" s="439">
        <f t="shared" ref="C17:J22" si="5">VLOOKUP($A17,CBB_Other,C$1,FALSE)</f>
        <v>-214.3</v>
      </c>
      <c r="D17" s="416">
        <f t="shared" si="5"/>
        <v>-900</v>
      </c>
      <c r="E17" s="416">
        <f t="shared" si="5"/>
        <v>-50</v>
      </c>
      <c r="F17" s="416">
        <f t="shared" si="5"/>
        <v>0</v>
      </c>
      <c r="G17" s="416">
        <f t="shared" si="5"/>
        <v>-10</v>
      </c>
      <c r="H17" s="416">
        <f t="shared" si="5"/>
        <v>0</v>
      </c>
      <c r="I17" s="416">
        <f t="shared" si="5"/>
        <v>0</v>
      </c>
      <c r="J17" s="416">
        <f t="shared" si="5"/>
        <v>0</v>
      </c>
      <c r="K17" s="429"/>
      <c r="L17" s="510"/>
      <c r="M17" s="429"/>
      <c r="N17" s="510"/>
      <c r="O17" s="519">
        <f t="shared" ref="O17:P22" si="6">VLOOKUP($A17,CBB_Other,O$1,FALSE)</f>
        <v>-214.3</v>
      </c>
      <c r="P17" s="525">
        <f t="shared" si="6"/>
        <v>-10</v>
      </c>
      <c r="Q17" s="418"/>
      <c r="R17" s="422"/>
      <c r="S17" s="159"/>
      <c r="T17" s="159"/>
      <c r="U17" s="303"/>
      <c r="V17" s="277"/>
      <c r="W17" s="277"/>
      <c r="X17" s="277"/>
      <c r="Y17" s="277"/>
      <c r="Z17" s="277"/>
      <c r="AA17" s="277"/>
      <c r="AB17" s="277"/>
      <c r="AC17" s="278"/>
      <c r="AD17" s="280"/>
      <c r="AE17" s="278"/>
      <c r="AF17" s="280"/>
      <c r="AG17" s="303"/>
      <c r="AH17" s="277"/>
      <c r="AI17" s="278"/>
      <c r="AJ17" s="306"/>
      <c r="AL17" s="96">
        <f t="shared" si="3"/>
        <v>-214.3</v>
      </c>
      <c r="AM17" s="96">
        <f t="shared" si="4"/>
        <v>-900</v>
      </c>
      <c r="AN17" s="96">
        <f t="shared" si="4"/>
        <v>-50</v>
      </c>
      <c r="AO17" s="96">
        <f t="shared" si="4"/>
        <v>0</v>
      </c>
      <c r="AP17" s="96">
        <f t="shared" si="4"/>
        <v>-10</v>
      </c>
      <c r="AQ17" s="96">
        <f t="shared" si="4"/>
        <v>0</v>
      </c>
      <c r="AR17" s="96">
        <f t="shared" si="4"/>
        <v>0</v>
      </c>
      <c r="AS17" s="96">
        <f t="shared" si="4"/>
        <v>0</v>
      </c>
      <c r="AT17" s="96">
        <f t="shared" si="4"/>
        <v>0</v>
      </c>
      <c r="AU17" s="96">
        <f t="shared" si="4"/>
        <v>0</v>
      </c>
      <c r="AV17" s="96">
        <f t="shared" si="4"/>
        <v>0</v>
      </c>
      <c r="AW17" s="96">
        <f t="shared" si="4"/>
        <v>0</v>
      </c>
      <c r="AX17" s="96">
        <f t="shared" si="4"/>
        <v>-214.3</v>
      </c>
      <c r="AY17" s="96">
        <f t="shared" si="4"/>
        <v>-10</v>
      </c>
      <c r="AZ17" s="96">
        <f t="shared" si="4"/>
        <v>0</v>
      </c>
      <c r="BA17" s="96">
        <f t="shared" si="4"/>
        <v>0</v>
      </c>
      <c r="BB17" s="96"/>
      <c r="BC17" s="96"/>
      <c r="BD17" s="96"/>
      <c r="BE17" s="96"/>
      <c r="BF17" s="96"/>
      <c r="BG17" s="96"/>
      <c r="BH17" s="96"/>
      <c r="BI17" s="96"/>
    </row>
    <row r="18" spans="1:61" ht="12" customHeight="1">
      <c r="A18" s="52" t="s">
        <v>5</v>
      </c>
      <c r="B18" s="413" t="s">
        <v>79</v>
      </c>
      <c r="C18" s="439">
        <f t="shared" si="5"/>
        <v>80.664119552846941</v>
      </c>
      <c r="D18" s="416">
        <f t="shared" si="5"/>
        <v>259.50120675572987</v>
      </c>
      <c r="E18" s="416">
        <f t="shared" si="5"/>
        <v>46.503422415580985</v>
      </c>
      <c r="F18" s="416">
        <f t="shared" si="5"/>
        <v>20.531527043864525</v>
      </c>
      <c r="G18" s="416">
        <f t="shared" si="5"/>
        <v>36.061573172422747</v>
      </c>
      <c r="H18" s="416">
        <f t="shared" si="5"/>
        <v>0</v>
      </c>
      <c r="I18" s="416">
        <f t="shared" si="5"/>
        <v>0</v>
      </c>
      <c r="J18" s="416">
        <f t="shared" si="5"/>
        <v>0</v>
      </c>
      <c r="K18" s="429"/>
      <c r="L18" s="510"/>
      <c r="M18" s="429"/>
      <c r="N18" s="510"/>
      <c r="O18" s="519">
        <f t="shared" si="6"/>
        <v>0</v>
      </c>
      <c r="P18" s="525">
        <f t="shared" si="6"/>
        <v>0</v>
      </c>
      <c r="Q18" s="418"/>
      <c r="R18" s="422"/>
      <c r="S18" s="159"/>
      <c r="T18" s="159"/>
      <c r="U18" s="312"/>
      <c r="V18" s="313"/>
      <c r="W18" s="313"/>
      <c r="X18" s="313"/>
      <c r="Y18" s="313"/>
      <c r="Z18" s="277"/>
      <c r="AA18" s="277"/>
      <c r="AB18" s="277"/>
      <c r="AC18" s="278"/>
      <c r="AD18" s="280"/>
      <c r="AE18" s="278"/>
      <c r="AF18" s="280"/>
      <c r="AG18" s="312"/>
      <c r="AH18" s="313"/>
      <c r="AI18" s="278"/>
      <c r="AJ18" s="306"/>
      <c r="AL18" s="96">
        <f t="shared" si="3"/>
        <v>80.664119552846941</v>
      </c>
      <c r="AM18" s="96">
        <f t="shared" si="4"/>
        <v>259.50120675572987</v>
      </c>
      <c r="AN18" s="96">
        <f t="shared" si="4"/>
        <v>46.503422415580985</v>
      </c>
      <c r="AO18" s="96">
        <f t="shared" si="4"/>
        <v>20.531527043864525</v>
      </c>
      <c r="AP18" s="96">
        <f t="shared" si="4"/>
        <v>36.061573172422747</v>
      </c>
      <c r="AQ18" s="96">
        <f t="shared" si="4"/>
        <v>0</v>
      </c>
      <c r="AR18" s="96">
        <f t="shared" si="4"/>
        <v>0</v>
      </c>
      <c r="AS18" s="96">
        <f t="shared" si="4"/>
        <v>0</v>
      </c>
      <c r="AT18" s="96">
        <f t="shared" si="4"/>
        <v>0</v>
      </c>
      <c r="AU18" s="96">
        <f t="shared" si="4"/>
        <v>0</v>
      </c>
      <c r="AV18" s="96">
        <f t="shared" si="4"/>
        <v>0</v>
      </c>
      <c r="AW18" s="96">
        <f t="shared" si="4"/>
        <v>0</v>
      </c>
      <c r="AX18" s="96">
        <f t="shared" si="4"/>
        <v>0</v>
      </c>
      <c r="AY18" s="96">
        <f t="shared" si="4"/>
        <v>0</v>
      </c>
      <c r="AZ18" s="96">
        <f t="shared" si="4"/>
        <v>0</v>
      </c>
      <c r="BA18" s="96">
        <f t="shared" si="4"/>
        <v>0</v>
      </c>
      <c r="BB18" s="96"/>
      <c r="BC18" s="96"/>
      <c r="BD18" s="96"/>
      <c r="BE18" s="96"/>
      <c r="BF18" s="96"/>
      <c r="BG18" s="96"/>
      <c r="BH18" s="96"/>
      <c r="BI18" s="96"/>
    </row>
    <row r="19" spans="1:61" ht="12" hidden="1" customHeight="1" outlineLevel="1">
      <c r="A19" s="52" t="s">
        <v>5</v>
      </c>
      <c r="B19" s="413" t="s">
        <v>5</v>
      </c>
      <c r="C19" s="439">
        <f t="shared" si="5"/>
        <v>80.664119552846941</v>
      </c>
      <c r="D19" s="416">
        <f t="shared" si="5"/>
        <v>259.50120675572987</v>
      </c>
      <c r="E19" s="416">
        <f t="shared" si="5"/>
        <v>46.503422415580985</v>
      </c>
      <c r="F19" s="416">
        <f t="shared" si="5"/>
        <v>20.531527043864525</v>
      </c>
      <c r="G19" s="416">
        <f t="shared" si="5"/>
        <v>36.061573172422747</v>
      </c>
      <c r="H19" s="416">
        <f t="shared" si="5"/>
        <v>0</v>
      </c>
      <c r="I19" s="416">
        <f t="shared" si="5"/>
        <v>0</v>
      </c>
      <c r="J19" s="416">
        <f t="shared" si="5"/>
        <v>0</v>
      </c>
      <c r="K19" s="429"/>
      <c r="L19" s="510"/>
      <c r="M19" s="429"/>
      <c r="N19" s="510"/>
      <c r="O19" s="519">
        <f t="shared" si="6"/>
        <v>0</v>
      </c>
      <c r="P19" s="525">
        <f t="shared" si="6"/>
        <v>0</v>
      </c>
      <c r="Q19" s="418"/>
      <c r="R19" s="422"/>
      <c r="S19" s="159"/>
      <c r="T19" s="159"/>
      <c r="U19" s="312"/>
      <c r="V19" s="313"/>
      <c r="W19" s="313"/>
      <c r="X19" s="313"/>
      <c r="Y19" s="313"/>
      <c r="Z19" s="277"/>
      <c r="AA19" s="277"/>
      <c r="AB19" s="277"/>
      <c r="AC19" s="278"/>
      <c r="AD19" s="280"/>
      <c r="AE19" s="278"/>
      <c r="AF19" s="280"/>
      <c r="AG19" s="312"/>
      <c r="AH19" s="313"/>
      <c r="AI19" s="278"/>
      <c r="AJ19" s="306"/>
      <c r="AL19" s="96">
        <f t="shared" si="3"/>
        <v>80.664119552846941</v>
      </c>
      <c r="AM19" s="96">
        <f t="shared" si="4"/>
        <v>259.50120675572987</v>
      </c>
      <c r="AN19" s="96">
        <f t="shared" si="4"/>
        <v>46.503422415580985</v>
      </c>
      <c r="AO19" s="96">
        <f t="shared" si="4"/>
        <v>20.531527043864525</v>
      </c>
      <c r="AP19" s="96">
        <f t="shared" si="4"/>
        <v>36.061573172422747</v>
      </c>
      <c r="AQ19" s="96">
        <f t="shared" si="4"/>
        <v>0</v>
      </c>
      <c r="AR19" s="96">
        <f t="shared" si="4"/>
        <v>0</v>
      </c>
      <c r="AS19" s="96">
        <f t="shared" si="4"/>
        <v>0</v>
      </c>
      <c r="AT19" s="96">
        <f t="shared" si="4"/>
        <v>0</v>
      </c>
      <c r="AU19" s="96">
        <f t="shared" si="4"/>
        <v>0</v>
      </c>
      <c r="AV19" s="96">
        <f t="shared" si="4"/>
        <v>0</v>
      </c>
      <c r="AW19" s="96">
        <f t="shared" si="4"/>
        <v>0</v>
      </c>
      <c r="AX19" s="96">
        <f t="shared" si="4"/>
        <v>0</v>
      </c>
      <c r="AY19" s="96">
        <f t="shared" si="4"/>
        <v>0</v>
      </c>
      <c r="AZ19" s="96">
        <f t="shared" si="4"/>
        <v>0</v>
      </c>
      <c r="BA19" s="96">
        <f t="shared" si="4"/>
        <v>0</v>
      </c>
      <c r="BB19" s="96"/>
      <c r="BC19" s="96"/>
      <c r="BD19" s="96"/>
      <c r="BE19" s="96"/>
      <c r="BF19" s="96"/>
      <c r="BG19" s="96"/>
      <c r="BH19" s="96"/>
      <c r="BI19" s="96"/>
    </row>
    <row r="20" spans="1:61" ht="12" customHeight="1" collapsed="1">
      <c r="A20" s="52" t="s">
        <v>23</v>
      </c>
      <c r="B20" s="413" t="s">
        <v>33</v>
      </c>
      <c r="C20" s="406">
        <f t="shared" si="5"/>
        <v>-88</v>
      </c>
      <c r="D20" s="415">
        <f t="shared" si="5"/>
        <v>-94</v>
      </c>
      <c r="E20" s="415">
        <f t="shared" si="5"/>
        <v>-103</v>
      </c>
      <c r="F20" s="415">
        <f t="shared" si="5"/>
        <v>-113</v>
      </c>
      <c r="G20" s="415">
        <f t="shared" si="5"/>
        <v>-130</v>
      </c>
      <c r="H20" s="415">
        <f t="shared" si="5"/>
        <v>0</v>
      </c>
      <c r="I20" s="415">
        <f t="shared" si="5"/>
        <v>0</v>
      </c>
      <c r="J20" s="415">
        <f t="shared" si="5"/>
        <v>0</v>
      </c>
      <c r="K20" s="429">
        <f t="shared" ref="K20:L22" si="7">VLOOKUP($A20,CBB_Other,K$1,FALSE)</f>
        <v>-6.3210787131732782E-2</v>
      </c>
      <c r="L20" s="510">
        <f t="shared" si="7"/>
        <v>-0.32360986777545764</v>
      </c>
      <c r="M20" s="429"/>
      <c r="N20" s="510"/>
      <c r="O20" s="519">
        <f t="shared" si="6"/>
        <v>-88</v>
      </c>
      <c r="P20" s="525">
        <f t="shared" si="6"/>
        <v>-130</v>
      </c>
      <c r="Q20" s="418">
        <f t="shared" ref="Q20:R22" si="8">VLOOKUP($A20,CBB_Other,Q$1,FALSE)</f>
        <v>-1</v>
      </c>
      <c r="R20" s="422">
        <f t="shared" si="8"/>
        <v>-0.99540098647806829</v>
      </c>
      <c r="S20" s="159"/>
      <c r="T20" s="159"/>
      <c r="U20" s="305"/>
      <c r="V20" s="276"/>
      <c r="W20" s="276"/>
      <c r="X20" s="276"/>
      <c r="Y20" s="276"/>
      <c r="Z20" s="276"/>
      <c r="AA20" s="276"/>
      <c r="AB20" s="276"/>
      <c r="AC20" s="284"/>
      <c r="AD20" s="285"/>
      <c r="AE20" s="278"/>
      <c r="AF20" s="280"/>
      <c r="AG20" s="305"/>
      <c r="AH20" s="276"/>
      <c r="AI20" s="278"/>
      <c r="AJ20" s="280"/>
      <c r="AL20" s="96">
        <f t="shared" si="3"/>
        <v>-88</v>
      </c>
      <c r="AM20" s="96">
        <f t="shared" si="4"/>
        <v>-94</v>
      </c>
      <c r="AN20" s="96">
        <f t="shared" si="4"/>
        <v>-103</v>
      </c>
      <c r="AO20" s="96">
        <f t="shared" si="4"/>
        <v>-113</v>
      </c>
      <c r="AP20" s="96">
        <f t="shared" si="4"/>
        <v>-130</v>
      </c>
      <c r="AQ20" s="96">
        <f t="shared" si="4"/>
        <v>0</v>
      </c>
      <c r="AR20" s="96">
        <f t="shared" si="4"/>
        <v>0</v>
      </c>
      <c r="AS20" s="96">
        <f t="shared" si="4"/>
        <v>0</v>
      </c>
      <c r="AT20" s="96">
        <f t="shared" si="4"/>
        <v>-6.3210787131732782E-2</v>
      </c>
      <c r="AU20" s="96">
        <f t="shared" si="4"/>
        <v>-0.32360986777545764</v>
      </c>
      <c r="AV20" s="96">
        <f t="shared" si="4"/>
        <v>0</v>
      </c>
      <c r="AW20" s="96">
        <f t="shared" si="4"/>
        <v>0</v>
      </c>
      <c r="AX20" s="96">
        <f t="shared" si="4"/>
        <v>-88</v>
      </c>
      <c r="AY20" s="96">
        <f t="shared" si="4"/>
        <v>-130</v>
      </c>
      <c r="AZ20" s="96">
        <f t="shared" si="4"/>
        <v>-1</v>
      </c>
      <c r="BA20" s="96">
        <f t="shared" si="4"/>
        <v>-0.99540098647806829</v>
      </c>
      <c r="BB20" s="96"/>
      <c r="BC20" s="96"/>
      <c r="BD20" s="96"/>
      <c r="BE20" s="96"/>
      <c r="BF20" s="96"/>
      <c r="BG20" s="96"/>
      <c r="BH20" s="96"/>
      <c r="BI20" s="96"/>
    </row>
    <row r="21" spans="1:61" ht="12" customHeight="1">
      <c r="A21" s="52" t="s">
        <v>22</v>
      </c>
      <c r="B21" s="413" t="s">
        <v>68</v>
      </c>
      <c r="C21" s="406">
        <f t="shared" si="5"/>
        <v>-693</v>
      </c>
      <c r="D21" s="415">
        <f t="shared" si="5"/>
        <v>-767</v>
      </c>
      <c r="E21" s="415">
        <f t="shared" si="5"/>
        <v>-781</v>
      </c>
      <c r="F21" s="415">
        <f t="shared" si="5"/>
        <v>-921</v>
      </c>
      <c r="G21" s="415">
        <f t="shared" si="5"/>
        <v>-961</v>
      </c>
      <c r="H21" s="415">
        <f t="shared" si="5"/>
        <v>0</v>
      </c>
      <c r="I21" s="415">
        <f t="shared" si="5"/>
        <v>0</v>
      </c>
      <c r="J21" s="415">
        <f t="shared" si="5"/>
        <v>0</v>
      </c>
      <c r="K21" s="429">
        <f t="shared" si="7"/>
        <v>-9.7170200130098361E-2</v>
      </c>
      <c r="L21" s="510">
        <f t="shared" si="7"/>
        <v>-0.27899130509571546</v>
      </c>
      <c r="M21" s="429"/>
      <c r="N21" s="510"/>
      <c r="O21" s="519">
        <f t="shared" si="6"/>
        <v>-693</v>
      </c>
      <c r="P21" s="525">
        <f t="shared" si="6"/>
        <v>-961</v>
      </c>
      <c r="Q21" s="418">
        <f t="shared" si="8"/>
        <v>-1</v>
      </c>
      <c r="R21" s="422">
        <f t="shared" si="8"/>
        <v>-0.99410366715539811</v>
      </c>
      <c r="S21" s="159"/>
      <c r="T21" s="159"/>
      <c r="U21" s="305"/>
      <c r="V21" s="276"/>
      <c r="W21" s="276"/>
      <c r="X21" s="276"/>
      <c r="Y21" s="276"/>
      <c r="Z21" s="276"/>
      <c r="AA21" s="276"/>
      <c r="AB21" s="276"/>
      <c r="AC21" s="284"/>
      <c r="AD21" s="285"/>
      <c r="AE21" s="278"/>
      <c r="AF21" s="280"/>
      <c r="AG21" s="305"/>
      <c r="AH21" s="276"/>
      <c r="AI21" s="278"/>
      <c r="AJ21" s="280"/>
      <c r="AL21" s="96">
        <f t="shared" si="3"/>
        <v>-693</v>
      </c>
      <c r="AM21" s="96">
        <f t="shared" ref="AM21:AM30" si="9">D21-V21</f>
        <v>-767</v>
      </c>
      <c r="AN21" s="96">
        <f t="shared" ref="AN21:AN30" si="10">E21-W21</f>
        <v>-781</v>
      </c>
      <c r="AO21" s="96">
        <f t="shared" ref="AO21:AO30" si="11">F21-X21</f>
        <v>-921</v>
      </c>
      <c r="AP21" s="96">
        <f t="shared" ref="AP21:AP30" si="12">G21-Y21</f>
        <v>-961</v>
      </c>
      <c r="AQ21" s="96">
        <f t="shared" ref="AQ21:AQ30" si="13">H21-Z21</f>
        <v>0</v>
      </c>
      <c r="AR21" s="96">
        <f t="shared" ref="AR21:AR30" si="14">I21-AA21</f>
        <v>0</v>
      </c>
      <c r="AS21" s="96">
        <f t="shared" ref="AS21:AS30" si="15">J21-AB21</f>
        <v>0</v>
      </c>
      <c r="AT21" s="96">
        <f t="shared" ref="AT21:AT30" si="16">K21-AC21</f>
        <v>-9.7170200130098361E-2</v>
      </c>
      <c r="AU21" s="96">
        <f t="shared" ref="AU21:AU30" si="17">L21-AD21</f>
        <v>-0.27899130509571546</v>
      </c>
      <c r="AV21" s="96">
        <f t="shared" ref="AV21:AV30" si="18">M21-AE21</f>
        <v>0</v>
      </c>
      <c r="AW21" s="96">
        <f t="shared" ref="AW21:AW30" si="19">N21-AF21</f>
        <v>0</v>
      </c>
      <c r="AX21" s="96">
        <f t="shared" ref="AX21:AX30" si="20">O21-AG21</f>
        <v>-693</v>
      </c>
      <c r="AY21" s="96">
        <f t="shared" ref="AY21:AY30" si="21">P21-AH21</f>
        <v>-961</v>
      </c>
      <c r="AZ21" s="96">
        <f t="shared" ref="AZ21:AZ30" si="22">Q21-AI21</f>
        <v>-1</v>
      </c>
      <c r="BA21" s="96">
        <f t="shared" ref="BA21:BA30" si="23">R21-AJ21</f>
        <v>-0.99410366715539811</v>
      </c>
      <c r="BB21" s="96"/>
      <c r="BC21" s="96"/>
      <c r="BD21" s="96"/>
      <c r="BE21" s="96"/>
      <c r="BF21" s="96"/>
      <c r="BG21" s="96"/>
      <c r="BH21" s="96"/>
      <c r="BI21" s="96"/>
    </row>
    <row r="22" spans="1:61" ht="12" customHeight="1">
      <c r="A22" s="52" t="s">
        <v>10</v>
      </c>
      <c r="B22" s="443" t="s">
        <v>29</v>
      </c>
      <c r="C22" s="444">
        <f t="shared" si="5"/>
        <v>2637</v>
      </c>
      <c r="D22" s="445">
        <f t="shared" si="5"/>
        <v>2681</v>
      </c>
      <c r="E22" s="445">
        <f t="shared" si="5"/>
        <v>2917</v>
      </c>
      <c r="F22" s="445">
        <f t="shared" si="5"/>
        <v>2871</v>
      </c>
      <c r="G22" s="445">
        <f t="shared" si="5"/>
        <v>2847</v>
      </c>
      <c r="H22" s="445">
        <f t="shared" si="5"/>
        <v>0</v>
      </c>
      <c r="I22" s="445">
        <f t="shared" si="5"/>
        <v>0</v>
      </c>
      <c r="J22" s="445">
        <f t="shared" si="5"/>
        <v>0</v>
      </c>
      <c r="K22" s="536">
        <f t="shared" si="7"/>
        <v>-1.6401512608802515E-2</v>
      </c>
      <c r="L22" s="537">
        <f t="shared" si="7"/>
        <v>-7.355746094861404E-2</v>
      </c>
      <c r="M22" s="429"/>
      <c r="N22" s="510"/>
      <c r="O22" s="520">
        <f t="shared" si="6"/>
        <v>2637</v>
      </c>
      <c r="P22" s="538">
        <f t="shared" si="6"/>
        <v>2847</v>
      </c>
      <c r="Q22" s="418">
        <f t="shared" si="8"/>
        <v>-7.2499360096296983E-2</v>
      </c>
      <c r="R22" s="422">
        <f t="shared" si="8"/>
        <v>-7.355746094861404E-2</v>
      </c>
      <c r="S22" s="159"/>
      <c r="T22" s="159"/>
      <c r="U22" s="307"/>
      <c r="V22" s="308"/>
      <c r="W22" s="308"/>
      <c r="X22" s="308"/>
      <c r="Y22" s="308"/>
      <c r="Z22" s="308"/>
      <c r="AA22" s="308"/>
      <c r="AB22" s="308"/>
      <c r="AC22" s="603"/>
      <c r="AD22" s="604"/>
      <c r="AE22" s="309"/>
      <c r="AF22" s="310"/>
      <c r="AG22" s="307"/>
      <c r="AH22" s="308"/>
      <c r="AI22" s="309"/>
      <c r="AJ22" s="614"/>
      <c r="AL22" s="96">
        <f t="shared" si="3"/>
        <v>2637</v>
      </c>
      <c r="AM22" s="96">
        <f t="shared" si="9"/>
        <v>2681</v>
      </c>
      <c r="AN22" s="96">
        <f t="shared" si="10"/>
        <v>2917</v>
      </c>
      <c r="AO22" s="96">
        <f t="shared" si="11"/>
        <v>2871</v>
      </c>
      <c r="AP22" s="96">
        <f t="shared" si="12"/>
        <v>2847</v>
      </c>
      <c r="AQ22" s="96">
        <f t="shared" si="13"/>
        <v>0</v>
      </c>
      <c r="AR22" s="96">
        <f t="shared" si="14"/>
        <v>0</v>
      </c>
      <c r="AS22" s="96">
        <f t="shared" si="15"/>
        <v>0</v>
      </c>
      <c r="AT22" s="96">
        <f t="shared" si="16"/>
        <v>-1.6401512608802515E-2</v>
      </c>
      <c r="AU22" s="96">
        <f t="shared" si="17"/>
        <v>-7.355746094861404E-2</v>
      </c>
      <c r="AV22" s="96">
        <f t="shared" si="18"/>
        <v>0</v>
      </c>
      <c r="AW22" s="96">
        <f t="shared" si="19"/>
        <v>0</v>
      </c>
      <c r="AX22" s="96">
        <f t="shared" si="20"/>
        <v>2637</v>
      </c>
      <c r="AY22" s="96">
        <f t="shared" si="21"/>
        <v>2847</v>
      </c>
      <c r="AZ22" s="96">
        <f t="shared" si="22"/>
        <v>-7.2499360096296983E-2</v>
      </c>
      <c r="BA22" s="96">
        <f t="shared" si="23"/>
        <v>-7.355746094861404E-2</v>
      </c>
      <c r="BB22" s="96"/>
      <c r="BC22" s="96"/>
      <c r="BD22" s="96"/>
      <c r="BE22" s="96"/>
      <c r="BF22" s="96"/>
      <c r="BG22" s="96"/>
      <c r="BH22" s="96"/>
      <c r="BI22" s="96"/>
    </row>
    <row r="23" spans="1:61" ht="12" customHeight="1">
      <c r="A23" s="58" t="s">
        <v>18</v>
      </c>
      <c r="B23" s="423" t="s">
        <v>39</v>
      </c>
      <c r="C23" s="447"/>
      <c r="D23" s="421"/>
      <c r="E23" s="421"/>
      <c r="F23" s="421"/>
      <c r="G23" s="421"/>
      <c r="H23" s="421"/>
      <c r="I23" s="421"/>
      <c r="J23" s="421"/>
      <c r="K23" s="429"/>
      <c r="L23" s="510"/>
      <c r="M23" s="539"/>
      <c r="N23" s="540"/>
      <c r="O23" s="413"/>
      <c r="P23" s="440"/>
      <c r="Q23" s="541"/>
      <c r="R23" s="542"/>
      <c r="S23" s="159"/>
      <c r="T23" s="159"/>
      <c r="U23" s="376"/>
      <c r="V23" s="283"/>
      <c r="W23" s="283"/>
      <c r="X23" s="283"/>
      <c r="Y23" s="283"/>
      <c r="Z23" s="283"/>
      <c r="AA23" s="283"/>
      <c r="AB23" s="283"/>
      <c r="AC23" s="278"/>
      <c r="AD23" s="280"/>
      <c r="AE23" s="278"/>
      <c r="AF23" s="280"/>
      <c r="AG23" s="376"/>
      <c r="AH23" s="283"/>
      <c r="AI23" s="274"/>
      <c r="AJ23" s="306"/>
      <c r="AL23" s="96">
        <f t="shared" si="3"/>
        <v>0</v>
      </c>
      <c r="AM23" s="96">
        <f t="shared" si="9"/>
        <v>0</v>
      </c>
      <c r="AN23" s="96">
        <f t="shared" si="10"/>
        <v>0</v>
      </c>
      <c r="AO23" s="96">
        <f t="shared" si="11"/>
        <v>0</v>
      </c>
      <c r="AP23" s="96">
        <f t="shared" si="12"/>
        <v>0</v>
      </c>
      <c r="AQ23" s="96">
        <f t="shared" si="13"/>
        <v>0</v>
      </c>
      <c r="AR23" s="96">
        <f t="shared" si="14"/>
        <v>0</v>
      </c>
      <c r="AS23" s="96">
        <f t="shared" si="15"/>
        <v>0</v>
      </c>
      <c r="AT23" s="96">
        <f t="shared" si="16"/>
        <v>0</v>
      </c>
      <c r="AU23" s="96">
        <f t="shared" si="17"/>
        <v>0</v>
      </c>
      <c r="AV23" s="96">
        <f t="shared" si="18"/>
        <v>0</v>
      </c>
      <c r="AW23" s="96">
        <f t="shared" si="19"/>
        <v>0</v>
      </c>
      <c r="AX23" s="96">
        <f t="shared" si="20"/>
        <v>0</v>
      </c>
      <c r="AY23" s="96">
        <f t="shared" si="21"/>
        <v>0</v>
      </c>
      <c r="AZ23" s="96">
        <f t="shared" si="22"/>
        <v>0</v>
      </c>
      <c r="BA23" s="96">
        <f t="shared" si="23"/>
        <v>0</v>
      </c>
      <c r="BB23" s="96"/>
      <c r="BC23" s="96"/>
      <c r="BD23" s="96"/>
      <c r="BE23" s="96"/>
      <c r="BF23" s="96"/>
      <c r="BG23" s="96"/>
      <c r="BH23" s="96"/>
      <c r="BI23" s="96"/>
    </row>
    <row r="24" spans="1:61" ht="12" customHeight="1">
      <c r="A24" s="52" t="s">
        <v>15</v>
      </c>
      <c r="B24" s="413" t="s">
        <v>40</v>
      </c>
      <c r="C24" s="441">
        <f t="shared" ref="C24:R30" si="24">VLOOKUP($A24,CBB_Other,C$1,FALSE)</f>
        <v>0</v>
      </c>
      <c r="D24" s="442">
        <f t="shared" si="24"/>
        <v>0</v>
      </c>
      <c r="E24" s="442">
        <f t="shared" si="24"/>
        <v>0</v>
      </c>
      <c r="F24" s="442">
        <f t="shared" si="24"/>
        <v>0</v>
      </c>
      <c r="G24" s="442">
        <f t="shared" si="24"/>
        <v>0</v>
      </c>
      <c r="H24" s="442">
        <f t="shared" si="24"/>
        <v>0</v>
      </c>
      <c r="I24" s="442">
        <f t="shared" si="24"/>
        <v>0</v>
      </c>
      <c r="J24" s="442">
        <f t="shared" si="24"/>
        <v>0</v>
      </c>
      <c r="K24" s="429">
        <f t="shared" si="24"/>
        <v>0</v>
      </c>
      <c r="L24" s="510">
        <f t="shared" si="24"/>
        <v>0</v>
      </c>
      <c r="M24" s="429">
        <f t="shared" si="24"/>
        <v>0</v>
      </c>
      <c r="N24" s="510">
        <f t="shared" si="24"/>
        <v>0</v>
      </c>
      <c r="O24" s="441">
        <f t="shared" si="24"/>
        <v>0</v>
      </c>
      <c r="P24" s="442">
        <f t="shared" si="24"/>
        <v>0</v>
      </c>
      <c r="Q24" s="418">
        <f t="shared" si="24"/>
        <v>0</v>
      </c>
      <c r="R24" s="422">
        <f t="shared" si="24"/>
        <v>0</v>
      </c>
      <c r="S24" s="159"/>
      <c r="T24" s="159"/>
      <c r="U24" s="312"/>
      <c r="V24" s="313"/>
      <c r="W24" s="313"/>
      <c r="X24" s="313"/>
      <c r="Y24" s="313"/>
      <c r="Z24" s="313"/>
      <c r="AA24" s="313"/>
      <c r="AB24" s="313"/>
      <c r="AC24" s="284"/>
      <c r="AD24" s="285"/>
      <c r="AE24" s="278"/>
      <c r="AF24" s="280"/>
      <c r="AG24" s="312"/>
      <c r="AH24" s="313"/>
      <c r="AI24" s="278"/>
      <c r="AJ24" s="280"/>
      <c r="AL24" s="96">
        <f t="shared" si="3"/>
        <v>0</v>
      </c>
      <c r="AM24" s="96">
        <f t="shared" si="9"/>
        <v>0</v>
      </c>
      <c r="AN24" s="96">
        <f t="shared" si="10"/>
        <v>0</v>
      </c>
      <c r="AO24" s="96">
        <f t="shared" si="11"/>
        <v>0</v>
      </c>
      <c r="AP24" s="96">
        <f t="shared" si="12"/>
        <v>0</v>
      </c>
      <c r="AQ24" s="96">
        <f t="shared" si="13"/>
        <v>0</v>
      </c>
      <c r="AR24" s="96">
        <f t="shared" si="14"/>
        <v>0</v>
      </c>
      <c r="AS24" s="96">
        <f t="shared" si="15"/>
        <v>0</v>
      </c>
      <c r="AT24" s="96">
        <f t="shared" si="16"/>
        <v>0</v>
      </c>
      <c r="AU24" s="96">
        <f t="shared" si="17"/>
        <v>0</v>
      </c>
      <c r="AV24" s="96">
        <f t="shared" si="18"/>
        <v>0</v>
      </c>
      <c r="AW24" s="96">
        <f t="shared" si="19"/>
        <v>0</v>
      </c>
      <c r="AX24" s="96">
        <f t="shared" si="20"/>
        <v>0</v>
      </c>
      <c r="AY24" s="96">
        <f t="shared" si="21"/>
        <v>0</v>
      </c>
      <c r="AZ24" s="96">
        <f t="shared" si="22"/>
        <v>0</v>
      </c>
      <c r="BA24" s="96">
        <f t="shared" si="23"/>
        <v>0</v>
      </c>
      <c r="BB24" s="96"/>
      <c r="BC24" s="96"/>
      <c r="BD24" s="96"/>
      <c r="BE24" s="96"/>
      <c r="BF24" s="96"/>
      <c r="BG24" s="96"/>
      <c r="BH24" s="96"/>
      <c r="BI24" s="96"/>
    </row>
    <row r="25" spans="1:61" ht="12" customHeight="1">
      <c r="A25" s="52" t="s">
        <v>16</v>
      </c>
      <c r="B25" s="413" t="s">
        <v>41</v>
      </c>
      <c r="C25" s="441">
        <f t="shared" si="24"/>
        <v>0</v>
      </c>
      <c r="D25" s="442">
        <f t="shared" si="24"/>
        <v>0</v>
      </c>
      <c r="E25" s="442">
        <f t="shared" si="24"/>
        <v>0</v>
      </c>
      <c r="F25" s="442">
        <f t="shared" si="24"/>
        <v>0</v>
      </c>
      <c r="G25" s="442">
        <f t="shared" si="24"/>
        <v>0</v>
      </c>
      <c r="H25" s="442">
        <f t="shared" si="24"/>
        <v>0</v>
      </c>
      <c r="I25" s="442">
        <f t="shared" si="24"/>
        <v>0</v>
      </c>
      <c r="J25" s="442">
        <f t="shared" si="24"/>
        <v>0</v>
      </c>
      <c r="K25" s="429">
        <f t="shared" si="24"/>
        <v>0</v>
      </c>
      <c r="L25" s="510">
        <f t="shared" si="24"/>
        <v>0</v>
      </c>
      <c r="M25" s="429">
        <f t="shared" si="24"/>
        <v>0</v>
      </c>
      <c r="N25" s="510">
        <f t="shared" si="24"/>
        <v>0</v>
      </c>
      <c r="O25" s="441">
        <f t="shared" si="24"/>
        <v>0</v>
      </c>
      <c r="P25" s="442">
        <f t="shared" si="24"/>
        <v>0</v>
      </c>
      <c r="Q25" s="418">
        <f t="shared" si="24"/>
        <v>0</v>
      </c>
      <c r="R25" s="422">
        <f t="shared" si="24"/>
        <v>0</v>
      </c>
      <c r="S25" s="159"/>
      <c r="T25" s="159"/>
      <c r="U25" s="312"/>
      <c r="V25" s="313"/>
      <c r="W25" s="313"/>
      <c r="X25" s="313"/>
      <c r="Y25" s="313"/>
      <c r="Z25" s="313"/>
      <c r="AA25" s="313"/>
      <c r="AB25" s="313"/>
      <c r="AC25" s="284"/>
      <c r="AD25" s="285"/>
      <c r="AE25" s="278"/>
      <c r="AF25" s="280"/>
      <c r="AG25" s="312"/>
      <c r="AH25" s="313"/>
      <c r="AI25" s="278"/>
      <c r="AJ25" s="280"/>
      <c r="AL25" s="96">
        <f t="shared" si="3"/>
        <v>0</v>
      </c>
      <c r="AM25" s="96">
        <f t="shared" si="9"/>
        <v>0</v>
      </c>
      <c r="AN25" s="96">
        <f t="shared" si="10"/>
        <v>0</v>
      </c>
      <c r="AO25" s="96">
        <f t="shared" si="11"/>
        <v>0</v>
      </c>
      <c r="AP25" s="96">
        <f t="shared" si="12"/>
        <v>0</v>
      </c>
      <c r="AQ25" s="96">
        <f t="shared" si="13"/>
        <v>0</v>
      </c>
      <c r="AR25" s="96">
        <f t="shared" si="14"/>
        <v>0</v>
      </c>
      <c r="AS25" s="96">
        <f t="shared" si="15"/>
        <v>0</v>
      </c>
      <c r="AT25" s="96">
        <f t="shared" si="16"/>
        <v>0</v>
      </c>
      <c r="AU25" s="96">
        <f t="shared" si="17"/>
        <v>0</v>
      </c>
      <c r="AV25" s="96">
        <f t="shared" si="18"/>
        <v>0</v>
      </c>
      <c r="AW25" s="96">
        <f t="shared" si="19"/>
        <v>0</v>
      </c>
      <c r="AX25" s="96">
        <f t="shared" si="20"/>
        <v>0</v>
      </c>
      <c r="AY25" s="96">
        <f t="shared" si="21"/>
        <v>0</v>
      </c>
      <c r="AZ25" s="96">
        <f t="shared" si="22"/>
        <v>0</v>
      </c>
      <c r="BA25" s="96">
        <f t="shared" si="23"/>
        <v>0</v>
      </c>
      <c r="BB25" s="96"/>
      <c r="BC25" s="96"/>
      <c r="BD25" s="96"/>
      <c r="BE25" s="96"/>
      <c r="BF25" s="96"/>
      <c r="BG25" s="96"/>
      <c r="BH25" s="96"/>
      <c r="BI25" s="96"/>
    </row>
    <row r="26" spans="1:61" ht="12" customHeight="1">
      <c r="A26" s="52" t="s">
        <v>17</v>
      </c>
      <c r="B26" s="413" t="s">
        <v>42</v>
      </c>
      <c r="C26" s="441">
        <f t="shared" si="24"/>
        <v>0</v>
      </c>
      <c r="D26" s="442">
        <f t="shared" si="24"/>
        <v>0</v>
      </c>
      <c r="E26" s="442">
        <f t="shared" si="24"/>
        <v>0</v>
      </c>
      <c r="F26" s="442">
        <f t="shared" si="24"/>
        <v>0</v>
      </c>
      <c r="G26" s="442">
        <f t="shared" si="24"/>
        <v>0</v>
      </c>
      <c r="H26" s="442">
        <f t="shared" si="24"/>
        <v>0</v>
      </c>
      <c r="I26" s="442">
        <f t="shared" si="24"/>
        <v>0</v>
      </c>
      <c r="J26" s="442">
        <f t="shared" si="24"/>
        <v>0</v>
      </c>
      <c r="K26" s="429">
        <f t="shared" si="24"/>
        <v>0</v>
      </c>
      <c r="L26" s="510">
        <f t="shared" si="24"/>
        <v>0</v>
      </c>
      <c r="M26" s="429">
        <f t="shared" si="24"/>
        <v>0</v>
      </c>
      <c r="N26" s="510">
        <f t="shared" si="24"/>
        <v>0</v>
      </c>
      <c r="O26" s="441">
        <f t="shared" si="24"/>
        <v>0</v>
      </c>
      <c r="P26" s="442">
        <f t="shared" si="24"/>
        <v>0</v>
      </c>
      <c r="Q26" s="418">
        <f t="shared" si="24"/>
        <v>0</v>
      </c>
      <c r="R26" s="422">
        <f t="shared" si="24"/>
        <v>0</v>
      </c>
      <c r="S26" s="159"/>
      <c r="T26" s="159"/>
      <c r="U26" s="312"/>
      <c r="V26" s="313"/>
      <c r="W26" s="313"/>
      <c r="X26" s="313"/>
      <c r="Y26" s="313"/>
      <c r="Z26" s="313"/>
      <c r="AA26" s="313"/>
      <c r="AB26" s="313"/>
      <c r="AC26" s="284"/>
      <c r="AD26" s="285"/>
      <c r="AE26" s="278"/>
      <c r="AF26" s="280"/>
      <c r="AG26" s="312"/>
      <c r="AH26" s="313"/>
      <c r="AI26" s="278"/>
      <c r="AJ26" s="280"/>
      <c r="AL26" s="96">
        <f t="shared" si="3"/>
        <v>0</v>
      </c>
      <c r="AM26" s="96">
        <f t="shared" si="9"/>
        <v>0</v>
      </c>
      <c r="AN26" s="96">
        <f t="shared" si="10"/>
        <v>0</v>
      </c>
      <c r="AO26" s="96">
        <f t="shared" si="11"/>
        <v>0</v>
      </c>
      <c r="AP26" s="96">
        <f t="shared" si="12"/>
        <v>0</v>
      </c>
      <c r="AQ26" s="96">
        <f t="shared" si="13"/>
        <v>0</v>
      </c>
      <c r="AR26" s="96">
        <f t="shared" si="14"/>
        <v>0</v>
      </c>
      <c r="AS26" s="96">
        <f t="shared" si="15"/>
        <v>0</v>
      </c>
      <c r="AT26" s="96">
        <f t="shared" si="16"/>
        <v>0</v>
      </c>
      <c r="AU26" s="96">
        <f t="shared" si="17"/>
        <v>0</v>
      </c>
      <c r="AV26" s="96">
        <f t="shared" si="18"/>
        <v>0</v>
      </c>
      <c r="AW26" s="96">
        <f t="shared" si="19"/>
        <v>0</v>
      </c>
      <c r="AX26" s="96">
        <f t="shared" si="20"/>
        <v>0</v>
      </c>
      <c r="AY26" s="96">
        <f t="shared" si="21"/>
        <v>0</v>
      </c>
      <c r="AZ26" s="96">
        <f t="shared" si="22"/>
        <v>0</v>
      </c>
      <c r="BA26" s="96">
        <f t="shared" si="23"/>
        <v>0</v>
      </c>
      <c r="BB26" s="96"/>
      <c r="BC26" s="96"/>
      <c r="BD26" s="96"/>
      <c r="BE26" s="96"/>
      <c r="BF26" s="96"/>
      <c r="BG26" s="96"/>
      <c r="BH26" s="96"/>
      <c r="BI26" s="96"/>
    </row>
    <row r="27" spans="1:61" ht="12" customHeight="1">
      <c r="A27" s="58" t="s">
        <v>21</v>
      </c>
      <c r="B27" s="423" t="s">
        <v>43</v>
      </c>
      <c r="C27" s="448">
        <f t="shared" si="24"/>
        <v>0</v>
      </c>
      <c r="D27" s="449">
        <f t="shared" si="24"/>
        <v>0</v>
      </c>
      <c r="E27" s="449">
        <f t="shared" si="24"/>
        <v>0</v>
      </c>
      <c r="F27" s="449">
        <f t="shared" si="24"/>
        <v>0</v>
      </c>
      <c r="G27" s="449">
        <f t="shared" si="24"/>
        <v>0</v>
      </c>
      <c r="H27" s="449">
        <f t="shared" si="24"/>
        <v>0</v>
      </c>
      <c r="I27" s="449">
        <f t="shared" si="24"/>
        <v>0</v>
      </c>
      <c r="J27" s="449">
        <f t="shared" si="24"/>
        <v>0</v>
      </c>
      <c r="K27" s="526">
        <f t="shared" si="24"/>
        <v>0</v>
      </c>
      <c r="L27" s="527">
        <f t="shared" si="24"/>
        <v>0</v>
      </c>
      <c r="M27" s="526">
        <f t="shared" si="24"/>
        <v>0</v>
      </c>
      <c r="N27" s="527">
        <f t="shared" si="24"/>
        <v>0</v>
      </c>
      <c r="O27" s="448">
        <f t="shared" si="24"/>
        <v>0</v>
      </c>
      <c r="P27" s="449">
        <f t="shared" si="24"/>
        <v>0</v>
      </c>
      <c r="Q27" s="425">
        <f t="shared" si="24"/>
        <v>0</v>
      </c>
      <c r="R27" s="426">
        <f t="shared" si="24"/>
        <v>0</v>
      </c>
      <c r="S27" s="159"/>
      <c r="T27" s="159"/>
      <c r="U27" s="314"/>
      <c r="V27" s="315"/>
      <c r="W27" s="315"/>
      <c r="X27" s="315"/>
      <c r="Y27" s="315"/>
      <c r="Z27" s="315"/>
      <c r="AA27" s="315"/>
      <c r="AB27" s="315"/>
      <c r="AC27" s="287"/>
      <c r="AD27" s="288"/>
      <c r="AE27" s="289"/>
      <c r="AF27" s="290"/>
      <c r="AG27" s="314"/>
      <c r="AH27" s="315"/>
      <c r="AI27" s="289"/>
      <c r="AJ27" s="280"/>
      <c r="AL27" s="96">
        <f t="shared" si="3"/>
        <v>0</v>
      </c>
      <c r="AM27" s="96">
        <f t="shared" si="9"/>
        <v>0</v>
      </c>
      <c r="AN27" s="96">
        <f t="shared" si="10"/>
        <v>0</v>
      </c>
      <c r="AO27" s="96">
        <f t="shared" si="11"/>
        <v>0</v>
      </c>
      <c r="AP27" s="96">
        <f t="shared" si="12"/>
        <v>0</v>
      </c>
      <c r="AQ27" s="96">
        <f t="shared" si="13"/>
        <v>0</v>
      </c>
      <c r="AR27" s="96">
        <f t="shared" si="14"/>
        <v>0</v>
      </c>
      <c r="AS27" s="96">
        <f t="shared" si="15"/>
        <v>0</v>
      </c>
      <c r="AT27" s="96">
        <f t="shared" si="16"/>
        <v>0</v>
      </c>
      <c r="AU27" s="96">
        <f t="shared" si="17"/>
        <v>0</v>
      </c>
      <c r="AV27" s="96">
        <f t="shared" si="18"/>
        <v>0</v>
      </c>
      <c r="AW27" s="96">
        <f t="shared" si="19"/>
        <v>0</v>
      </c>
      <c r="AX27" s="96">
        <f t="shared" si="20"/>
        <v>0</v>
      </c>
      <c r="AY27" s="96">
        <f t="shared" si="21"/>
        <v>0</v>
      </c>
      <c r="AZ27" s="96">
        <f t="shared" si="22"/>
        <v>0</v>
      </c>
      <c r="BA27" s="96">
        <f t="shared" si="23"/>
        <v>0</v>
      </c>
      <c r="BB27" s="96"/>
      <c r="BC27" s="96"/>
      <c r="BD27" s="96"/>
      <c r="BE27" s="96"/>
      <c r="BF27" s="96"/>
      <c r="BG27" s="96"/>
      <c r="BH27" s="96"/>
      <c r="BI27" s="96"/>
    </row>
    <row r="28" spans="1:61" ht="12" customHeight="1">
      <c r="A28" s="52" t="s">
        <v>13</v>
      </c>
      <c r="B28" s="413" t="s">
        <v>44</v>
      </c>
      <c r="C28" s="473">
        <f t="shared" si="24"/>
        <v>0</v>
      </c>
      <c r="D28" s="442">
        <f t="shared" si="24"/>
        <v>0</v>
      </c>
      <c r="E28" s="442">
        <f t="shared" si="24"/>
        <v>0</v>
      </c>
      <c r="F28" s="442">
        <f t="shared" si="24"/>
        <v>0</v>
      </c>
      <c r="G28" s="442">
        <f t="shared" si="24"/>
        <v>0</v>
      </c>
      <c r="H28" s="442">
        <f t="shared" si="24"/>
        <v>0</v>
      </c>
      <c r="I28" s="442">
        <f t="shared" si="24"/>
        <v>0</v>
      </c>
      <c r="J28" s="442">
        <f t="shared" si="24"/>
        <v>0</v>
      </c>
      <c r="K28" s="429">
        <f t="shared" si="24"/>
        <v>0</v>
      </c>
      <c r="L28" s="510">
        <f t="shared" si="24"/>
        <v>0</v>
      </c>
      <c r="M28" s="429">
        <f t="shared" si="24"/>
        <v>0</v>
      </c>
      <c r="N28" s="510">
        <f t="shared" si="24"/>
        <v>0</v>
      </c>
      <c r="O28" s="473">
        <f t="shared" si="24"/>
        <v>0</v>
      </c>
      <c r="P28" s="442">
        <f t="shared" si="24"/>
        <v>0</v>
      </c>
      <c r="Q28" s="418">
        <f t="shared" si="24"/>
        <v>0</v>
      </c>
      <c r="R28" s="422">
        <f t="shared" si="24"/>
        <v>0</v>
      </c>
      <c r="S28" s="159"/>
      <c r="T28" s="159"/>
      <c r="U28" s="312"/>
      <c r="V28" s="313"/>
      <c r="W28" s="313"/>
      <c r="X28" s="313"/>
      <c r="Y28" s="313"/>
      <c r="Z28" s="313"/>
      <c r="AA28" s="313"/>
      <c r="AB28" s="313"/>
      <c r="AC28" s="284"/>
      <c r="AD28" s="285"/>
      <c r="AE28" s="278"/>
      <c r="AF28" s="280"/>
      <c r="AG28" s="312"/>
      <c r="AH28" s="313"/>
      <c r="AI28" s="278"/>
      <c r="AJ28" s="280"/>
      <c r="AL28" s="96">
        <f t="shared" si="3"/>
        <v>0</v>
      </c>
      <c r="AM28" s="96">
        <f t="shared" si="9"/>
        <v>0</v>
      </c>
      <c r="AN28" s="96">
        <f t="shared" si="10"/>
        <v>0</v>
      </c>
      <c r="AO28" s="96">
        <f t="shared" si="11"/>
        <v>0</v>
      </c>
      <c r="AP28" s="96">
        <f t="shared" si="12"/>
        <v>0</v>
      </c>
      <c r="AQ28" s="96">
        <f t="shared" si="13"/>
        <v>0</v>
      </c>
      <c r="AR28" s="96">
        <f t="shared" si="14"/>
        <v>0</v>
      </c>
      <c r="AS28" s="96">
        <f t="shared" si="15"/>
        <v>0</v>
      </c>
      <c r="AT28" s="96">
        <f t="shared" si="16"/>
        <v>0</v>
      </c>
      <c r="AU28" s="96">
        <f t="shared" si="17"/>
        <v>0</v>
      </c>
      <c r="AV28" s="96">
        <f t="shared" si="18"/>
        <v>0</v>
      </c>
      <c r="AW28" s="96">
        <f t="shared" si="19"/>
        <v>0</v>
      </c>
      <c r="AX28" s="96">
        <f t="shared" si="20"/>
        <v>0</v>
      </c>
      <c r="AY28" s="96">
        <f t="shared" si="21"/>
        <v>0</v>
      </c>
      <c r="AZ28" s="96">
        <f t="shared" si="22"/>
        <v>0</v>
      </c>
      <c r="BA28" s="96">
        <f t="shared" si="23"/>
        <v>0</v>
      </c>
      <c r="BB28" s="96"/>
      <c r="BC28" s="96"/>
      <c r="BD28" s="96"/>
      <c r="BE28" s="96"/>
      <c r="BF28" s="96"/>
      <c r="BG28" s="96"/>
      <c r="BH28" s="96"/>
      <c r="BI28" s="96"/>
    </row>
    <row r="29" spans="1:61" ht="12" customHeight="1">
      <c r="A29" s="52" t="s">
        <v>12</v>
      </c>
      <c r="B29" s="413" t="s">
        <v>45</v>
      </c>
      <c r="C29" s="441">
        <f t="shared" si="24"/>
        <v>0</v>
      </c>
      <c r="D29" s="442">
        <f t="shared" si="24"/>
        <v>0</v>
      </c>
      <c r="E29" s="442">
        <f t="shared" si="24"/>
        <v>0</v>
      </c>
      <c r="F29" s="442">
        <f t="shared" si="24"/>
        <v>0</v>
      </c>
      <c r="G29" s="442">
        <f t="shared" si="24"/>
        <v>0</v>
      </c>
      <c r="H29" s="442">
        <f t="shared" si="24"/>
        <v>0</v>
      </c>
      <c r="I29" s="442">
        <f t="shared" si="24"/>
        <v>0</v>
      </c>
      <c r="J29" s="442">
        <f t="shared" si="24"/>
        <v>0</v>
      </c>
      <c r="K29" s="429">
        <f t="shared" si="24"/>
        <v>0</v>
      </c>
      <c r="L29" s="510">
        <f t="shared" si="24"/>
        <v>0</v>
      </c>
      <c r="M29" s="429">
        <f t="shared" si="24"/>
        <v>0</v>
      </c>
      <c r="N29" s="510">
        <f t="shared" si="24"/>
        <v>0</v>
      </c>
      <c r="O29" s="441">
        <f t="shared" si="24"/>
        <v>0</v>
      </c>
      <c r="P29" s="442">
        <f t="shared" si="24"/>
        <v>0</v>
      </c>
      <c r="Q29" s="418">
        <f t="shared" si="24"/>
        <v>0</v>
      </c>
      <c r="R29" s="422">
        <f t="shared" si="24"/>
        <v>0</v>
      </c>
      <c r="S29" s="159"/>
      <c r="T29" s="159"/>
      <c r="U29" s="312"/>
      <c r="V29" s="313"/>
      <c r="W29" s="313"/>
      <c r="X29" s="313"/>
      <c r="Y29" s="313"/>
      <c r="Z29" s="313"/>
      <c r="AA29" s="313"/>
      <c r="AB29" s="313"/>
      <c r="AC29" s="284"/>
      <c r="AD29" s="285"/>
      <c r="AE29" s="278"/>
      <c r="AF29" s="280"/>
      <c r="AG29" s="312"/>
      <c r="AH29" s="313"/>
      <c r="AI29" s="278"/>
      <c r="AJ29" s="280"/>
      <c r="AL29" s="96">
        <f t="shared" si="3"/>
        <v>0</v>
      </c>
      <c r="AM29" s="96">
        <f t="shared" si="9"/>
        <v>0</v>
      </c>
      <c r="AN29" s="96">
        <f t="shared" si="10"/>
        <v>0</v>
      </c>
      <c r="AO29" s="96">
        <f t="shared" si="11"/>
        <v>0</v>
      </c>
      <c r="AP29" s="96">
        <f t="shared" si="12"/>
        <v>0</v>
      </c>
      <c r="AQ29" s="96">
        <f t="shared" si="13"/>
        <v>0</v>
      </c>
      <c r="AR29" s="96">
        <f t="shared" si="14"/>
        <v>0</v>
      </c>
      <c r="AS29" s="96">
        <f t="shared" si="15"/>
        <v>0</v>
      </c>
      <c r="AT29" s="96">
        <f t="shared" si="16"/>
        <v>0</v>
      </c>
      <c r="AU29" s="96">
        <f t="shared" si="17"/>
        <v>0</v>
      </c>
      <c r="AV29" s="96">
        <f t="shared" si="18"/>
        <v>0</v>
      </c>
      <c r="AW29" s="96">
        <f t="shared" si="19"/>
        <v>0</v>
      </c>
      <c r="AX29" s="96">
        <f t="shared" si="20"/>
        <v>0</v>
      </c>
      <c r="AY29" s="96">
        <f t="shared" si="21"/>
        <v>0</v>
      </c>
      <c r="AZ29" s="96">
        <f t="shared" si="22"/>
        <v>0</v>
      </c>
      <c r="BA29" s="96">
        <f t="shared" si="23"/>
        <v>0</v>
      </c>
      <c r="BB29" s="96"/>
      <c r="BC29" s="96"/>
      <c r="BD29" s="96"/>
      <c r="BE29" s="96"/>
      <c r="BF29" s="96"/>
      <c r="BG29" s="96"/>
      <c r="BH29" s="96"/>
      <c r="BI29" s="96"/>
    </row>
    <row r="30" spans="1:61" ht="12" customHeight="1">
      <c r="A30" s="58" t="s">
        <v>11</v>
      </c>
      <c r="B30" s="430" t="s">
        <v>46</v>
      </c>
      <c r="C30" s="450">
        <f t="shared" si="24"/>
        <v>0</v>
      </c>
      <c r="D30" s="451">
        <f t="shared" si="24"/>
        <v>0</v>
      </c>
      <c r="E30" s="451">
        <f t="shared" si="24"/>
        <v>0</v>
      </c>
      <c r="F30" s="451">
        <f t="shared" si="24"/>
        <v>0</v>
      </c>
      <c r="G30" s="451">
        <f t="shared" si="24"/>
        <v>0</v>
      </c>
      <c r="H30" s="451">
        <f t="shared" si="24"/>
        <v>0</v>
      </c>
      <c r="I30" s="451">
        <f t="shared" si="24"/>
        <v>0</v>
      </c>
      <c r="J30" s="451">
        <f t="shared" si="24"/>
        <v>0</v>
      </c>
      <c r="K30" s="533">
        <f t="shared" si="24"/>
        <v>0</v>
      </c>
      <c r="L30" s="437">
        <f t="shared" si="24"/>
        <v>0</v>
      </c>
      <c r="M30" s="533">
        <f t="shared" si="24"/>
        <v>0</v>
      </c>
      <c r="N30" s="437">
        <f t="shared" si="24"/>
        <v>0</v>
      </c>
      <c r="O30" s="543">
        <f t="shared" si="24"/>
        <v>0</v>
      </c>
      <c r="P30" s="544">
        <f t="shared" si="24"/>
        <v>0</v>
      </c>
      <c r="Q30" s="436">
        <f t="shared" si="24"/>
        <v>0</v>
      </c>
      <c r="R30" s="438">
        <f t="shared" si="24"/>
        <v>0</v>
      </c>
      <c r="S30" s="159"/>
      <c r="T30" s="159"/>
      <c r="U30" s="316"/>
      <c r="V30" s="317"/>
      <c r="W30" s="317"/>
      <c r="X30" s="317"/>
      <c r="Y30" s="317"/>
      <c r="Z30" s="317"/>
      <c r="AA30" s="317"/>
      <c r="AB30" s="317"/>
      <c r="AC30" s="299"/>
      <c r="AD30" s="607"/>
      <c r="AE30" s="300"/>
      <c r="AF30" s="318"/>
      <c r="AG30" s="316"/>
      <c r="AH30" s="317"/>
      <c r="AI30" s="300"/>
      <c r="AJ30" s="310"/>
      <c r="AL30" s="96">
        <f t="shared" si="3"/>
        <v>0</v>
      </c>
      <c r="AM30" s="96">
        <f t="shared" si="9"/>
        <v>0</v>
      </c>
      <c r="AN30" s="96">
        <f t="shared" si="10"/>
        <v>0</v>
      </c>
      <c r="AO30" s="96">
        <f t="shared" si="11"/>
        <v>0</v>
      </c>
      <c r="AP30" s="96">
        <f t="shared" si="12"/>
        <v>0</v>
      </c>
      <c r="AQ30" s="96">
        <f t="shared" si="13"/>
        <v>0</v>
      </c>
      <c r="AR30" s="96">
        <f t="shared" si="14"/>
        <v>0</v>
      </c>
      <c r="AS30" s="96">
        <f t="shared" si="15"/>
        <v>0</v>
      </c>
      <c r="AT30" s="96">
        <f t="shared" si="16"/>
        <v>0</v>
      </c>
      <c r="AU30" s="96">
        <f t="shared" si="17"/>
        <v>0</v>
      </c>
      <c r="AV30" s="96">
        <f t="shared" si="18"/>
        <v>0</v>
      </c>
      <c r="AW30" s="96">
        <f t="shared" si="19"/>
        <v>0</v>
      </c>
      <c r="AX30" s="96">
        <f t="shared" si="20"/>
        <v>0</v>
      </c>
      <c r="AY30" s="96">
        <f t="shared" si="21"/>
        <v>0</v>
      </c>
      <c r="AZ30" s="96">
        <f t="shared" si="22"/>
        <v>0</v>
      </c>
      <c r="BA30" s="96">
        <f t="shared" si="23"/>
        <v>0</v>
      </c>
      <c r="BB30" s="96"/>
      <c r="BC30" s="96"/>
      <c r="BD30" s="96"/>
      <c r="BE30" s="96"/>
      <c r="BF30" s="96"/>
      <c r="BG30" s="96"/>
      <c r="BH30" s="96"/>
      <c r="BI30" s="96"/>
    </row>
    <row r="31" spans="1:61" s="173" customFormat="1" ht="13.2">
      <c r="A31" s="178" t="str">
        <f>+"FXRetailTot"&amp;$A$1</f>
        <v>FXRetailTotSWE</v>
      </c>
      <c r="B31" s="945" t="s">
        <v>98</v>
      </c>
      <c r="C31" s="945"/>
      <c r="D31" s="945"/>
      <c r="E31" s="945"/>
      <c r="F31" s="945"/>
      <c r="G31" s="945"/>
      <c r="H31" s="945"/>
      <c r="I31" s="945"/>
      <c r="J31" s="945"/>
      <c r="K31" s="945"/>
      <c r="L31" s="945"/>
      <c r="M31" s="945"/>
      <c r="N31" s="945"/>
      <c r="O31" s="945"/>
      <c r="P31" s="945"/>
      <c r="Q31" s="945"/>
      <c r="R31" s="945"/>
    </row>
    <row r="32" spans="1:61" s="5" customFormat="1">
      <c r="A32" s="148"/>
      <c r="B32" s="950"/>
      <c r="C32" s="950"/>
      <c r="D32" s="950"/>
      <c r="E32" s="950"/>
      <c r="F32" s="950"/>
      <c r="G32" s="950"/>
      <c r="H32" s="950"/>
      <c r="I32" s="950"/>
      <c r="J32" s="950"/>
      <c r="K32" s="950"/>
      <c r="L32" s="950"/>
      <c r="M32" s="950"/>
      <c r="N32" s="950"/>
      <c r="O32" s="950"/>
      <c r="P32" s="950"/>
      <c r="Q32" s="357"/>
      <c r="R32" s="353"/>
      <c r="S32" s="106"/>
      <c r="T32" s="107"/>
    </row>
    <row r="33" spans="1:20" s="5" customFormat="1">
      <c r="A33" s="147"/>
      <c r="B33" s="920"/>
      <c r="C33" s="920"/>
      <c r="D33" s="920"/>
      <c r="E33" s="920"/>
      <c r="F33" s="920"/>
      <c r="G33" s="920"/>
      <c r="H33" s="920"/>
      <c r="I33" s="920"/>
      <c r="J33" s="920"/>
      <c r="K33" s="920"/>
      <c r="L33" s="920"/>
      <c r="N33" s="108"/>
      <c r="Q33" s="108"/>
      <c r="T33" s="108"/>
    </row>
    <row r="34" spans="1:20" s="49" customFormat="1">
      <c r="A34" s="40"/>
      <c r="B34" s="10"/>
      <c r="C34" s="10"/>
      <c r="D34" s="10"/>
      <c r="E34" s="10"/>
      <c r="F34" s="10"/>
      <c r="G34" s="10"/>
      <c r="H34" s="10"/>
      <c r="I34" s="10"/>
      <c r="J34" s="10"/>
      <c r="K34" s="160"/>
      <c r="L34" s="160"/>
      <c r="M34" s="10"/>
    </row>
    <row r="35" spans="1:20" s="49" customFormat="1">
      <c r="A35" s="40"/>
      <c r="B35" s="10"/>
      <c r="C35" s="16"/>
      <c r="D35" s="16"/>
      <c r="E35" s="7"/>
      <c r="F35" s="12"/>
      <c r="G35" s="12"/>
      <c r="H35" s="12"/>
      <c r="I35" s="12"/>
      <c r="J35" s="12"/>
      <c r="K35" s="160"/>
      <c r="L35" s="160"/>
      <c r="M35" s="10"/>
    </row>
    <row r="36" spans="1:20" s="49" customFormat="1">
      <c r="A36" s="8"/>
      <c r="B36" s="10"/>
      <c r="C36" s="16"/>
      <c r="D36" s="16"/>
      <c r="E36" s="16"/>
      <c r="F36" s="12"/>
      <c r="G36" s="12"/>
      <c r="H36" s="7"/>
      <c r="I36" s="7"/>
      <c r="J36" s="7"/>
      <c r="K36" s="160"/>
      <c r="L36" s="160"/>
      <c r="M36" s="10"/>
    </row>
    <row r="37" spans="1:20" s="49" customFormat="1">
      <c r="A37" s="8"/>
      <c r="B37" s="10"/>
      <c r="C37" s="16"/>
      <c r="D37" s="16"/>
      <c r="E37" s="16"/>
      <c r="F37" s="12"/>
      <c r="G37" s="12"/>
      <c r="H37" s="7"/>
      <c r="I37" s="7"/>
      <c r="J37" s="7"/>
      <c r="K37" s="160"/>
      <c r="L37" s="160"/>
      <c r="M37" s="10"/>
    </row>
    <row r="38" spans="1:20" s="49" customFormat="1">
      <c r="A38" s="8"/>
      <c r="B38" s="10"/>
      <c r="C38" s="16"/>
      <c r="D38" s="16"/>
      <c r="E38" s="16"/>
      <c r="F38" s="97"/>
      <c r="G38" s="12"/>
      <c r="H38" s="7"/>
      <c r="I38" s="7"/>
      <c r="J38" s="7"/>
      <c r="K38" s="160"/>
      <c r="L38" s="160"/>
      <c r="M38" s="10"/>
    </row>
    <row r="39" spans="1:20" s="49" customFormat="1">
      <c r="A39" s="8"/>
      <c r="B39" s="10"/>
      <c r="C39" s="21"/>
      <c r="D39" s="21"/>
      <c r="E39" s="21"/>
      <c r="F39" s="98"/>
      <c r="G39" s="98"/>
      <c r="H39" s="9"/>
      <c r="I39" s="9"/>
      <c r="J39" s="9"/>
      <c r="K39" s="160"/>
      <c r="L39" s="160"/>
      <c r="M39" s="10"/>
    </row>
    <row r="40" spans="1:20" s="49" customFormat="1">
      <c r="A40" s="8"/>
      <c r="B40" s="10"/>
      <c r="C40" s="16"/>
      <c r="D40" s="16"/>
      <c r="E40" s="7"/>
      <c r="F40" s="12"/>
      <c r="G40" s="12"/>
      <c r="H40" s="7"/>
      <c r="I40" s="7"/>
      <c r="J40" s="7"/>
      <c r="K40" s="160"/>
      <c r="L40" s="160"/>
      <c r="M40" s="10"/>
    </row>
    <row r="41" spans="1:20" s="49" customFormat="1">
      <c r="A41" s="8"/>
      <c r="B41" s="10"/>
      <c r="C41" s="21"/>
      <c r="D41" s="21"/>
      <c r="E41" s="9"/>
      <c r="F41" s="98"/>
      <c r="G41" s="98"/>
      <c r="H41" s="9"/>
      <c r="I41" s="9"/>
      <c r="J41" s="9"/>
      <c r="K41" s="160"/>
      <c r="L41" s="160"/>
      <c r="M41" s="10"/>
    </row>
    <row r="42" spans="1:20" s="49" customFormat="1">
      <c r="A42" s="8"/>
      <c r="B42" s="10"/>
      <c r="C42" s="21"/>
      <c r="D42" s="21"/>
      <c r="E42" s="9"/>
      <c r="F42" s="9"/>
      <c r="G42" s="9"/>
      <c r="H42" s="9"/>
      <c r="I42" s="9"/>
      <c r="J42" s="9"/>
      <c r="K42" s="160"/>
      <c r="L42" s="160"/>
      <c r="M42" s="10"/>
    </row>
    <row r="43" spans="1:20" s="49" customFormat="1">
      <c r="A43" s="8"/>
      <c r="B43" s="10"/>
      <c r="C43" s="16"/>
      <c r="D43" s="16"/>
      <c r="E43" s="7"/>
      <c r="F43" s="99"/>
      <c r="G43" s="99"/>
      <c r="H43" s="7"/>
      <c r="I43" s="7"/>
      <c r="J43" s="7"/>
      <c r="K43" s="160"/>
      <c r="L43" s="160"/>
      <c r="M43" s="10"/>
    </row>
    <row r="44" spans="1:20" s="49" customFormat="1">
      <c r="A44" s="8"/>
      <c r="B44" s="10"/>
      <c r="C44" s="21"/>
      <c r="D44" s="21"/>
      <c r="E44" s="9"/>
      <c r="F44" s="98"/>
      <c r="G44" s="98"/>
      <c r="H44" s="9"/>
      <c r="I44" s="9"/>
      <c r="J44" s="9"/>
      <c r="K44" s="160"/>
      <c r="L44" s="160"/>
      <c r="M44" s="10"/>
    </row>
    <row r="45" spans="1:20" s="49" customFormat="1">
      <c r="A45" s="8"/>
      <c r="B45" s="10"/>
      <c r="C45" s="12"/>
      <c r="D45" s="12"/>
      <c r="E45" s="12"/>
      <c r="F45" s="12"/>
      <c r="G45" s="12"/>
      <c r="H45" s="12"/>
      <c r="I45" s="12"/>
      <c r="J45" s="12"/>
      <c r="K45" s="160"/>
      <c r="L45" s="160"/>
      <c r="M45" s="10"/>
    </row>
    <row r="46" spans="1:20" s="49" customFormat="1">
      <c r="A46" s="8"/>
      <c r="B46" s="10"/>
      <c r="C46" s="12"/>
      <c r="D46" s="12"/>
      <c r="E46" s="12"/>
      <c r="F46" s="12"/>
      <c r="G46" s="12"/>
      <c r="H46" s="12"/>
      <c r="I46" s="12"/>
      <c r="J46" s="12"/>
      <c r="K46" s="160"/>
      <c r="L46" s="160"/>
      <c r="M46" s="10"/>
    </row>
    <row r="47" spans="1:20" s="49" customFormat="1">
      <c r="A47" s="8"/>
      <c r="B47" s="10"/>
      <c r="C47" s="99"/>
      <c r="D47" s="99"/>
      <c r="E47" s="99"/>
      <c r="F47" s="99"/>
      <c r="G47" s="99"/>
      <c r="H47" s="99"/>
      <c r="I47" s="99"/>
      <c r="J47" s="99"/>
      <c r="K47" s="160"/>
      <c r="L47" s="160"/>
      <c r="M47" s="10"/>
    </row>
    <row r="48" spans="1:20" s="49" customFormat="1">
      <c r="A48" s="8"/>
      <c r="B48" s="10"/>
      <c r="C48" s="7"/>
      <c r="D48" s="7"/>
      <c r="E48" s="7"/>
      <c r="F48" s="7"/>
      <c r="G48" s="7"/>
      <c r="H48" s="7"/>
      <c r="I48" s="7"/>
      <c r="J48" s="7"/>
      <c r="K48" s="160"/>
      <c r="L48" s="160"/>
      <c r="M48" s="10"/>
    </row>
    <row r="49" spans="1:13" s="49" customFormat="1">
      <c r="A49" s="8"/>
      <c r="B49" s="10"/>
      <c r="C49" s="100"/>
      <c r="D49" s="100"/>
      <c r="E49" s="100"/>
      <c r="F49" s="100"/>
      <c r="G49" s="100"/>
      <c r="H49" s="100"/>
      <c r="I49" s="100"/>
      <c r="J49" s="100"/>
      <c r="K49" s="160"/>
      <c r="L49" s="160"/>
      <c r="M49" s="10"/>
    </row>
    <row r="50" spans="1:13" s="49" customFormat="1">
      <c r="A50" s="8"/>
      <c r="B50" s="10"/>
      <c r="C50" s="100"/>
      <c r="D50" s="100"/>
      <c r="E50" s="100"/>
      <c r="F50" s="100"/>
      <c r="G50" s="100"/>
      <c r="H50" s="100"/>
      <c r="I50" s="100"/>
      <c r="J50" s="100"/>
      <c r="K50" s="160"/>
      <c r="L50" s="160"/>
      <c r="M50" s="10"/>
    </row>
    <row r="51" spans="1:13" s="49" customFormat="1">
      <c r="A51" s="8"/>
      <c r="B51" s="10"/>
      <c r="C51" s="101"/>
      <c r="D51" s="101"/>
      <c r="E51" s="101"/>
      <c r="F51" s="101"/>
      <c r="G51" s="101"/>
      <c r="H51" s="101"/>
      <c r="I51" s="101"/>
      <c r="J51" s="101"/>
      <c r="K51" s="160"/>
      <c r="L51" s="160"/>
      <c r="M51" s="10"/>
    </row>
    <row r="52" spans="1:13" s="49" customFormat="1">
      <c r="A52" s="8"/>
      <c r="B52" s="10"/>
      <c r="C52" s="100"/>
      <c r="D52" s="100"/>
      <c r="E52" s="100"/>
      <c r="F52" s="100"/>
      <c r="G52" s="100"/>
      <c r="H52" s="100"/>
      <c r="I52" s="100"/>
      <c r="J52" s="100"/>
      <c r="K52" s="160"/>
      <c r="L52" s="160"/>
      <c r="M52" s="10"/>
    </row>
    <row r="53" spans="1:13" s="49" customFormat="1">
      <c r="A53" s="8"/>
      <c r="B53" s="10"/>
      <c r="C53" s="100"/>
      <c r="D53" s="100"/>
      <c r="E53" s="100"/>
      <c r="F53" s="100"/>
      <c r="G53" s="100"/>
      <c r="H53" s="100"/>
      <c r="I53" s="100"/>
      <c r="J53" s="100"/>
      <c r="K53" s="160"/>
      <c r="L53" s="160"/>
      <c r="M53" s="10"/>
    </row>
    <row r="54" spans="1:13" s="49" customFormat="1">
      <c r="A54" s="8"/>
      <c r="B54" s="10"/>
      <c r="C54" s="101"/>
      <c r="D54" s="101"/>
      <c r="E54" s="101"/>
      <c r="F54" s="101"/>
      <c r="G54" s="101"/>
      <c r="H54" s="101"/>
      <c r="I54" s="101"/>
      <c r="J54" s="101"/>
      <c r="K54" s="160"/>
      <c r="L54" s="160"/>
      <c r="M54" s="10"/>
    </row>
    <row r="55" spans="1:13" s="49" customFormat="1">
      <c r="A55" s="8"/>
      <c r="B55" s="10"/>
      <c r="C55" s="100"/>
      <c r="D55" s="100"/>
      <c r="E55" s="7"/>
      <c r="F55" s="7"/>
      <c r="G55" s="7"/>
      <c r="H55" s="9"/>
      <c r="I55" s="9"/>
      <c r="J55" s="9"/>
      <c r="K55" s="160"/>
      <c r="L55" s="160"/>
      <c r="M55" s="10"/>
    </row>
    <row r="56" spans="1:13" s="49" customFormat="1">
      <c r="A56" s="8"/>
      <c r="B56" s="10"/>
      <c r="C56" s="102"/>
      <c r="D56" s="102"/>
      <c r="E56" s="102"/>
      <c r="F56" s="102"/>
      <c r="G56" s="102"/>
      <c r="H56" s="102"/>
      <c r="I56" s="102"/>
      <c r="J56" s="102"/>
      <c r="K56" s="160"/>
      <c r="L56" s="160"/>
      <c r="M56" s="10"/>
    </row>
    <row r="57" spans="1:13" s="49" customFormat="1">
      <c r="A57" s="8"/>
      <c r="B57" s="10"/>
      <c r="C57" s="102"/>
      <c r="D57" s="102"/>
      <c r="E57" s="102"/>
      <c r="F57" s="102"/>
      <c r="G57" s="102"/>
      <c r="H57" s="102"/>
      <c r="I57" s="102"/>
      <c r="J57" s="102"/>
      <c r="K57" s="160"/>
      <c r="L57" s="160"/>
      <c r="M57" s="10"/>
    </row>
    <row r="58" spans="1:13" s="49" customFormat="1">
      <c r="A58" s="8"/>
      <c r="B58" s="10"/>
      <c r="C58" s="102"/>
      <c r="D58" s="102"/>
      <c r="E58" s="102"/>
      <c r="F58" s="102"/>
      <c r="G58" s="102"/>
      <c r="H58" s="102"/>
      <c r="I58" s="102"/>
      <c r="J58" s="102"/>
      <c r="K58" s="160"/>
      <c r="L58" s="160"/>
      <c r="M58" s="10"/>
    </row>
    <row r="59" spans="1:13" s="49" customFormat="1">
      <c r="A59" s="8"/>
      <c r="B59" s="10"/>
      <c r="C59" s="103"/>
      <c r="D59" s="103"/>
      <c r="E59" s="103"/>
      <c r="F59" s="103"/>
      <c r="G59" s="103"/>
      <c r="H59" s="103"/>
      <c r="I59" s="103"/>
      <c r="J59" s="103"/>
      <c r="K59" s="160"/>
      <c r="L59" s="160"/>
      <c r="M59" s="10"/>
    </row>
    <row r="60" spans="1:13" s="49" customFormat="1">
      <c r="A60" s="8"/>
      <c r="B60" s="10"/>
      <c r="C60" s="102"/>
      <c r="D60" s="102"/>
      <c r="E60" s="102"/>
      <c r="F60" s="102"/>
      <c r="G60" s="102"/>
      <c r="H60" s="102"/>
      <c r="I60" s="102"/>
      <c r="J60" s="102"/>
      <c r="K60" s="160"/>
      <c r="L60" s="160"/>
      <c r="M60" s="10"/>
    </row>
    <row r="61" spans="1:13" s="49" customFormat="1">
      <c r="A61" s="8"/>
      <c r="B61" s="10"/>
      <c r="C61" s="102"/>
      <c r="D61" s="102"/>
      <c r="E61" s="102"/>
      <c r="F61" s="102"/>
      <c r="G61" s="102"/>
      <c r="H61" s="102"/>
      <c r="I61" s="102"/>
      <c r="J61" s="102"/>
      <c r="K61" s="160"/>
      <c r="L61" s="160"/>
      <c r="M61" s="10"/>
    </row>
    <row r="62" spans="1:13" s="49" customFormat="1">
      <c r="A62" s="8"/>
      <c r="B62" s="10"/>
      <c r="C62" s="103"/>
      <c r="D62" s="103"/>
      <c r="E62" s="103"/>
      <c r="F62" s="103"/>
      <c r="G62" s="103"/>
      <c r="H62" s="103"/>
      <c r="I62" s="103"/>
      <c r="J62" s="103"/>
      <c r="K62" s="160"/>
      <c r="L62" s="160"/>
      <c r="M62" s="10"/>
    </row>
    <row r="63" spans="1:13" s="49" customFormat="1">
      <c r="A63" s="8"/>
      <c r="B63" s="10"/>
      <c r="C63" s="7"/>
      <c r="D63" s="7"/>
      <c r="E63" s="7"/>
      <c r="F63" s="7"/>
      <c r="G63" s="7"/>
      <c r="H63" s="7"/>
      <c r="I63" s="7"/>
      <c r="J63" s="7"/>
      <c r="K63" s="160"/>
      <c r="L63" s="160"/>
      <c r="M63" s="10"/>
    </row>
    <row r="64" spans="1:13" s="49" customFormat="1">
      <c r="A64" s="8"/>
      <c r="B64" s="10"/>
      <c r="C64" s="10"/>
      <c r="D64" s="10"/>
      <c r="E64" s="10"/>
      <c r="F64" s="10"/>
      <c r="G64" s="10"/>
      <c r="H64" s="10"/>
      <c r="I64" s="10"/>
      <c r="J64" s="10"/>
      <c r="K64" s="160"/>
      <c r="L64" s="160"/>
      <c r="M64" s="10"/>
    </row>
    <row r="65" spans="1:13" s="49" customFormat="1">
      <c r="A65" s="8"/>
      <c r="B65" s="10"/>
      <c r="C65" s="10"/>
      <c r="D65" s="10"/>
      <c r="E65" s="10"/>
      <c r="F65" s="10"/>
      <c r="G65" s="10"/>
      <c r="H65" s="10"/>
      <c r="I65" s="10"/>
      <c r="J65" s="10"/>
      <c r="K65" s="160"/>
      <c r="L65" s="160"/>
      <c r="M65" s="10"/>
    </row>
    <row r="66" spans="1:13" s="49" customFormat="1">
      <c r="A66" s="8"/>
      <c r="B66" s="10"/>
      <c r="C66" s="10"/>
      <c r="D66" s="10"/>
      <c r="E66" s="10"/>
      <c r="F66" s="10"/>
      <c r="G66" s="10"/>
      <c r="H66" s="10"/>
      <c r="I66" s="10"/>
      <c r="J66" s="10"/>
      <c r="K66" s="160"/>
      <c r="L66" s="160"/>
      <c r="M66" s="10"/>
    </row>
    <row r="96" spans="8:10" s="49" customFormat="1">
      <c r="H96" s="63"/>
      <c r="I96" s="63"/>
      <c r="J96" s="63"/>
    </row>
  </sheetData>
  <mergeCells count="6">
    <mergeCell ref="B33:L33"/>
    <mergeCell ref="M3:N3"/>
    <mergeCell ref="O3:P3"/>
    <mergeCell ref="Q3:R3"/>
    <mergeCell ref="B31:R31"/>
    <mergeCell ref="B32:P32"/>
  </mergeCells>
  <pageMargins left="0.7" right="0.7" top="0.75" bottom="0.75" header="0.3" footer="0.3"/>
  <pageSetup paperSize="9" orientation="portrait" r:id="rId1"/>
  <headerFooter>
    <oddFooter>&amp;C&amp;1#&amp;"Calibri"&amp;10&amp;K000000Confidential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7">
    <tabColor rgb="FF92D050"/>
    <pageSetUpPr fitToPage="1"/>
  </sheetPr>
  <dimension ref="A1:AV107"/>
  <sheetViews>
    <sheetView topLeftCell="B1" zoomScale="90" zoomScaleNormal="90" workbookViewId="0">
      <selection activeCell="D23" sqref="D23:J29"/>
    </sheetView>
  </sheetViews>
  <sheetFormatPr defaultColWidth="9.33203125" defaultRowHeight="12" outlineLevelRow="1" outlineLevelCol="1"/>
  <cols>
    <col min="1" max="1" width="23.33203125" style="49" customWidth="1"/>
    <col min="2" max="2" width="33.33203125" style="49" customWidth="1"/>
    <col min="3" max="3" width="7.44140625" style="10" bestFit="1" customWidth="1"/>
    <col min="4" max="5" width="7.44140625" style="49" bestFit="1" customWidth="1"/>
    <col min="6" max="6" width="7.44140625" style="49" customWidth="1"/>
    <col min="7" max="7" width="7.44140625" style="49" bestFit="1" customWidth="1"/>
    <col min="8" max="8" width="7.109375" style="49" customWidth="1" outlineLevel="1"/>
    <col min="9" max="10" width="6.6640625" style="49" customWidth="1" outlineLevel="1"/>
    <col min="11" max="12" width="7.44140625" style="49" customWidth="1"/>
    <col min="13" max="15" width="8.44140625" style="49" customWidth="1" outlineLevel="1"/>
    <col min="16" max="17" width="9.33203125" style="49"/>
    <col min="18" max="20" width="10.44140625" style="49" customWidth="1"/>
    <col min="21" max="22" width="9.33203125" style="49"/>
    <col min="23" max="23" width="13.109375" style="49" customWidth="1"/>
    <col min="24" max="24" width="8.109375" style="49" customWidth="1"/>
    <col min="25" max="16384" width="9.33203125" style="49"/>
  </cols>
  <sheetData>
    <row r="1" spans="1:48" s="86" customFormat="1" ht="10.5" customHeight="1">
      <c r="A1" s="162" t="s">
        <v>59</v>
      </c>
      <c r="B1" s="163">
        <v>2</v>
      </c>
      <c r="C1" s="163">
        <f t="shared" ref="C1:N1" si="0">+B1+1</f>
        <v>3</v>
      </c>
      <c r="D1" s="163">
        <f t="shared" si="0"/>
        <v>4</v>
      </c>
      <c r="E1" s="163">
        <f t="shared" si="0"/>
        <v>5</v>
      </c>
      <c r="F1" s="163">
        <f t="shared" si="0"/>
        <v>6</v>
      </c>
      <c r="G1" s="163">
        <f t="shared" si="0"/>
        <v>7</v>
      </c>
      <c r="H1" s="163">
        <f t="shared" si="0"/>
        <v>8</v>
      </c>
      <c r="I1" s="163">
        <f t="shared" si="0"/>
        <v>9</v>
      </c>
      <c r="J1" s="163">
        <f t="shared" si="0"/>
        <v>10</v>
      </c>
      <c r="K1" s="163">
        <f t="shared" si="0"/>
        <v>11</v>
      </c>
      <c r="L1" s="163">
        <f t="shared" si="0"/>
        <v>12</v>
      </c>
      <c r="M1" s="163">
        <f t="shared" si="0"/>
        <v>13</v>
      </c>
      <c r="N1" s="163">
        <f t="shared" si="0"/>
        <v>14</v>
      </c>
      <c r="O1" s="163">
        <v>17</v>
      </c>
      <c r="P1" s="163">
        <v>20</v>
      </c>
      <c r="Q1" s="163">
        <v>21</v>
      </c>
      <c r="R1" s="163">
        <v>22</v>
      </c>
      <c r="S1" s="163"/>
      <c r="T1" s="163"/>
      <c r="U1" s="163">
        <v>23</v>
      </c>
      <c r="V1" s="163">
        <v>24</v>
      </c>
      <c r="W1" s="163">
        <v>25</v>
      </c>
      <c r="X1" s="163">
        <v>26</v>
      </c>
      <c r="Y1" s="163">
        <v>27</v>
      </c>
      <c r="Z1" s="163">
        <v>28</v>
      </c>
      <c r="AA1" s="163">
        <v>29</v>
      </c>
      <c r="AB1" s="163">
        <v>30</v>
      </c>
      <c r="AC1" s="163">
        <v>31</v>
      </c>
      <c r="AD1" s="163">
        <v>32</v>
      </c>
      <c r="AE1" s="163">
        <v>33</v>
      </c>
      <c r="AF1" s="163">
        <v>34</v>
      </c>
      <c r="AG1" s="163">
        <v>35</v>
      </c>
      <c r="AH1" s="163">
        <v>36</v>
      </c>
      <c r="AI1" s="163">
        <v>37</v>
      </c>
      <c r="AJ1" s="163">
        <v>38</v>
      </c>
    </row>
    <row r="2" spans="1:48" s="86" customFormat="1" ht="10.5" customHeight="1">
      <c r="A2" s="162"/>
      <c r="B2" s="266" t="s">
        <v>94</v>
      </c>
      <c r="C2" s="267"/>
      <c r="D2" s="268"/>
      <c r="E2" s="268"/>
      <c r="F2" s="268"/>
      <c r="G2" s="268"/>
      <c r="H2" s="268"/>
      <c r="I2" s="268"/>
      <c r="J2" s="268"/>
      <c r="K2" s="268"/>
      <c r="L2" s="268"/>
      <c r="M2" s="270"/>
      <c r="N2" s="270"/>
      <c r="O2" s="270"/>
      <c r="V2" s="86" t="s">
        <v>101</v>
      </c>
    </row>
    <row r="3" spans="1:48" s="86" customFormat="1" ht="24.75" customHeight="1">
      <c r="A3" s="147" t="str">
        <f>+"headingqy"&amp;$A$1</f>
        <v>headingqyGroup</v>
      </c>
      <c r="B3" s="354" t="e">
        <f>+VLOOKUP($A3,#REF!,B$1+1,FALSE)</f>
        <v>#REF!</v>
      </c>
      <c r="C3" s="387" t="e">
        <f>+VLOOKUP($A3,#REF!,C$1+1,FALSE)</f>
        <v>#REF!</v>
      </c>
      <c r="D3" s="388" t="e">
        <f>+VLOOKUP($A3,#REF!,D$1+1,FALSE)</f>
        <v>#REF!</v>
      </c>
      <c r="E3" s="388" t="e">
        <f>+VLOOKUP($A3,#REF!,E$1+1,FALSE)</f>
        <v>#REF!</v>
      </c>
      <c r="F3" s="388" t="e">
        <f>+VLOOKUP($A3,#REF!,F$1+1,FALSE)</f>
        <v>#REF!</v>
      </c>
      <c r="G3" s="388" t="e">
        <f>+VLOOKUP($A3,#REF!,G$1+1,FALSE)</f>
        <v>#REF!</v>
      </c>
      <c r="H3" s="388" t="e">
        <f>+VLOOKUP($A3,#REF!,H$1+1,FALSE)</f>
        <v>#REF!</v>
      </c>
      <c r="I3" s="388" t="e">
        <f>+VLOOKUP($A3,#REF!,I$1+1,FALSE)</f>
        <v>#REF!</v>
      </c>
      <c r="J3" s="388" t="e">
        <f>+VLOOKUP($A3,#REF!,J$1+1,FALSE)</f>
        <v>#REF!</v>
      </c>
      <c r="K3" s="389" t="e">
        <f>+VLOOKUP($A3,#REF!,K$1+1,FALSE)</f>
        <v>#REF!</v>
      </c>
      <c r="L3" s="390" t="e">
        <f>+VLOOKUP($A3,#REF!,L$1+1,FALSE)</f>
        <v>#REF!</v>
      </c>
      <c r="M3" s="389" t="e">
        <f>+VLOOKUP($A3,#REF!,M$1+1,FALSE)</f>
        <v>#REF!</v>
      </c>
      <c r="N3" s="390" t="e">
        <f>+VLOOKUP($A3,#REF!,N$1+1,FALSE)</f>
        <v>#REF!</v>
      </c>
      <c r="O3" s="645" t="str">
        <f>'PeB DK'!O3</f>
        <v>Jan/Dec 19/18</v>
      </c>
      <c r="P3" s="325"/>
      <c r="Q3" s="70"/>
      <c r="V3" s="387" t="e">
        <f>C3</f>
        <v>#REF!</v>
      </c>
      <c r="W3" s="388" t="e">
        <f t="shared" ref="W3:AH3" si="1">D3</f>
        <v>#REF!</v>
      </c>
      <c r="X3" s="388" t="e">
        <f t="shared" si="1"/>
        <v>#REF!</v>
      </c>
      <c r="Y3" s="388" t="e">
        <f t="shared" si="1"/>
        <v>#REF!</v>
      </c>
      <c r="Z3" s="388" t="e">
        <f t="shared" si="1"/>
        <v>#REF!</v>
      </c>
      <c r="AA3" s="388" t="e">
        <f t="shared" si="1"/>
        <v>#REF!</v>
      </c>
      <c r="AB3" s="388" t="e">
        <f t="shared" si="1"/>
        <v>#REF!</v>
      </c>
      <c r="AC3" s="388" t="e">
        <f t="shared" si="1"/>
        <v>#REF!</v>
      </c>
      <c r="AD3" s="389" t="e">
        <f t="shared" si="1"/>
        <v>#REF!</v>
      </c>
      <c r="AE3" s="390" t="e">
        <f t="shared" si="1"/>
        <v>#REF!</v>
      </c>
      <c r="AF3" s="389" t="e">
        <f t="shared" si="1"/>
        <v>#REF!</v>
      </c>
      <c r="AG3" s="390" t="e">
        <f t="shared" si="1"/>
        <v>#REF!</v>
      </c>
      <c r="AH3" s="383" t="str">
        <f t="shared" si="1"/>
        <v>Jan/Dec 19/18</v>
      </c>
    </row>
    <row r="4" spans="1:48" s="86" customFormat="1" ht="10.5" customHeight="1">
      <c r="A4" s="165" t="s">
        <v>6</v>
      </c>
      <c r="B4" s="413" t="s">
        <v>6</v>
      </c>
      <c r="C4" s="679"/>
      <c r="D4" s="481">
        <v>103</v>
      </c>
      <c r="E4" s="467">
        <v>102</v>
      </c>
      <c r="F4" s="467">
        <v>102</v>
      </c>
      <c r="G4" s="467">
        <v>103</v>
      </c>
      <c r="H4" s="466">
        <v>104</v>
      </c>
      <c r="I4" s="466">
        <v>107</v>
      </c>
      <c r="J4" s="466">
        <v>105</v>
      </c>
      <c r="K4" s="581">
        <f>((C4-D4)/D4)</f>
        <v>-1</v>
      </c>
      <c r="L4" s="596">
        <f>((C4-G4)/G4)</f>
        <v>-1</v>
      </c>
      <c r="M4" s="405"/>
      <c r="N4" s="481"/>
      <c r="O4" s="696" t="e">
        <f>((M4-N4)/N4)</f>
        <v>#DIV/0!</v>
      </c>
      <c r="P4" s="164"/>
      <c r="Q4" s="677">
        <f>((C4-D4)/D4)-K4</f>
        <v>0</v>
      </c>
      <c r="R4" s="677">
        <f>((C4-G4)/G4)-L4</f>
        <v>0</v>
      </c>
      <c r="S4" s="677" t="e">
        <f t="shared" ref="S4:S15" si="2">((M4-N4)/N4)-O4</f>
        <v>#DIV/0!</v>
      </c>
      <c r="T4" s="677">
        <f>C4+D4+E4+F4-M4</f>
        <v>307</v>
      </c>
      <c r="U4" s="677">
        <f>G4+H4+I4+J4-N4</f>
        <v>419</v>
      </c>
      <c r="V4" s="615"/>
      <c r="W4" s="723"/>
      <c r="X4" s="724"/>
      <c r="Y4" s="724"/>
      <c r="Z4" s="724"/>
      <c r="AA4" s="725"/>
      <c r="AB4" s="725"/>
      <c r="AC4" s="725"/>
      <c r="AD4" s="581"/>
      <c r="AE4" s="596"/>
      <c r="AF4" s="615"/>
      <c r="AG4" s="723"/>
      <c r="AH4" s="646"/>
      <c r="AJ4" s="170">
        <f t="shared" ref="AJ4:AJ29" si="3">C4-V4</f>
        <v>0</v>
      </c>
      <c r="AK4" s="170">
        <f t="shared" ref="AK4:AK29" si="4">D4-W4</f>
        <v>103</v>
      </c>
      <c r="AL4" s="170">
        <f t="shared" ref="AL4:AL29" si="5">E4-X4</f>
        <v>102</v>
      </c>
      <c r="AM4" s="170">
        <f t="shared" ref="AM4:AM29" si="6">F4-Y4</f>
        <v>102</v>
      </c>
      <c r="AN4" s="170">
        <f t="shared" ref="AN4:AN29" si="7">G4-Z4</f>
        <v>103</v>
      </c>
      <c r="AO4" s="170">
        <f t="shared" ref="AO4:AO29" si="8">H4-AA4</f>
        <v>104</v>
      </c>
      <c r="AP4" s="170">
        <f t="shared" ref="AP4:AP29" si="9">I4-AB4</f>
        <v>107</v>
      </c>
      <c r="AQ4" s="170">
        <f t="shared" ref="AQ4:AQ29" si="10">J4-AC4</f>
        <v>105</v>
      </c>
      <c r="AR4" s="170">
        <f t="shared" ref="AR4:AR29" si="11">K4-AD4</f>
        <v>-1</v>
      </c>
      <c r="AS4" s="170">
        <f t="shared" ref="AS4:AS29" si="12">L4-AE4</f>
        <v>-1</v>
      </c>
      <c r="AT4" s="170">
        <f t="shared" ref="AT4:AT29" si="13">M4-AF4</f>
        <v>0</v>
      </c>
      <c r="AU4" s="170">
        <f t="shared" ref="AU4:AU29" si="14">N4-AG4</f>
        <v>0</v>
      </c>
      <c r="AV4" s="170" t="e">
        <f t="shared" ref="AV4:AV29" si="15">O4-AH4</f>
        <v>#DIV/0!</v>
      </c>
    </row>
    <row r="5" spans="1:48" s="86" customFormat="1" ht="10.5" customHeight="1">
      <c r="A5" s="165" t="s">
        <v>2</v>
      </c>
      <c r="B5" s="413" t="s">
        <v>2</v>
      </c>
      <c r="C5" s="405"/>
      <c r="D5" s="482">
        <v>42</v>
      </c>
      <c r="E5" s="483">
        <v>45</v>
      </c>
      <c r="F5" s="466">
        <v>40</v>
      </c>
      <c r="G5" s="466">
        <v>42</v>
      </c>
      <c r="H5" s="483">
        <v>44</v>
      </c>
      <c r="I5" s="483">
        <v>47</v>
      </c>
      <c r="J5" s="483">
        <v>46</v>
      </c>
      <c r="K5" s="284">
        <f>((C5-D5)/D5)</f>
        <v>-1</v>
      </c>
      <c r="L5" s="285">
        <f t="shared" ref="L5:L15" si="16">((C5-G5)/G5)</f>
        <v>-1</v>
      </c>
      <c r="M5" s="405"/>
      <c r="N5" s="482"/>
      <c r="O5" s="696" t="e">
        <f t="shared" ref="O5:O15" si="17">((M5-N5)/N5)</f>
        <v>#DIV/0!</v>
      </c>
      <c r="P5" s="164"/>
      <c r="Q5" s="677">
        <f t="shared" ref="Q5:Q29" si="18">((C5-D5)/D5)-K5</f>
        <v>0</v>
      </c>
      <c r="R5" s="677">
        <f t="shared" ref="R5:R29" si="19">((C5-G5)/G5)-L5</f>
        <v>0</v>
      </c>
      <c r="S5" s="677" t="e">
        <f t="shared" si="2"/>
        <v>#DIV/0!</v>
      </c>
      <c r="T5" s="677">
        <f t="shared" ref="T5:T15" si="20">C5+D5+E5+F5-M5</f>
        <v>127</v>
      </c>
      <c r="U5" s="677">
        <f t="shared" ref="U5:U15" si="21">G5+H5+I5+J5-N5</f>
        <v>179</v>
      </c>
      <c r="V5" s="281"/>
      <c r="W5" s="282"/>
      <c r="X5" s="283"/>
      <c r="Y5" s="277"/>
      <c r="Z5" s="277"/>
      <c r="AA5" s="283"/>
      <c r="AB5" s="283"/>
      <c r="AC5" s="283"/>
      <c r="AD5" s="284"/>
      <c r="AE5" s="285"/>
      <c r="AF5" s="281"/>
      <c r="AG5" s="282"/>
      <c r="AH5" s="617"/>
      <c r="AJ5" s="170">
        <f t="shared" si="3"/>
        <v>0</v>
      </c>
      <c r="AK5" s="170">
        <f t="shared" si="4"/>
        <v>42</v>
      </c>
      <c r="AL5" s="170">
        <f t="shared" si="5"/>
        <v>45</v>
      </c>
      <c r="AM5" s="170">
        <f t="shared" si="6"/>
        <v>40</v>
      </c>
      <c r="AN5" s="170">
        <f t="shared" si="7"/>
        <v>42</v>
      </c>
      <c r="AO5" s="170">
        <f t="shared" si="8"/>
        <v>44</v>
      </c>
      <c r="AP5" s="170">
        <f t="shared" si="9"/>
        <v>47</v>
      </c>
      <c r="AQ5" s="170">
        <f t="shared" si="10"/>
        <v>46</v>
      </c>
      <c r="AR5" s="170">
        <f t="shared" si="11"/>
        <v>-1</v>
      </c>
      <c r="AS5" s="170">
        <f t="shared" si="12"/>
        <v>-1</v>
      </c>
      <c r="AT5" s="170">
        <f t="shared" si="13"/>
        <v>0</v>
      </c>
      <c r="AU5" s="170">
        <f t="shared" si="14"/>
        <v>0</v>
      </c>
      <c r="AV5" s="170" t="e">
        <f t="shared" si="15"/>
        <v>#DIV/0!</v>
      </c>
    </row>
    <row r="6" spans="1:48" s="86" customFormat="1" ht="10.5" customHeight="1">
      <c r="A6" s="165" t="s">
        <v>0</v>
      </c>
      <c r="B6" s="413" t="s">
        <v>0</v>
      </c>
      <c r="C6" s="405"/>
      <c r="D6" s="482">
        <v>11</v>
      </c>
      <c r="E6" s="483">
        <v>7</v>
      </c>
      <c r="F6" s="466">
        <v>4</v>
      </c>
      <c r="G6" s="466">
        <v>7</v>
      </c>
      <c r="H6" s="483">
        <v>5</v>
      </c>
      <c r="I6" s="483">
        <v>3</v>
      </c>
      <c r="J6" s="483">
        <v>3</v>
      </c>
      <c r="K6" s="284"/>
      <c r="L6" s="285"/>
      <c r="M6" s="405"/>
      <c r="N6" s="482"/>
      <c r="O6" s="696"/>
      <c r="P6" s="164"/>
      <c r="Q6" s="677">
        <f t="shared" si="18"/>
        <v>-1</v>
      </c>
      <c r="R6" s="677">
        <f t="shared" si="19"/>
        <v>-1</v>
      </c>
      <c r="S6" s="677" t="e">
        <f t="shared" si="2"/>
        <v>#DIV/0!</v>
      </c>
      <c r="T6" s="677">
        <f t="shared" si="20"/>
        <v>22</v>
      </c>
      <c r="U6" s="677">
        <f t="shared" si="21"/>
        <v>18</v>
      </c>
      <c r="V6" s="281"/>
      <c r="W6" s="282"/>
      <c r="X6" s="283"/>
      <c r="Y6" s="277"/>
      <c r="Z6" s="277"/>
      <c r="AA6" s="283"/>
      <c r="AB6" s="283"/>
      <c r="AC6" s="283"/>
      <c r="AD6" s="284"/>
      <c r="AE6" s="285"/>
      <c r="AF6" s="281"/>
      <c r="AG6" s="282"/>
      <c r="AH6" s="617"/>
      <c r="AJ6" s="170">
        <f t="shared" si="3"/>
        <v>0</v>
      </c>
      <c r="AK6" s="170">
        <f t="shared" si="4"/>
        <v>11</v>
      </c>
      <c r="AL6" s="170">
        <f t="shared" si="5"/>
        <v>7</v>
      </c>
      <c r="AM6" s="170">
        <f t="shared" si="6"/>
        <v>4</v>
      </c>
      <c r="AN6" s="170">
        <f t="shared" si="7"/>
        <v>7</v>
      </c>
      <c r="AO6" s="170">
        <f t="shared" si="8"/>
        <v>5</v>
      </c>
      <c r="AP6" s="170">
        <f t="shared" si="9"/>
        <v>3</v>
      </c>
      <c r="AQ6" s="170">
        <f t="shared" si="10"/>
        <v>3</v>
      </c>
      <c r="AR6" s="170">
        <f t="shared" si="11"/>
        <v>0</v>
      </c>
      <c r="AS6" s="170">
        <f t="shared" si="12"/>
        <v>0</v>
      </c>
      <c r="AT6" s="170">
        <f t="shared" si="13"/>
        <v>0</v>
      </c>
      <c r="AU6" s="170">
        <f t="shared" si="14"/>
        <v>0</v>
      </c>
      <c r="AV6" s="170">
        <f t="shared" si="15"/>
        <v>0</v>
      </c>
    </row>
    <row r="7" spans="1:48" s="86" customFormat="1" ht="10.5" customHeight="1">
      <c r="A7" s="165" t="s">
        <v>14</v>
      </c>
      <c r="B7" s="413" t="s">
        <v>14</v>
      </c>
      <c r="C7" s="405"/>
      <c r="D7" s="482">
        <v>0</v>
      </c>
      <c r="E7" s="483">
        <v>0</v>
      </c>
      <c r="F7" s="466">
        <v>0</v>
      </c>
      <c r="G7" s="466">
        <v>0</v>
      </c>
      <c r="H7" s="483">
        <v>0</v>
      </c>
      <c r="I7" s="483">
        <v>0</v>
      </c>
      <c r="J7" s="483">
        <v>1</v>
      </c>
      <c r="K7" s="284"/>
      <c r="L7" s="285"/>
      <c r="M7" s="405"/>
      <c r="N7" s="482"/>
      <c r="O7" s="696"/>
      <c r="P7" s="164"/>
      <c r="Q7" s="677" t="e">
        <f>((C7-D7)/D7)-K7</f>
        <v>#DIV/0!</v>
      </c>
      <c r="R7" s="677" t="e">
        <f t="shared" si="19"/>
        <v>#DIV/0!</v>
      </c>
      <c r="S7" s="677" t="e">
        <f t="shared" si="2"/>
        <v>#DIV/0!</v>
      </c>
      <c r="T7" s="677">
        <f t="shared" si="20"/>
        <v>0</v>
      </c>
      <c r="U7" s="677">
        <f t="shared" si="21"/>
        <v>1</v>
      </c>
      <c r="V7" s="281"/>
      <c r="W7" s="282"/>
      <c r="X7" s="283"/>
      <c r="Y7" s="277"/>
      <c r="Z7" s="277"/>
      <c r="AA7" s="283"/>
      <c r="AB7" s="283"/>
      <c r="AC7" s="283"/>
      <c r="AD7" s="284"/>
      <c r="AE7" s="285"/>
      <c r="AF7" s="281"/>
      <c r="AG7" s="282"/>
      <c r="AH7" s="617"/>
      <c r="AJ7" s="170">
        <f t="shared" si="3"/>
        <v>0</v>
      </c>
      <c r="AK7" s="170">
        <f t="shared" si="4"/>
        <v>0</v>
      </c>
      <c r="AL7" s="170">
        <f t="shared" si="5"/>
        <v>0</v>
      </c>
      <c r="AM7" s="170">
        <f t="shared" si="6"/>
        <v>0</v>
      </c>
      <c r="AN7" s="170">
        <f t="shared" si="7"/>
        <v>0</v>
      </c>
      <c r="AO7" s="170">
        <f t="shared" si="8"/>
        <v>0</v>
      </c>
      <c r="AP7" s="170">
        <f t="shared" si="9"/>
        <v>0</v>
      </c>
      <c r="AQ7" s="170">
        <f t="shared" si="10"/>
        <v>1</v>
      </c>
      <c r="AR7" s="170">
        <f t="shared" si="11"/>
        <v>0</v>
      </c>
      <c r="AS7" s="170">
        <f t="shared" si="12"/>
        <v>0</v>
      </c>
      <c r="AT7" s="170">
        <f t="shared" si="13"/>
        <v>0</v>
      </c>
      <c r="AU7" s="170">
        <f t="shared" si="14"/>
        <v>0</v>
      </c>
      <c r="AV7" s="170">
        <f t="shared" si="15"/>
        <v>0</v>
      </c>
    </row>
    <row r="8" spans="1:48" s="86" customFormat="1" ht="10.5" customHeight="1">
      <c r="A8" s="166" t="s">
        <v>7</v>
      </c>
      <c r="B8" s="423" t="s">
        <v>7</v>
      </c>
      <c r="C8" s="408"/>
      <c r="D8" s="485">
        <v>156</v>
      </c>
      <c r="E8" s="486">
        <v>154</v>
      </c>
      <c r="F8" s="487">
        <v>146</v>
      </c>
      <c r="G8" s="487">
        <v>152</v>
      </c>
      <c r="H8" s="486">
        <v>153</v>
      </c>
      <c r="I8" s="486">
        <v>157</v>
      </c>
      <c r="J8" s="486">
        <v>155</v>
      </c>
      <c r="K8" s="287">
        <f>((C8-D8)/D8)</f>
        <v>-1</v>
      </c>
      <c r="L8" s="288">
        <f t="shared" si="16"/>
        <v>-1</v>
      </c>
      <c r="M8" s="407"/>
      <c r="N8" s="487"/>
      <c r="O8" s="799" t="e">
        <f t="shared" si="17"/>
        <v>#DIV/0!</v>
      </c>
      <c r="P8" s="67"/>
      <c r="Q8" s="677">
        <f t="shared" si="18"/>
        <v>0</v>
      </c>
      <c r="R8" s="677">
        <f t="shared" si="19"/>
        <v>0</v>
      </c>
      <c r="S8" s="677" t="e">
        <f t="shared" si="2"/>
        <v>#DIV/0!</v>
      </c>
      <c r="T8" s="677">
        <f t="shared" si="20"/>
        <v>456</v>
      </c>
      <c r="U8" s="677">
        <f t="shared" si="21"/>
        <v>617</v>
      </c>
      <c r="V8" s="292"/>
      <c r="W8" s="293"/>
      <c r="X8" s="294"/>
      <c r="Y8" s="286"/>
      <c r="Z8" s="286"/>
      <c r="AA8" s="294"/>
      <c r="AB8" s="294"/>
      <c r="AC8" s="294"/>
      <c r="AD8" s="287"/>
      <c r="AE8" s="288"/>
      <c r="AF8" s="292"/>
      <c r="AG8" s="293"/>
      <c r="AH8" s="618"/>
      <c r="AJ8" s="170">
        <f t="shared" si="3"/>
        <v>0</v>
      </c>
      <c r="AK8" s="170">
        <f t="shared" si="4"/>
        <v>156</v>
      </c>
      <c r="AL8" s="170">
        <f t="shared" si="5"/>
        <v>154</v>
      </c>
      <c r="AM8" s="170">
        <f t="shared" si="6"/>
        <v>146</v>
      </c>
      <c r="AN8" s="170">
        <f t="shared" si="7"/>
        <v>152</v>
      </c>
      <c r="AO8" s="170">
        <f t="shared" si="8"/>
        <v>153</v>
      </c>
      <c r="AP8" s="170">
        <f t="shared" si="9"/>
        <v>157</v>
      </c>
      <c r="AQ8" s="170">
        <f t="shared" si="10"/>
        <v>155</v>
      </c>
      <c r="AR8" s="170">
        <f t="shared" si="11"/>
        <v>-1</v>
      </c>
      <c r="AS8" s="170">
        <f t="shared" si="12"/>
        <v>-1</v>
      </c>
      <c r="AT8" s="170">
        <f t="shared" si="13"/>
        <v>0</v>
      </c>
      <c r="AU8" s="170">
        <f t="shared" si="14"/>
        <v>0</v>
      </c>
      <c r="AV8" s="170" t="e">
        <f t="shared" si="15"/>
        <v>#DIV/0!</v>
      </c>
    </row>
    <row r="9" spans="1:48" s="86" customFormat="1" ht="10.5" customHeight="1">
      <c r="A9" s="165" t="s">
        <v>3</v>
      </c>
      <c r="B9" s="869" t="s">
        <v>3</v>
      </c>
      <c r="C9" s="873"/>
      <c r="D9" s="882"/>
      <c r="E9" s="870"/>
      <c r="F9" s="883"/>
      <c r="G9" s="883"/>
      <c r="H9" s="870"/>
      <c r="I9" s="870"/>
      <c r="J9" s="870"/>
      <c r="K9" s="871"/>
      <c r="L9" s="872"/>
      <c r="M9" s="873"/>
      <c r="N9" s="882"/>
      <c r="O9" s="886"/>
      <c r="P9" s="887"/>
      <c r="Q9" s="876" t="e">
        <f t="shared" si="18"/>
        <v>#DIV/0!</v>
      </c>
      <c r="R9" s="876" t="e">
        <f t="shared" si="19"/>
        <v>#DIV/0!</v>
      </c>
      <c r="S9" s="876" t="e">
        <f t="shared" si="2"/>
        <v>#DIV/0!</v>
      </c>
      <c r="T9" s="677"/>
      <c r="U9" s="876">
        <f t="shared" si="21"/>
        <v>0</v>
      </c>
      <c r="V9" s="281"/>
      <c r="W9" s="282"/>
      <c r="X9" s="283"/>
      <c r="Y9" s="277"/>
      <c r="Z9" s="277"/>
      <c r="AA9" s="283"/>
      <c r="AB9" s="283"/>
      <c r="AC9" s="283"/>
      <c r="AD9" s="284"/>
      <c r="AE9" s="285"/>
      <c r="AF9" s="281"/>
      <c r="AG9" s="282"/>
      <c r="AH9" s="617"/>
      <c r="AJ9" s="170">
        <f t="shared" si="3"/>
        <v>0</v>
      </c>
      <c r="AK9" s="170">
        <f t="shared" si="4"/>
        <v>0</v>
      </c>
      <c r="AL9" s="170">
        <f t="shared" si="5"/>
        <v>0</v>
      </c>
      <c r="AM9" s="170">
        <f t="shared" si="6"/>
        <v>0</v>
      </c>
      <c r="AN9" s="170">
        <f t="shared" si="7"/>
        <v>0</v>
      </c>
      <c r="AO9" s="170">
        <f t="shared" si="8"/>
        <v>0</v>
      </c>
      <c r="AP9" s="170">
        <f t="shared" si="9"/>
        <v>0</v>
      </c>
      <c r="AQ9" s="170">
        <f t="shared" si="10"/>
        <v>0</v>
      </c>
      <c r="AR9" s="170">
        <f t="shared" si="11"/>
        <v>0</v>
      </c>
      <c r="AS9" s="170">
        <f t="shared" si="12"/>
        <v>0</v>
      </c>
      <c r="AT9" s="170">
        <f t="shared" si="13"/>
        <v>0</v>
      </c>
      <c r="AU9" s="170">
        <f t="shared" si="14"/>
        <v>0</v>
      </c>
      <c r="AV9" s="170">
        <f t="shared" si="15"/>
        <v>0</v>
      </c>
    </row>
    <row r="10" spans="1:48" s="86" customFormat="1" ht="10.5" customHeight="1">
      <c r="A10" s="165" t="s">
        <v>61</v>
      </c>
      <c r="B10" s="869" t="s">
        <v>65</v>
      </c>
      <c r="C10" s="873"/>
      <c r="D10" s="882"/>
      <c r="E10" s="870"/>
      <c r="F10" s="883"/>
      <c r="G10" s="883"/>
      <c r="H10" s="870"/>
      <c r="I10" s="870"/>
      <c r="J10" s="870"/>
      <c r="K10" s="871"/>
      <c r="L10" s="872"/>
      <c r="M10" s="873"/>
      <c r="N10" s="882"/>
      <c r="O10" s="884"/>
      <c r="P10" s="887"/>
      <c r="Q10" s="876" t="e">
        <f t="shared" si="18"/>
        <v>#DIV/0!</v>
      </c>
      <c r="R10" s="876" t="e">
        <f t="shared" si="19"/>
        <v>#DIV/0!</v>
      </c>
      <c r="S10" s="876" t="e">
        <f t="shared" si="2"/>
        <v>#DIV/0!</v>
      </c>
      <c r="T10" s="677"/>
      <c r="U10" s="876">
        <f t="shared" si="21"/>
        <v>0</v>
      </c>
      <c r="V10" s="281"/>
      <c r="W10" s="282"/>
      <c r="X10" s="283"/>
      <c r="Y10" s="277"/>
      <c r="Z10" s="277"/>
      <c r="AA10" s="283"/>
      <c r="AB10" s="283"/>
      <c r="AC10" s="283"/>
      <c r="AD10" s="284"/>
      <c r="AE10" s="285"/>
      <c r="AF10" s="281"/>
      <c r="AG10" s="282"/>
      <c r="AH10" s="617"/>
      <c r="AJ10" s="170">
        <f t="shared" si="3"/>
        <v>0</v>
      </c>
      <c r="AK10" s="170">
        <f t="shared" si="4"/>
        <v>0</v>
      </c>
      <c r="AL10" s="170">
        <f t="shared" si="5"/>
        <v>0</v>
      </c>
      <c r="AM10" s="170">
        <f t="shared" si="6"/>
        <v>0</v>
      </c>
      <c r="AN10" s="170">
        <f t="shared" si="7"/>
        <v>0</v>
      </c>
      <c r="AO10" s="170">
        <f t="shared" si="8"/>
        <v>0</v>
      </c>
      <c r="AP10" s="170">
        <f t="shared" si="9"/>
        <v>0</v>
      </c>
      <c r="AQ10" s="170">
        <f t="shared" si="10"/>
        <v>0</v>
      </c>
      <c r="AR10" s="170">
        <f t="shared" si="11"/>
        <v>0</v>
      </c>
      <c r="AS10" s="170">
        <f t="shared" si="12"/>
        <v>0</v>
      </c>
      <c r="AT10" s="170">
        <f t="shared" si="13"/>
        <v>0</v>
      </c>
      <c r="AU10" s="170">
        <f t="shared" si="14"/>
        <v>0</v>
      </c>
      <c r="AV10" s="170">
        <f t="shared" si="15"/>
        <v>0</v>
      </c>
    </row>
    <row r="11" spans="1:48" s="86" customFormat="1" ht="10.5" customHeight="1">
      <c r="A11" s="166" t="s">
        <v>20</v>
      </c>
      <c r="B11" s="423" t="s">
        <v>20</v>
      </c>
      <c r="C11" s="408"/>
      <c r="D11" s="485">
        <v>-111</v>
      </c>
      <c r="E11" s="486">
        <v>-116</v>
      </c>
      <c r="F11" s="487">
        <v>-123</v>
      </c>
      <c r="G11" s="487">
        <v>-109</v>
      </c>
      <c r="H11" s="486">
        <v>-106</v>
      </c>
      <c r="I11" s="486">
        <v>-114</v>
      </c>
      <c r="J11" s="486">
        <v>-118</v>
      </c>
      <c r="K11" s="287">
        <f>((C11-D11)/D11)</f>
        <v>-1</v>
      </c>
      <c r="L11" s="288">
        <f t="shared" si="16"/>
        <v>-1</v>
      </c>
      <c r="M11" s="408"/>
      <c r="N11" s="485"/>
      <c r="O11" s="799" t="e">
        <f t="shared" si="17"/>
        <v>#DIV/0!</v>
      </c>
      <c r="Q11" s="677">
        <f t="shared" si="18"/>
        <v>0</v>
      </c>
      <c r="R11" s="677">
        <f t="shared" si="19"/>
        <v>0</v>
      </c>
      <c r="S11" s="677" t="e">
        <f t="shared" si="2"/>
        <v>#DIV/0!</v>
      </c>
      <c r="T11" s="677">
        <f t="shared" si="20"/>
        <v>-350</v>
      </c>
      <c r="U11" s="677">
        <f t="shared" si="21"/>
        <v>-447</v>
      </c>
      <c r="V11" s="292"/>
      <c r="W11" s="293"/>
      <c r="X11" s="294"/>
      <c r="Y11" s="286"/>
      <c r="Z11" s="286"/>
      <c r="AA11" s="294"/>
      <c r="AB11" s="294"/>
      <c r="AC11" s="294"/>
      <c r="AD11" s="287"/>
      <c r="AE11" s="288"/>
      <c r="AF11" s="292"/>
      <c r="AG11" s="293"/>
      <c r="AH11" s="618"/>
      <c r="AJ11" s="170">
        <f t="shared" si="3"/>
        <v>0</v>
      </c>
      <c r="AK11" s="170">
        <f t="shared" si="4"/>
        <v>-111</v>
      </c>
      <c r="AL11" s="170">
        <f t="shared" si="5"/>
        <v>-116</v>
      </c>
      <c r="AM11" s="170">
        <f t="shared" si="6"/>
        <v>-123</v>
      </c>
      <c r="AN11" s="170">
        <f t="shared" si="7"/>
        <v>-109</v>
      </c>
      <c r="AO11" s="170">
        <f t="shared" si="8"/>
        <v>-106</v>
      </c>
      <c r="AP11" s="170">
        <f t="shared" si="9"/>
        <v>-114</v>
      </c>
      <c r="AQ11" s="170">
        <f t="shared" si="10"/>
        <v>-118</v>
      </c>
      <c r="AR11" s="170">
        <f t="shared" si="11"/>
        <v>-1</v>
      </c>
      <c r="AS11" s="170">
        <f t="shared" si="12"/>
        <v>-1</v>
      </c>
      <c r="AT11" s="170">
        <f t="shared" si="13"/>
        <v>0</v>
      </c>
      <c r="AU11" s="170">
        <f t="shared" si="14"/>
        <v>0</v>
      </c>
      <c r="AV11" s="170" t="e">
        <f t="shared" si="15"/>
        <v>#DIV/0!</v>
      </c>
    </row>
    <row r="12" spans="1:48" s="86" customFormat="1" ht="10.5" customHeight="1">
      <c r="A12" s="166" t="s">
        <v>9</v>
      </c>
      <c r="B12" s="423" t="s">
        <v>9</v>
      </c>
      <c r="C12" s="408"/>
      <c r="D12" s="485">
        <v>45</v>
      </c>
      <c r="E12" s="486">
        <v>38</v>
      </c>
      <c r="F12" s="486">
        <v>23</v>
      </c>
      <c r="G12" s="486">
        <v>43</v>
      </c>
      <c r="H12" s="486">
        <v>47</v>
      </c>
      <c r="I12" s="486">
        <v>43</v>
      </c>
      <c r="J12" s="486">
        <v>37</v>
      </c>
      <c r="K12" s="287">
        <f>((C12-D12)/D12)</f>
        <v>-1</v>
      </c>
      <c r="L12" s="288">
        <f t="shared" si="16"/>
        <v>-1</v>
      </c>
      <c r="M12" s="408"/>
      <c r="N12" s="485"/>
      <c r="O12" s="799" t="e">
        <f t="shared" si="17"/>
        <v>#DIV/0!</v>
      </c>
      <c r="P12" s="134"/>
      <c r="Q12" s="677">
        <f t="shared" si="18"/>
        <v>0</v>
      </c>
      <c r="R12" s="677">
        <f t="shared" si="19"/>
        <v>0</v>
      </c>
      <c r="S12" s="677" t="e">
        <f t="shared" si="2"/>
        <v>#DIV/0!</v>
      </c>
      <c r="T12" s="677">
        <f t="shared" si="20"/>
        <v>106</v>
      </c>
      <c r="U12" s="677">
        <f t="shared" si="21"/>
        <v>170</v>
      </c>
      <c r="V12" s="292"/>
      <c r="W12" s="293"/>
      <c r="X12" s="294"/>
      <c r="Y12" s="294"/>
      <c r="Z12" s="294"/>
      <c r="AA12" s="294"/>
      <c r="AB12" s="294"/>
      <c r="AC12" s="294"/>
      <c r="AD12" s="287"/>
      <c r="AE12" s="288"/>
      <c r="AF12" s="292"/>
      <c r="AG12" s="293"/>
      <c r="AH12" s="618"/>
      <c r="AJ12" s="170">
        <f t="shared" si="3"/>
        <v>0</v>
      </c>
      <c r="AK12" s="170">
        <f t="shared" si="4"/>
        <v>45</v>
      </c>
      <c r="AL12" s="170">
        <f t="shared" si="5"/>
        <v>38</v>
      </c>
      <c r="AM12" s="170">
        <f t="shared" si="6"/>
        <v>23</v>
      </c>
      <c r="AN12" s="170">
        <f t="shared" si="7"/>
        <v>43</v>
      </c>
      <c r="AO12" s="170">
        <f t="shared" si="8"/>
        <v>47</v>
      </c>
      <c r="AP12" s="170">
        <f t="shared" si="9"/>
        <v>43</v>
      </c>
      <c r="AQ12" s="170">
        <f t="shared" si="10"/>
        <v>37</v>
      </c>
      <c r="AR12" s="170">
        <f t="shared" si="11"/>
        <v>-1</v>
      </c>
      <c r="AS12" s="170">
        <f t="shared" si="12"/>
        <v>-1</v>
      </c>
      <c r="AT12" s="170">
        <f t="shared" si="13"/>
        <v>0</v>
      </c>
      <c r="AU12" s="170">
        <f t="shared" si="14"/>
        <v>0</v>
      </c>
      <c r="AV12" s="170" t="e">
        <f t="shared" si="15"/>
        <v>#DIV/0!</v>
      </c>
    </row>
    <row r="13" spans="1:48" s="86" customFormat="1" ht="10.5" customHeight="1">
      <c r="A13" s="165" t="s">
        <v>19</v>
      </c>
      <c r="B13" s="413" t="s">
        <v>19</v>
      </c>
      <c r="C13" s="405"/>
      <c r="D13" s="482">
        <v>46</v>
      </c>
      <c r="E13" s="483">
        <v>-9</v>
      </c>
      <c r="F13" s="467">
        <v>-31</v>
      </c>
      <c r="G13" s="467">
        <v>-7</v>
      </c>
      <c r="H13" s="483">
        <v>2</v>
      </c>
      <c r="I13" s="483">
        <v>-18</v>
      </c>
      <c r="J13" s="483">
        <v>-11</v>
      </c>
      <c r="K13" s="284"/>
      <c r="L13" s="285"/>
      <c r="M13" s="405"/>
      <c r="N13" s="482"/>
      <c r="O13" s="798"/>
      <c r="Q13" s="677"/>
      <c r="R13" s="677"/>
      <c r="S13" s="677"/>
      <c r="T13" s="677">
        <f t="shared" si="20"/>
        <v>6</v>
      </c>
      <c r="U13" s="677">
        <f t="shared" si="21"/>
        <v>-34</v>
      </c>
      <c r="V13" s="281"/>
      <c r="W13" s="282"/>
      <c r="X13" s="283"/>
      <c r="Y13" s="276"/>
      <c r="Z13" s="276"/>
      <c r="AA13" s="283"/>
      <c r="AB13" s="283"/>
      <c r="AC13" s="283"/>
      <c r="AD13" s="284"/>
      <c r="AE13" s="285"/>
      <c r="AF13" s="281"/>
      <c r="AG13" s="282"/>
      <c r="AH13" s="617"/>
      <c r="AJ13" s="170">
        <f t="shared" si="3"/>
        <v>0</v>
      </c>
      <c r="AK13" s="170">
        <f t="shared" si="4"/>
        <v>46</v>
      </c>
      <c r="AL13" s="170">
        <f t="shared" si="5"/>
        <v>-9</v>
      </c>
      <c r="AM13" s="170">
        <f t="shared" si="6"/>
        <v>-31</v>
      </c>
      <c r="AN13" s="170">
        <f t="shared" si="7"/>
        <v>-7</v>
      </c>
      <c r="AO13" s="170">
        <f t="shared" si="8"/>
        <v>2</v>
      </c>
      <c r="AP13" s="170">
        <f t="shared" si="9"/>
        <v>-18</v>
      </c>
      <c r="AQ13" s="170">
        <f t="shared" si="10"/>
        <v>-11</v>
      </c>
      <c r="AR13" s="170">
        <f t="shared" si="11"/>
        <v>0</v>
      </c>
      <c r="AS13" s="170">
        <f t="shared" si="12"/>
        <v>0</v>
      </c>
      <c r="AT13" s="170">
        <f t="shared" si="13"/>
        <v>0</v>
      </c>
      <c r="AU13" s="170">
        <f t="shared" si="14"/>
        <v>0</v>
      </c>
      <c r="AV13" s="170">
        <f t="shared" si="15"/>
        <v>0</v>
      </c>
    </row>
    <row r="14" spans="1:48" s="86" customFormat="1" ht="10.5" hidden="1" customHeight="1" outlineLevel="1">
      <c r="A14" s="176" t="s">
        <v>83</v>
      </c>
      <c r="B14" s="413" t="s">
        <v>83</v>
      </c>
      <c r="C14" s="405"/>
      <c r="D14" s="482"/>
      <c r="E14" s="483"/>
      <c r="F14" s="467"/>
      <c r="G14" s="467"/>
      <c r="H14" s="483"/>
      <c r="I14" s="483"/>
      <c r="J14" s="483"/>
      <c r="K14" s="284" t="e">
        <v>#N/A</v>
      </c>
      <c r="L14" s="285" t="e">
        <f t="shared" si="16"/>
        <v>#DIV/0!</v>
      </c>
      <c r="M14" s="405"/>
      <c r="N14" s="482"/>
      <c r="O14" s="798" t="e">
        <f>((M14-N14)/N14)</f>
        <v>#DIV/0!</v>
      </c>
      <c r="Q14" s="677" t="e">
        <f>((C14-D14)/D14)-K14</f>
        <v>#DIV/0!</v>
      </c>
      <c r="R14" s="677" t="e">
        <f>((C14-G14)/G14)-L14</f>
        <v>#DIV/0!</v>
      </c>
      <c r="S14" s="677" t="e">
        <f>((M14-N14)/N14)-O14</f>
        <v>#DIV/0!</v>
      </c>
      <c r="T14" s="677">
        <f t="shared" si="20"/>
        <v>0</v>
      </c>
      <c r="U14" s="677">
        <f t="shared" si="21"/>
        <v>0</v>
      </c>
      <c r="V14" s="281"/>
      <c r="W14" s="282"/>
      <c r="X14" s="283"/>
      <c r="Y14" s="276"/>
      <c r="Z14" s="276"/>
      <c r="AA14" s="283"/>
      <c r="AB14" s="283"/>
      <c r="AC14" s="283"/>
      <c r="AD14" s="284"/>
      <c r="AE14" s="285"/>
      <c r="AF14" s="281"/>
      <c r="AG14" s="282"/>
      <c r="AH14" s="617"/>
      <c r="AJ14" s="170">
        <f t="shared" ref="AJ14:AV14" si="22">C14-V14</f>
        <v>0</v>
      </c>
      <c r="AK14" s="170">
        <f t="shared" si="22"/>
        <v>0</v>
      </c>
      <c r="AL14" s="170">
        <f t="shared" si="22"/>
        <v>0</v>
      </c>
      <c r="AM14" s="170">
        <f t="shared" si="22"/>
        <v>0</v>
      </c>
      <c r="AN14" s="170">
        <f t="shared" si="22"/>
        <v>0</v>
      </c>
      <c r="AO14" s="170">
        <f t="shared" si="22"/>
        <v>0</v>
      </c>
      <c r="AP14" s="170">
        <f t="shared" si="22"/>
        <v>0</v>
      </c>
      <c r="AQ14" s="170">
        <f t="shared" si="22"/>
        <v>0</v>
      </c>
      <c r="AR14" s="170" t="e">
        <f t="shared" si="22"/>
        <v>#N/A</v>
      </c>
      <c r="AS14" s="170" t="e">
        <f t="shared" si="22"/>
        <v>#DIV/0!</v>
      </c>
      <c r="AT14" s="170">
        <f t="shared" si="22"/>
        <v>0</v>
      </c>
      <c r="AU14" s="170">
        <f t="shared" si="22"/>
        <v>0</v>
      </c>
      <c r="AV14" s="170" t="e">
        <f t="shared" si="22"/>
        <v>#DIV/0!</v>
      </c>
    </row>
    <row r="15" spans="1:48" s="86" customFormat="1" ht="10.5" customHeight="1" collapsed="1">
      <c r="A15" s="166" t="s">
        <v>4</v>
      </c>
      <c r="B15" s="455" t="s">
        <v>4</v>
      </c>
      <c r="C15" s="431"/>
      <c r="D15" s="489">
        <v>91</v>
      </c>
      <c r="E15" s="490">
        <v>29</v>
      </c>
      <c r="F15" s="491">
        <v>-8</v>
      </c>
      <c r="G15" s="491">
        <v>36</v>
      </c>
      <c r="H15" s="490">
        <v>49</v>
      </c>
      <c r="I15" s="490">
        <v>25</v>
      </c>
      <c r="J15" s="490">
        <v>26</v>
      </c>
      <c r="K15" s="299">
        <f>((C15-D15)/D15)</f>
        <v>-1</v>
      </c>
      <c r="L15" s="607">
        <f t="shared" si="16"/>
        <v>-1</v>
      </c>
      <c r="M15" s="431"/>
      <c r="N15" s="489"/>
      <c r="O15" s="800" t="e">
        <f t="shared" si="17"/>
        <v>#DIV/0!</v>
      </c>
      <c r="Q15" s="677">
        <f t="shared" si="18"/>
        <v>0</v>
      </c>
      <c r="R15" s="677">
        <f t="shared" si="19"/>
        <v>0</v>
      </c>
      <c r="S15" s="677" t="e">
        <f t="shared" si="2"/>
        <v>#DIV/0!</v>
      </c>
      <c r="T15" s="677">
        <f t="shared" si="20"/>
        <v>112</v>
      </c>
      <c r="U15" s="677">
        <f t="shared" si="21"/>
        <v>136</v>
      </c>
      <c r="V15" s="296"/>
      <c r="W15" s="297"/>
      <c r="X15" s="266"/>
      <c r="Y15" s="298"/>
      <c r="Z15" s="298"/>
      <c r="AA15" s="266"/>
      <c r="AB15" s="266"/>
      <c r="AC15" s="266"/>
      <c r="AD15" s="299"/>
      <c r="AE15" s="607"/>
      <c r="AF15" s="296"/>
      <c r="AG15" s="297"/>
      <c r="AH15" s="619"/>
      <c r="AJ15" s="170">
        <f t="shared" si="3"/>
        <v>0</v>
      </c>
      <c r="AK15" s="170">
        <f t="shared" si="4"/>
        <v>91</v>
      </c>
      <c r="AL15" s="170">
        <f t="shared" si="5"/>
        <v>29</v>
      </c>
      <c r="AM15" s="170">
        <f t="shared" si="6"/>
        <v>-8</v>
      </c>
      <c r="AN15" s="170">
        <f t="shared" si="7"/>
        <v>36</v>
      </c>
      <c r="AO15" s="170">
        <f t="shared" si="8"/>
        <v>49</v>
      </c>
      <c r="AP15" s="170">
        <f t="shared" si="9"/>
        <v>25</v>
      </c>
      <c r="AQ15" s="170">
        <f t="shared" si="10"/>
        <v>26</v>
      </c>
      <c r="AR15" s="170">
        <f t="shared" si="11"/>
        <v>-1</v>
      </c>
      <c r="AS15" s="170">
        <f t="shared" si="12"/>
        <v>-1</v>
      </c>
      <c r="AT15" s="170">
        <f t="shared" si="13"/>
        <v>0</v>
      </c>
      <c r="AU15" s="170">
        <f t="shared" si="14"/>
        <v>0</v>
      </c>
      <c r="AV15" s="170" t="e">
        <f t="shared" si="15"/>
        <v>#DIV/0!</v>
      </c>
    </row>
    <row r="16" spans="1:48" s="86" customFormat="1" ht="10.5" customHeight="1">
      <c r="A16" s="165" t="s">
        <v>8</v>
      </c>
      <c r="B16" s="413" t="s">
        <v>8</v>
      </c>
      <c r="C16" s="406"/>
      <c r="D16" s="466">
        <v>71.2</v>
      </c>
      <c r="E16" s="466">
        <v>75.3</v>
      </c>
      <c r="F16" s="466">
        <v>84.2</v>
      </c>
      <c r="G16" s="466">
        <v>71.7</v>
      </c>
      <c r="H16" s="466">
        <v>69.3</v>
      </c>
      <c r="I16" s="466">
        <v>72.599999999999994</v>
      </c>
      <c r="J16" s="466">
        <v>76.099999999999994</v>
      </c>
      <c r="K16" s="338"/>
      <c r="L16" s="339"/>
      <c r="M16" s="439"/>
      <c r="N16" s="466"/>
      <c r="O16" s="797"/>
      <c r="Q16" s="677"/>
      <c r="R16" s="677"/>
      <c r="S16" s="677"/>
      <c r="T16" s="677"/>
      <c r="U16" s="677"/>
      <c r="V16" s="303"/>
      <c r="W16" s="277"/>
      <c r="X16" s="277"/>
      <c r="Y16" s="277"/>
      <c r="Z16" s="277"/>
      <c r="AA16" s="277"/>
      <c r="AB16" s="277"/>
      <c r="AC16" s="277"/>
      <c r="AD16" s="278"/>
      <c r="AE16" s="280"/>
      <c r="AF16" s="303"/>
      <c r="AG16" s="277"/>
      <c r="AH16" s="279"/>
      <c r="AJ16" s="170">
        <f t="shared" si="3"/>
        <v>0</v>
      </c>
      <c r="AK16" s="170">
        <f t="shared" si="4"/>
        <v>71.2</v>
      </c>
      <c r="AL16" s="170">
        <f t="shared" si="5"/>
        <v>75.3</v>
      </c>
      <c r="AM16" s="170">
        <f t="shared" si="6"/>
        <v>84.2</v>
      </c>
      <c r="AN16" s="170">
        <f t="shared" si="7"/>
        <v>71.7</v>
      </c>
      <c r="AO16" s="170">
        <f t="shared" si="8"/>
        <v>69.3</v>
      </c>
      <c r="AP16" s="170">
        <f t="shared" si="9"/>
        <v>72.599999999999994</v>
      </c>
      <c r="AQ16" s="170">
        <f t="shared" si="10"/>
        <v>76.099999999999994</v>
      </c>
      <c r="AR16" s="170">
        <f t="shared" si="11"/>
        <v>0</v>
      </c>
      <c r="AS16" s="170">
        <f t="shared" si="12"/>
        <v>0</v>
      </c>
      <c r="AT16" s="170">
        <f t="shared" si="13"/>
        <v>0</v>
      </c>
      <c r="AU16" s="170">
        <f t="shared" si="14"/>
        <v>0</v>
      </c>
      <c r="AV16" s="170">
        <f t="shared" si="15"/>
        <v>0</v>
      </c>
    </row>
    <row r="17" spans="1:48" s="86" customFormat="1" ht="10.5" customHeight="1">
      <c r="A17" s="165" t="s">
        <v>5</v>
      </c>
      <c r="B17" s="413" t="s">
        <v>79</v>
      </c>
      <c r="C17" s="406"/>
      <c r="D17" s="467">
        <v>18.127820088827619</v>
      </c>
      <c r="E17" s="467">
        <v>5.7240909548290464</v>
      </c>
      <c r="F17" s="467">
        <v>-1.5871530000813241</v>
      </c>
      <c r="G17" s="467">
        <v>6.8549747774549559</v>
      </c>
      <c r="H17" s="467">
        <v>9.1540693266282531</v>
      </c>
      <c r="I17" s="467">
        <v>4.6748272949046976</v>
      </c>
      <c r="J17" s="467">
        <v>5.143103721151042</v>
      </c>
      <c r="K17" s="338"/>
      <c r="L17" s="339"/>
      <c r="M17" s="439"/>
      <c r="N17" s="466"/>
      <c r="O17" s="798"/>
      <c r="Q17" s="677"/>
      <c r="R17" s="677"/>
      <c r="S17" s="677"/>
      <c r="T17" s="677"/>
      <c r="U17" s="677"/>
      <c r="V17" s="303"/>
      <c r="W17" s="277"/>
      <c r="X17" s="277"/>
      <c r="Y17" s="277"/>
      <c r="Z17" s="277"/>
      <c r="AA17" s="277"/>
      <c r="AB17" s="277"/>
      <c r="AC17" s="277"/>
      <c r="AD17" s="278"/>
      <c r="AE17" s="280"/>
      <c r="AF17" s="303"/>
      <c r="AG17" s="277"/>
      <c r="AH17" s="279"/>
      <c r="AJ17" s="170">
        <f t="shared" ref="AJ17:AV17" si="23">C17-V17</f>
        <v>0</v>
      </c>
      <c r="AK17" s="170">
        <f t="shared" si="23"/>
        <v>18.127820088827619</v>
      </c>
      <c r="AL17" s="170">
        <f t="shared" si="23"/>
        <v>5.7240909548290464</v>
      </c>
      <c r="AM17" s="170">
        <f t="shared" si="23"/>
        <v>-1.5871530000813241</v>
      </c>
      <c r="AN17" s="170">
        <f t="shared" si="23"/>
        <v>6.8549747774549559</v>
      </c>
      <c r="AO17" s="170">
        <f t="shared" si="23"/>
        <v>9.1540693266282531</v>
      </c>
      <c r="AP17" s="170">
        <f t="shared" si="23"/>
        <v>4.6748272949046976</v>
      </c>
      <c r="AQ17" s="170">
        <f t="shared" si="23"/>
        <v>5.143103721151042</v>
      </c>
      <c r="AR17" s="170">
        <f t="shared" si="23"/>
        <v>0</v>
      </c>
      <c r="AS17" s="170">
        <f t="shared" si="23"/>
        <v>0</v>
      </c>
      <c r="AT17" s="170">
        <f t="shared" si="23"/>
        <v>0</v>
      </c>
      <c r="AU17" s="170">
        <f t="shared" si="23"/>
        <v>0</v>
      </c>
      <c r="AV17" s="170">
        <f t="shared" si="23"/>
        <v>0</v>
      </c>
    </row>
    <row r="18" spans="1:48" s="86" customFormat="1" ht="10.5" hidden="1" customHeight="1" outlineLevel="1">
      <c r="A18" s="165" t="s">
        <v>5</v>
      </c>
      <c r="B18" s="413" t="s">
        <v>5</v>
      </c>
      <c r="C18" s="406"/>
      <c r="D18" s="467"/>
      <c r="E18" s="467"/>
      <c r="F18" s="467"/>
      <c r="G18" s="467"/>
      <c r="H18" s="467"/>
      <c r="I18" s="467"/>
      <c r="J18" s="467"/>
      <c r="K18" s="338">
        <v>0</v>
      </c>
      <c r="L18" s="339">
        <v>0</v>
      </c>
      <c r="M18" s="439"/>
      <c r="N18" s="466"/>
      <c r="O18" s="798">
        <v>0</v>
      </c>
      <c r="Q18" s="677"/>
      <c r="R18" s="677"/>
      <c r="S18" s="677"/>
      <c r="T18" s="677"/>
      <c r="U18" s="677"/>
      <c r="V18" s="303"/>
      <c r="W18" s="277"/>
      <c r="X18" s="277"/>
      <c r="Y18" s="277"/>
      <c r="Z18" s="277"/>
      <c r="AA18" s="277"/>
      <c r="AB18" s="277"/>
      <c r="AC18" s="277"/>
      <c r="AD18" s="278"/>
      <c r="AE18" s="280"/>
      <c r="AF18" s="303"/>
      <c r="AG18" s="277"/>
      <c r="AH18" s="279"/>
      <c r="AJ18" s="170">
        <f t="shared" si="3"/>
        <v>0</v>
      </c>
      <c r="AK18" s="170">
        <f t="shared" si="4"/>
        <v>0</v>
      </c>
      <c r="AL18" s="170">
        <f t="shared" si="5"/>
        <v>0</v>
      </c>
      <c r="AM18" s="170">
        <f t="shared" si="6"/>
        <v>0</v>
      </c>
      <c r="AN18" s="170">
        <f t="shared" si="7"/>
        <v>0</v>
      </c>
      <c r="AO18" s="170">
        <f t="shared" si="8"/>
        <v>0</v>
      </c>
      <c r="AP18" s="170">
        <f t="shared" si="9"/>
        <v>0</v>
      </c>
      <c r="AQ18" s="170">
        <f t="shared" si="10"/>
        <v>0</v>
      </c>
      <c r="AR18" s="170">
        <f t="shared" si="11"/>
        <v>0</v>
      </c>
      <c r="AS18" s="170">
        <f t="shared" si="12"/>
        <v>0</v>
      </c>
      <c r="AT18" s="170">
        <f t="shared" si="13"/>
        <v>0</v>
      </c>
      <c r="AU18" s="170">
        <f t="shared" si="14"/>
        <v>0</v>
      </c>
      <c r="AV18" s="170">
        <f t="shared" si="15"/>
        <v>0</v>
      </c>
    </row>
    <row r="19" spans="1:48" s="86" customFormat="1" ht="10.5" customHeight="1" collapsed="1">
      <c r="A19" s="165" t="s">
        <v>23</v>
      </c>
      <c r="B19" s="413" t="s">
        <v>23</v>
      </c>
      <c r="C19" s="406"/>
      <c r="D19" s="467">
        <v>1418</v>
      </c>
      <c r="E19" s="467">
        <v>1473</v>
      </c>
      <c r="F19" s="467">
        <v>1456</v>
      </c>
      <c r="G19" s="467">
        <v>1577</v>
      </c>
      <c r="H19" s="467">
        <v>1626</v>
      </c>
      <c r="I19" s="467">
        <v>1612</v>
      </c>
      <c r="J19" s="467">
        <v>1609</v>
      </c>
      <c r="K19" s="284">
        <f>((C19-D19)/D19)</f>
        <v>-1</v>
      </c>
      <c r="L19" s="285">
        <f>((C19-G19)/G19)</f>
        <v>-1</v>
      </c>
      <c r="M19" s="406"/>
      <c r="N19" s="467"/>
      <c r="O19" s="798" t="e">
        <f t="shared" ref="O19:O29" si="24">((M19-N19)/N19)</f>
        <v>#DIV/0!</v>
      </c>
      <c r="Q19" s="677">
        <f t="shared" si="18"/>
        <v>0</v>
      </c>
      <c r="R19" s="677">
        <f t="shared" si="19"/>
        <v>0</v>
      </c>
      <c r="S19" s="677" t="e">
        <f>((M19-N19)/N19)-O19</f>
        <v>#DIV/0!</v>
      </c>
      <c r="T19" s="677">
        <f>C19-M19</f>
        <v>0</v>
      </c>
      <c r="U19" s="677">
        <f>G19-N19</f>
        <v>1577</v>
      </c>
      <c r="V19" s="305"/>
      <c r="W19" s="276"/>
      <c r="X19" s="276"/>
      <c r="Y19" s="276"/>
      <c r="Z19" s="276"/>
      <c r="AA19" s="276"/>
      <c r="AB19" s="276"/>
      <c r="AC19" s="276"/>
      <c r="AD19" s="284"/>
      <c r="AE19" s="285"/>
      <c r="AF19" s="305"/>
      <c r="AG19" s="276"/>
      <c r="AH19" s="279"/>
      <c r="AJ19" s="170">
        <f t="shared" si="3"/>
        <v>0</v>
      </c>
      <c r="AK19" s="170">
        <f t="shared" si="4"/>
        <v>1418</v>
      </c>
      <c r="AL19" s="170">
        <f t="shared" si="5"/>
        <v>1473</v>
      </c>
      <c r="AM19" s="170">
        <f t="shared" si="6"/>
        <v>1456</v>
      </c>
      <c r="AN19" s="170">
        <f t="shared" si="7"/>
        <v>1577</v>
      </c>
      <c r="AO19" s="170">
        <f t="shared" si="8"/>
        <v>1626</v>
      </c>
      <c r="AP19" s="170">
        <f t="shared" si="9"/>
        <v>1612</v>
      </c>
      <c r="AQ19" s="170">
        <f t="shared" si="10"/>
        <v>1609</v>
      </c>
      <c r="AR19" s="170">
        <f t="shared" si="11"/>
        <v>-1</v>
      </c>
      <c r="AS19" s="170">
        <f t="shared" si="12"/>
        <v>-1</v>
      </c>
      <c r="AT19" s="170">
        <f t="shared" si="13"/>
        <v>0</v>
      </c>
      <c r="AU19" s="170">
        <f t="shared" si="14"/>
        <v>0</v>
      </c>
      <c r="AV19" s="170" t="e">
        <f t="shared" si="15"/>
        <v>#DIV/0!</v>
      </c>
    </row>
    <row r="20" spans="1:48" s="86" customFormat="1" ht="10.5" customHeight="1">
      <c r="A20" s="165" t="s">
        <v>22</v>
      </c>
      <c r="B20" s="411" t="s">
        <v>67</v>
      </c>
      <c r="C20" s="406"/>
      <c r="D20" s="467">
        <v>8006</v>
      </c>
      <c r="E20" s="467">
        <v>8017</v>
      </c>
      <c r="F20" s="467">
        <v>7948</v>
      </c>
      <c r="G20" s="467">
        <v>7762</v>
      </c>
      <c r="H20" s="467">
        <v>8085</v>
      </c>
      <c r="I20" s="467">
        <v>8084</v>
      </c>
      <c r="J20" s="467">
        <v>8006</v>
      </c>
      <c r="K20" s="284">
        <f>((C20-D20)/D20)</f>
        <v>-1</v>
      </c>
      <c r="L20" s="285">
        <f>((C20-G20)/G20)</f>
        <v>-1</v>
      </c>
      <c r="M20" s="406"/>
      <c r="N20" s="467"/>
      <c r="O20" s="798" t="e">
        <f t="shared" si="24"/>
        <v>#DIV/0!</v>
      </c>
      <c r="Q20" s="677">
        <f t="shared" si="18"/>
        <v>0</v>
      </c>
      <c r="R20" s="677">
        <f t="shared" si="19"/>
        <v>0</v>
      </c>
      <c r="S20" s="677" t="e">
        <f>((M20-N20)/N20)-O20</f>
        <v>#DIV/0!</v>
      </c>
      <c r="T20" s="677">
        <f t="shared" ref="T20:T29" si="25">C20-M20</f>
        <v>0</v>
      </c>
      <c r="U20" s="677">
        <f>G20-N20</f>
        <v>7762</v>
      </c>
      <c r="V20" s="305"/>
      <c r="W20" s="276"/>
      <c r="X20" s="276"/>
      <c r="Y20" s="276"/>
      <c r="Z20" s="276"/>
      <c r="AA20" s="276"/>
      <c r="AB20" s="276"/>
      <c r="AC20" s="276"/>
      <c r="AD20" s="284"/>
      <c r="AE20" s="285"/>
      <c r="AF20" s="305"/>
      <c r="AG20" s="276"/>
      <c r="AH20" s="279"/>
      <c r="AJ20" s="170">
        <f t="shared" si="3"/>
        <v>0</v>
      </c>
      <c r="AK20" s="170">
        <f t="shared" si="4"/>
        <v>8006</v>
      </c>
      <c r="AL20" s="170">
        <f t="shared" si="5"/>
        <v>8017</v>
      </c>
      <c r="AM20" s="170">
        <f t="shared" si="6"/>
        <v>7948</v>
      </c>
      <c r="AN20" s="170">
        <f t="shared" si="7"/>
        <v>7762</v>
      </c>
      <c r="AO20" s="170">
        <f t="shared" si="8"/>
        <v>8085</v>
      </c>
      <c r="AP20" s="170">
        <f t="shared" si="9"/>
        <v>8084</v>
      </c>
      <c r="AQ20" s="170">
        <f t="shared" si="10"/>
        <v>8006</v>
      </c>
      <c r="AR20" s="170">
        <f t="shared" si="11"/>
        <v>-1</v>
      </c>
      <c r="AS20" s="170">
        <f t="shared" si="12"/>
        <v>-1</v>
      </c>
      <c r="AT20" s="170">
        <f t="shared" si="13"/>
        <v>0</v>
      </c>
      <c r="AU20" s="170">
        <f t="shared" si="14"/>
        <v>0</v>
      </c>
      <c r="AV20" s="170" t="e">
        <f t="shared" si="15"/>
        <v>#DIV/0!</v>
      </c>
    </row>
    <row r="21" spans="1:48" s="86" customFormat="1" ht="10.5" customHeight="1">
      <c r="A21" s="165" t="s">
        <v>10</v>
      </c>
      <c r="B21" s="443" t="s">
        <v>10</v>
      </c>
      <c r="C21" s="444"/>
      <c r="D21" s="468">
        <v>2124</v>
      </c>
      <c r="E21" s="468">
        <v>2263</v>
      </c>
      <c r="F21" s="468">
        <v>2181</v>
      </c>
      <c r="G21" s="468">
        <v>2106</v>
      </c>
      <c r="H21" s="468">
        <v>2039</v>
      </c>
      <c r="I21" s="468">
        <v>2157</v>
      </c>
      <c r="J21" s="468">
        <v>2232</v>
      </c>
      <c r="K21" s="603">
        <f>((C21-D21)/D21)</f>
        <v>-1</v>
      </c>
      <c r="L21" s="604">
        <f>((C21-G21)/G21)</f>
        <v>-1</v>
      </c>
      <c r="M21" s="444"/>
      <c r="N21" s="503"/>
      <c r="O21" s="801" t="e">
        <f t="shared" si="24"/>
        <v>#DIV/0!</v>
      </c>
      <c r="Q21" s="677">
        <f t="shared" si="18"/>
        <v>0</v>
      </c>
      <c r="R21" s="677">
        <f t="shared" si="19"/>
        <v>0</v>
      </c>
      <c r="S21" s="677" t="e">
        <f>((M21-N21)/N21)-O21</f>
        <v>#DIV/0!</v>
      </c>
      <c r="T21" s="677">
        <f t="shared" si="25"/>
        <v>0</v>
      </c>
      <c r="U21" s="677">
        <f t="shared" ref="U21:U29" si="26">G21-N21</f>
        <v>2106</v>
      </c>
      <c r="V21" s="307"/>
      <c r="W21" s="308"/>
      <c r="X21" s="308"/>
      <c r="Y21" s="308"/>
      <c r="Z21" s="308"/>
      <c r="AA21" s="308"/>
      <c r="AB21" s="308"/>
      <c r="AC21" s="308"/>
      <c r="AD21" s="603"/>
      <c r="AE21" s="604"/>
      <c r="AF21" s="307"/>
      <c r="AG21" s="308"/>
      <c r="AH21" s="386"/>
      <c r="AJ21" s="170">
        <f t="shared" si="3"/>
        <v>0</v>
      </c>
      <c r="AK21" s="170">
        <f t="shared" si="4"/>
        <v>2124</v>
      </c>
      <c r="AL21" s="170">
        <f t="shared" si="5"/>
        <v>2263</v>
      </c>
      <c r="AM21" s="170">
        <f t="shared" si="6"/>
        <v>2181</v>
      </c>
      <c r="AN21" s="170">
        <f t="shared" si="7"/>
        <v>2106</v>
      </c>
      <c r="AO21" s="170">
        <f t="shared" si="8"/>
        <v>2039</v>
      </c>
      <c r="AP21" s="170">
        <f t="shared" si="9"/>
        <v>2157</v>
      </c>
      <c r="AQ21" s="170">
        <f t="shared" si="10"/>
        <v>2232</v>
      </c>
      <c r="AR21" s="170">
        <f t="shared" si="11"/>
        <v>-1</v>
      </c>
      <c r="AS21" s="170">
        <f t="shared" si="12"/>
        <v>-1</v>
      </c>
      <c r="AT21" s="170">
        <f t="shared" si="13"/>
        <v>0</v>
      </c>
      <c r="AU21" s="170">
        <f t="shared" si="14"/>
        <v>0</v>
      </c>
      <c r="AV21" s="170" t="e">
        <f t="shared" si="15"/>
        <v>#DIV/0!</v>
      </c>
    </row>
    <row r="22" spans="1:48" s="86" customFormat="1" ht="10.5" customHeight="1">
      <c r="A22" s="166" t="s">
        <v>18</v>
      </c>
      <c r="B22" s="423" t="s">
        <v>18</v>
      </c>
      <c r="C22" s="682"/>
      <c r="D22" s="483"/>
      <c r="E22" s="483"/>
      <c r="F22" s="483"/>
      <c r="G22" s="483"/>
      <c r="H22" s="483"/>
      <c r="I22" s="483"/>
      <c r="J22" s="483"/>
      <c r="K22" s="338"/>
      <c r="L22" s="339"/>
      <c r="M22" s="406"/>
      <c r="N22" s="467"/>
      <c r="O22" s="798"/>
      <c r="Q22" s="677"/>
      <c r="R22" s="677"/>
      <c r="S22" s="677"/>
      <c r="T22" s="677"/>
      <c r="U22" s="677"/>
      <c r="V22" s="376"/>
      <c r="W22" s="283"/>
      <c r="X22" s="283"/>
      <c r="Y22" s="283"/>
      <c r="Z22" s="283"/>
      <c r="AA22" s="283"/>
      <c r="AB22" s="283"/>
      <c r="AC22" s="283"/>
      <c r="AD22" s="278"/>
      <c r="AE22" s="280"/>
      <c r="AF22" s="376"/>
      <c r="AG22" s="283"/>
      <c r="AH22" s="304"/>
      <c r="AJ22" s="170">
        <f t="shared" si="3"/>
        <v>0</v>
      </c>
      <c r="AK22" s="170">
        <f t="shared" si="4"/>
        <v>0</v>
      </c>
      <c r="AL22" s="170">
        <f t="shared" si="5"/>
        <v>0</v>
      </c>
      <c r="AM22" s="170">
        <f t="shared" si="6"/>
        <v>0</v>
      </c>
      <c r="AN22" s="170">
        <f t="shared" si="7"/>
        <v>0</v>
      </c>
      <c r="AO22" s="170">
        <f t="shared" si="8"/>
        <v>0</v>
      </c>
      <c r="AP22" s="170">
        <f t="shared" si="9"/>
        <v>0</v>
      </c>
      <c r="AQ22" s="170">
        <f t="shared" si="10"/>
        <v>0</v>
      </c>
      <c r="AR22" s="170">
        <f t="shared" si="11"/>
        <v>0</v>
      </c>
      <c r="AS22" s="170">
        <f t="shared" si="12"/>
        <v>0</v>
      </c>
      <c r="AT22" s="170">
        <f t="shared" si="13"/>
        <v>0</v>
      </c>
      <c r="AU22" s="170">
        <f t="shared" si="14"/>
        <v>0</v>
      </c>
      <c r="AV22" s="170">
        <f t="shared" si="15"/>
        <v>0</v>
      </c>
    </row>
    <row r="23" spans="1:48" s="86" customFormat="1" ht="10.5" customHeight="1">
      <c r="A23" s="165" t="s">
        <v>15</v>
      </c>
      <c r="B23" s="413" t="s">
        <v>15</v>
      </c>
      <c r="C23" s="653"/>
      <c r="D23" s="474">
        <v>0</v>
      </c>
      <c r="E23" s="474">
        <v>0</v>
      </c>
      <c r="F23" s="474">
        <v>0</v>
      </c>
      <c r="G23" s="474">
        <v>0</v>
      </c>
      <c r="H23" s="474">
        <v>0</v>
      </c>
      <c r="I23" s="474">
        <v>0</v>
      </c>
      <c r="J23" s="474">
        <v>0</v>
      </c>
      <c r="K23" s="284"/>
      <c r="L23" s="285"/>
      <c r="M23" s="653"/>
      <c r="N23" s="504"/>
      <c r="O23" s="798"/>
      <c r="Q23" s="677" t="e">
        <f t="shared" si="18"/>
        <v>#DIV/0!</v>
      </c>
      <c r="R23" s="677" t="e">
        <f t="shared" si="19"/>
        <v>#DIV/0!</v>
      </c>
      <c r="S23" s="677" t="e">
        <f t="shared" ref="S23:S29" si="27">((M23-N23)/N23)-O23</f>
        <v>#DIV/0!</v>
      </c>
      <c r="T23" s="677">
        <f t="shared" si="25"/>
        <v>0</v>
      </c>
      <c r="U23" s="677">
        <f t="shared" si="26"/>
        <v>0</v>
      </c>
      <c r="V23" s="312"/>
      <c r="W23" s="313"/>
      <c r="X23" s="313"/>
      <c r="Y23" s="313"/>
      <c r="Z23" s="313"/>
      <c r="AA23" s="313"/>
      <c r="AB23" s="313"/>
      <c r="AC23" s="313"/>
      <c r="AD23" s="284"/>
      <c r="AE23" s="285"/>
      <c r="AF23" s="312"/>
      <c r="AG23" s="313"/>
      <c r="AH23" s="279"/>
      <c r="AJ23" s="170">
        <f t="shared" si="3"/>
        <v>0</v>
      </c>
      <c r="AK23" s="170">
        <f t="shared" si="4"/>
        <v>0</v>
      </c>
      <c r="AL23" s="170">
        <f t="shared" si="5"/>
        <v>0</v>
      </c>
      <c r="AM23" s="170">
        <f t="shared" si="6"/>
        <v>0</v>
      </c>
      <c r="AN23" s="170">
        <f t="shared" si="7"/>
        <v>0</v>
      </c>
      <c r="AO23" s="170">
        <f t="shared" si="8"/>
        <v>0</v>
      </c>
      <c r="AP23" s="170">
        <f t="shared" si="9"/>
        <v>0</v>
      </c>
      <c r="AQ23" s="170">
        <f t="shared" si="10"/>
        <v>0</v>
      </c>
      <c r="AR23" s="170">
        <f t="shared" si="11"/>
        <v>0</v>
      </c>
      <c r="AS23" s="170">
        <f t="shared" si="12"/>
        <v>0</v>
      </c>
      <c r="AT23" s="170">
        <f t="shared" si="13"/>
        <v>0</v>
      </c>
      <c r="AU23" s="170">
        <f t="shared" si="14"/>
        <v>0</v>
      </c>
      <c r="AV23" s="170">
        <f t="shared" si="15"/>
        <v>0</v>
      </c>
    </row>
    <row r="24" spans="1:48" s="86" customFormat="1" ht="10.5" customHeight="1">
      <c r="A24" s="165" t="s">
        <v>16</v>
      </c>
      <c r="B24" s="413" t="s">
        <v>16</v>
      </c>
      <c r="C24" s="653"/>
      <c r="D24" s="474">
        <v>26.8</v>
      </c>
      <c r="E24" s="474">
        <v>26.599999999999998</v>
      </c>
      <c r="F24" s="474">
        <v>26.400000000000002</v>
      </c>
      <c r="G24" s="474">
        <v>26.3</v>
      </c>
      <c r="H24" s="474">
        <v>26.400000000000002</v>
      </c>
      <c r="I24" s="474">
        <v>26.599999999999998</v>
      </c>
      <c r="J24" s="474">
        <v>26.599999999999998</v>
      </c>
      <c r="K24" s="284">
        <f t="shared" ref="K24:K29" si="28">((C24-D24)/D24)</f>
        <v>-1</v>
      </c>
      <c r="L24" s="285">
        <f t="shared" ref="L24:L29" si="29">((C24-G24)/G24)</f>
        <v>-1</v>
      </c>
      <c r="M24" s="653"/>
      <c r="N24" s="504"/>
      <c r="O24" s="798" t="e">
        <f t="shared" si="24"/>
        <v>#DIV/0!</v>
      </c>
      <c r="Q24" s="677">
        <f t="shared" si="18"/>
        <v>0</v>
      </c>
      <c r="R24" s="677">
        <f t="shared" si="19"/>
        <v>0</v>
      </c>
      <c r="S24" s="677" t="e">
        <f t="shared" si="27"/>
        <v>#DIV/0!</v>
      </c>
      <c r="T24" s="677">
        <f t="shared" si="25"/>
        <v>0</v>
      </c>
      <c r="U24" s="677">
        <f t="shared" si="26"/>
        <v>26.3</v>
      </c>
      <c r="V24" s="312"/>
      <c r="W24" s="313"/>
      <c r="X24" s="313"/>
      <c r="Y24" s="313"/>
      <c r="Z24" s="313"/>
      <c r="AA24" s="313"/>
      <c r="AB24" s="313"/>
      <c r="AC24" s="313"/>
      <c r="AD24" s="284"/>
      <c r="AE24" s="285"/>
      <c r="AF24" s="312"/>
      <c r="AG24" s="313"/>
      <c r="AH24" s="279"/>
      <c r="AJ24" s="170">
        <f t="shared" si="3"/>
        <v>0</v>
      </c>
      <c r="AK24" s="170">
        <f t="shared" si="4"/>
        <v>26.8</v>
      </c>
      <c r="AL24" s="170">
        <f t="shared" si="5"/>
        <v>26.599999999999998</v>
      </c>
      <c r="AM24" s="170">
        <f t="shared" si="6"/>
        <v>26.400000000000002</v>
      </c>
      <c r="AN24" s="170">
        <f t="shared" si="7"/>
        <v>26.3</v>
      </c>
      <c r="AO24" s="170">
        <f t="shared" si="8"/>
        <v>26.400000000000002</v>
      </c>
      <c r="AP24" s="170">
        <f t="shared" si="9"/>
        <v>26.599999999999998</v>
      </c>
      <c r="AQ24" s="170">
        <f t="shared" si="10"/>
        <v>26.599999999999998</v>
      </c>
      <c r="AR24" s="170">
        <f t="shared" si="11"/>
        <v>-1</v>
      </c>
      <c r="AS24" s="170">
        <f t="shared" si="12"/>
        <v>-1</v>
      </c>
      <c r="AT24" s="170">
        <f t="shared" si="13"/>
        <v>0</v>
      </c>
      <c r="AU24" s="170">
        <f t="shared" si="14"/>
        <v>0</v>
      </c>
      <c r="AV24" s="170" t="e">
        <f t="shared" si="15"/>
        <v>#DIV/0!</v>
      </c>
    </row>
    <row r="25" spans="1:48" s="86" customFormat="1" ht="10.5" customHeight="1">
      <c r="A25" s="165" t="s">
        <v>17</v>
      </c>
      <c r="B25" s="413" t="s">
        <v>17</v>
      </c>
      <c r="C25" s="653"/>
      <c r="D25" s="474">
        <v>6.2</v>
      </c>
      <c r="E25" s="474">
        <v>6.2</v>
      </c>
      <c r="F25" s="474">
        <v>6.2</v>
      </c>
      <c r="G25" s="474">
        <v>6.3</v>
      </c>
      <c r="H25" s="474">
        <v>6.3</v>
      </c>
      <c r="I25" s="474">
        <v>6.3</v>
      </c>
      <c r="J25" s="474">
        <v>6.3</v>
      </c>
      <c r="K25" s="284">
        <f t="shared" si="28"/>
        <v>-1</v>
      </c>
      <c r="L25" s="285">
        <f t="shared" si="29"/>
        <v>-1</v>
      </c>
      <c r="M25" s="653"/>
      <c r="N25" s="504"/>
      <c r="O25" s="798" t="e">
        <f t="shared" si="24"/>
        <v>#DIV/0!</v>
      </c>
      <c r="Q25" s="677">
        <f>((C25-D25)/D25)-K25</f>
        <v>0</v>
      </c>
      <c r="R25" s="677">
        <f t="shared" si="19"/>
        <v>0</v>
      </c>
      <c r="S25" s="677" t="e">
        <f t="shared" si="27"/>
        <v>#DIV/0!</v>
      </c>
      <c r="T25" s="677">
        <f t="shared" si="25"/>
        <v>0</v>
      </c>
      <c r="U25" s="677">
        <f t="shared" si="26"/>
        <v>6.3</v>
      </c>
      <c r="V25" s="312"/>
      <c r="W25" s="313"/>
      <c r="X25" s="313"/>
      <c r="Y25" s="313"/>
      <c r="Z25" s="313"/>
      <c r="AA25" s="313"/>
      <c r="AB25" s="313"/>
      <c r="AC25" s="313"/>
      <c r="AD25" s="284"/>
      <c r="AE25" s="285"/>
      <c r="AF25" s="312"/>
      <c r="AG25" s="313"/>
      <c r="AH25" s="279"/>
      <c r="AJ25" s="170">
        <f t="shared" si="3"/>
        <v>0</v>
      </c>
      <c r="AK25" s="170">
        <f t="shared" si="4"/>
        <v>6.2</v>
      </c>
      <c r="AL25" s="170">
        <f t="shared" si="5"/>
        <v>6.2</v>
      </c>
      <c r="AM25" s="170">
        <f t="shared" si="6"/>
        <v>6.2</v>
      </c>
      <c r="AN25" s="170">
        <f t="shared" si="7"/>
        <v>6.3</v>
      </c>
      <c r="AO25" s="170">
        <f t="shared" si="8"/>
        <v>6.3</v>
      </c>
      <c r="AP25" s="170">
        <f t="shared" si="9"/>
        <v>6.3</v>
      </c>
      <c r="AQ25" s="170">
        <f t="shared" si="10"/>
        <v>6.3</v>
      </c>
      <c r="AR25" s="170">
        <f t="shared" si="11"/>
        <v>-1</v>
      </c>
      <c r="AS25" s="170">
        <f t="shared" si="12"/>
        <v>-1</v>
      </c>
      <c r="AT25" s="170">
        <f t="shared" si="13"/>
        <v>0</v>
      </c>
      <c r="AU25" s="170">
        <f t="shared" si="14"/>
        <v>0</v>
      </c>
      <c r="AV25" s="170" t="e">
        <f t="shared" si="15"/>
        <v>#DIV/0!</v>
      </c>
    </row>
    <row r="26" spans="1:48" s="86" customFormat="1" ht="10.5" customHeight="1">
      <c r="A26" s="166" t="s">
        <v>21</v>
      </c>
      <c r="B26" s="423" t="s">
        <v>21</v>
      </c>
      <c r="C26" s="457"/>
      <c r="D26" s="477">
        <v>33</v>
      </c>
      <c r="E26" s="477">
        <v>32.799999999999997</v>
      </c>
      <c r="F26" s="477">
        <v>32.6</v>
      </c>
      <c r="G26" s="477">
        <v>32.6</v>
      </c>
      <c r="H26" s="477">
        <v>32.700000000000003</v>
      </c>
      <c r="I26" s="477">
        <v>32.9</v>
      </c>
      <c r="J26" s="477">
        <v>32.9</v>
      </c>
      <c r="K26" s="287">
        <f t="shared" si="28"/>
        <v>-1</v>
      </c>
      <c r="L26" s="288">
        <f t="shared" si="29"/>
        <v>-1</v>
      </c>
      <c r="M26" s="457"/>
      <c r="N26" s="802"/>
      <c r="O26" s="799" t="e">
        <f t="shared" si="24"/>
        <v>#DIV/0!</v>
      </c>
      <c r="Q26" s="677">
        <f>((C26-D26)/D26)-K26</f>
        <v>0</v>
      </c>
      <c r="R26" s="677">
        <f t="shared" si="19"/>
        <v>0</v>
      </c>
      <c r="S26" s="677" t="e">
        <f t="shared" si="27"/>
        <v>#DIV/0!</v>
      </c>
      <c r="T26" s="677">
        <f t="shared" si="25"/>
        <v>0</v>
      </c>
      <c r="U26" s="677">
        <f t="shared" si="26"/>
        <v>32.6</v>
      </c>
      <c r="V26" s="314"/>
      <c r="W26" s="315"/>
      <c r="X26" s="315"/>
      <c r="Y26" s="315"/>
      <c r="Z26" s="315"/>
      <c r="AA26" s="315"/>
      <c r="AB26" s="315"/>
      <c r="AC26" s="315"/>
      <c r="AD26" s="287"/>
      <c r="AE26" s="288"/>
      <c r="AF26" s="314"/>
      <c r="AG26" s="315"/>
      <c r="AH26" s="291"/>
      <c r="AJ26" s="170">
        <f t="shared" si="3"/>
        <v>0</v>
      </c>
      <c r="AK26" s="170">
        <f t="shared" si="4"/>
        <v>33</v>
      </c>
      <c r="AL26" s="170">
        <f t="shared" si="5"/>
        <v>32.799999999999997</v>
      </c>
      <c r="AM26" s="170">
        <f t="shared" si="6"/>
        <v>32.6</v>
      </c>
      <c r="AN26" s="170">
        <f t="shared" si="7"/>
        <v>32.6</v>
      </c>
      <c r="AO26" s="170">
        <f t="shared" si="8"/>
        <v>32.700000000000003</v>
      </c>
      <c r="AP26" s="170">
        <f t="shared" si="9"/>
        <v>32.9</v>
      </c>
      <c r="AQ26" s="170">
        <f t="shared" si="10"/>
        <v>32.9</v>
      </c>
      <c r="AR26" s="170">
        <f t="shared" si="11"/>
        <v>-1</v>
      </c>
      <c r="AS26" s="170">
        <f t="shared" si="12"/>
        <v>-1</v>
      </c>
      <c r="AT26" s="170">
        <f t="shared" si="13"/>
        <v>0</v>
      </c>
      <c r="AU26" s="170">
        <f t="shared" si="14"/>
        <v>0</v>
      </c>
      <c r="AV26" s="170" t="e">
        <f t="shared" si="15"/>
        <v>#DIV/0!</v>
      </c>
    </row>
    <row r="27" spans="1:48" s="86" customFormat="1" ht="10.5" customHeight="1">
      <c r="A27" s="165" t="s">
        <v>13</v>
      </c>
      <c r="B27" s="413" t="s">
        <v>13</v>
      </c>
      <c r="C27" s="653"/>
      <c r="D27" s="474">
        <v>0</v>
      </c>
      <c r="E27" s="474">
        <v>0</v>
      </c>
      <c r="F27" s="474">
        <v>0</v>
      </c>
      <c r="G27" s="474">
        <v>0.1</v>
      </c>
      <c r="H27" s="474">
        <v>0.1</v>
      </c>
      <c r="I27" s="474">
        <v>0.1</v>
      </c>
      <c r="J27" s="474">
        <v>0.1</v>
      </c>
      <c r="K27" s="284"/>
      <c r="L27" s="285"/>
      <c r="M27" s="653"/>
      <c r="N27" s="504"/>
      <c r="O27" s="798"/>
      <c r="Q27" s="677" t="e">
        <f t="shared" si="18"/>
        <v>#DIV/0!</v>
      </c>
      <c r="R27" s="677">
        <f t="shared" si="19"/>
        <v>-1</v>
      </c>
      <c r="S27" s="677" t="e">
        <f t="shared" si="27"/>
        <v>#DIV/0!</v>
      </c>
      <c r="T27" s="677">
        <f t="shared" si="25"/>
        <v>0</v>
      </c>
      <c r="U27" s="677">
        <f t="shared" si="26"/>
        <v>0.1</v>
      </c>
      <c r="V27" s="312"/>
      <c r="W27" s="313"/>
      <c r="X27" s="313"/>
      <c r="Y27" s="313"/>
      <c r="Z27" s="313"/>
      <c r="AA27" s="313"/>
      <c r="AB27" s="313"/>
      <c r="AC27" s="313"/>
      <c r="AD27" s="284"/>
      <c r="AE27" s="285"/>
      <c r="AF27" s="312"/>
      <c r="AG27" s="313"/>
      <c r="AH27" s="279"/>
      <c r="AJ27" s="170">
        <f t="shared" si="3"/>
        <v>0</v>
      </c>
      <c r="AK27" s="170">
        <f t="shared" si="4"/>
        <v>0</v>
      </c>
      <c r="AL27" s="170">
        <f t="shared" si="5"/>
        <v>0</v>
      </c>
      <c r="AM27" s="170">
        <f t="shared" si="6"/>
        <v>0</v>
      </c>
      <c r="AN27" s="170">
        <f t="shared" si="7"/>
        <v>0.1</v>
      </c>
      <c r="AO27" s="170">
        <f t="shared" si="8"/>
        <v>0.1</v>
      </c>
      <c r="AP27" s="170">
        <f t="shared" si="9"/>
        <v>0.1</v>
      </c>
      <c r="AQ27" s="170">
        <f t="shared" si="10"/>
        <v>0.1</v>
      </c>
      <c r="AR27" s="170">
        <f t="shared" si="11"/>
        <v>0</v>
      </c>
      <c r="AS27" s="170">
        <f t="shared" si="12"/>
        <v>0</v>
      </c>
      <c r="AT27" s="170">
        <f t="shared" si="13"/>
        <v>0</v>
      </c>
      <c r="AU27" s="170">
        <f t="shared" si="14"/>
        <v>0</v>
      </c>
      <c r="AV27" s="170">
        <f t="shared" si="15"/>
        <v>0</v>
      </c>
    </row>
    <row r="28" spans="1:48" s="86" customFormat="1" ht="10.5" customHeight="1">
      <c r="A28" s="165" t="s">
        <v>12</v>
      </c>
      <c r="B28" s="413" t="s">
        <v>12</v>
      </c>
      <c r="C28" s="653"/>
      <c r="D28" s="474">
        <v>22.3</v>
      </c>
      <c r="E28" s="474">
        <v>22.2</v>
      </c>
      <c r="F28" s="474">
        <v>21.6</v>
      </c>
      <c r="G28" s="474">
        <v>21.099999999999998</v>
      </c>
      <c r="H28" s="474">
        <v>21</v>
      </c>
      <c r="I28" s="474">
        <v>21.099999999999998</v>
      </c>
      <c r="J28" s="474">
        <v>20.799999999999997</v>
      </c>
      <c r="K28" s="284">
        <f t="shared" si="28"/>
        <v>-1</v>
      </c>
      <c r="L28" s="285">
        <f t="shared" si="29"/>
        <v>-1</v>
      </c>
      <c r="M28" s="653"/>
      <c r="N28" s="504"/>
      <c r="O28" s="798" t="e">
        <f t="shared" si="24"/>
        <v>#DIV/0!</v>
      </c>
      <c r="Q28" s="677">
        <f t="shared" si="18"/>
        <v>0</v>
      </c>
      <c r="R28" s="677">
        <f t="shared" si="19"/>
        <v>0</v>
      </c>
      <c r="S28" s="677" t="e">
        <f t="shared" si="27"/>
        <v>#DIV/0!</v>
      </c>
      <c r="T28" s="677">
        <f t="shared" si="25"/>
        <v>0</v>
      </c>
      <c r="U28" s="677">
        <f>G28-N28</f>
        <v>21.099999999999998</v>
      </c>
      <c r="V28" s="312"/>
      <c r="W28" s="313"/>
      <c r="X28" s="313"/>
      <c r="Y28" s="313"/>
      <c r="Z28" s="313"/>
      <c r="AA28" s="313"/>
      <c r="AB28" s="313"/>
      <c r="AC28" s="313"/>
      <c r="AD28" s="284"/>
      <c r="AE28" s="285"/>
      <c r="AF28" s="312"/>
      <c r="AG28" s="313"/>
      <c r="AH28" s="279"/>
      <c r="AJ28" s="170">
        <f t="shared" si="3"/>
        <v>0</v>
      </c>
      <c r="AK28" s="170">
        <f t="shared" si="4"/>
        <v>22.3</v>
      </c>
      <c r="AL28" s="170">
        <f t="shared" si="5"/>
        <v>22.2</v>
      </c>
      <c r="AM28" s="170">
        <f t="shared" si="6"/>
        <v>21.6</v>
      </c>
      <c r="AN28" s="170">
        <f t="shared" si="7"/>
        <v>21.099999999999998</v>
      </c>
      <c r="AO28" s="170">
        <f t="shared" si="8"/>
        <v>21</v>
      </c>
      <c r="AP28" s="170">
        <f t="shared" si="9"/>
        <v>21.099999999999998</v>
      </c>
      <c r="AQ28" s="170">
        <f t="shared" si="10"/>
        <v>20.799999999999997</v>
      </c>
      <c r="AR28" s="170">
        <f t="shared" si="11"/>
        <v>-1</v>
      </c>
      <c r="AS28" s="170">
        <f t="shared" si="12"/>
        <v>-1</v>
      </c>
      <c r="AT28" s="170">
        <f t="shared" si="13"/>
        <v>0</v>
      </c>
      <c r="AU28" s="170">
        <f t="shared" si="14"/>
        <v>0</v>
      </c>
      <c r="AV28" s="170" t="e">
        <f t="shared" si="15"/>
        <v>#DIV/0!</v>
      </c>
    </row>
    <row r="29" spans="1:48" s="86" customFormat="1" ht="10.5" customHeight="1">
      <c r="A29" s="166" t="s">
        <v>11</v>
      </c>
      <c r="B29" s="430" t="s">
        <v>11</v>
      </c>
      <c r="C29" s="458"/>
      <c r="D29" s="479">
        <v>22.3</v>
      </c>
      <c r="E29" s="479">
        <v>22.2</v>
      </c>
      <c r="F29" s="479">
        <v>21.6</v>
      </c>
      <c r="G29" s="479">
        <v>21.2</v>
      </c>
      <c r="H29" s="479">
        <v>21.1</v>
      </c>
      <c r="I29" s="479">
        <v>21.2</v>
      </c>
      <c r="J29" s="479">
        <v>20.9</v>
      </c>
      <c r="K29" s="299">
        <f t="shared" si="28"/>
        <v>-1</v>
      </c>
      <c r="L29" s="607">
        <f t="shared" si="29"/>
        <v>-1</v>
      </c>
      <c r="M29" s="458"/>
      <c r="N29" s="803"/>
      <c r="O29" s="800" t="e">
        <f t="shared" si="24"/>
        <v>#DIV/0!</v>
      </c>
      <c r="Q29" s="677">
        <f t="shared" si="18"/>
        <v>0</v>
      </c>
      <c r="R29" s="677">
        <f t="shared" si="19"/>
        <v>0</v>
      </c>
      <c r="S29" s="677" t="e">
        <f t="shared" si="27"/>
        <v>#DIV/0!</v>
      </c>
      <c r="T29" s="677">
        <f t="shared" si="25"/>
        <v>0</v>
      </c>
      <c r="U29" s="677">
        <f t="shared" si="26"/>
        <v>21.2</v>
      </c>
      <c r="V29" s="316"/>
      <c r="W29" s="317"/>
      <c r="X29" s="317"/>
      <c r="Y29" s="317"/>
      <c r="Z29" s="317"/>
      <c r="AA29" s="317"/>
      <c r="AB29" s="317"/>
      <c r="AC29" s="317"/>
      <c r="AD29" s="299"/>
      <c r="AE29" s="607"/>
      <c r="AF29" s="316"/>
      <c r="AG29" s="317"/>
      <c r="AH29" s="302"/>
      <c r="AJ29" s="170">
        <f t="shared" si="3"/>
        <v>0</v>
      </c>
      <c r="AK29" s="170">
        <f t="shared" si="4"/>
        <v>22.3</v>
      </c>
      <c r="AL29" s="170">
        <f t="shared" si="5"/>
        <v>22.2</v>
      </c>
      <c r="AM29" s="170">
        <f t="shared" si="6"/>
        <v>21.6</v>
      </c>
      <c r="AN29" s="170">
        <f t="shared" si="7"/>
        <v>21.2</v>
      </c>
      <c r="AO29" s="170">
        <f t="shared" si="8"/>
        <v>21.1</v>
      </c>
      <c r="AP29" s="170">
        <f t="shared" si="9"/>
        <v>21.2</v>
      </c>
      <c r="AQ29" s="170">
        <f t="shared" si="10"/>
        <v>20.9</v>
      </c>
      <c r="AR29" s="170">
        <f t="shared" si="11"/>
        <v>-1</v>
      </c>
      <c r="AS29" s="170">
        <f t="shared" si="12"/>
        <v>-1</v>
      </c>
      <c r="AT29" s="170">
        <f t="shared" si="13"/>
        <v>0</v>
      </c>
      <c r="AU29" s="170">
        <f t="shared" si="14"/>
        <v>0</v>
      </c>
      <c r="AV29" s="170" t="e">
        <f t="shared" si="15"/>
        <v>#DIV/0!</v>
      </c>
    </row>
    <row r="30" spans="1:48" s="86" customFormat="1" ht="12.75" customHeight="1">
      <c r="A30" s="169"/>
      <c r="B30" s="919" t="s">
        <v>106</v>
      </c>
      <c r="C30" s="919"/>
      <c r="D30" s="919"/>
      <c r="E30" s="919"/>
      <c r="F30" s="919"/>
      <c r="G30" s="919"/>
      <c r="H30" s="919"/>
      <c r="I30" s="919"/>
      <c r="J30" s="919"/>
      <c r="K30" s="919"/>
      <c r="L30" s="919"/>
      <c r="M30" s="919"/>
      <c r="N30" s="919"/>
      <c r="O30" s="919"/>
    </row>
    <row r="31" spans="1:48">
      <c r="B31" s="319"/>
      <c r="C31" s="323"/>
      <c r="D31" s="323"/>
      <c r="E31" s="323"/>
      <c r="F31" s="323"/>
      <c r="G31" s="323"/>
      <c r="H31" s="323"/>
      <c r="I31" s="323"/>
      <c r="J31" s="323"/>
      <c r="K31" s="324"/>
      <c r="L31" s="324"/>
      <c r="M31" s="324"/>
      <c r="N31" s="324"/>
      <c r="O31" s="324"/>
    </row>
    <row r="32" spans="1:48">
      <c r="B32" s="920"/>
      <c r="C32" s="920"/>
      <c r="D32" s="920"/>
      <c r="E32" s="920"/>
      <c r="F32" s="920"/>
      <c r="G32" s="920"/>
      <c r="H32" s="920"/>
      <c r="I32" s="920"/>
      <c r="J32" s="920"/>
    </row>
    <row r="33" spans="2:14">
      <c r="B33" s="655" t="s">
        <v>75</v>
      </c>
      <c r="C33" s="656">
        <f t="shared" ref="C33:J33" si="30">(C4+C5+C6+C7-C8)+(C8+C11-C12)+(C12+C13-C15)</f>
        <v>0</v>
      </c>
      <c r="D33" s="656">
        <f t="shared" si="30"/>
        <v>0</v>
      </c>
      <c r="E33" s="656">
        <f t="shared" si="30"/>
        <v>0</v>
      </c>
      <c r="F33" s="656">
        <f t="shared" si="30"/>
        <v>0</v>
      </c>
      <c r="G33" s="656">
        <f t="shared" si="30"/>
        <v>0</v>
      </c>
      <c r="H33" s="656">
        <f t="shared" si="30"/>
        <v>0</v>
      </c>
      <c r="I33" s="656">
        <f t="shared" si="30"/>
        <v>0</v>
      </c>
      <c r="J33" s="656">
        <f t="shared" si="30"/>
        <v>0</v>
      </c>
      <c r="K33" s="655"/>
      <c r="L33" s="655"/>
      <c r="M33" s="656">
        <f>(M4+M5+M6+M7-M8)+(M8+M11-M12)+(M12+M13-M15)</f>
        <v>0</v>
      </c>
      <c r="N33" s="656">
        <f>(N4+N5+N6+N7-N8)+(N8+N11-N12)+(N12+N13-N15)</f>
        <v>0</v>
      </c>
    </row>
    <row r="34" spans="2:14">
      <c r="B34" s="655" t="s">
        <v>76</v>
      </c>
      <c r="C34" s="656">
        <f t="shared" ref="C34:J34" si="31">C23+C24+C25-C26+C27+C28-C29</f>
        <v>0</v>
      </c>
      <c r="D34" s="656">
        <f t="shared" si="31"/>
        <v>0</v>
      </c>
      <c r="E34" s="656">
        <f t="shared" si="31"/>
        <v>0</v>
      </c>
      <c r="F34" s="656">
        <f t="shared" si="31"/>
        <v>0</v>
      </c>
      <c r="G34" s="656">
        <f t="shared" si="31"/>
        <v>0</v>
      </c>
      <c r="H34" s="656">
        <f t="shared" si="31"/>
        <v>0</v>
      </c>
      <c r="I34" s="656">
        <f t="shared" si="31"/>
        <v>0</v>
      </c>
      <c r="J34" s="656">
        <f t="shared" si="31"/>
        <v>0</v>
      </c>
      <c r="K34" s="655"/>
      <c r="L34" s="655"/>
      <c r="M34" s="656">
        <f>M23+M24+M25-M26+M27+M28-M29</f>
        <v>0</v>
      </c>
      <c r="N34" s="656">
        <f>N23+N24+N25-N26+N27+N28-N29</f>
        <v>0</v>
      </c>
    </row>
    <row r="35" spans="2:14">
      <c r="B35" s="655"/>
      <c r="C35" s="656"/>
      <c r="D35" s="656"/>
      <c r="E35" s="656"/>
      <c r="F35" s="656"/>
      <c r="G35" s="656"/>
      <c r="H35" s="656"/>
      <c r="I35" s="656"/>
      <c r="J35" s="656"/>
      <c r="K35" s="655"/>
      <c r="L35" s="655"/>
      <c r="M35" s="656"/>
      <c r="N35" s="656"/>
    </row>
    <row r="36" spans="2:14">
      <c r="B36" s="655" t="s">
        <v>77</v>
      </c>
      <c r="C36" s="656">
        <f>C23+C24+C25-C26</f>
        <v>0</v>
      </c>
      <c r="D36" s="656">
        <f>D23+D24+D25-D26</f>
        <v>0</v>
      </c>
      <c r="E36" s="656">
        <f>E23+E24+E25-E26</f>
        <v>0</v>
      </c>
      <c r="F36" s="656">
        <f>F23+F24+F25-F26</f>
        <v>0</v>
      </c>
      <c r="G36" s="656">
        <f>G23+G24+G25-G26</f>
        <v>0</v>
      </c>
      <c r="H36" s="656"/>
      <c r="I36" s="656"/>
      <c r="J36" s="656"/>
      <c r="K36" s="655"/>
      <c r="L36" s="655"/>
      <c r="M36" s="656"/>
      <c r="N36" s="656"/>
    </row>
    <row r="37" spans="2:14">
      <c r="B37" s="655" t="s">
        <v>78</v>
      </c>
      <c r="C37" s="656">
        <f>C27+C28-C29</f>
        <v>0</v>
      </c>
      <c r="D37" s="656">
        <f>D27+D28-D29</f>
        <v>0</v>
      </c>
      <c r="E37" s="656">
        <f>E27+E28-E29</f>
        <v>0</v>
      </c>
      <c r="F37" s="656">
        <f>F27+F28-F29</f>
        <v>0</v>
      </c>
      <c r="G37" s="656">
        <f>G27+G28-G29</f>
        <v>0</v>
      </c>
      <c r="H37" s="656"/>
      <c r="I37" s="656"/>
      <c r="J37" s="656"/>
      <c r="K37" s="655"/>
      <c r="L37" s="655"/>
      <c r="M37" s="656"/>
      <c r="N37" s="656"/>
    </row>
    <row r="39" spans="2:14" hidden="1"/>
    <row r="40" spans="2:14" hidden="1"/>
    <row r="41" spans="2:14" hidden="1"/>
    <row r="42" spans="2:14" hidden="1"/>
    <row r="43" spans="2:14" hidden="1"/>
    <row r="44" spans="2:14" hidden="1"/>
    <row r="45" spans="2:14" hidden="1"/>
    <row r="46" spans="2:14" hidden="1"/>
    <row r="47" spans="2:14" hidden="1"/>
    <row r="48" spans="2:14" hidden="1"/>
    <row r="49" spans="1:27" hidden="1"/>
    <row r="50" spans="1:27" hidden="1"/>
    <row r="51" spans="1:27" hidden="1"/>
    <row r="52" spans="1:27" hidden="1"/>
    <row r="53" spans="1:27" hidden="1"/>
    <row r="54" spans="1:27" s="10" customFormat="1"/>
    <row r="55" spans="1:27" s="186" customFormat="1" ht="18.75" customHeight="1">
      <c r="A55" s="184"/>
      <c r="B55" s="185" t="s">
        <v>55</v>
      </c>
      <c r="C55" s="236"/>
      <c r="D55" s="236"/>
      <c r="E55" s="236"/>
      <c r="F55" s="236"/>
      <c r="G55" s="236"/>
      <c r="H55" s="236"/>
      <c r="I55" s="236"/>
      <c r="J55" s="236"/>
      <c r="K55" s="236"/>
      <c r="L55" s="236"/>
      <c r="M55" s="237"/>
      <c r="N55" s="238"/>
      <c r="Q55" s="185" t="s">
        <v>63</v>
      </c>
      <c r="R55" s="185"/>
      <c r="S55" s="185"/>
      <c r="T55" s="185"/>
      <c r="U55" s="185"/>
      <c r="V55" s="185"/>
    </row>
    <row r="56" spans="1:27" s="186" customFormat="1" ht="12" customHeight="1">
      <c r="A56" s="184"/>
      <c r="B56" s="205" t="s">
        <v>1</v>
      </c>
      <c r="C56" s="387" t="e">
        <f>D3</f>
        <v>#REF!</v>
      </c>
      <c r="D56" s="704" t="e">
        <f t="shared" ref="D56:I56" si="32">E3</f>
        <v>#REF!</v>
      </c>
      <c r="E56" s="704" t="e">
        <f t="shared" si="32"/>
        <v>#REF!</v>
      </c>
      <c r="F56" s="704" t="e">
        <f t="shared" si="32"/>
        <v>#REF!</v>
      </c>
      <c r="G56" s="704" t="e">
        <f t="shared" si="32"/>
        <v>#REF!</v>
      </c>
      <c r="H56" s="704" t="e">
        <f t="shared" si="32"/>
        <v>#REF!</v>
      </c>
      <c r="I56" s="691" t="e">
        <f t="shared" si="32"/>
        <v>#REF!</v>
      </c>
      <c r="J56" s="188"/>
      <c r="K56" s="184"/>
      <c r="L56" s="184"/>
      <c r="M56" s="184"/>
      <c r="N56" s="184"/>
      <c r="Q56" s="189" t="s">
        <v>1</v>
      </c>
      <c r="R56" s="188"/>
      <c r="S56" s="686"/>
      <c r="T56" s="686"/>
      <c r="U56" s="188" t="e">
        <f t="shared" ref="U56:AA56" si="33">+C56</f>
        <v>#REF!</v>
      </c>
      <c r="V56" s="188" t="e">
        <f t="shared" si="33"/>
        <v>#REF!</v>
      </c>
      <c r="W56" s="188" t="e">
        <f t="shared" si="33"/>
        <v>#REF!</v>
      </c>
      <c r="X56" s="188" t="e">
        <f t="shared" si="33"/>
        <v>#REF!</v>
      </c>
      <c r="Y56" s="188" t="e">
        <f t="shared" si="33"/>
        <v>#REF!</v>
      </c>
      <c r="Z56" s="188" t="e">
        <f t="shared" si="33"/>
        <v>#REF!</v>
      </c>
      <c r="AA56" s="188" t="e">
        <f t="shared" si="33"/>
        <v>#REF!</v>
      </c>
    </row>
    <row r="57" spans="1:27" s="186" customFormat="1">
      <c r="B57" s="190" t="s">
        <v>6</v>
      </c>
      <c r="C57" s="773">
        <v>103</v>
      </c>
      <c r="D57" s="779">
        <v>102</v>
      </c>
      <c r="E57" s="780">
        <v>102</v>
      </c>
      <c r="F57" s="780">
        <v>103</v>
      </c>
      <c r="G57" s="780">
        <v>104</v>
      </c>
      <c r="H57" s="776">
        <v>107</v>
      </c>
      <c r="I57" s="651">
        <v>105</v>
      </c>
      <c r="J57" s="57"/>
      <c r="Q57" s="190" t="s">
        <v>6</v>
      </c>
      <c r="R57" s="115"/>
      <c r="S57" s="226"/>
      <c r="T57" s="226"/>
      <c r="U57" s="226">
        <f t="shared" ref="U57:U82" si="34">+D4-C57</f>
        <v>0</v>
      </c>
      <c r="V57" s="196">
        <f t="shared" ref="V57:V82" si="35">+E4-D57</f>
        <v>0</v>
      </c>
      <c r="W57" s="196">
        <f t="shared" ref="W57:W82" si="36">+F4-E57</f>
        <v>0</v>
      </c>
      <c r="X57" s="196">
        <f t="shared" ref="X57:X82" si="37">+G4-F57</f>
        <v>0</v>
      </c>
      <c r="Y57" s="196">
        <f t="shared" ref="Y57:Y82" si="38">+H4-G57</f>
        <v>0</v>
      </c>
      <c r="Z57" s="196">
        <f t="shared" ref="Z57:Z82" si="39">+I4-H57</f>
        <v>0</v>
      </c>
      <c r="AA57" s="196">
        <f t="shared" ref="AA57:AA82" si="40">+J4-I57</f>
        <v>0</v>
      </c>
    </row>
    <row r="58" spans="1:27" s="186" customFormat="1">
      <c r="B58" s="190" t="s">
        <v>2</v>
      </c>
      <c r="C58" s="15">
        <v>42</v>
      </c>
      <c r="D58" s="262">
        <v>45</v>
      </c>
      <c r="E58" s="67">
        <v>40</v>
      </c>
      <c r="F58" s="57">
        <v>42</v>
      </c>
      <c r="G58" s="57">
        <v>44</v>
      </c>
      <c r="H58" s="184">
        <v>47</v>
      </c>
      <c r="I58" s="68">
        <v>46</v>
      </c>
      <c r="J58" s="67"/>
      <c r="Q58" s="190" t="s">
        <v>2</v>
      </c>
      <c r="R58" s="206"/>
      <c r="S58" s="204"/>
      <c r="T58" s="204"/>
      <c r="U58" s="204">
        <f t="shared" si="34"/>
        <v>0</v>
      </c>
      <c r="V58" s="184">
        <f t="shared" si="35"/>
        <v>0</v>
      </c>
      <c r="W58" s="191">
        <f t="shared" si="36"/>
        <v>0</v>
      </c>
      <c r="X58" s="191">
        <f t="shared" si="37"/>
        <v>0</v>
      </c>
      <c r="Y58" s="191">
        <f t="shared" si="38"/>
        <v>0</v>
      </c>
      <c r="Z58" s="191">
        <f t="shared" si="39"/>
        <v>0</v>
      </c>
      <c r="AA58" s="191">
        <f t="shared" si="40"/>
        <v>0</v>
      </c>
    </row>
    <row r="59" spans="1:27" s="186" customFormat="1">
      <c r="B59" s="190" t="s">
        <v>0</v>
      </c>
      <c r="C59" s="15">
        <v>11</v>
      </c>
      <c r="D59" s="262">
        <v>7</v>
      </c>
      <c r="E59" s="67">
        <v>4</v>
      </c>
      <c r="F59" s="57">
        <v>7</v>
      </c>
      <c r="G59" s="57">
        <v>5</v>
      </c>
      <c r="H59" s="184">
        <v>3</v>
      </c>
      <c r="I59" s="68">
        <v>3</v>
      </c>
      <c r="J59" s="67"/>
      <c r="Q59" s="190" t="s">
        <v>0</v>
      </c>
      <c r="R59" s="206"/>
      <c r="S59" s="204"/>
      <c r="T59" s="204"/>
      <c r="U59" s="204">
        <f t="shared" si="34"/>
        <v>0</v>
      </c>
      <c r="V59" s="184">
        <f t="shared" si="35"/>
        <v>0</v>
      </c>
      <c r="W59" s="191">
        <f t="shared" si="36"/>
        <v>0</v>
      </c>
      <c r="X59" s="191">
        <f t="shared" si="37"/>
        <v>0</v>
      </c>
      <c r="Y59" s="191">
        <f t="shared" si="38"/>
        <v>0</v>
      </c>
      <c r="Z59" s="191">
        <f t="shared" si="39"/>
        <v>0</v>
      </c>
      <c r="AA59" s="191">
        <f t="shared" si="40"/>
        <v>0</v>
      </c>
    </row>
    <row r="60" spans="1:27" s="186" customFormat="1">
      <c r="B60" s="190" t="s">
        <v>14</v>
      </c>
      <c r="C60" s="15">
        <v>0</v>
      </c>
      <c r="D60" s="262">
        <v>0</v>
      </c>
      <c r="E60" s="67">
        <v>0</v>
      </c>
      <c r="F60" s="57">
        <v>0</v>
      </c>
      <c r="G60" s="57">
        <v>0</v>
      </c>
      <c r="H60" s="184">
        <v>0</v>
      </c>
      <c r="I60" s="68">
        <v>1</v>
      </c>
      <c r="J60" s="67"/>
      <c r="Q60" s="190" t="s">
        <v>14</v>
      </c>
      <c r="R60" s="206"/>
      <c r="S60" s="204"/>
      <c r="T60" s="204"/>
      <c r="U60" s="204">
        <f t="shared" si="34"/>
        <v>0</v>
      </c>
      <c r="V60" s="184">
        <f t="shared" si="35"/>
        <v>0</v>
      </c>
      <c r="W60" s="191">
        <f t="shared" si="36"/>
        <v>0</v>
      </c>
      <c r="X60" s="191">
        <f t="shared" si="37"/>
        <v>0</v>
      </c>
      <c r="Y60" s="191">
        <f t="shared" si="38"/>
        <v>0</v>
      </c>
      <c r="Z60" s="191">
        <f t="shared" si="39"/>
        <v>0</v>
      </c>
      <c r="AA60" s="191">
        <f t="shared" si="40"/>
        <v>0</v>
      </c>
    </row>
    <row r="61" spans="1:27" s="186" customFormat="1">
      <c r="B61" s="193" t="s">
        <v>7</v>
      </c>
      <c r="C61" s="20">
        <v>156</v>
      </c>
      <c r="D61" s="87">
        <v>154</v>
      </c>
      <c r="E61" s="77">
        <v>146</v>
      </c>
      <c r="F61" s="75">
        <v>152</v>
      </c>
      <c r="G61" s="75">
        <v>153</v>
      </c>
      <c r="H61" s="184">
        <v>157</v>
      </c>
      <c r="I61" s="68">
        <v>155</v>
      </c>
      <c r="J61" s="77"/>
      <c r="Q61" s="193" t="s">
        <v>7</v>
      </c>
      <c r="R61" s="228"/>
      <c r="S61" s="210"/>
      <c r="T61" s="210"/>
      <c r="U61" s="210">
        <f t="shared" si="34"/>
        <v>0</v>
      </c>
      <c r="V61" s="210">
        <f t="shared" si="35"/>
        <v>0</v>
      </c>
      <c r="W61" s="210">
        <f t="shared" si="36"/>
        <v>0</v>
      </c>
      <c r="X61" s="210">
        <f t="shared" si="37"/>
        <v>0</v>
      </c>
      <c r="Y61" s="210">
        <f t="shared" si="38"/>
        <v>0</v>
      </c>
      <c r="Z61" s="210">
        <f t="shared" si="39"/>
        <v>0</v>
      </c>
      <c r="AA61" s="210">
        <f t="shared" si="40"/>
        <v>0</v>
      </c>
    </row>
    <row r="62" spans="1:27" s="186" customFormat="1">
      <c r="B62" s="190" t="s">
        <v>3</v>
      </c>
      <c r="C62" s="15"/>
      <c r="D62" s="262"/>
      <c r="E62" s="67"/>
      <c r="F62" s="57"/>
      <c r="G62" s="57"/>
      <c r="H62" s="184"/>
      <c r="I62" s="68"/>
      <c r="J62" s="67"/>
      <c r="Q62" s="190" t="s">
        <v>3</v>
      </c>
      <c r="R62" s="206"/>
      <c r="S62" s="204"/>
      <c r="T62" s="204"/>
      <c r="U62" s="204">
        <f t="shared" si="34"/>
        <v>0</v>
      </c>
      <c r="V62" s="184">
        <f t="shared" si="35"/>
        <v>0</v>
      </c>
      <c r="W62" s="191">
        <f t="shared" si="36"/>
        <v>0</v>
      </c>
      <c r="X62" s="191">
        <f t="shared" si="37"/>
        <v>0</v>
      </c>
      <c r="Y62" s="191">
        <f t="shared" si="38"/>
        <v>0</v>
      </c>
      <c r="Z62" s="191">
        <f t="shared" si="39"/>
        <v>0</v>
      </c>
      <c r="AA62" s="191">
        <f t="shared" si="40"/>
        <v>0</v>
      </c>
    </row>
    <row r="63" spans="1:27" s="186" customFormat="1">
      <c r="B63" s="190" t="str">
        <f>B10</f>
        <v>Other exp. excl. depreciations</v>
      </c>
      <c r="C63" s="15"/>
      <c r="D63" s="262"/>
      <c r="E63" s="67"/>
      <c r="F63" s="57"/>
      <c r="G63" s="57"/>
      <c r="H63" s="184"/>
      <c r="I63" s="68"/>
      <c r="J63" s="67"/>
      <c r="Q63" s="190" t="str">
        <f>B63</f>
        <v>Other exp. excl. depreciations</v>
      </c>
      <c r="R63" s="206"/>
      <c r="S63" s="204"/>
      <c r="T63" s="204"/>
      <c r="U63" s="204">
        <f t="shared" si="34"/>
        <v>0</v>
      </c>
      <c r="V63" s="184">
        <f t="shared" si="35"/>
        <v>0</v>
      </c>
      <c r="W63" s="191">
        <f t="shared" si="36"/>
        <v>0</v>
      </c>
      <c r="X63" s="191">
        <f t="shared" si="37"/>
        <v>0</v>
      </c>
      <c r="Y63" s="191">
        <f t="shared" si="38"/>
        <v>0</v>
      </c>
      <c r="Z63" s="191">
        <f t="shared" si="39"/>
        <v>0</v>
      </c>
      <c r="AA63" s="191">
        <f t="shared" si="40"/>
        <v>0</v>
      </c>
    </row>
    <row r="64" spans="1:27" s="186" customFormat="1">
      <c r="B64" s="193" t="s">
        <v>20</v>
      </c>
      <c r="C64" s="20">
        <v>-111</v>
      </c>
      <c r="D64" s="87">
        <v>-116</v>
      </c>
      <c r="E64" s="77">
        <v>-123</v>
      </c>
      <c r="F64" s="75">
        <v>-109</v>
      </c>
      <c r="G64" s="75">
        <v>-106</v>
      </c>
      <c r="H64" s="184">
        <v>-114</v>
      </c>
      <c r="I64" s="68">
        <v>-118</v>
      </c>
      <c r="J64" s="77"/>
      <c r="Q64" s="193" t="s">
        <v>20</v>
      </c>
      <c r="R64" s="207"/>
      <c r="S64" s="208"/>
      <c r="T64" s="208"/>
      <c r="U64" s="208">
        <f t="shared" si="34"/>
        <v>0</v>
      </c>
      <c r="V64" s="209">
        <f t="shared" si="35"/>
        <v>0</v>
      </c>
      <c r="W64" s="210">
        <f t="shared" si="36"/>
        <v>0</v>
      </c>
      <c r="X64" s="210">
        <f t="shared" si="37"/>
        <v>0</v>
      </c>
      <c r="Y64" s="210">
        <f t="shared" si="38"/>
        <v>0</v>
      </c>
      <c r="Z64" s="210">
        <f t="shared" si="39"/>
        <v>0</v>
      </c>
      <c r="AA64" s="210">
        <f t="shared" si="40"/>
        <v>0</v>
      </c>
    </row>
    <row r="65" spans="2:27" s="186" customFormat="1">
      <c r="B65" s="193" t="s">
        <v>9</v>
      </c>
      <c r="C65" s="20">
        <v>45</v>
      </c>
      <c r="D65" s="87">
        <v>38</v>
      </c>
      <c r="E65" s="77">
        <v>23</v>
      </c>
      <c r="F65" s="77">
        <v>43</v>
      </c>
      <c r="G65" s="77">
        <v>47</v>
      </c>
      <c r="H65" s="184">
        <v>43</v>
      </c>
      <c r="I65" s="68">
        <v>37</v>
      </c>
      <c r="J65" s="77"/>
      <c r="Q65" s="193" t="s">
        <v>9</v>
      </c>
      <c r="R65" s="207"/>
      <c r="S65" s="208"/>
      <c r="T65" s="208"/>
      <c r="U65" s="208">
        <f t="shared" si="34"/>
        <v>0</v>
      </c>
      <c r="V65" s="209">
        <f t="shared" si="35"/>
        <v>0</v>
      </c>
      <c r="W65" s="209">
        <f t="shared" si="36"/>
        <v>0</v>
      </c>
      <c r="X65" s="209">
        <f t="shared" si="37"/>
        <v>0</v>
      </c>
      <c r="Y65" s="209">
        <f t="shared" si="38"/>
        <v>0</v>
      </c>
      <c r="Z65" s="209">
        <f t="shared" si="39"/>
        <v>0</v>
      </c>
      <c r="AA65" s="209">
        <f t="shared" si="40"/>
        <v>0</v>
      </c>
    </row>
    <row r="66" spans="2:27" s="186" customFormat="1">
      <c r="B66" s="190" t="s">
        <v>19</v>
      </c>
      <c r="C66" s="15">
        <v>46</v>
      </c>
      <c r="D66" s="262">
        <v>-9</v>
      </c>
      <c r="E66" s="67">
        <v>-31</v>
      </c>
      <c r="F66" s="64">
        <v>-7</v>
      </c>
      <c r="G66" s="64">
        <v>2</v>
      </c>
      <c r="H66" s="184">
        <v>-18</v>
      </c>
      <c r="I66" s="68">
        <v>-11</v>
      </c>
      <c r="J66" s="77"/>
      <c r="Q66" s="190" t="s">
        <v>19</v>
      </c>
      <c r="R66" s="206"/>
      <c r="S66" s="204"/>
      <c r="T66" s="204"/>
      <c r="U66" s="204">
        <f t="shared" si="34"/>
        <v>0</v>
      </c>
      <c r="V66" s="184">
        <f t="shared" si="35"/>
        <v>0</v>
      </c>
      <c r="W66" s="196">
        <f t="shared" si="36"/>
        <v>0</v>
      </c>
      <c r="X66" s="196">
        <f t="shared" si="37"/>
        <v>0</v>
      </c>
      <c r="Y66" s="196">
        <f t="shared" si="38"/>
        <v>0</v>
      </c>
      <c r="Z66" s="196">
        <f t="shared" si="39"/>
        <v>0</v>
      </c>
      <c r="AA66" s="196">
        <f t="shared" si="40"/>
        <v>0</v>
      </c>
    </row>
    <row r="67" spans="2:27" s="186" customFormat="1">
      <c r="B67" s="190" t="str">
        <f>B14</f>
        <v>Imp. of sec. fin. non-cur. ass.</v>
      </c>
      <c r="C67" s="15"/>
      <c r="D67" s="262"/>
      <c r="E67" s="67"/>
      <c r="F67" s="64"/>
      <c r="G67" s="64"/>
      <c r="H67" s="184"/>
      <c r="I67" s="68"/>
      <c r="J67" s="77"/>
      <c r="Q67" s="190" t="str">
        <f>B67</f>
        <v>Imp. of sec. fin. non-cur. ass.</v>
      </c>
      <c r="R67" s="206"/>
      <c r="S67" s="204"/>
      <c r="T67" s="204"/>
      <c r="U67" s="204"/>
      <c r="V67" s="184"/>
      <c r="W67" s="196"/>
      <c r="X67" s="196"/>
      <c r="Y67" s="196"/>
      <c r="Z67" s="196"/>
      <c r="AA67" s="196"/>
    </row>
    <row r="68" spans="2:27" s="186" customFormat="1">
      <c r="B68" s="194" t="s">
        <v>4</v>
      </c>
      <c r="C68" s="28">
        <v>91</v>
      </c>
      <c r="D68" s="88">
        <v>29</v>
      </c>
      <c r="E68" s="81">
        <v>-8</v>
      </c>
      <c r="F68" s="79">
        <v>36</v>
      </c>
      <c r="G68" s="79">
        <v>49</v>
      </c>
      <c r="H68" s="239">
        <v>25</v>
      </c>
      <c r="I68" s="777">
        <v>26</v>
      </c>
      <c r="J68" s="77"/>
      <c r="Q68" s="194" t="s">
        <v>4</v>
      </c>
      <c r="R68" s="229"/>
      <c r="S68" s="230"/>
      <c r="T68" s="230"/>
      <c r="U68" s="230">
        <f t="shared" si="34"/>
        <v>0</v>
      </c>
      <c r="V68" s="224">
        <f t="shared" si="35"/>
        <v>0</v>
      </c>
      <c r="W68" s="212">
        <f t="shared" si="36"/>
        <v>0</v>
      </c>
      <c r="X68" s="212">
        <f t="shared" si="37"/>
        <v>0</v>
      </c>
      <c r="Y68" s="212">
        <f t="shared" si="38"/>
        <v>0</v>
      </c>
      <c r="Z68" s="212">
        <f t="shared" si="39"/>
        <v>0</v>
      </c>
      <c r="AA68" s="212">
        <f t="shared" si="40"/>
        <v>0</v>
      </c>
    </row>
    <row r="69" spans="2:27" s="186" customFormat="1">
      <c r="B69" s="190" t="s">
        <v>8</v>
      </c>
      <c r="C69" s="783">
        <v>71.2</v>
      </c>
      <c r="D69" s="781">
        <v>75.3</v>
      </c>
      <c r="E69" s="781">
        <v>84.2</v>
      </c>
      <c r="F69" s="781">
        <v>71.7</v>
      </c>
      <c r="G69" s="781">
        <v>69.3</v>
      </c>
      <c r="H69" s="776">
        <v>72.599999999999994</v>
      </c>
      <c r="I69" s="401">
        <v>76.099999999999994</v>
      </c>
      <c r="J69" s="77"/>
      <c r="Q69" s="190" t="s">
        <v>8</v>
      </c>
      <c r="R69" s="200"/>
      <c r="S69" s="191"/>
      <c r="T69" s="191"/>
      <c r="U69" s="191">
        <f t="shared" si="34"/>
        <v>0</v>
      </c>
      <c r="V69" s="191">
        <f t="shared" si="35"/>
        <v>0</v>
      </c>
      <c r="W69" s="191">
        <f t="shared" si="36"/>
        <v>0</v>
      </c>
      <c r="X69" s="191">
        <f t="shared" si="37"/>
        <v>0</v>
      </c>
      <c r="Y69" s="191">
        <f t="shared" si="38"/>
        <v>0</v>
      </c>
      <c r="Z69" s="191">
        <f t="shared" si="39"/>
        <v>0</v>
      </c>
      <c r="AA69" s="191">
        <f t="shared" si="40"/>
        <v>0</v>
      </c>
    </row>
    <row r="70" spans="2:27" s="186" customFormat="1">
      <c r="B70" s="190" t="s">
        <v>79</v>
      </c>
      <c r="C70" s="82">
        <v>18.127820088827619</v>
      </c>
      <c r="D70" s="57">
        <v>5.7240909548290464</v>
      </c>
      <c r="E70" s="57">
        <v>-1.5871530000813241</v>
      </c>
      <c r="F70" s="57">
        <v>6.8549747774549559</v>
      </c>
      <c r="G70" s="57">
        <v>9.1540693266282531</v>
      </c>
      <c r="H70" s="184">
        <v>4.6748272949046976</v>
      </c>
      <c r="I70" s="68">
        <v>5.143103721151042</v>
      </c>
      <c r="J70" s="77"/>
      <c r="Q70" s="190" t="s">
        <v>5</v>
      </c>
      <c r="R70" s="200"/>
      <c r="S70" s="191"/>
      <c r="T70" s="191"/>
      <c r="U70" s="191">
        <f t="shared" si="34"/>
        <v>0</v>
      </c>
      <c r="V70" s="191">
        <f t="shared" si="35"/>
        <v>0</v>
      </c>
      <c r="W70" s="191">
        <f t="shared" si="36"/>
        <v>0</v>
      </c>
      <c r="X70" s="191">
        <f t="shared" si="37"/>
        <v>0</v>
      </c>
      <c r="Y70" s="191">
        <f t="shared" si="38"/>
        <v>0</v>
      </c>
      <c r="Z70" s="191">
        <f t="shared" si="39"/>
        <v>0</v>
      </c>
      <c r="AA70" s="191">
        <f t="shared" si="40"/>
        <v>0</v>
      </c>
    </row>
    <row r="71" spans="2:27" s="186" customFormat="1">
      <c r="B71" s="190" t="s">
        <v>5</v>
      </c>
      <c r="C71" s="82"/>
      <c r="D71" s="57"/>
      <c r="E71" s="57"/>
      <c r="F71" s="57"/>
      <c r="G71" s="57"/>
      <c r="H71" s="184"/>
      <c r="I71" s="68"/>
      <c r="J71" s="77"/>
      <c r="Q71" s="190" t="s">
        <v>5</v>
      </c>
      <c r="R71" s="200"/>
      <c r="S71" s="191"/>
      <c r="T71" s="191"/>
      <c r="U71" s="191">
        <f t="shared" si="34"/>
        <v>0</v>
      </c>
      <c r="V71" s="191">
        <f t="shared" si="35"/>
        <v>0</v>
      </c>
      <c r="W71" s="191">
        <f t="shared" si="36"/>
        <v>0</v>
      </c>
      <c r="X71" s="191">
        <f t="shared" si="37"/>
        <v>0</v>
      </c>
      <c r="Y71" s="191">
        <f t="shared" si="38"/>
        <v>0</v>
      </c>
      <c r="Z71" s="191">
        <f t="shared" si="39"/>
        <v>0</v>
      </c>
      <c r="AA71" s="191">
        <f t="shared" si="40"/>
        <v>0</v>
      </c>
    </row>
    <row r="72" spans="2:27" s="186" customFormat="1">
      <c r="B72" s="190" t="s">
        <v>23</v>
      </c>
      <c r="C72" s="35">
        <v>1418</v>
      </c>
      <c r="D72" s="64">
        <v>1473</v>
      </c>
      <c r="E72" s="64">
        <v>1456</v>
      </c>
      <c r="F72" s="64">
        <v>1577</v>
      </c>
      <c r="G72" s="64">
        <v>1626</v>
      </c>
      <c r="H72" s="184">
        <v>1612</v>
      </c>
      <c r="I72" s="68">
        <v>1609</v>
      </c>
      <c r="J72" s="77"/>
      <c r="Q72" s="190" t="s">
        <v>23</v>
      </c>
      <c r="R72" s="195"/>
      <c r="S72" s="196"/>
      <c r="T72" s="196"/>
      <c r="U72" s="196">
        <f t="shared" si="34"/>
        <v>0</v>
      </c>
      <c r="V72" s="196">
        <f t="shared" si="35"/>
        <v>0</v>
      </c>
      <c r="W72" s="196">
        <f t="shared" si="36"/>
        <v>0</v>
      </c>
      <c r="X72" s="196">
        <f t="shared" si="37"/>
        <v>0</v>
      </c>
      <c r="Y72" s="196">
        <f t="shared" si="38"/>
        <v>0</v>
      </c>
      <c r="Z72" s="196">
        <f t="shared" si="39"/>
        <v>0</v>
      </c>
      <c r="AA72" s="196">
        <f t="shared" si="40"/>
        <v>0</v>
      </c>
    </row>
    <row r="73" spans="2:27" s="186" customFormat="1">
      <c r="B73" s="265" t="s">
        <v>67</v>
      </c>
      <c r="C73" s="35">
        <v>8006</v>
      </c>
      <c r="D73" s="64">
        <v>8017</v>
      </c>
      <c r="E73" s="64">
        <v>7948</v>
      </c>
      <c r="F73" s="64">
        <v>7762</v>
      </c>
      <c r="G73" s="64">
        <v>8085</v>
      </c>
      <c r="H73" s="184">
        <v>8084</v>
      </c>
      <c r="I73" s="68">
        <v>8006</v>
      </c>
      <c r="J73" s="77"/>
      <c r="Q73" s="265" t="s">
        <v>67</v>
      </c>
      <c r="R73" s="195"/>
      <c r="S73" s="196"/>
      <c r="T73" s="196"/>
      <c r="U73" s="196">
        <f t="shared" si="34"/>
        <v>0</v>
      </c>
      <c r="V73" s="196">
        <f t="shared" si="35"/>
        <v>0</v>
      </c>
      <c r="W73" s="196">
        <f t="shared" si="36"/>
        <v>0</v>
      </c>
      <c r="X73" s="196">
        <f t="shared" si="37"/>
        <v>0</v>
      </c>
      <c r="Y73" s="196">
        <f t="shared" si="38"/>
        <v>0</v>
      </c>
      <c r="Z73" s="196">
        <f t="shared" si="39"/>
        <v>0</v>
      </c>
      <c r="AA73" s="196">
        <f t="shared" si="40"/>
        <v>0</v>
      </c>
    </row>
    <row r="74" spans="2:27" s="186" customFormat="1">
      <c r="B74" s="197" t="s">
        <v>10</v>
      </c>
      <c r="C74" s="36">
        <v>2124</v>
      </c>
      <c r="D74" s="65">
        <v>2263</v>
      </c>
      <c r="E74" s="65">
        <v>2181</v>
      </c>
      <c r="F74" s="65">
        <v>2106</v>
      </c>
      <c r="G74" s="65">
        <v>2039</v>
      </c>
      <c r="H74" s="239">
        <v>2157</v>
      </c>
      <c r="I74" s="777">
        <v>2232</v>
      </c>
      <c r="J74" s="77"/>
      <c r="Q74" s="197" t="s">
        <v>10</v>
      </c>
      <c r="R74" s="198"/>
      <c r="S74" s="199"/>
      <c r="T74" s="199"/>
      <c r="U74" s="199">
        <f t="shared" si="34"/>
        <v>0</v>
      </c>
      <c r="V74" s="199">
        <f t="shared" si="35"/>
        <v>0</v>
      </c>
      <c r="W74" s="199">
        <f t="shared" si="36"/>
        <v>0</v>
      </c>
      <c r="X74" s="199">
        <f t="shared" si="37"/>
        <v>0</v>
      </c>
      <c r="Y74" s="199">
        <f t="shared" si="38"/>
        <v>0</v>
      </c>
      <c r="Z74" s="199">
        <f t="shared" si="39"/>
        <v>0</v>
      </c>
      <c r="AA74" s="199">
        <f t="shared" si="40"/>
        <v>0</v>
      </c>
    </row>
    <row r="75" spans="2:27" s="186" customFormat="1">
      <c r="B75" s="193" t="s">
        <v>18</v>
      </c>
      <c r="C75" s="114"/>
      <c r="D75" s="67"/>
      <c r="E75" s="67"/>
      <c r="F75" s="67"/>
      <c r="G75" s="67"/>
      <c r="H75" s="184"/>
      <c r="I75" s="68"/>
      <c r="J75" s="77"/>
      <c r="Q75" s="193" t="s">
        <v>18</v>
      </c>
      <c r="R75" s="203"/>
      <c r="S75" s="184"/>
      <c r="T75" s="184"/>
      <c r="U75" s="184">
        <f t="shared" si="34"/>
        <v>0</v>
      </c>
      <c r="V75" s="184">
        <f t="shared" si="35"/>
        <v>0</v>
      </c>
      <c r="W75" s="184">
        <f t="shared" si="36"/>
        <v>0</v>
      </c>
      <c r="X75" s="184">
        <f t="shared" si="37"/>
        <v>0</v>
      </c>
      <c r="Y75" s="184">
        <f t="shared" si="38"/>
        <v>0</v>
      </c>
      <c r="Z75" s="184">
        <f t="shared" si="39"/>
        <v>0</v>
      </c>
      <c r="AA75" s="184">
        <f t="shared" si="40"/>
        <v>0</v>
      </c>
    </row>
    <row r="76" spans="2:27" s="186" customFormat="1">
      <c r="B76" s="190" t="s">
        <v>15</v>
      </c>
      <c r="C76" s="83">
        <v>0</v>
      </c>
      <c r="D76" s="70">
        <v>0</v>
      </c>
      <c r="E76" s="70">
        <v>0</v>
      </c>
      <c r="F76" s="70">
        <v>0</v>
      </c>
      <c r="G76" s="70">
        <v>0</v>
      </c>
      <c r="H76" s="184">
        <v>0</v>
      </c>
      <c r="I76" s="68">
        <v>0</v>
      </c>
      <c r="J76" s="77"/>
      <c r="Q76" s="190" t="s">
        <v>15</v>
      </c>
      <c r="R76" s="213"/>
      <c r="S76" s="214"/>
      <c r="T76" s="214"/>
      <c r="U76" s="214">
        <f t="shared" si="34"/>
        <v>0</v>
      </c>
      <c r="V76" s="214">
        <f t="shared" si="35"/>
        <v>0</v>
      </c>
      <c r="W76" s="214">
        <f t="shared" si="36"/>
        <v>0</v>
      </c>
      <c r="X76" s="214">
        <f t="shared" si="37"/>
        <v>0</v>
      </c>
      <c r="Y76" s="214">
        <f t="shared" si="38"/>
        <v>0</v>
      </c>
      <c r="Z76" s="214">
        <f t="shared" si="39"/>
        <v>0</v>
      </c>
      <c r="AA76" s="214">
        <f t="shared" si="40"/>
        <v>0</v>
      </c>
    </row>
    <row r="77" spans="2:27" s="186" customFormat="1">
      <c r="B77" s="190" t="s">
        <v>16</v>
      </c>
      <c r="C77" s="83">
        <v>26.8</v>
      </c>
      <c r="D77" s="70">
        <v>26.599999999999998</v>
      </c>
      <c r="E77" s="70">
        <v>26.400000000000002</v>
      </c>
      <c r="F77" s="70">
        <v>26.3</v>
      </c>
      <c r="G77" s="70">
        <v>26.400000000000002</v>
      </c>
      <c r="H77" s="184">
        <v>26.599999999999998</v>
      </c>
      <c r="I77" s="68">
        <v>26.599999999999998</v>
      </c>
      <c r="J77" s="77"/>
      <c r="Q77" s="190" t="s">
        <v>16</v>
      </c>
      <c r="R77" s="213"/>
      <c r="S77" s="214"/>
      <c r="T77" s="214"/>
      <c r="U77" s="214">
        <f t="shared" si="34"/>
        <v>0</v>
      </c>
      <c r="V77" s="214">
        <f t="shared" si="35"/>
        <v>0</v>
      </c>
      <c r="W77" s="214">
        <f t="shared" si="36"/>
        <v>0</v>
      </c>
      <c r="X77" s="214">
        <f t="shared" si="37"/>
        <v>0</v>
      </c>
      <c r="Y77" s="214">
        <f t="shared" si="38"/>
        <v>0</v>
      </c>
      <c r="Z77" s="214">
        <f t="shared" si="39"/>
        <v>0</v>
      </c>
      <c r="AA77" s="214">
        <f t="shared" si="40"/>
        <v>0</v>
      </c>
    </row>
    <row r="78" spans="2:27" s="186" customFormat="1">
      <c r="B78" s="190" t="s">
        <v>17</v>
      </c>
      <c r="C78" s="83">
        <v>6.2</v>
      </c>
      <c r="D78" s="70">
        <v>6.2</v>
      </c>
      <c r="E78" s="70">
        <v>6.2</v>
      </c>
      <c r="F78" s="70">
        <v>6.3</v>
      </c>
      <c r="G78" s="70">
        <v>6.3</v>
      </c>
      <c r="H78" s="184">
        <v>6.3</v>
      </c>
      <c r="I78" s="68">
        <v>6.3</v>
      </c>
      <c r="J78" s="77"/>
      <c r="Q78" s="190" t="s">
        <v>17</v>
      </c>
      <c r="R78" s="213"/>
      <c r="S78" s="214"/>
      <c r="T78" s="214"/>
      <c r="U78" s="214">
        <f t="shared" si="34"/>
        <v>0</v>
      </c>
      <c r="V78" s="214">
        <f t="shared" si="35"/>
        <v>0</v>
      </c>
      <c r="W78" s="214">
        <f t="shared" si="36"/>
        <v>0</v>
      </c>
      <c r="X78" s="214">
        <f t="shared" si="37"/>
        <v>0</v>
      </c>
      <c r="Y78" s="214">
        <f t="shared" si="38"/>
        <v>0</v>
      </c>
      <c r="Z78" s="214">
        <f t="shared" si="39"/>
        <v>0</v>
      </c>
      <c r="AA78" s="214">
        <f t="shared" si="40"/>
        <v>0</v>
      </c>
    </row>
    <row r="79" spans="2:27" s="186" customFormat="1">
      <c r="B79" s="193" t="s">
        <v>21</v>
      </c>
      <c r="C79" s="94">
        <v>33</v>
      </c>
      <c r="D79" s="71">
        <v>32.799999999999997</v>
      </c>
      <c r="E79" s="71">
        <v>32.6</v>
      </c>
      <c r="F79" s="71">
        <v>32.6</v>
      </c>
      <c r="G79" s="71">
        <v>32.700000000000003</v>
      </c>
      <c r="H79" s="184">
        <v>32.9</v>
      </c>
      <c r="I79" s="68">
        <v>32.9</v>
      </c>
      <c r="J79" s="77"/>
      <c r="Q79" s="193" t="s">
        <v>21</v>
      </c>
      <c r="R79" s="218"/>
      <c r="S79" s="219"/>
      <c r="T79" s="219"/>
      <c r="U79" s="219">
        <f t="shared" si="34"/>
        <v>0</v>
      </c>
      <c r="V79" s="219">
        <f t="shared" si="35"/>
        <v>0</v>
      </c>
      <c r="W79" s="219">
        <f t="shared" si="36"/>
        <v>0</v>
      </c>
      <c r="X79" s="219">
        <f t="shared" si="37"/>
        <v>0</v>
      </c>
      <c r="Y79" s="219">
        <f t="shared" si="38"/>
        <v>0</v>
      </c>
      <c r="Z79" s="219">
        <f t="shared" si="39"/>
        <v>0</v>
      </c>
      <c r="AA79" s="219">
        <f t="shared" si="40"/>
        <v>0</v>
      </c>
    </row>
    <row r="80" spans="2:27" s="186" customFormat="1">
      <c r="B80" s="190" t="s">
        <v>13</v>
      </c>
      <c r="C80" s="83">
        <v>0</v>
      </c>
      <c r="D80" s="70">
        <v>0</v>
      </c>
      <c r="E80" s="70">
        <v>0</v>
      </c>
      <c r="F80" s="70">
        <v>0.1</v>
      </c>
      <c r="G80" s="70">
        <v>0.1</v>
      </c>
      <c r="H80" s="184">
        <v>0.1</v>
      </c>
      <c r="I80" s="68">
        <v>0.1</v>
      </c>
      <c r="J80" s="77"/>
      <c r="Q80" s="190" t="s">
        <v>13</v>
      </c>
      <c r="R80" s="213"/>
      <c r="S80" s="214"/>
      <c r="T80" s="214"/>
      <c r="U80" s="214">
        <f t="shared" si="34"/>
        <v>0</v>
      </c>
      <c r="V80" s="214">
        <f t="shared" si="35"/>
        <v>0</v>
      </c>
      <c r="W80" s="214">
        <f t="shared" si="36"/>
        <v>0</v>
      </c>
      <c r="X80" s="214">
        <f t="shared" si="37"/>
        <v>0</v>
      </c>
      <c r="Y80" s="214">
        <f t="shared" si="38"/>
        <v>0</v>
      </c>
      <c r="Z80" s="214">
        <f t="shared" si="39"/>
        <v>0</v>
      </c>
      <c r="AA80" s="214">
        <f t="shared" si="40"/>
        <v>0</v>
      </c>
    </row>
    <row r="81" spans="2:27" s="186" customFormat="1">
      <c r="B81" s="190" t="s">
        <v>12</v>
      </c>
      <c r="C81" s="83">
        <v>22.3</v>
      </c>
      <c r="D81" s="70">
        <v>22.2</v>
      </c>
      <c r="E81" s="70">
        <v>21.6</v>
      </c>
      <c r="F81" s="70">
        <v>21.099999999999998</v>
      </c>
      <c r="G81" s="70">
        <v>21</v>
      </c>
      <c r="H81" s="184">
        <v>21.099999999999998</v>
      </c>
      <c r="I81" s="68">
        <v>20.799999999999997</v>
      </c>
      <c r="J81" s="77"/>
      <c r="Q81" s="190" t="s">
        <v>12</v>
      </c>
      <c r="R81" s="213"/>
      <c r="S81" s="214"/>
      <c r="T81" s="214"/>
      <c r="U81" s="214">
        <f t="shared" si="34"/>
        <v>0</v>
      </c>
      <c r="V81" s="214">
        <f t="shared" si="35"/>
        <v>0</v>
      </c>
      <c r="W81" s="214">
        <f t="shared" si="36"/>
        <v>0</v>
      </c>
      <c r="X81" s="214">
        <f t="shared" si="37"/>
        <v>0</v>
      </c>
      <c r="Y81" s="214">
        <f t="shared" si="38"/>
        <v>0</v>
      </c>
      <c r="Z81" s="214">
        <f t="shared" si="39"/>
        <v>0</v>
      </c>
      <c r="AA81" s="214">
        <f t="shared" si="40"/>
        <v>0</v>
      </c>
    </row>
    <row r="82" spans="2:27" s="186" customFormat="1">
      <c r="B82" s="194" t="s">
        <v>11</v>
      </c>
      <c r="C82" s="95">
        <v>22.3</v>
      </c>
      <c r="D82" s="72">
        <v>22.2</v>
      </c>
      <c r="E82" s="72">
        <v>21.6</v>
      </c>
      <c r="F82" s="72">
        <v>21.2</v>
      </c>
      <c r="G82" s="72">
        <v>21.1</v>
      </c>
      <c r="H82" s="239">
        <v>21.2</v>
      </c>
      <c r="I82" s="777">
        <v>20.9</v>
      </c>
      <c r="J82" s="77"/>
      <c r="Q82" s="194" t="s">
        <v>11</v>
      </c>
      <c r="R82" s="221"/>
      <c r="S82" s="222"/>
      <c r="T82" s="222"/>
      <c r="U82" s="222">
        <f t="shared" si="34"/>
        <v>0</v>
      </c>
      <c r="V82" s="222">
        <f t="shared" si="35"/>
        <v>0</v>
      </c>
      <c r="W82" s="222">
        <f t="shared" si="36"/>
        <v>0</v>
      </c>
      <c r="X82" s="222">
        <f t="shared" si="37"/>
        <v>0</v>
      </c>
      <c r="Y82" s="222">
        <f t="shared" si="38"/>
        <v>0</v>
      </c>
      <c r="Z82" s="222">
        <f t="shared" si="39"/>
        <v>0</v>
      </c>
      <c r="AA82" s="222">
        <f t="shared" si="40"/>
        <v>0</v>
      </c>
    </row>
    <row r="83" spans="2:27" s="186" customFormat="1"/>
    <row r="84" spans="2:27" s="186" customFormat="1"/>
    <row r="85" spans="2:27" s="186" customFormat="1"/>
    <row r="86" spans="2:27" s="186" customFormat="1"/>
    <row r="87" spans="2:27" s="186" customFormat="1"/>
    <row r="88" spans="2:27" s="186" customFormat="1"/>
    <row r="89" spans="2:27" s="186" customFormat="1"/>
    <row r="90" spans="2:27" s="186" customFormat="1"/>
    <row r="91" spans="2:27" s="186" customFormat="1"/>
    <row r="92" spans="2:27" s="186" customFormat="1"/>
    <row r="93" spans="2:27" s="186" customFormat="1"/>
    <row r="94" spans="2:27" s="186" customFormat="1"/>
    <row r="95" spans="2:27" s="186" customFormat="1"/>
    <row r="96" spans="2:27" s="186" customFormat="1"/>
    <row r="97" s="186" customFormat="1"/>
    <row r="98" s="186" customFormat="1"/>
    <row r="99" s="186" customFormat="1"/>
    <row r="100" s="186" customFormat="1"/>
    <row r="101" s="186" customFormat="1"/>
    <row r="102" s="186" customFormat="1"/>
    <row r="103" s="186" customFormat="1"/>
    <row r="104" s="186" customFormat="1"/>
    <row r="105" s="186" customFormat="1"/>
    <row r="106" s="186" customFormat="1"/>
    <row r="107" s="186" customFormat="1"/>
  </sheetData>
  <mergeCells count="2">
    <mergeCell ref="B32:J32"/>
    <mergeCell ref="B30:O30"/>
  </mergeCells>
  <phoneticPr fontId="21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&amp;RPage &amp;P&amp;C&amp;"Calibri"&amp;11&amp;K000000&amp;A_x000D_&amp;1#&amp;"Calibri"&amp;10&amp;K000000Confidential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Blad10">
    <tabColor rgb="FF92D050"/>
    <pageSetUpPr fitToPage="1"/>
  </sheetPr>
  <dimension ref="A1:BE108"/>
  <sheetViews>
    <sheetView topLeftCell="A2" zoomScale="80" zoomScaleNormal="80" workbookViewId="0">
      <selection activeCell="D24" sqref="D24:J30"/>
    </sheetView>
  </sheetViews>
  <sheetFormatPr defaultColWidth="9.33203125" defaultRowHeight="12" outlineLevelRow="1" outlineLevelCol="1"/>
  <cols>
    <col min="1" max="1" width="23.33203125" style="48" customWidth="1"/>
    <col min="2" max="2" width="29.109375" style="49" customWidth="1"/>
    <col min="3" max="3" width="7.33203125" style="10" customWidth="1"/>
    <col min="4" max="7" width="7.33203125" style="49" customWidth="1"/>
    <col min="8" max="8" width="7.33203125" style="49" customWidth="1" outlineLevel="1"/>
    <col min="9" max="10" width="6.6640625" style="49" customWidth="1" outlineLevel="1"/>
    <col min="11" max="11" width="8.44140625" style="49" customWidth="1"/>
    <col min="12" max="13" width="7.44140625" style="49" customWidth="1"/>
    <col min="14" max="14" width="7.77734375" style="49" customWidth="1"/>
    <col min="15" max="16" width="7.44140625" style="49" customWidth="1" outlineLevel="1"/>
    <col min="17" max="17" width="9.33203125" style="49" customWidth="1" outlineLevel="1"/>
    <col min="18" max="18" width="7.44140625" style="49" customWidth="1" outlineLevel="1"/>
    <col min="19" max="20" width="9.33203125" style="49"/>
    <col min="21" max="23" width="7.109375" style="49" customWidth="1"/>
    <col min="24" max="24" width="8.109375" style="49" customWidth="1"/>
    <col min="25" max="16384" width="9.33203125" style="49"/>
  </cols>
  <sheetData>
    <row r="1" spans="1:57" s="86" customFormat="1" ht="10.5" customHeight="1">
      <c r="A1" s="162" t="s">
        <v>59</v>
      </c>
      <c r="B1" s="163">
        <v>2</v>
      </c>
      <c r="C1" s="163">
        <f t="shared" ref="C1:L1" si="0">+B1+1</f>
        <v>3</v>
      </c>
      <c r="D1" s="163">
        <f t="shared" si="0"/>
        <v>4</v>
      </c>
      <c r="E1" s="163">
        <f t="shared" si="0"/>
        <v>5</v>
      </c>
      <c r="F1" s="163">
        <f t="shared" si="0"/>
        <v>6</v>
      </c>
      <c r="G1" s="163">
        <f t="shared" si="0"/>
        <v>7</v>
      </c>
      <c r="H1" s="163">
        <f t="shared" si="0"/>
        <v>8</v>
      </c>
      <c r="I1" s="163">
        <f t="shared" si="0"/>
        <v>9</v>
      </c>
      <c r="J1" s="163">
        <f t="shared" si="0"/>
        <v>10</v>
      </c>
      <c r="K1" s="163">
        <f t="shared" si="0"/>
        <v>11</v>
      </c>
      <c r="L1" s="163">
        <f t="shared" si="0"/>
        <v>12</v>
      </c>
      <c r="M1" s="163">
        <f t="shared" ref="M1:R1" si="1">+L1+1</f>
        <v>13</v>
      </c>
      <c r="N1" s="163">
        <f t="shared" si="1"/>
        <v>14</v>
      </c>
      <c r="O1" s="163">
        <f t="shared" si="1"/>
        <v>15</v>
      </c>
      <c r="P1" s="163">
        <f t="shared" si="1"/>
        <v>16</v>
      </c>
      <c r="Q1" s="385">
        <f t="shared" si="1"/>
        <v>17</v>
      </c>
      <c r="R1" s="385">
        <f t="shared" si="1"/>
        <v>18</v>
      </c>
      <c r="S1" s="163">
        <v>23</v>
      </c>
      <c r="T1" s="163">
        <v>24</v>
      </c>
      <c r="U1" s="163">
        <v>25</v>
      </c>
      <c r="V1" s="163"/>
      <c r="W1" s="163"/>
      <c r="X1" s="163">
        <v>26</v>
      </c>
      <c r="Y1" s="163">
        <v>27</v>
      </c>
      <c r="Z1" s="163">
        <v>28</v>
      </c>
      <c r="AA1" s="163">
        <v>29</v>
      </c>
      <c r="AB1" s="163">
        <v>30</v>
      </c>
      <c r="AC1" s="163">
        <v>31</v>
      </c>
      <c r="AD1" s="163">
        <v>32</v>
      </c>
      <c r="AE1" s="163">
        <v>33</v>
      </c>
      <c r="AF1" s="163">
        <v>34</v>
      </c>
      <c r="AG1" s="163">
        <v>35</v>
      </c>
      <c r="AH1" s="163">
        <v>36</v>
      </c>
      <c r="AI1" s="163">
        <v>37</v>
      </c>
      <c r="AJ1" s="163">
        <v>38</v>
      </c>
    </row>
    <row r="2" spans="1:57" s="86" customFormat="1" ht="10.5" customHeight="1">
      <c r="A2" s="162"/>
      <c r="B2" s="294" t="s">
        <v>95</v>
      </c>
      <c r="C2" s="335"/>
      <c r="D2" s="283"/>
      <c r="E2" s="283"/>
      <c r="F2" s="283"/>
      <c r="G2" s="283"/>
      <c r="H2" s="283"/>
      <c r="I2" s="283"/>
      <c r="J2" s="283"/>
      <c r="K2" s="283"/>
      <c r="L2" s="283"/>
      <c r="M2" s="269"/>
      <c r="N2" s="270"/>
      <c r="O2" s="270"/>
      <c r="P2" s="270"/>
      <c r="Q2" s="270"/>
      <c r="R2" s="270"/>
      <c r="Y2" s="86" t="s">
        <v>103</v>
      </c>
    </row>
    <row r="3" spans="1:57" s="86" customFormat="1" ht="10.5" customHeight="1">
      <c r="A3" s="162"/>
      <c r="B3" s="378"/>
      <c r="C3" s="376"/>
      <c r="D3" s="375"/>
      <c r="E3" s="375"/>
      <c r="F3" s="375"/>
      <c r="G3" s="375"/>
      <c r="H3" s="375"/>
      <c r="I3" s="375"/>
      <c r="J3" s="377"/>
      <c r="K3" s="375"/>
      <c r="L3" s="377"/>
      <c r="M3" s="922" t="s">
        <v>80</v>
      </c>
      <c r="N3" s="923"/>
      <c r="O3" s="924" t="e">
        <f>+VLOOKUP($A4,#REF!,M$1+1,FALSE)</f>
        <v>#REF!</v>
      </c>
      <c r="P3" s="926" t="e">
        <f>+VLOOKUP($A4,#REF!,N$1+1,FALSE)</f>
        <v>#REF!</v>
      </c>
      <c r="Q3" s="766" t="e">
        <f>#REF!</f>
        <v>#REF!</v>
      </c>
      <c r="R3" s="808" t="e">
        <f>#REF!</f>
        <v>#REF!</v>
      </c>
      <c r="AI3" s="86" t="s">
        <v>80</v>
      </c>
      <c r="AK3" s="681" t="e">
        <f t="shared" ref="Z3:AN4" si="2">O3</f>
        <v>#REF!</v>
      </c>
      <c r="AL3" s="681" t="e">
        <f t="shared" si="2"/>
        <v>#REF!</v>
      </c>
      <c r="AM3" s="681" t="e">
        <f t="shared" si="2"/>
        <v>#REF!</v>
      </c>
      <c r="AN3" s="681" t="e">
        <f t="shared" si="2"/>
        <v>#REF!</v>
      </c>
    </row>
    <row r="4" spans="1:57" s="86" customFormat="1" ht="13.5" customHeight="1">
      <c r="A4" s="147" t="str">
        <f>+"headingqy"&amp;$A$1</f>
        <v>headingqyGroup</v>
      </c>
      <c r="B4" s="384" t="e">
        <f>+VLOOKUP($A4,#REF!,B$1+1,FALSE)</f>
        <v>#REF!</v>
      </c>
      <c r="C4" s="836" t="e">
        <f>+VLOOKUP($A4,#REF!,C$1+1,FALSE)</f>
        <v>#REF!</v>
      </c>
      <c r="D4" s="837" t="e">
        <f>+VLOOKUP($A4,#REF!,D$1+1,FALSE)</f>
        <v>#REF!</v>
      </c>
      <c r="E4" s="837" t="e">
        <f>+VLOOKUP($A4,#REF!,E$1+1,FALSE)</f>
        <v>#REF!</v>
      </c>
      <c r="F4" s="837" t="e">
        <f>+VLOOKUP($A4,#REF!,F$1+1,FALSE)</f>
        <v>#REF!</v>
      </c>
      <c r="G4" s="837" t="e">
        <f>+VLOOKUP($A4,#REF!,G$1+1,FALSE)</f>
        <v>#REF!</v>
      </c>
      <c r="H4" s="837" t="e">
        <f>+VLOOKUP($A4,#REF!,H$1+1,FALSE)</f>
        <v>#REF!</v>
      </c>
      <c r="I4" s="837" t="e">
        <f>+VLOOKUP($A4,#REF!,I$1+1,FALSE)</f>
        <v>#REF!</v>
      </c>
      <c r="J4" s="838" t="e">
        <f>+VLOOKUP($A4,#REF!,J$1+1,FALSE)</f>
        <v>#REF!</v>
      </c>
      <c r="K4" s="394" t="e">
        <f>+VLOOKUP($A4,#REF!,K$1+1,FALSE)</f>
        <v>#REF!</v>
      </c>
      <c r="L4" s="374" t="e">
        <f>+VLOOKUP($A4,#REF!,L$1+1,FALSE)</f>
        <v>#REF!</v>
      </c>
      <c r="M4" s="373" t="e">
        <f>+K4</f>
        <v>#REF!</v>
      </c>
      <c r="N4" s="374" t="e">
        <f>L4</f>
        <v>#REF!</v>
      </c>
      <c r="O4" s="925"/>
      <c r="P4" s="927"/>
      <c r="Q4" s="764" t="str">
        <f>"14 vs
"&amp;"EUR"</f>
        <v>14 vs
EUR</v>
      </c>
      <c r="R4" s="765" t="str">
        <f>"13
"&amp;"Local"</f>
        <v>13
Local</v>
      </c>
      <c r="S4" s="164"/>
      <c r="T4" s="67"/>
      <c r="Y4" s="380" t="e">
        <f>C4</f>
        <v>#REF!</v>
      </c>
      <c r="Z4" s="381" t="e">
        <f t="shared" si="2"/>
        <v>#REF!</v>
      </c>
      <c r="AA4" s="381" t="e">
        <f t="shared" si="2"/>
        <v>#REF!</v>
      </c>
      <c r="AB4" s="381" t="e">
        <f t="shared" si="2"/>
        <v>#REF!</v>
      </c>
      <c r="AC4" s="381" t="e">
        <f t="shared" si="2"/>
        <v>#REF!</v>
      </c>
      <c r="AD4" s="381" t="e">
        <f t="shared" si="2"/>
        <v>#REF!</v>
      </c>
      <c r="AE4" s="381" t="e">
        <f t="shared" si="2"/>
        <v>#REF!</v>
      </c>
      <c r="AF4" s="381" t="e">
        <f t="shared" si="2"/>
        <v>#REF!</v>
      </c>
      <c r="AG4" s="373" t="e">
        <f t="shared" si="2"/>
        <v>#REF!</v>
      </c>
      <c r="AH4" s="374" t="e">
        <f t="shared" si="2"/>
        <v>#REF!</v>
      </c>
      <c r="AI4" s="373" t="e">
        <f t="shared" si="2"/>
        <v>#REF!</v>
      </c>
      <c r="AJ4" s="394" t="e">
        <f t="shared" si="2"/>
        <v>#REF!</v>
      </c>
      <c r="AK4" s="394"/>
      <c r="AL4" s="394"/>
      <c r="AM4" s="394" t="str">
        <f t="shared" si="2"/>
        <v>14 vs
EUR</v>
      </c>
      <c r="AN4" s="394" t="str">
        <f t="shared" si="2"/>
        <v>13
Local</v>
      </c>
    </row>
    <row r="5" spans="1:57" s="86" customFormat="1" ht="10.5" customHeight="1">
      <c r="A5" s="165" t="s">
        <v>6</v>
      </c>
      <c r="B5" s="413" t="s">
        <v>6</v>
      </c>
      <c r="C5" s="460"/>
      <c r="D5" s="459">
        <v>129</v>
      </c>
      <c r="E5" s="414">
        <v>122</v>
      </c>
      <c r="F5" s="415">
        <v>104</v>
      </c>
      <c r="G5" s="415">
        <v>101</v>
      </c>
      <c r="H5" s="416">
        <v>97</v>
      </c>
      <c r="I5" s="416">
        <v>97</v>
      </c>
      <c r="J5" s="416">
        <v>97</v>
      </c>
      <c r="K5" s="581">
        <f>((C5-D5)/D5)</f>
        <v>-1</v>
      </c>
      <c r="L5" s="596">
        <f>((C5-G5)/G5)</f>
        <v>-1</v>
      </c>
      <c r="M5" s="418"/>
      <c r="N5" s="419"/>
      <c r="O5" s="405"/>
      <c r="P5" s="414"/>
      <c r="Q5" s="278" t="e">
        <f>((O5-P5)/P5)</f>
        <v>#DIV/0!</v>
      </c>
      <c r="R5" s="422"/>
      <c r="S5" s="164"/>
      <c r="T5" s="677">
        <f>((C5-D5)/D5)-K5</f>
        <v>0</v>
      </c>
      <c r="U5" s="677">
        <f>((C5-G5)/G5)-L5</f>
        <v>0</v>
      </c>
      <c r="V5" s="677" t="e">
        <f t="shared" ref="V5:V16" si="3">((O5-P5)/P5)-Q5</f>
        <v>#DIV/0!</v>
      </c>
      <c r="W5" s="677">
        <f>C5+D5+E5+F5-O5</f>
        <v>355</v>
      </c>
      <c r="X5" s="677">
        <f>G5+H5+I5+J5-P5</f>
        <v>392</v>
      </c>
      <c r="Y5" s="620"/>
      <c r="Z5" s="326"/>
      <c r="AA5" s="275"/>
      <c r="AB5" s="276"/>
      <c r="AC5" s="276"/>
      <c r="AD5" s="277"/>
      <c r="AE5" s="277"/>
      <c r="AF5" s="277"/>
      <c r="AG5" s="621"/>
      <c r="AH5" s="596"/>
      <c r="AI5" s="278"/>
      <c r="AJ5" s="582"/>
      <c r="AK5" s="363"/>
      <c r="AL5" s="622"/>
      <c r="AM5" s="278"/>
      <c r="AN5" s="280"/>
      <c r="AP5" s="633">
        <f t="shared" ref="AP5:AP30" si="4">C5-Y5</f>
        <v>0</v>
      </c>
      <c r="AQ5" s="633">
        <f t="shared" ref="AQ5:AQ30" si="5">D5-Z5</f>
        <v>129</v>
      </c>
      <c r="AR5" s="633">
        <f t="shared" ref="AR5:AR30" si="6">E5-AA5</f>
        <v>122</v>
      </c>
      <c r="AS5" s="633">
        <f t="shared" ref="AS5:AS30" si="7">F5-AB5</f>
        <v>104</v>
      </c>
      <c r="AT5" s="633">
        <f t="shared" ref="AT5:AT30" si="8">G5-AC5</f>
        <v>101</v>
      </c>
      <c r="AU5" s="633">
        <f t="shared" ref="AU5:AU30" si="9">H5-AD5</f>
        <v>97</v>
      </c>
      <c r="AV5" s="633">
        <f t="shared" ref="AV5:AV30" si="10">I5-AE5</f>
        <v>97</v>
      </c>
      <c r="AW5" s="633">
        <f t="shared" ref="AW5:AW30" si="11">J5-AF5</f>
        <v>97</v>
      </c>
      <c r="AX5" s="633">
        <f t="shared" ref="AX5:AX30" si="12">K5-AG5</f>
        <v>-1</v>
      </c>
      <c r="AY5" s="633">
        <f t="shared" ref="AY5:AY30" si="13">L5-AH5</f>
        <v>-1</v>
      </c>
      <c r="AZ5" s="633">
        <f t="shared" ref="AZ5:AZ30" si="14">M5-AI5</f>
        <v>0</v>
      </c>
      <c r="BA5" s="633">
        <f t="shared" ref="BA5:BA30" si="15">N5-AJ5</f>
        <v>0</v>
      </c>
      <c r="BB5" s="633">
        <f t="shared" ref="BB5:BB30" si="16">O5-AK5</f>
        <v>0</v>
      </c>
      <c r="BC5" s="633">
        <f t="shared" ref="BC5:BC30" si="17">P5-AL5</f>
        <v>0</v>
      </c>
      <c r="BD5" s="633" t="e">
        <f t="shared" ref="BD5:BD30" si="18">Q5-AM5</f>
        <v>#DIV/0!</v>
      </c>
      <c r="BE5" s="633">
        <f t="shared" ref="BE5:BE30" si="19">R5-AN5</f>
        <v>0</v>
      </c>
    </row>
    <row r="6" spans="1:57" s="86" customFormat="1" ht="10.5" customHeight="1">
      <c r="A6" s="165" t="s">
        <v>2</v>
      </c>
      <c r="B6" s="413" t="s">
        <v>2</v>
      </c>
      <c r="C6" s="460"/>
      <c r="D6" s="459">
        <v>14</v>
      </c>
      <c r="E6" s="420">
        <v>18</v>
      </c>
      <c r="F6" s="421">
        <v>16</v>
      </c>
      <c r="G6" s="416">
        <v>23</v>
      </c>
      <c r="H6" s="421">
        <v>22</v>
      </c>
      <c r="I6" s="421">
        <v>21</v>
      </c>
      <c r="J6" s="421">
        <v>18</v>
      </c>
      <c r="K6" s="284">
        <f>((C6-D6)/D6)</f>
        <v>-1</v>
      </c>
      <c r="L6" s="285">
        <f t="shared" ref="L6:L16" si="20">((C6-G6)/G6)</f>
        <v>-1</v>
      </c>
      <c r="M6" s="418"/>
      <c r="N6" s="422"/>
      <c r="O6" s="405"/>
      <c r="P6" s="420"/>
      <c r="Q6" s="278" t="e">
        <f t="shared" ref="Q6:Q16" si="21">((O6-P6)/P6)</f>
        <v>#DIV/0!</v>
      </c>
      <c r="R6" s="422"/>
      <c r="S6" s="164"/>
      <c r="T6" s="677">
        <f t="shared" ref="T6:T30" si="22">((C6-D6)/D6)-K6</f>
        <v>0</v>
      </c>
      <c r="U6" s="677">
        <f t="shared" ref="U6:U30" si="23">((C6-G6)/G6)-L6</f>
        <v>0</v>
      </c>
      <c r="V6" s="677" t="e">
        <f t="shared" si="3"/>
        <v>#DIV/0!</v>
      </c>
      <c r="W6" s="677">
        <f>C6+D6+E6+F6-O6</f>
        <v>48</v>
      </c>
      <c r="X6" s="677">
        <f t="shared" ref="X6:X16" si="24">G6+H6+I6+J6-P6</f>
        <v>84</v>
      </c>
      <c r="Y6" s="327"/>
      <c r="Z6" s="326"/>
      <c r="AA6" s="282"/>
      <c r="AB6" s="283"/>
      <c r="AC6" s="277"/>
      <c r="AD6" s="283"/>
      <c r="AE6" s="283"/>
      <c r="AF6" s="283"/>
      <c r="AG6" s="284"/>
      <c r="AH6" s="285"/>
      <c r="AI6" s="278"/>
      <c r="AJ6" s="280"/>
      <c r="AK6" s="363"/>
      <c r="AL6" s="622"/>
      <c r="AM6" s="278"/>
      <c r="AN6" s="280"/>
      <c r="AP6" s="633">
        <f t="shared" si="4"/>
        <v>0</v>
      </c>
      <c r="AQ6" s="633">
        <f t="shared" si="5"/>
        <v>14</v>
      </c>
      <c r="AR6" s="633">
        <f t="shared" si="6"/>
        <v>18</v>
      </c>
      <c r="AS6" s="633">
        <f t="shared" si="7"/>
        <v>16</v>
      </c>
      <c r="AT6" s="633">
        <f t="shared" si="8"/>
        <v>23</v>
      </c>
      <c r="AU6" s="633">
        <f t="shared" si="9"/>
        <v>22</v>
      </c>
      <c r="AV6" s="633">
        <f t="shared" si="10"/>
        <v>21</v>
      </c>
      <c r="AW6" s="633">
        <f t="shared" si="11"/>
        <v>18</v>
      </c>
      <c r="AX6" s="633">
        <f t="shared" si="12"/>
        <v>-1</v>
      </c>
      <c r="AY6" s="633">
        <f t="shared" si="13"/>
        <v>-1</v>
      </c>
      <c r="AZ6" s="633">
        <f t="shared" si="14"/>
        <v>0</v>
      </c>
      <c r="BA6" s="633">
        <f t="shared" si="15"/>
        <v>0</v>
      </c>
      <c r="BB6" s="633">
        <f t="shared" si="16"/>
        <v>0</v>
      </c>
      <c r="BC6" s="633">
        <f t="shared" si="17"/>
        <v>0</v>
      </c>
      <c r="BD6" s="633" t="e">
        <f t="shared" si="18"/>
        <v>#DIV/0!</v>
      </c>
      <c r="BE6" s="633">
        <f t="shared" si="19"/>
        <v>0</v>
      </c>
    </row>
    <row r="7" spans="1:57" s="86" customFormat="1" ht="10.5" customHeight="1">
      <c r="A7" s="165" t="s">
        <v>0</v>
      </c>
      <c r="B7" s="413" t="s">
        <v>0</v>
      </c>
      <c r="C7" s="460"/>
      <c r="D7" s="459">
        <v>1</v>
      </c>
      <c r="E7" s="420">
        <v>10</v>
      </c>
      <c r="F7" s="421">
        <v>7</v>
      </c>
      <c r="G7" s="416">
        <v>2</v>
      </c>
      <c r="H7" s="421">
        <v>5</v>
      </c>
      <c r="I7" s="421">
        <v>7</v>
      </c>
      <c r="J7" s="421">
        <v>2</v>
      </c>
      <c r="K7" s="284"/>
      <c r="L7" s="285"/>
      <c r="M7" s="418"/>
      <c r="N7" s="422"/>
      <c r="O7" s="405"/>
      <c r="P7" s="420"/>
      <c r="Q7" s="278"/>
      <c r="R7" s="422"/>
      <c r="S7" s="164"/>
      <c r="T7" s="677"/>
      <c r="U7" s="677"/>
      <c r="V7" s="677"/>
      <c r="W7" s="677"/>
      <c r="X7" s="677"/>
      <c r="Y7" s="327"/>
      <c r="Z7" s="326"/>
      <c r="AA7" s="282"/>
      <c r="AB7" s="283"/>
      <c r="AC7" s="277"/>
      <c r="AD7" s="283"/>
      <c r="AE7" s="283"/>
      <c r="AF7" s="283"/>
      <c r="AG7" s="284"/>
      <c r="AH7" s="285"/>
      <c r="AI7" s="278"/>
      <c r="AJ7" s="280"/>
      <c r="AK7" s="363"/>
      <c r="AL7" s="622"/>
      <c r="AM7" s="278"/>
      <c r="AN7" s="280"/>
      <c r="AP7" s="633">
        <f t="shared" si="4"/>
        <v>0</v>
      </c>
      <c r="AQ7" s="633">
        <f t="shared" si="5"/>
        <v>1</v>
      </c>
      <c r="AR7" s="633">
        <f t="shared" si="6"/>
        <v>10</v>
      </c>
      <c r="AS7" s="633">
        <f t="shared" si="7"/>
        <v>7</v>
      </c>
      <c r="AT7" s="633">
        <f t="shared" si="8"/>
        <v>2</v>
      </c>
      <c r="AU7" s="633">
        <f t="shared" si="9"/>
        <v>5</v>
      </c>
      <c r="AV7" s="633">
        <f t="shared" si="10"/>
        <v>7</v>
      </c>
      <c r="AW7" s="633">
        <f t="shared" si="11"/>
        <v>2</v>
      </c>
      <c r="AX7" s="633">
        <f t="shared" si="12"/>
        <v>0</v>
      </c>
      <c r="AY7" s="633">
        <f t="shared" si="13"/>
        <v>0</v>
      </c>
      <c r="AZ7" s="633">
        <f t="shared" si="14"/>
        <v>0</v>
      </c>
      <c r="BA7" s="633">
        <f t="shared" si="15"/>
        <v>0</v>
      </c>
      <c r="BB7" s="633">
        <f t="shared" si="16"/>
        <v>0</v>
      </c>
      <c r="BC7" s="633">
        <f t="shared" si="17"/>
        <v>0</v>
      </c>
      <c r="BD7" s="633">
        <f t="shared" si="18"/>
        <v>0</v>
      </c>
      <c r="BE7" s="633">
        <f t="shared" si="19"/>
        <v>0</v>
      </c>
    </row>
    <row r="8" spans="1:57" s="86" customFormat="1" ht="10.5" customHeight="1">
      <c r="A8" s="165" t="s">
        <v>14</v>
      </c>
      <c r="B8" s="413" t="s">
        <v>14</v>
      </c>
      <c r="C8" s="460"/>
      <c r="D8" s="459">
        <v>4</v>
      </c>
      <c r="E8" s="420">
        <v>0</v>
      </c>
      <c r="F8" s="421">
        <v>0</v>
      </c>
      <c r="G8" s="416">
        <v>0</v>
      </c>
      <c r="H8" s="421">
        <v>0</v>
      </c>
      <c r="I8" s="421">
        <v>1</v>
      </c>
      <c r="J8" s="421">
        <v>2</v>
      </c>
      <c r="K8" s="284"/>
      <c r="L8" s="285"/>
      <c r="M8" s="418"/>
      <c r="N8" s="461"/>
      <c r="O8" s="405"/>
      <c r="P8" s="420"/>
      <c r="Q8" s="278"/>
      <c r="R8" s="422"/>
      <c r="S8" s="164"/>
      <c r="T8" s="677"/>
      <c r="U8" s="677"/>
      <c r="V8" s="677"/>
      <c r="W8" s="677"/>
      <c r="X8" s="677"/>
      <c r="Y8" s="327"/>
      <c r="Z8" s="326"/>
      <c r="AA8" s="282"/>
      <c r="AB8" s="283"/>
      <c r="AC8" s="277"/>
      <c r="AD8" s="283"/>
      <c r="AE8" s="283"/>
      <c r="AF8" s="283"/>
      <c r="AG8" s="284"/>
      <c r="AH8" s="285"/>
      <c r="AI8" s="278"/>
      <c r="AJ8" s="623"/>
      <c r="AK8" s="363"/>
      <c r="AL8" s="622"/>
      <c r="AM8" s="278"/>
      <c r="AN8" s="280"/>
      <c r="AP8" s="633">
        <f t="shared" si="4"/>
        <v>0</v>
      </c>
      <c r="AQ8" s="633">
        <f t="shared" si="5"/>
        <v>4</v>
      </c>
      <c r="AR8" s="633">
        <f t="shared" si="6"/>
        <v>0</v>
      </c>
      <c r="AS8" s="633">
        <f t="shared" si="7"/>
        <v>0</v>
      </c>
      <c r="AT8" s="633">
        <f t="shared" si="8"/>
        <v>0</v>
      </c>
      <c r="AU8" s="633">
        <f t="shared" si="9"/>
        <v>0</v>
      </c>
      <c r="AV8" s="633">
        <f t="shared" si="10"/>
        <v>1</v>
      </c>
      <c r="AW8" s="633">
        <f t="shared" si="11"/>
        <v>2</v>
      </c>
      <c r="AX8" s="633">
        <f t="shared" si="12"/>
        <v>0</v>
      </c>
      <c r="AY8" s="633">
        <f t="shared" si="13"/>
        <v>0</v>
      </c>
      <c r="AZ8" s="633">
        <f t="shared" si="14"/>
        <v>0</v>
      </c>
      <c r="BA8" s="633">
        <f t="shared" si="15"/>
        <v>0</v>
      </c>
      <c r="BB8" s="633">
        <f t="shared" si="16"/>
        <v>0</v>
      </c>
      <c r="BC8" s="633">
        <f t="shared" si="17"/>
        <v>0</v>
      </c>
      <c r="BD8" s="633">
        <f t="shared" si="18"/>
        <v>0</v>
      </c>
      <c r="BE8" s="633">
        <f t="shared" si="19"/>
        <v>0</v>
      </c>
    </row>
    <row r="9" spans="1:57" s="86" customFormat="1" ht="10.5" customHeight="1">
      <c r="A9" s="166" t="s">
        <v>7</v>
      </c>
      <c r="B9" s="423" t="s">
        <v>7</v>
      </c>
      <c r="C9" s="462"/>
      <c r="D9" s="412">
        <v>148</v>
      </c>
      <c r="E9" s="409">
        <v>150</v>
      </c>
      <c r="F9" s="412">
        <v>127</v>
      </c>
      <c r="G9" s="412">
        <v>126</v>
      </c>
      <c r="H9" s="428">
        <v>124</v>
      </c>
      <c r="I9" s="428">
        <v>126</v>
      </c>
      <c r="J9" s="428">
        <v>119</v>
      </c>
      <c r="K9" s="287">
        <f>((C9-D9)/D9)</f>
        <v>-1</v>
      </c>
      <c r="L9" s="288">
        <f t="shared" si="20"/>
        <v>-1</v>
      </c>
      <c r="M9" s="425"/>
      <c r="N9" s="426"/>
      <c r="O9" s="407"/>
      <c r="P9" s="412"/>
      <c r="Q9" s="289" t="e">
        <f t="shared" si="21"/>
        <v>#DIV/0!</v>
      </c>
      <c r="R9" s="426"/>
      <c r="S9" s="164"/>
      <c r="T9" s="677">
        <f t="shared" si="22"/>
        <v>0</v>
      </c>
      <c r="U9" s="677">
        <f t="shared" si="23"/>
        <v>0</v>
      </c>
      <c r="V9" s="677" t="e">
        <f t="shared" si="3"/>
        <v>#DIV/0!</v>
      </c>
      <c r="W9" s="677">
        <f>C9+D9+E9+F9-O9</f>
        <v>425</v>
      </c>
      <c r="X9" s="677">
        <f t="shared" si="24"/>
        <v>495</v>
      </c>
      <c r="Y9" s="584"/>
      <c r="Z9" s="286"/>
      <c r="AA9" s="611"/>
      <c r="AB9" s="286"/>
      <c r="AC9" s="286"/>
      <c r="AD9" s="294"/>
      <c r="AE9" s="294"/>
      <c r="AF9" s="294"/>
      <c r="AG9" s="287"/>
      <c r="AH9" s="288"/>
      <c r="AI9" s="289"/>
      <c r="AJ9" s="290"/>
      <c r="AK9" s="610"/>
      <c r="AL9" s="286"/>
      <c r="AM9" s="289"/>
      <c r="AN9" s="290"/>
      <c r="AP9" s="633">
        <f t="shared" si="4"/>
        <v>0</v>
      </c>
      <c r="AQ9" s="633">
        <f t="shared" si="5"/>
        <v>148</v>
      </c>
      <c r="AR9" s="633">
        <f t="shared" si="6"/>
        <v>150</v>
      </c>
      <c r="AS9" s="633">
        <f t="shared" si="7"/>
        <v>127</v>
      </c>
      <c r="AT9" s="633">
        <f t="shared" si="8"/>
        <v>126</v>
      </c>
      <c r="AU9" s="633">
        <f t="shared" si="9"/>
        <v>124</v>
      </c>
      <c r="AV9" s="633">
        <f t="shared" si="10"/>
        <v>126</v>
      </c>
      <c r="AW9" s="633">
        <f t="shared" si="11"/>
        <v>119</v>
      </c>
      <c r="AX9" s="633">
        <f t="shared" si="12"/>
        <v>-1</v>
      </c>
      <c r="AY9" s="633">
        <f t="shared" si="13"/>
        <v>-1</v>
      </c>
      <c r="AZ9" s="633">
        <f t="shared" si="14"/>
        <v>0</v>
      </c>
      <c r="BA9" s="633">
        <f t="shared" si="15"/>
        <v>0</v>
      </c>
      <c r="BB9" s="633">
        <f t="shared" si="16"/>
        <v>0</v>
      </c>
      <c r="BC9" s="633">
        <f t="shared" si="17"/>
        <v>0</v>
      </c>
      <c r="BD9" s="633" t="e">
        <f t="shared" si="18"/>
        <v>#DIV/0!</v>
      </c>
      <c r="BE9" s="633">
        <f t="shared" si="19"/>
        <v>0</v>
      </c>
    </row>
    <row r="10" spans="1:57" s="86" customFormat="1" ht="10.5" customHeight="1">
      <c r="A10" s="165" t="s">
        <v>3</v>
      </c>
      <c r="B10" s="869" t="s">
        <v>3</v>
      </c>
      <c r="C10" s="888"/>
      <c r="D10" s="889"/>
      <c r="E10" s="890"/>
      <c r="F10" s="877"/>
      <c r="G10" s="891"/>
      <c r="H10" s="877"/>
      <c r="I10" s="877"/>
      <c r="J10" s="877"/>
      <c r="K10" s="871"/>
      <c r="L10" s="872"/>
      <c r="M10" s="878"/>
      <c r="N10" s="879"/>
      <c r="O10" s="873"/>
      <c r="P10" s="890"/>
      <c r="Q10" s="880"/>
      <c r="R10" s="879"/>
      <c r="S10" s="885"/>
      <c r="T10" s="876"/>
      <c r="U10" s="876"/>
      <c r="V10" s="876"/>
      <c r="W10" s="677"/>
      <c r="X10" s="876"/>
      <c r="Y10" s="327"/>
      <c r="Z10" s="326"/>
      <c r="AA10" s="282"/>
      <c r="AB10" s="283"/>
      <c r="AC10" s="277"/>
      <c r="AD10" s="283"/>
      <c r="AE10" s="283"/>
      <c r="AF10" s="283"/>
      <c r="AG10" s="284"/>
      <c r="AH10" s="285"/>
      <c r="AI10" s="278"/>
      <c r="AJ10" s="280"/>
      <c r="AK10" s="363"/>
      <c r="AL10" s="622"/>
      <c r="AM10" s="278"/>
      <c r="AN10" s="280"/>
      <c r="AP10" s="633">
        <f t="shared" si="4"/>
        <v>0</v>
      </c>
      <c r="AQ10" s="633">
        <f t="shared" si="5"/>
        <v>0</v>
      </c>
      <c r="AR10" s="633">
        <f t="shared" si="6"/>
        <v>0</v>
      </c>
      <c r="AS10" s="633">
        <f t="shared" si="7"/>
        <v>0</v>
      </c>
      <c r="AT10" s="633">
        <f t="shared" si="8"/>
        <v>0</v>
      </c>
      <c r="AU10" s="633">
        <f t="shared" si="9"/>
        <v>0</v>
      </c>
      <c r="AV10" s="633">
        <f t="shared" si="10"/>
        <v>0</v>
      </c>
      <c r="AW10" s="633">
        <f t="shared" si="11"/>
        <v>0</v>
      </c>
      <c r="AX10" s="633">
        <f t="shared" si="12"/>
        <v>0</v>
      </c>
      <c r="AY10" s="633">
        <f t="shared" si="13"/>
        <v>0</v>
      </c>
      <c r="AZ10" s="633">
        <f t="shared" si="14"/>
        <v>0</v>
      </c>
      <c r="BA10" s="633">
        <f t="shared" si="15"/>
        <v>0</v>
      </c>
      <c r="BB10" s="633">
        <f t="shared" si="16"/>
        <v>0</v>
      </c>
      <c r="BC10" s="633">
        <f t="shared" si="17"/>
        <v>0</v>
      </c>
      <c r="BD10" s="633">
        <f t="shared" si="18"/>
        <v>0</v>
      </c>
      <c r="BE10" s="633">
        <f t="shared" si="19"/>
        <v>0</v>
      </c>
    </row>
    <row r="11" spans="1:57" s="86" customFormat="1" ht="10.5" customHeight="1">
      <c r="A11" s="165" t="s">
        <v>61</v>
      </c>
      <c r="B11" s="869" t="s">
        <v>65</v>
      </c>
      <c r="C11" s="888"/>
      <c r="D11" s="889"/>
      <c r="E11" s="890"/>
      <c r="F11" s="877"/>
      <c r="G11" s="891"/>
      <c r="H11" s="877"/>
      <c r="I11" s="877"/>
      <c r="J11" s="877"/>
      <c r="K11" s="871"/>
      <c r="L11" s="872"/>
      <c r="M11" s="878"/>
      <c r="N11" s="879"/>
      <c r="O11" s="873"/>
      <c r="P11" s="890"/>
      <c r="Q11" s="880"/>
      <c r="R11" s="879"/>
      <c r="S11" s="885"/>
      <c r="T11" s="876"/>
      <c r="U11" s="876"/>
      <c r="V11" s="876"/>
      <c r="W11" s="677"/>
      <c r="X11" s="876"/>
      <c r="Y11" s="327"/>
      <c r="Z11" s="326"/>
      <c r="AA11" s="282"/>
      <c r="AB11" s="283"/>
      <c r="AC11" s="277"/>
      <c r="AD11" s="283"/>
      <c r="AE11" s="283"/>
      <c r="AF11" s="283"/>
      <c r="AG11" s="284"/>
      <c r="AH11" s="285"/>
      <c r="AI11" s="278"/>
      <c r="AJ11" s="280"/>
      <c r="AK11" s="363"/>
      <c r="AL11" s="622"/>
      <c r="AM11" s="278"/>
      <c r="AN11" s="280"/>
      <c r="AP11" s="633">
        <f t="shared" si="4"/>
        <v>0</v>
      </c>
      <c r="AQ11" s="633">
        <f t="shared" si="5"/>
        <v>0</v>
      </c>
      <c r="AR11" s="633">
        <f t="shared" si="6"/>
        <v>0</v>
      </c>
      <c r="AS11" s="633">
        <f t="shared" si="7"/>
        <v>0</v>
      </c>
      <c r="AT11" s="633">
        <f t="shared" si="8"/>
        <v>0</v>
      </c>
      <c r="AU11" s="633">
        <f t="shared" si="9"/>
        <v>0</v>
      </c>
      <c r="AV11" s="633">
        <f t="shared" si="10"/>
        <v>0</v>
      </c>
      <c r="AW11" s="633">
        <f t="shared" si="11"/>
        <v>0</v>
      </c>
      <c r="AX11" s="633">
        <f t="shared" si="12"/>
        <v>0</v>
      </c>
      <c r="AY11" s="633">
        <f t="shared" si="13"/>
        <v>0</v>
      </c>
      <c r="AZ11" s="633">
        <f t="shared" si="14"/>
        <v>0</v>
      </c>
      <c r="BA11" s="633">
        <f t="shared" si="15"/>
        <v>0</v>
      </c>
      <c r="BB11" s="633">
        <f t="shared" si="16"/>
        <v>0</v>
      </c>
      <c r="BC11" s="633">
        <f t="shared" si="17"/>
        <v>0</v>
      </c>
      <c r="BD11" s="633">
        <f t="shared" si="18"/>
        <v>0</v>
      </c>
      <c r="BE11" s="633">
        <f t="shared" si="19"/>
        <v>0</v>
      </c>
    </row>
    <row r="12" spans="1:57" s="86" customFormat="1" ht="10.5" customHeight="1">
      <c r="A12" s="166" t="s">
        <v>20</v>
      </c>
      <c r="B12" s="423" t="s">
        <v>20</v>
      </c>
      <c r="C12" s="462"/>
      <c r="D12" s="463">
        <v>-81</v>
      </c>
      <c r="E12" s="427">
        <v>-75</v>
      </c>
      <c r="F12" s="428">
        <v>-85</v>
      </c>
      <c r="G12" s="412">
        <v>-56</v>
      </c>
      <c r="H12" s="428">
        <v>-64</v>
      </c>
      <c r="I12" s="428">
        <v>-61</v>
      </c>
      <c r="J12" s="428">
        <v>-76</v>
      </c>
      <c r="K12" s="287">
        <f>((C12-D12)/D12)</f>
        <v>-1</v>
      </c>
      <c r="L12" s="288">
        <f t="shared" si="20"/>
        <v>-1</v>
      </c>
      <c r="M12" s="425"/>
      <c r="N12" s="426"/>
      <c r="O12" s="408"/>
      <c r="P12" s="427"/>
      <c r="Q12" s="289" t="e">
        <f t="shared" si="21"/>
        <v>#DIV/0!</v>
      </c>
      <c r="R12" s="426"/>
      <c r="S12" s="164"/>
      <c r="T12" s="677">
        <f t="shared" si="22"/>
        <v>0</v>
      </c>
      <c r="U12" s="677">
        <f t="shared" si="23"/>
        <v>0</v>
      </c>
      <c r="V12" s="677" t="e">
        <f t="shared" si="3"/>
        <v>#DIV/0!</v>
      </c>
      <c r="W12" s="677">
        <f>C12+D12+E12+F12-O12</f>
        <v>-241</v>
      </c>
      <c r="X12" s="677">
        <f t="shared" si="24"/>
        <v>-257</v>
      </c>
      <c r="Y12" s="584"/>
      <c r="Z12" s="588"/>
      <c r="AA12" s="293"/>
      <c r="AB12" s="294"/>
      <c r="AC12" s="286"/>
      <c r="AD12" s="294"/>
      <c r="AE12" s="294"/>
      <c r="AF12" s="294"/>
      <c r="AG12" s="287"/>
      <c r="AH12" s="288"/>
      <c r="AI12" s="289"/>
      <c r="AJ12" s="290"/>
      <c r="AK12" s="610"/>
      <c r="AL12" s="624"/>
      <c r="AM12" s="289"/>
      <c r="AN12" s="290"/>
      <c r="AP12" s="633">
        <f t="shared" si="4"/>
        <v>0</v>
      </c>
      <c r="AQ12" s="633">
        <f t="shared" si="5"/>
        <v>-81</v>
      </c>
      <c r="AR12" s="633">
        <f t="shared" si="6"/>
        <v>-75</v>
      </c>
      <c r="AS12" s="633">
        <f t="shared" si="7"/>
        <v>-85</v>
      </c>
      <c r="AT12" s="633">
        <f t="shared" si="8"/>
        <v>-56</v>
      </c>
      <c r="AU12" s="633">
        <f t="shared" si="9"/>
        <v>-64</v>
      </c>
      <c r="AV12" s="633">
        <f t="shared" si="10"/>
        <v>-61</v>
      </c>
      <c r="AW12" s="633">
        <f t="shared" si="11"/>
        <v>-76</v>
      </c>
      <c r="AX12" s="633">
        <f t="shared" si="12"/>
        <v>-1</v>
      </c>
      <c r="AY12" s="633">
        <f t="shared" si="13"/>
        <v>-1</v>
      </c>
      <c r="AZ12" s="633">
        <f t="shared" si="14"/>
        <v>0</v>
      </c>
      <c r="BA12" s="633">
        <f t="shared" si="15"/>
        <v>0</v>
      </c>
      <c r="BB12" s="633">
        <f t="shared" si="16"/>
        <v>0</v>
      </c>
      <c r="BC12" s="633">
        <f t="shared" si="17"/>
        <v>0</v>
      </c>
      <c r="BD12" s="633" t="e">
        <f t="shared" si="18"/>
        <v>#DIV/0!</v>
      </c>
      <c r="BE12" s="633">
        <f t="shared" si="19"/>
        <v>0</v>
      </c>
    </row>
    <row r="13" spans="1:57" s="86" customFormat="1" ht="10.5" customHeight="1">
      <c r="A13" s="166" t="s">
        <v>9</v>
      </c>
      <c r="B13" s="423" t="s">
        <v>9</v>
      </c>
      <c r="C13" s="462"/>
      <c r="D13" s="463">
        <v>67</v>
      </c>
      <c r="E13" s="427">
        <v>75</v>
      </c>
      <c r="F13" s="428">
        <v>42</v>
      </c>
      <c r="G13" s="428">
        <v>70</v>
      </c>
      <c r="H13" s="428">
        <v>60</v>
      </c>
      <c r="I13" s="428">
        <v>65</v>
      </c>
      <c r="J13" s="428">
        <v>43</v>
      </c>
      <c r="K13" s="287">
        <f>((C13-D13)/D13)</f>
        <v>-1</v>
      </c>
      <c r="L13" s="288">
        <f t="shared" si="20"/>
        <v>-1</v>
      </c>
      <c r="M13" s="425"/>
      <c r="N13" s="426"/>
      <c r="O13" s="408"/>
      <c r="P13" s="427"/>
      <c r="Q13" s="289" t="e">
        <f t="shared" si="21"/>
        <v>#DIV/0!</v>
      </c>
      <c r="R13" s="426"/>
      <c r="S13" s="164"/>
      <c r="T13" s="677">
        <f t="shared" si="22"/>
        <v>0</v>
      </c>
      <c r="U13" s="677">
        <f t="shared" si="23"/>
        <v>0</v>
      </c>
      <c r="V13" s="677" t="e">
        <f t="shared" si="3"/>
        <v>#DIV/0!</v>
      </c>
      <c r="W13" s="677">
        <f>C13+D13+E13+F13-O13</f>
        <v>184</v>
      </c>
      <c r="X13" s="677">
        <f t="shared" si="24"/>
        <v>238</v>
      </c>
      <c r="Y13" s="584"/>
      <c r="Z13" s="588"/>
      <c r="AA13" s="293"/>
      <c r="AB13" s="294"/>
      <c r="AC13" s="294"/>
      <c r="AD13" s="294"/>
      <c r="AE13" s="294"/>
      <c r="AF13" s="294"/>
      <c r="AG13" s="287"/>
      <c r="AH13" s="288"/>
      <c r="AI13" s="289"/>
      <c r="AJ13" s="290"/>
      <c r="AK13" s="610"/>
      <c r="AL13" s="624"/>
      <c r="AM13" s="289"/>
      <c r="AN13" s="290"/>
      <c r="AP13" s="633">
        <f t="shared" si="4"/>
        <v>0</v>
      </c>
      <c r="AQ13" s="633">
        <f t="shared" si="5"/>
        <v>67</v>
      </c>
      <c r="AR13" s="633">
        <f t="shared" si="6"/>
        <v>75</v>
      </c>
      <c r="AS13" s="633">
        <f t="shared" si="7"/>
        <v>42</v>
      </c>
      <c r="AT13" s="633">
        <f t="shared" si="8"/>
        <v>70</v>
      </c>
      <c r="AU13" s="633">
        <f t="shared" si="9"/>
        <v>60</v>
      </c>
      <c r="AV13" s="633">
        <f t="shared" si="10"/>
        <v>65</v>
      </c>
      <c r="AW13" s="633">
        <f t="shared" si="11"/>
        <v>43</v>
      </c>
      <c r="AX13" s="633">
        <f t="shared" si="12"/>
        <v>-1</v>
      </c>
      <c r="AY13" s="633">
        <f t="shared" si="13"/>
        <v>-1</v>
      </c>
      <c r="AZ13" s="633">
        <f t="shared" si="14"/>
        <v>0</v>
      </c>
      <c r="BA13" s="633">
        <f t="shared" si="15"/>
        <v>0</v>
      </c>
      <c r="BB13" s="633">
        <f t="shared" si="16"/>
        <v>0</v>
      </c>
      <c r="BC13" s="633">
        <f t="shared" si="17"/>
        <v>0</v>
      </c>
      <c r="BD13" s="633" t="e">
        <f t="shared" si="18"/>
        <v>#DIV/0!</v>
      </c>
      <c r="BE13" s="633">
        <f t="shared" si="19"/>
        <v>0</v>
      </c>
    </row>
    <row r="14" spans="1:57" s="86" customFormat="1" ht="10.5" customHeight="1">
      <c r="A14" s="165" t="s">
        <v>19</v>
      </c>
      <c r="B14" s="413" t="s">
        <v>19</v>
      </c>
      <c r="C14" s="460"/>
      <c r="D14" s="459">
        <v>-19</v>
      </c>
      <c r="E14" s="420">
        <v>-6</v>
      </c>
      <c r="F14" s="421">
        <v>-10</v>
      </c>
      <c r="G14" s="415">
        <v>0</v>
      </c>
      <c r="H14" s="421">
        <v>0</v>
      </c>
      <c r="I14" s="421">
        <v>-2</v>
      </c>
      <c r="J14" s="421">
        <v>0</v>
      </c>
      <c r="K14" s="284"/>
      <c r="L14" s="285"/>
      <c r="M14" s="429"/>
      <c r="N14" s="422"/>
      <c r="O14" s="405"/>
      <c r="P14" s="420"/>
      <c r="Q14" s="278"/>
      <c r="R14" s="422"/>
      <c r="S14" s="164"/>
      <c r="T14" s="677"/>
      <c r="U14" s="677"/>
      <c r="V14" s="677"/>
      <c r="W14" s="677"/>
      <c r="X14" s="677"/>
      <c r="Y14" s="327"/>
      <c r="Z14" s="326"/>
      <c r="AA14" s="282"/>
      <c r="AB14" s="283"/>
      <c r="AC14" s="276"/>
      <c r="AD14" s="283"/>
      <c r="AE14" s="283"/>
      <c r="AF14" s="283"/>
      <c r="AG14" s="284"/>
      <c r="AH14" s="285"/>
      <c r="AI14" s="295"/>
      <c r="AJ14" s="280"/>
      <c r="AK14" s="363"/>
      <c r="AL14" s="622"/>
      <c r="AM14" s="278"/>
      <c r="AN14" s="280"/>
      <c r="AP14" s="633">
        <f t="shared" si="4"/>
        <v>0</v>
      </c>
      <c r="AQ14" s="633">
        <f t="shared" si="5"/>
        <v>-19</v>
      </c>
      <c r="AR14" s="633">
        <f t="shared" si="6"/>
        <v>-6</v>
      </c>
      <c r="AS14" s="633">
        <f t="shared" si="7"/>
        <v>-10</v>
      </c>
      <c r="AT14" s="633">
        <f t="shared" si="8"/>
        <v>0</v>
      </c>
      <c r="AU14" s="633">
        <f t="shared" si="9"/>
        <v>0</v>
      </c>
      <c r="AV14" s="633">
        <f t="shared" si="10"/>
        <v>-2</v>
      </c>
      <c r="AW14" s="633">
        <f t="shared" si="11"/>
        <v>0</v>
      </c>
      <c r="AX14" s="633">
        <f t="shared" si="12"/>
        <v>0</v>
      </c>
      <c r="AY14" s="633">
        <f t="shared" si="13"/>
        <v>0</v>
      </c>
      <c r="AZ14" s="633">
        <f t="shared" si="14"/>
        <v>0</v>
      </c>
      <c r="BA14" s="633">
        <f t="shared" si="15"/>
        <v>0</v>
      </c>
      <c r="BB14" s="633">
        <f t="shared" si="16"/>
        <v>0</v>
      </c>
      <c r="BC14" s="633">
        <f t="shared" si="17"/>
        <v>0</v>
      </c>
      <c r="BD14" s="633">
        <f t="shared" si="18"/>
        <v>0</v>
      </c>
      <c r="BE14" s="633">
        <f t="shared" si="19"/>
        <v>0</v>
      </c>
    </row>
    <row r="15" spans="1:57" s="86" customFormat="1" ht="10.5" hidden="1" customHeight="1" outlineLevel="1">
      <c r="A15" s="176" t="s">
        <v>83</v>
      </c>
      <c r="B15" s="413" t="s">
        <v>83</v>
      </c>
      <c r="C15" s="460"/>
      <c r="D15" s="459"/>
      <c r="E15" s="420"/>
      <c r="F15" s="421"/>
      <c r="G15" s="415"/>
      <c r="H15" s="421"/>
      <c r="I15" s="421"/>
      <c r="J15" s="421"/>
      <c r="K15" s="284" t="e">
        <v>#N/A</v>
      </c>
      <c r="L15" s="285" t="e">
        <f t="shared" si="20"/>
        <v>#DIV/0!</v>
      </c>
      <c r="M15" s="429"/>
      <c r="N15" s="422"/>
      <c r="O15" s="405"/>
      <c r="P15" s="420"/>
      <c r="Q15" s="278" t="e">
        <f>((O15-P15)/P15)</f>
        <v>#DIV/0!</v>
      </c>
      <c r="R15" s="422"/>
      <c r="S15" s="164"/>
      <c r="T15" s="677" t="e">
        <f>((C15-D15)/D15)-K15</f>
        <v>#DIV/0!</v>
      </c>
      <c r="U15" s="677" t="e">
        <f>((C15-G15)/G15)-L15</f>
        <v>#DIV/0!</v>
      </c>
      <c r="V15" s="677" t="e">
        <f>((O15-P15)/P15)-Q15</f>
        <v>#DIV/0!</v>
      </c>
      <c r="W15" s="677">
        <f t="shared" ref="W15" si="25">C15+D15+E15-O15</f>
        <v>0</v>
      </c>
      <c r="X15" s="677">
        <f t="shared" si="24"/>
        <v>0</v>
      </c>
      <c r="Y15" s="327"/>
      <c r="Z15" s="326"/>
      <c r="AA15" s="282"/>
      <c r="AB15" s="283"/>
      <c r="AC15" s="276"/>
      <c r="AD15" s="283"/>
      <c r="AE15" s="283"/>
      <c r="AF15" s="283"/>
      <c r="AG15" s="284"/>
      <c r="AH15" s="285"/>
      <c r="AI15" s="295"/>
      <c r="AJ15" s="280"/>
      <c r="AK15" s="363"/>
      <c r="AL15" s="622"/>
      <c r="AM15" s="278"/>
      <c r="AN15" s="280"/>
      <c r="AP15" s="633">
        <f t="shared" ref="AP15:BE15" si="26">C15-Y15</f>
        <v>0</v>
      </c>
      <c r="AQ15" s="633">
        <f t="shared" si="26"/>
        <v>0</v>
      </c>
      <c r="AR15" s="633">
        <f t="shared" si="26"/>
        <v>0</v>
      </c>
      <c r="AS15" s="633">
        <f t="shared" si="26"/>
        <v>0</v>
      </c>
      <c r="AT15" s="633">
        <f t="shared" si="26"/>
        <v>0</v>
      </c>
      <c r="AU15" s="633">
        <f t="shared" si="26"/>
        <v>0</v>
      </c>
      <c r="AV15" s="633">
        <f t="shared" si="26"/>
        <v>0</v>
      </c>
      <c r="AW15" s="633">
        <f t="shared" si="26"/>
        <v>0</v>
      </c>
      <c r="AX15" s="633" t="e">
        <f t="shared" si="26"/>
        <v>#N/A</v>
      </c>
      <c r="AY15" s="633" t="e">
        <f t="shared" si="26"/>
        <v>#DIV/0!</v>
      </c>
      <c r="AZ15" s="633">
        <f t="shared" si="26"/>
        <v>0</v>
      </c>
      <c r="BA15" s="633">
        <f t="shared" si="26"/>
        <v>0</v>
      </c>
      <c r="BB15" s="633">
        <f t="shared" si="26"/>
        <v>0</v>
      </c>
      <c r="BC15" s="633">
        <f t="shared" si="26"/>
        <v>0</v>
      </c>
      <c r="BD15" s="633" t="e">
        <f t="shared" si="26"/>
        <v>#DIV/0!</v>
      </c>
      <c r="BE15" s="633">
        <f t="shared" si="26"/>
        <v>0</v>
      </c>
    </row>
    <row r="16" spans="1:57" s="86" customFormat="1" ht="10.5" customHeight="1" collapsed="1">
      <c r="A16" s="166" t="s">
        <v>4</v>
      </c>
      <c r="B16" s="430" t="s">
        <v>4</v>
      </c>
      <c r="C16" s="464"/>
      <c r="D16" s="465">
        <v>48</v>
      </c>
      <c r="E16" s="432">
        <v>69</v>
      </c>
      <c r="F16" s="433">
        <v>32</v>
      </c>
      <c r="G16" s="434">
        <v>70</v>
      </c>
      <c r="H16" s="433">
        <v>60</v>
      </c>
      <c r="I16" s="433">
        <v>63</v>
      </c>
      <c r="J16" s="433">
        <v>43</v>
      </c>
      <c r="K16" s="287">
        <f>((C16-D16)/D16)</f>
        <v>-1</v>
      </c>
      <c r="L16" s="607">
        <f t="shared" si="20"/>
        <v>-1</v>
      </c>
      <c r="M16" s="436"/>
      <c r="N16" s="437"/>
      <c r="O16" s="431"/>
      <c r="P16" s="432"/>
      <c r="Q16" s="300" t="e">
        <f t="shared" si="21"/>
        <v>#DIV/0!</v>
      </c>
      <c r="R16" s="438"/>
      <c r="S16" s="164"/>
      <c r="T16" s="677">
        <f>((C16-D16)/D16)-K16</f>
        <v>0</v>
      </c>
      <c r="U16" s="677">
        <f t="shared" si="23"/>
        <v>0</v>
      </c>
      <c r="V16" s="677" t="e">
        <f t="shared" si="3"/>
        <v>#DIV/0!</v>
      </c>
      <c r="W16" s="677">
        <f>C16+D16+E16+F16-O16</f>
        <v>149</v>
      </c>
      <c r="X16" s="677">
        <f t="shared" si="24"/>
        <v>236</v>
      </c>
      <c r="Y16" s="591"/>
      <c r="Z16" s="592"/>
      <c r="AA16" s="297"/>
      <c r="AB16" s="266"/>
      <c r="AC16" s="298"/>
      <c r="AD16" s="266"/>
      <c r="AE16" s="266"/>
      <c r="AF16" s="266"/>
      <c r="AG16" s="299"/>
      <c r="AH16" s="607"/>
      <c r="AI16" s="300"/>
      <c r="AJ16" s="301"/>
      <c r="AK16" s="612"/>
      <c r="AL16" s="625"/>
      <c r="AM16" s="300"/>
      <c r="AN16" s="318"/>
      <c r="AP16" s="633">
        <f t="shared" si="4"/>
        <v>0</v>
      </c>
      <c r="AQ16" s="633">
        <f t="shared" si="5"/>
        <v>48</v>
      </c>
      <c r="AR16" s="633">
        <f t="shared" si="6"/>
        <v>69</v>
      </c>
      <c r="AS16" s="633">
        <f t="shared" si="7"/>
        <v>32</v>
      </c>
      <c r="AT16" s="633">
        <f t="shared" si="8"/>
        <v>70</v>
      </c>
      <c r="AU16" s="633">
        <f t="shared" si="9"/>
        <v>60</v>
      </c>
      <c r="AV16" s="633">
        <f t="shared" si="10"/>
        <v>63</v>
      </c>
      <c r="AW16" s="633">
        <f t="shared" si="11"/>
        <v>43</v>
      </c>
      <c r="AX16" s="633">
        <f t="shared" si="12"/>
        <v>-1</v>
      </c>
      <c r="AY16" s="633">
        <f t="shared" si="13"/>
        <v>-1</v>
      </c>
      <c r="AZ16" s="633">
        <f t="shared" si="14"/>
        <v>0</v>
      </c>
      <c r="BA16" s="633">
        <f t="shared" si="15"/>
        <v>0</v>
      </c>
      <c r="BB16" s="633">
        <f t="shared" si="16"/>
        <v>0</v>
      </c>
      <c r="BC16" s="633">
        <f t="shared" si="17"/>
        <v>0</v>
      </c>
      <c r="BD16" s="633" t="e">
        <f t="shared" si="18"/>
        <v>#DIV/0!</v>
      </c>
      <c r="BE16" s="633">
        <f t="shared" si="19"/>
        <v>0</v>
      </c>
    </row>
    <row r="17" spans="1:57" s="86" customFormat="1" ht="10.5" customHeight="1">
      <c r="A17" s="165" t="s">
        <v>8</v>
      </c>
      <c r="B17" s="413" t="s">
        <v>8</v>
      </c>
      <c r="C17" s="439"/>
      <c r="D17" s="466">
        <v>54.7</v>
      </c>
      <c r="E17" s="416">
        <v>50</v>
      </c>
      <c r="F17" s="416">
        <v>66.900000000000006</v>
      </c>
      <c r="G17" s="416">
        <v>44.4</v>
      </c>
      <c r="H17" s="416">
        <v>51.6</v>
      </c>
      <c r="I17" s="416">
        <v>48.4</v>
      </c>
      <c r="J17" s="416">
        <v>63.9</v>
      </c>
      <c r="K17" s="338"/>
      <c r="L17" s="339"/>
      <c r="M17" s="418"/>
      <c r="N17" s="422"/>
      <c r="O17" s="439"/>
      <c r="P17" s="416"/>
      <c r="Q17" s="609"/>
      <c r="R17" s="440"/>
      <c r="S17" s="164"/>
      <c r="T17" s="677"/>
      <c r="U17" s="677"/>
      <c r="V17" s="677"/>
      <c r="W17" s="677"/>
      <c r="X17" s="172"/>
      <c r="Y17" s="303"/>
      <c r="Z17" s="590"/>
      <c r="AA17" s="277"/>
      <c r="AB17" s="277"/>
      <c r="AC17" s="277"/>
      <c r="AD17" s="277"/>
      <c r="AE17" s="277"/>
      <c r="AF17" s="277"/>
      <c r="AG17" s="278"/>
      <c r="AH17" s="280"/>
      <c r="AI17" s="278"/>
      <c r="AJ17" s="280"/>
      <c r="AK17" s="303"/>
      <c r="AL17" s="590"/>
      <c r="AM17" s="278"/>
      <c r="AN17" s="306"/>
      <c r="AP17" s="633">
        <f t="shared" si="4"/>
        <v>0</v>
      </c>
      <c r="AQ17" s="633">
        <f t="shared" si="5"/>
        <v>54.7</v>
      </c>
      <c r="AR17" s="633">
        <f t="shared" si="6"/>
        <v>50</v>
      </c>
      <c r="AS17" s="633">
        <f t="shared" si="7"/>
        <v>66.900000000000006</v>
      </c>
      <c r="AT17" s="633">
        <f t="shared" si="8"/>
        <v>44.4</v>
      </c>
      <c r="AU17" s="633">
        <f t="shared" si="9"/>
        <v>51.6</v>
      </c>
      <c r="AV17" s="633">
        <f t="shared" si="10"/>
        <v>48.4</v>
      </c>
      <c r="AW17" s="633">
        <f t="shared" si="11"/>
        <v>63.9</v>
      </c>
      <c r="AX17" s="633">
        <f t="shared" si="12"/>
        <v>0</v>
      </c>
      <c r="AY17" s="633">
        <f t="shared" si="13"/>
        <v>0</v>
      </c>
      <c r="AZ17" s="633">
        <f t="shared" si="14"/>
        <v>0</v>
      </c>
      <c r="BA17" s="633">
        <f t="shared" si="15"/>
        <v>0</v>
      </c>
      <c r="BB17" s="633">
        <f t="shared" si="16"/>
        <v>0</v>
      </c>
      <c r="BC17" s="633">
        <f t="shared" si="17"/>
        <v>0</v>
      </c>
      <c r="BD17" s="633">
        <f t="shared" si="18"/>
        <v>0</v>
      </c>
      <c r="BE17" s="633">
        <f t="shared" si="19"/>
        <v>0</v>
      </c>
    </row>
    <row r="18" spans="1:57" s="86" customFormat="1" ht="10.5" customHeight="1">
      <c r="A18" s="165" t="s">
        <v>5</v>
      </c>
      <c r="B18" s="413" t="s">
        <v>79</v>
      </c>
      <c r="C18" s="439"/>
      <c r="D18" s="466">
        <v>6.9949122653146807</v>
      </c>
      <c r="E18" s="416">
        <v>10.030412118263584</v>
      </c>
      <c r="F18" s="416">
        <v>5.4949007603283295</v>
      </c>
      <c r="G18" s="416">
        <v>13.180707263172586</v>
      </c>
      <c r="H18" s="416">
        <v>11.682139652012163</v>
      </c>
      <c r="I18" s="416">
        <v>12.557219432989653</v>
      </c>
      <c r="J18" s="416">
        <v>9.094025291553768</v>
      </c>
      <c r="K18" s="338"/>
      <c r="L18" s="339"/>
      <c r="M18" s="659"/>
      <c r="N18" s="660"/>
      <c r="O18" s="439"/>
      <c r="P18" s="416"/>
      <c r="Q18" s="278"/>
      <c r="R18" s="440"/>
      <c r="S18" s="164"/>
      <c r="T18" s="677"/>
      <c r="U18" s="677"/>
      <c r="V18" s="677"/>
      <c r="W18" s="677"/>
      <c r="X18" s="172"/>
      <c r="Y18" s="303"/>
      <c r="Z18" s="590"/>
      <c r="AA18" s="277"/>
      <c r="AB18" s="277"/>
      <c r="AC18" s="277"/>
      <c r="AD18" s="277"/>
      <c r="AE18" s="277"/>
      <c r="AF18" s="277"/>
      <c r="AG18" s="278"/>
      <c r="AH18" s="280"/>
      <c r="AI18" s="278"/>
      <c r="AJ18" s="280"/>
      <c r="AK18" s="303"/>
      <c r="AL18" s="590"/>
      <c r="AM18" s="278"/>
      <c r="AN18" s="306"/>
      <c r="AP18" s="633">
        <f t="shared" ref="AP18:BE18" si="27">C18-Y18</f>
        <v>0</v>
      </c>
      <c r="AQ18" s="633">
        <f t="shared" si="27"/>
        <v>6.9949122653146807</v>
      </c>
      <c r="AR18" s="633">
        <f t="shared" si="27"/>
        <v>10.030412118263584</v>
      </c>
      <c r="AS18" s="633">
        <f t="shared" si="27"/>
        <v>5.4949007603283295</v>
      </c>
      <c r="AT18" s="633">
        <f t="shared" si="27"/>
        <v>13.180707263172586</v>
      </c>
      <c r="AU18" s="633">
        <f t="shared" si="27"/>
        <v>11.682139652012163</v>
      </c>
      <c r="AV18" s="633">
        <f t="shared" si="27"/>
        <v>12.557219432989653</v>
      </c>
      <c r="AW18" s="633">
        <f t="shared" si="27"/>
        <v>9.094025291553768</v>
      </c>
      <c r="AX18" s="633">
        <f t="shared" si="27"/>
        <v>0</v>
      </c>
      <c r="AY18" s="633">
        <f t="shared" si="27"/>
        <v>0</v>
      </c>
      <c r="AZ18" s="633">
        <f t="shared" si="27"/>
        <v>0</v>
      </c>
      <c r="BA18" s="633">
        <f t="shared" si="27"/>
        <v>0</v>
      </c>
      <c r="BB18" s="633">
        <f t="shared" si="27"/>
        <v>0</v>
      </c>
      <c r="BC18" s="633">
        <f t="shared" si="27"/>
        <v>0</v>
      </c>
      <c r="BD18" s="633">
        <f t="shared" si="27"/>
        <v>0</v>
      </c>
      <c r="BE18" s="633">
        <f t="shared" si="27"/>
        <v>0</v>
      </c>
    </row>
    <row r="19" spans="1:57" s="86" customFormat="1" ht="10.5" hidden="1" customHeight="1" outlineLevel="1">
      <c r="A19" s="165" t="s">
        <v>5</v>
      </c>
      <c r="B19" s="413" t="s">
        <v>5</v>
      </c>
      <c r="C19" s="439"/>
      <c r="D19" s="466"/>
      <c r="E19" s="416"/>
      <c r="F19" s="416"/>
      <c r="G19" s="416"/>
      <c r="H19" s="416"/>
      <c r="I19" s="416"/>
      <c r="J19" s="416"/>
      <c r="K19" s="338">
        <v>0</v>
      </c>
      <c r="L19" s="339">
        <v>0</v>
      </c>
      <c r="M19" s="659"/>
      <c r="N19" s="660"/>
      <c r="O19" s="439"/>
      <c r="P19" s="416"/>
      <c r="Q19" s="278">
        <v>0</v>
      </c>
      <c r="R19" s="440"/>
      <c r="S19" s="164"/>
      <c r="T19" s="677"/>
      <c r="U19" s="677"/>
      <c r="V19" s="677"/>
      <c r="W19" s="677"/>
      <c r="X19" s="172"/>
      <c r="Y19" s="303"/>
      <c r="Z19" s="590"/>
      <c r="AA19" s="277"/>
      <c r="AB19" s="277"/>
      <c r="AC19" s="277"/>
      <c r="AD19" s="277"/>
      <c r="AE19" s="277"/>
      <c r="AF19" s="277"/>
      <c r="AG19" s="278"/>
      <c r="AH19" s="280"/>
      <c r="AI19" s="278"/>
      <c r="AJ19" s="280"/>
      <c r="AK19" s="303"/>
      <c r="AL19" s="590"/>
      <c r="AM19" s="278"/>
      <c r="AN19" s="306"/>
      <c r="AP19" s="633">
        <f t="shared" si="4"/>
        <v>0</v>
      </c>
      <c r="AQ19" s="633">
        <f t="shared" si="5"/>
        <v>0</v>
      </c>
      <c r="AR19" s="633">
        <f t="shared" si="6"/>
        <v>0</v>
      </c>
      <c r="AS19" s="633">
        <f t="shared" si="7"/>
        <v>0</v>
      </c>
      <c r="AT19" s="633">
        <f t="shared" si="8"/>
        <v>0</v>
      </c>
      <c r="AU19" s="633">
        <f t="shared" si="9"/>
        <v>0</v>
      </c>
      <c r="AV19" s="633">
        <f t="shared" si="10"/>
        <v>0</v>
      </c>
      <c r="AW19" s="633">
        <f t="shared" si="11"/>
        <v>0</v>
      </c>
      <c r="AX19" s="633">
        <f t="shared" si="12"/>
        <v>0</v>
      </c>
      <c r="AY19" s="633">
        <f t="shared" si="13"/>
        <v>0</v>
      </c>
      <c r="AZ19" s="633">
        <f t="shared" si="14"/>
        <v>0</v>
      </c>
      <c r="BA19" s="633">
        <f t="shared" si="15"/>
        <v>0</v>
      </c>
      <c r="BB19" s="633">
        <f t="shared" si="16"/>
        <v>0</v>
      </c>
      <c r="BC19" s="633">
        <f t="shared" si="17"/>
        <v>0</v>
      </c>
      <c r="BD19" s="633">
        <f t="shared" si="18"/>
        <v>0</v>
      </c>
      <c r="BE19" s="633">
        <f t="shared" si="19"/>
        <v>0</v>
      </c>
    </row>
    <row r="20" spans="1:57" s="86" customFormat="1" ht="10.5" customHeight="1" collapsed="1">
      <c r="A20" s="165" t="s">
        <v>23</v>
      </c>
      <c r="B20" s="413" t="s">
        <v>23</v>
      </c>
      <c r="C20" s="406"/>
      <c r="D20" s="467">
        <v>1948</v>
      </c>
      <c r="E20" s="415">
        <v>2067</v>
      </c>
      <c r="F20" s="415">
        <v>2050</v>
      </c>
      <c r="G20" s="415">
        <v>1610</v>
      </c>
      <c r="H20" s="415">
        <v>1590</v>
      </c>
      <c r="I20" s="415">
        <v>1551</v>
      </c>
      <c r="J20" s="415">
        <v>1491</v>
      </c>
      <c r="K20" s="284">
        <f>((C20-D20)/D20)</f>
        <v>-1</v>
      </c>
      <c r="L20" s="285">
        <f>((C20-G20)/G20)</f>
        <v>-1</v>
      </c>
      <c r="M20" s="418"/>
      <c r="N20" s="422"/>
      <c r="O20" s="406"/>
      <c r="P20" s="415"/>
      <c r="Q20" s="278" t="e">
        <f t="shared" ref="Q20:Q30" si="28">((O20-P20)/P20)</f>
        <v>#DIV/0!</v>
      </c>
      <c r="R20" s="422"/>
      <c r="S20" s="164"/>
      <c r="T20" s="677">
        <f t="shared" si="22"/>
        <v>0</v>
      </c>
      <c r="U20" s="677">
        <f t="shared" si="23"/>
        <v>0</v>
      </c>
      <c r="V20" s="677" t="e">
        <f>((O20-P20)/P20)-Q20</f>
        <v>#DIV/0!</v>
      </c>
      <c r="W20" s="677">
        <f>C20-O20</f>
        <v>0</v>
      </c>
      <c r="X20" s="677">
        <f>G20-P20</f>
        <v>1610</v>
      </c>
      <c r="Y20" s="305"/>
      <c r="Z20" s="328"/>
      <c r="AA20" s="276"/>
      <c r="AB20" s="276"/>
      <c r="AC20" s="276"/>
      <c r="AD20" s="276"/>
      <c r="AE20" s="276"/>
      <c r="AF20" s="276"/>
      <c r="AG20" s="284"/>
      <c r="AH20" s="285"/>
      <c r="AI20" s="278"/>
      <c r="AJ20" s="280"/>
      <c r="AK20" s="305"/>
      <c r="AL20" s="328"/>
      <c r="AM20" s="278"/>
      <c r="AN20" s="320"/>
      <c r="AP20" s="633">
        <f t="shared" si="4"/>
        <v>0</v>
      </c>
      <c r="AQ20" s="633">
        <f t="shared" si="5"/>
        <v>1948</v>
      </c>
      <c r="AR20" s="633">
        <f t="shared" si="6"/>
        <v>2067</v>
      </c>
      <c r="AS20" s="633">
        <f t="shared" si="7"/>
        <v>2050</v>
      </c>
      <c r="AT20" s="633">
        <f t="shared" si="8"/>
        <v>1610</v>
      </c>
      <c r="AU20" s="633">
        <f t="shared" si="9"/>
        <v>1590</v>
      </c>
      <c r="AV20" s="633">
        <f t="shared" si="10"/>
        <v>1551</v>
      </c>
      <c r="AW20" s="633">
        <f t="shared" si="11"/>
        <v>1491</v>
      </c>
      <c r="AX20" s="633">
        <f t="shared" si="12"/>
        <v>-1</v>
      </c>
      <c r="AY20" s="633">
        <f t="shared" si="13"/>
        <v>-1</v>
      </c>
      <c r="AZ20" s="633">
        <f t="shared" si="14"/>
        <v>0</v>
      </c>
      <c r="BA20" s="633">
        <f t="shared" si="15"/>
        <v>0</v>
      </c>
      <c r="BB20" s="633">
        <f t="shared" si="16"/>
        <v>0</v>
      </c>
      <c r="BC20" s="633">
        <f t="shared" si="17"/>
        <v>0</v>
      </c>
      <c r="BD20" s="633" t="e">
        <f t="shared" si="18"/>
        <v>#DIV/0!</v>
      </c>
      <c r="BE20" s="633">
        <f t="shared" si="19"/>
        <v>0</v>
      </c>
    </row>
    <row r="21" spans="1:57" s="86" customFormat="1" ht="10.5" customHeight="1">
      <c r="A21" s="165" t="s">
        <v>22</v>
      </c>
      <c r="B21" s="411" t="s">
        <v>67</v>
      </c>
      <c r="C21" s="406"/>
      <c r="D21" s="467">
        <v>11564</v>
      </c>
      <c r="E21" s="415">
        <v>11602</v>
      </c>
      <c r="F21" s="415">
        <v>11438</v>
      </c>
      <c r="G21" s="415">
        <v>8378</v>
      </c>
      <c r="H21" s="415">
        <v>5144</v>
      </c>
      <c r="I21" s="415">
        <v>4993</v>
      </c>
      <c r="J21" s="415">
        <v>4801</v>
      </c>
      <c r="K21" s="284">
        <f>((C21-D21)/D21)</f>
        <v>-1</v>
      </c>
      <c r="L21" s="285">
        <f>((C21-G21)/G21)</f>
        <v>-1</v>
      </c>
      <c r="M21" s="418"/>
      <c r="N21" s="422"/>
      <c r="O21" s="406"/>
      <c r="P21" s="415"/>
      <c r="Q21" s="278" t="e">
        <f t="shared" si="28"/>
        <v>#DIV/0!</v>
      </c>
      <c r="R21" s="422"/>
      <c r="S21" s="164"/>
      <c r="T21" s="677">
        <f t="shared" si="22"/>
        <v>0</v>
      </c>
      <c r="U21" s="677">
        <f t="shared" si="23"/>
        <v>0</v>
      </c>
      <c r="V21" s="677" t="e">
        <f>((O21-P21)/P21)-Q21</f>
        <v>#DIV/0!</v>
      </c>
      <c r="W21" s="677">
        <f>C21-O21</f>
        <v>0</v>
      </c>
      <c r="X21" s="677">
        <f>G21-P21</f>
        <v>8378</v>
      </c>
      <c r="Y21" s="305"/>
      <c r="Z21" s="328"/>
      <c r="AA21" s="276"/>
      <c r="AB21" s="276"/>
      <c r="AC21" s="276"/>
      <c r="AD21" s="276"/>
      <c r="AE21" s="276"/>
      <c r="AF21" s="276"/>
      <c r="AG21" s="284"/>
      <c r="AH21" s="285"/>
      <c r="AI21" s="278"/>
      <c r="AJ21" s="280"/>
      <c r="AK21" s="305"/>
      <c r="AL21" s="328"/>
      <c r="AM21" s="278"/>
      <c r="AN21" s="320"/>
      <c r="AP21" s="633">
        <f t="shared" si="4"/>
        <v>0</v>
      </c>
      <c r="AQ21" s="633">
        <f t="shared" si="5"/>
        <v>11564</v>
      </c>
      <c r="AR21" s="633">
        <f t="shared" si="6"/>
        <v>11602</v>
      </c>
      <c r="AS21" s="633">
        <f t="shared" si="7"/>
        <v>11438</v>
      </c>
      <c r="AT21" s="633">
        <f t="shared" si="8"/>
        <v>8378</v>
      </c>
      <c r="AU21" s="633">
        <f t="shared" si="9"/>
        <v>5144</v>
      </c>
      <c r="AV21" s="633">
        <f t="shared" si="10"/>
        <v>4993</v>
      </c>
      <c r="AW21" s="633">
        <f t="shared" si="11"/>
        <v>4801</v>
      </c>
      <c r="AX21" s="633">
        <f t="shared" si="12"/>
        <v>-1</v>
      </c>
      <c r="AY21" s="633">
        <f t="shared" si="13"/>
        <v>-1</v>
      </c>
      <c r="AZ21" s="633">
        <f t="shared" si="14"/>
        <v>0</v>
      </c>
      <c r="BA21" s="633">
        <f t="shared" si="15"/>
        <v>0</v>
      </c>
      <c r="BB21" s="633">
        <f t="shared" si="16"/>
        <v>0</v>
      </c>
      <c r="BC21" s="633">
        <f t="shared" si="17"/>
        <v>0</v>
      </c>
      <c r="BD21" s="633" t="e">
        <f t="shared" si="18"/>
        <v>#DIV/0!</v>
      </c>
      <c r="BE21" s="633">
        <f t="shared" si="19"/>
        <v>0</v>
      </c>
    </row>
    <row r="22" spans="1:57" s="86" customFormat="1" ht="10.5" customHeight="1">
      <c r="A22" s="165" t="s">
        <v>10</v>
      </c>
      <c r="B22" s="443" t="s">
        <v>10</v>
      </c>
      <c r="C22" s="444"/>
      <c r="D22" s="468">
        <v>917</v>
      </c>
      <c r="E22" s="445">
        <v>946</v>
      </c>
      <c r="F22" s="445">
        <v>963</v>
      </c>
      <c r="G22" s="445">
        <v>802</v>
      </c>
      <c r="H22" s="445">
        <v>818</v>
      </c>
      <c r="I22" s="445">
        <v>806</v>
      </c>
      <c r="J22" s="445">
        <v>809</v>
      </c>
      <c r="K22" s="603">
        <f>((C22-D22)/D22)</f>
        <v>-1</v>
      </c>
      <c r="L22" s="604">
        <f>((C22-G22)/G22)</f>
        <v>-1</v>
      </c>
      <c r="M22" s="469"/>
      <c r="N22" s="470"/>
      <c r="O22" s="444"/>
      <c r="P22" s="445"/>
      <c r="Q22" s="309" t="e">
        <f t="shared" si="28"/>
        <v>#DIV/0!</v>
      </c>
      <c r="R22" s="446"/>
      <c r="S22" s="164"/>
      <c r="T22" s="677">
        <f t="shared" si="22"/>
        <v>0</v>
      </c>
      <c r="U22" s="677">
        <f t="shared" si="23"/>
        <v>0</v>
      </c>
      <c r="V22" s="677" t="e">
        <f>((O22-P22)/P22)-Q22</f>
        <v>#DIV/0!</v>
      </c>
      <c r="W22" s="677">
        <f>C22-O22</f>
        <v>0</v>
      </c>
      <c r="X22" s="677">
        <f>G22-P22</f>
        <v>802</v>
      </c>
      <c r="Y22" s="307"/>
      <c r="Z22" s="329"/>
      <c r="AA22" s="308"/>
      <c r="AB22" s="308"/>
      <c r="AC22" s="308"/>
      <c r="AD22" s="308"/>
      <c r="AE22" s="308"/>
      <c r="AF22" s="308"/>
      <c r="AG22" s="603"/>
      <c r="AH22" s="604"/>
      <c r="AI22" s="626"/>
      <c r="AJ22" s="627"/>
      <c r="AK22" s="307"/>
      <c r="AL22" s="329"/>
      <c r="AM22" s="309"/>
      <c r="AN22" s="614"/>
      <c r="AP22" s="633">
        <f t="shared" si="4"/>
        <v>0</v>
      </c>
      <c r="AQ22" s="633">
        <f t="shared" si="5"/>
        <v>917</v>
      </c>
      <c r="AR22" s="633">
        <f t="shared" si="6"/>
        <v>946</v>
      </c>
      <c r="AS22" s="633">
        <f t="shared" si="7"/>
        <v>963</v>
      </c>
      <c r="AT22" s="633">
        <f t="shared" si="8"/>
        <v>802</v>
      </c>
      <c r="AU22" s="633">
        <f t="shared" si="9"/>
        <v>818</v>
      </c>
      <c r="AV22" s="633">
        <f t="shared" si="10"/>
        <v>806</v>
      </c>
      <c r="AW22" s="633">
        <f t="shared" si="11"/>
        <v>809</v>
      </c>
      <c r="AX22" s="633">
        <f t="shared" si="12"/>
        <v>-1</v>
      </c>
      <c r="AY22" s="633">
        <f t="shared" si="13"/>
        <v>-1</v>
      </c>
      <c r="AZ22" s="633">
        <f t="shared" si="14"/>
        <v>0</v>
      </c>
      <c r="BA22" s="633">
        <f t="shared" si="15"/>
        <v>0</v>
      </c>
      <c r="BB22" s="633">
        <f t="shared" si="16"/>
        <v>0</v>
      </c>
      <c r="BC22" s="633">
        <f t="shared" si="17"/>
        <v>0</v>
      </c>
      <c r="BD22" s="633" t="e">
        <f t="shared" si="18"/>
        <v>#DIV/0!</v>
      </c>
      <c r="BE22" s="633">
        <f t="shared" si="19"/>
        <v>0</v>
      </c>
    </row>
    <row r="23" spans="1:57" s="86" customFormat="1" ht="10.5" customHeight="1">
      <c r="A23" s="166" t="s">
        <v>18</v>
      </c>
      <c r="B23" s="423" t="s">
        <v>18</v>
      </c>
      <c r="C23" s="683"/>
      <c r="D23" s="501"/>
      <c r="E23" s="421"/>
      <c r="F23" s="421"/>
      <c r="G23" s="421"/>
      <c r="H23" s="421"/>
      <c r="I23" s="421"/>
      <c r="J23" s="421"/>
      <c r="K23" s="338"/>
      <c r="L23" s="339"/>
      <c r="M23" s="418"/>
      <c r="N23" s="422"/>
      <c r="O23" s="406"/>
      <c r="P23" s="415"/>
      <c r="Q23" s="278"/>
      <c r="R23" s="440"/>
      <c r="S23" s="164"/>
      <c r="T23" s="677"/>
      <c r="U23" s="677"/>
      <c r="V23" s="677"/>
      <c r="W23" s="677"/>
      <c r="X23" s="677"/>
      <c r="Y23" s="606"/>
      <c r="Z23" s="628"/>
      <c r="AA23" s="283"/>
      <c r="AB23" s="283"/>
      <c r="AC23" s="283"/>
      <c r="AD23" s="283"/>
      <c r="AE23" s="283"/>
      <c r="AF23" s="283"/>
      <c r="AG23" s="278"/>
      <c r="AH23" s="280"/>
      <c r="AI23" s="278"/>
      <c r="AJ23" s="280"/>
      <c r="AK23" s="606"/>
      <c r="AL23" s="628"/>
      <c r="AM23" s="274"/>
      <c r="AN23" s="306"/>
      <c r="AP23" s="633">
        <f t="shared" si="4"/>
        <v>0</v>
      </c>
      <c r="AQ23" s="633">
        <f t="shared" si="5"/>
        <v>0</v>
      </c>
      <c r="AR23" s="633">
        <f t="shared" si="6"/>
        <v>0</v>
      </c>
      <c r="AS23" s="633">
        <f t="shared" si="7"/>
        <v>0</v>
      </c>
      <c r="AT23" s="633">
        <f t="shared" si="8"/>
        <v>0</v>
      </c>
      <c r="AU23" s="633">
        <f t="shared" si="9"/>
        <v>0</v>
      </c>
      <c r="AV23" s="633">
        <f t="shared" si="10"/>
        <v>0</v>
      </c>
      <c r="AW23" s="633">
        <f t="shared" si="11"/>
        <v>0</v>
      </c>
      <c r="AX23" s="633">
        <f t="shared" si="12"/>
        <v>0</v>
      </c>
      <c r="AY23" s="633">
        <f t="shared" si="13"/>
        <v>0</v>
      </c>
      <c r="AZ23" s="633">
        <f t="shared" si="14"/>
        <v>0</v>
      </c>
      <c r="BA23" s="633">
        <f t="shared" si="15"/>
        <v>0</v>
      </c>
      <c r="BB23" s="633">
        <f t="shared" si="16"/>
        <v>0</v>
      </c>
      <c r="BC23" s="633">
        <f t="shared" si="17"/>
        <v>0</v>
      </c>
      <c r="BD23" s="633">
        <f t="shared" si="18"/>
        <v>0</v>
      </c>
      <c r="BE23" s="633">
        <f t="shared" si="19"/>
        <v>0</v>
      </c>
    </row>
    <row r="24" spans="1:57" s="86" customFormat="1" ht="10.5" customHeight="1">
      <c r="A24" s="165" t="s">
        <v>15</v>
      </c>
      <c r="B24" s="413" t="s">
        <v>15</v>
      </c>
      <c r="C24" s="473"/>
      <c r="D24" s="474">
        <v>0</v>
      </c>
      <c r="E24" s="442">
        <v>0</v>
      </c>
      <c r="F24" s="442">
        <v>0</v>
      </c>
      <c r="G24" s="442">
        <v>0</v>
      </c>
      <c r="H24" s="442">
        <v>0</v>
      </c>
      <c r="I24" s="442">
        <v>0</v>
      </c>
      <c r="J24" s="442">
        <v>0</v>
      </c>
      <c r="K24" s="284"/>
      <c r="L24" s="285"/>
      <c r="M24" s="418"/>
      <c r="N24" s="422"/>
      <c r="O24" s="653"/>
      <c r="P24" s="687"/>
      <c r="Q24" s="278"/>
      <c r="R24" s="422"/>
      <c r="S24" s="164"/>
      <c r="T24" s="677" t="e">
        <f t="shared" si="22"/>
        <v>#DIV/0!</v>
      </c>
      <c r="U24" s="677" t="e">
        <f t="shared" si="23"/>
        <v>#DIV/0!</v>
      </c>
      <c r="V24" s="677" t="e">
        <f t="shared" ref="V24:V30" si="29">((O24-P24)/P24)-Q24</f>
        <v>#DIV/0!</v>
      </c>
      <c r="W24" s="677">
        <f t="shared" ref="W24:W30" si="30">C24-O24</f>
        <v>0</v>
      </c>
      <c r="X24" s="677">
        <f t="shared" ref="X24:X30" si="31">G24-P24</f>
        <v>0</v>
      </c>
      <c r="Y24" s="629"/>
      <c r="Z24" s="330"/>
      <c r="AA24" s="313"/>
      <c r="AB24" s="313"/>
      <c r="AC24" s="313"/>
      <c r="AD24" s="313"/>
      <c r="AE24" s="313"/>
      <c r="AF24" s="313"/>
      <c r="AG24" s="284"/>
      <c r="AH24" s="285"/>
      <c r="AI24" s="278"/>
      <c r="AJ24" s="280"/>
      <c r="AK24" s="629"/>
      <c r="AL24" s="330"/>
      <c r="AM24" s="278"/>
      <c r="AN24" s="280"/>
      <c r="AP24" s="633">
        <f t="shared" si="4"/>
        <v>0</v>
      </c>
      <c r="AQ24" s="633">
        <f t="shared" si="5"/>
        <v>0</v>
      </c>
      <c r="AR24" s="633">
        <f t="shared" si="6"/>
        <v>0</v>
      </c>
      <c r="AS24" s="633">
        <f t="shared" si="7"/>
        <v>0</v>
      </c>
      <c r="AT24" s="633">
        <f t="shared" si="8"/>
        <v>0</v>
      </c>
      <c r="AU24" s="633">
        <f t="shared" si="9"/>
        <v>0</v>
      </c>
      <c r="AV24" s="633">
        <f t="shared" si="10"/>
        <v>0</v>
      </c>
      <c r="AW24" s="633">
        <f t="shared" si="11"/>
        <v>0</v>
      </c>
      <c r="AX24" s="633">
        <f t="shared" si="12"/>
        <v>0</v>
      </c>
      <c r="AY24" s="633">
        <f t="shared" si="13"/>
        <v>0</v>
      </c>
      <c r="AZ24" s="633">
        <f t="shared" si="14"/>
        <v>0</v>
      </c>
      <c r="BA24" s="633">
        <f t="shared" si="15"/>
        <v>0</v>
      </c>
      <c r="BB24" s="633">
        <f t="shared" si="16"/>
        <v>0</v>
      </c>
      <c r="BC24" s="633">
        <f t="shared" si="17"/>
        <v>0</v>
      </c>
      <c r="BD24" s="633">
        <f t="shared" si="18"/>
        <v>0</v>
      </c>
      <c r="BE24" s="633">
        <f t="shared" si="19"/>
        <v>0</v>
      </c>
    </row>
    <row r="25" spans="1:57" s="86" customFormat="1" ht="10.5" customHeight="1">
      <c r="A25" s="165" t="s">
        <v>16</v>
      </c>
      <c r="B25" s="413" t="s">
        <v>16</v>
      </c>
      <c r="C25" s="475"/>
      <c r="D25" s="474">
        <v>32.1</v>
      </c>
      <c r="E25" s="442">
        <v>32.4</v>
      </c>
      <c r="F25" s="442">
        <v>31.9</v>
      </c>
      <c r="G25" s="442">
        <v>26.9</v>
      </c>
      <c r="H25" s="442">
        <v>27.9</v>
      </c>
      <c r="I25" s="442">
        <v>27.3</v>
      </c>
      <c r="J25" s="442">
        <v>26.400000000000002</v>
      </c>
      <c r="K25" s="284">
        <f t="shared" ref="K25:K30" si="32">((C25-D25)/D25)</f>
        <v>-1</v>
      </c>
      <c r="L25" s="285">
        <f t="shared" ref="L25:L30" si="33">((C25-G25)/G25)</f>
        <v>-1</v>
      </c>
      <c r="M25" s="418"/>
      <c r="N25" s="422"/>
      <c r="O25" s="653"/>
      <c r="P25" s="687"/>
      <c r="Q25" s="278" t="e">
        <f t="shared" si="28"/>
        <v>#DIV/0!</v>
      </c>
      <c r="R25" s="422"/>
      <c r="S25" s="164"/>
      <c r="T25" s="677">
        <f t="shared" si="22"/>
        <v>0</v>
      </c>
      <c r="U25" s="677">
        <f t="shared" si="23"/>
        <v>0</v>
      </c>
      <c r="V25" s="677" t="e">
        <f t="shared" si="29"/>
        <v>#DIV/0!</v>
      </c>
      <c r="W25" s="677">
        <f t="shared" si="30"/>
        <v>0</v>
      </c>
      <c r="X25" s="677">
        <f t="shared" si="31"/>
        <v>26.9</v>
      </c>
      <c r="Y25" s="630"/>
      <c r="Z25" s="330"/>
      <c r="AA25" s="313"/>
      <c r="AB25" s="313"/>
      <c r="AC25" s="313"/>
      <c r="AD25" s="313"/>
      <c r="AE25" s="313"/>
      <c r="AF25" s="313"/>
      <c r="AG25" s="284"/>
      <c r="AH25" s="285"/>
      <c r="AI25" s="278"/>
      <c r="AJ25" s="280"/>
      <c r="AK25" s="630"/>
      <c r="AL25" s="330"/>
      <c r="AM25" s="278"/>
      <c r="AN25" s="280"/>
      <c r="AP25" s="633">
        <f t="shared" si="4"/>
        <v>0</v>
      </c>
      <c r="AQ25" s="633">
        <f t="shared" si="5"/>
        <v>32.1</v>
      </c>
      <c r="AR25" s="633">
        <f t="shared" si="6"/>
        <v>32.4</v>
      </c>
      <c r="AS25" s="633">
        <f t="shared" si="7"/>
        <v>31.9</v>
      </c>
      <c r="AT25" s="633">
        <f t="shared" si="8"/>
        <v>26.9</v>
      </c>
      <c r="AU25" s="633">
        <f t="shared" si="9"/>
        <v>27.9</v>
      </c>
      <c r="AV25" s="633">
        <f t="shared" si="10"/>
        <v>27.3</v>
      </c>
      <c r="AW25" s="633">
        <f t="shared" si="11"/>
        <v>26.400000000000002</v>
      </c>
      <c r="AX25" s="633">
        <f t="shared" si="12"/>
        <v>-1</v>
      </c>
      <c r="AY25" s="633">
        <f t="shared" si="13"/>
        <v>-1</v>
      </c>
      <c r="AZ25" s="633">
        <f t="shared" si="14"/>
        <v>0</v>
      </c>
      <c r="BA25" s="633">
        <f t="shared" si="15"/>
        <v>0</v>
      </c>
      <c r="BB25" s="633">
        <f t="shared" si="16"/>
        <v>0</v>
      </c>
      <c r="BC25" s="633">
        <f t="shared" si="17"/>
        <v>0</v>
      </c>
      <c r="BD25" s="633" t="e">
        <f t="shared" si="18"/>
        <v>#DIV/0!</v>
      </c>
      <c r="BE25" s="633">
        <f t="shared" si="19"/>
        <v>0</v>
      </c>
    </row>
    <row r="26" spans="1:57" s="86" customFormat="1" ht="10.5" customHeight="1">
      <c r="A26" s="165" t="s">
        <v>17</v>
      </c>
      <c r="B26" s="413" t="s">
        <v>17</v>
      </c>
      <c r="C26" s="475"/>
      <c r="D26" s="474">
        <v>2.9</v>
      </c>
      <c r="E26" s="442">
        <v>2.9</v>
      </c>
      <c r="F26" s="442">
        <v>2.9</v>
      </c>
      <c r="G26" s="442">
        <v>1.5</v>
      </c>
      <c r="H26" s="442">
        <v>1.5</v>
      </c>
      <c r="I26" s="442">
        <v>1.5</v>
      </c>
      <c r="J26" s="442">
        <v>1.4</v>
      </c>
      <c r="K26" s="284">
        <f t="shared" si="32"/>
        <v>-1</v>
      </c>
      <c r="L26" s="285">
        <f t="shared" si="33"/>
        <v>-1</v>
      </c>
      <c r="M26" s="418"/>
      <c r="N26" s="422"/>
      <c r="O26" s="653"/>
      <c r="P26" s="687"/>
      <c r="Q26" s="278" t="e">
        <f t="shared" si="28"/>
        <v>#DIV/0!</v>
      </c>
      <c r="R26" s="422"/>
      <c r="S26" s="164"/>
      <c r="T26" s="677">
        <f t="shared" si="22"/>
        <v>0</v>
      </c>
      <c r="U26" s="677">
        <f t="shared" si="23"/>
        <v>0</v>
      </c>
      <c r="V26" s="677" t="e">
        <f t="shared" si="29"/>
        <v>#DIV/0!</v>
      </c>
      <c r="W26" s="677">
        <f t="shared" si="30"/>
        <v>0</v>
      </c>
      <c r="X26" s="677">
        <f t="shared" si="31"/>
        <v>1.5</v>
      </c>
      <c r="Y26" s="630"/>
      <c r="Z26" s="330"/>
      <c r="AA26" s="313"/>
      <c r="AB26" s="313"/>
      <c r="AC26" s="313"/>
      <c r="AD26" s="313"/>
      <c r="AE26" s="313"/>
      <c r="AF26" s="313"/>
      <c r="AG26" s="284"/>
      <c r="AH26" s="285"/>
      <c r="AI26" s="278"/>
      <c r="AJ26" s="280"/>
      <c r="AK26" s="630"/>
      <c r="AL26" s="330"/>
      <c r="AM26" s="278"/>
      <c r="AN26" s="280"/>
      <c r="AP26" s="633">
        <f t="shared" si="4"/>
        <v>0</v>
      </c>
      <c r="AQ26" s="633">
        <f t="shared" si="5"/>
        <v>2.9</v>
      </c>
      <c r="AR26" s="633">
        <f t="shared" si="6"/>
        <v>2.9</v>
      </c>
      <c r="AS26" s="633">
        <f t="shared" si="7"/>
        <v>2.9</v>
      </c>
      <c r="AT26" s="633">
        <f t="shared" si="8"/>
        <v>1.5</v>
      </c>
      <c r="AU26" s="633">
        <f t="shared" si="9"/>
        <v>1.5</v>
      </c>
      <c r="AV26" s="633">
        <f t="shared" si="10"/>
        <v>1.5</v>
      </c>
      <c r="AW26" s="633">
        <f t="shared" si="11"/>
        <v>1.4</v>
      </c>
      <c r="AX26" s="633">
        <f t="shared" si="12"/>
        <v>-1</v>
      </c>
      <c r="AY26" s="633">
        <f t="shared" si="13"/>
        <v>-1</v>
      </c>
      <c r="AZ26" s="633">
        <f t="shared" si="14"/>
        <v>0</v>
      </c>
      <c r="BA26" s="633">
        <f t="shared" si="15"/>
        <v>0</v>
      </c>
      <c r="BB26" s="633">
        <f t="shared" si="16"/>
        <v>0</v>
      </c>
      <c r="BC26" s="633">
        <f t="shared" si="17"/>
        <v>0</v>
      </c>
      <c r="BD26" s="633" t="e">
        <f t="shared" si="18"/>
        <v>#DIV/0!</v>
      </c>
      <c r="BE26" s="633">
        <f t="shared" si="19"/>
        <v>0</v>
      </c>
    </row>
    <row r="27" spans="1:57" s="86" customFormat="1" ht="10.5" customHeight="1">
      <c r="A27" s="166" t="s">
        <v>21</v>
      </c>
      <c r="B27" s="423" t="s">
        <v>21</v>
      </c>
      <c r="C27" s="476"/>
      <c r="D27" s="477">
        <v>35</v>
      </c>
      <c r="E27" s="449">
        <v>35.299999999999997</v>
      </c>
      <c r="F27" s="449">
        <v>34.799999999999997</v>
      </c>
      <c r="G27" s="449">
        <v>28.4</v>
      </c>
      <c r="H27" s="449">
        <v>29.4</v>
      </c>
      <c r="I27" s="449">
        <v>28.8</v>
      </c>
      <c r="J27" s="449">
        <v>27.8</v>
      </c>
      <c r="K27" s="287">
        <f t="shared" si="32"/>
        <v>-1</v>
      </c>
      <c r="L27" s="288">
        <f t="shared" si="33"/>
        <v>-1</v>
      </c>
      <c r="M27" s="425"/>
      <c r="N27" s="426"/>
      <c r="O27" s="457"/>
      <c r="P27" s="688"/>
      <c r="Q27" s="289" t="e">
        <f t="shared" si="28"/>
        <v>#DIV/0!</v>
      </c>
      <c r="R27" s="426"/>
      <c r="S27" s="164"/>
      <c r="T27" s="677">
        <f t="shared" si="22"/>
        <v>0</v>
      </c>
      <c r="U27" s="677">
        <f t="shared" si="23"/>
        <v>0</v>
      </c>
      <c r="V27" s="677" t="e">
        <f t="shared" si="29"/>
        <v>#DIV/0!</v>
      </c>
      <c r="W27" s="677">
        <f t="shared" si="30"/>
        <v>0</v>
      </c>
      <c r="X27" s="677">
        <f t="shared" si="31"/>
        <v>28.4</v>
      </c>
      <c r="Y27" s="631"/>
      <c r="Z27" s="331"/>
      <c r="AA27" s="315"/>
      <c r="AB27" s="315"/>
      <c r="AC27" s="315"/>
      <c r="AD27" s="315"/>
      <c r="AE27" s="315"/>
      <c r="AF27" s="315"/>
      <c r="AG27" s="287"/>
      <c r="AH27" s="288"/>
      <c r="AI27" s="289"/>
      <c r="AJ27" s="290"/>
      <c r="AK27" s="631"/>
      <c r="AL27" s="331"/>
      <c r="AM27" s="289"/>
      <c r="AN27" s="290"/>
      <c r="AP27" s="633">
        <f t="shared" si="4"/>
        <v>0</v>
      </c>
      <c r="AQ27" s="633">
        <f t="shared" si="5"/>
        <v>35</v>
      </c>
      <c r="AR27" s="633">
        <f t="shared" si="6"/>
        <v>35.299999999999997</v>
      </c>
      <c r="AS27" s="633">
        <f t="shared" si="7"/>
        <v>34.799999999999997</v>
      </c>
      <c r="AT27" s="633">
        <f t="shared" si="8"/>
        <v>28.4</v>
      </c>
      <c r="AU27" s="633">
        <f t="shared" si="9"/>
        <v>29.4</v>
      </c>
      <c r="AV27" s="633">
        <f t="shared" si="10"/>
        <v>28.8</v>
      </c>
      <c r="AW27" s="633">
        <f t="shared" si="11"/>
        <v>27.8</v>
      </c>
      <c r="AX27" s="633">
        <f t="shared" si="12"/>
        <v>-1</v>
      </c>
      <c r="AY27" s="633">
        <f t="shared" si="13"/>
        <v>-1</v>
      </c>
      <c r="AZ27" s="633">
        <f t="shared" si="14"/>
        <v>0</v>
      </c>
      <c r="BA27" s="633">
        <f t="shared" si="15"/>
        <v>0</v>
      </c>
      <c r="BB27" s="633">
        <f t="shared" si="16"/>
        <v>0</v>
      </c>
      <c r="BC27" s="633">
        <f t="shared" si="17"/>
        <v>0</v>
      </c>
      <c r="BD27" s="633" t="e">
        <f t="shared" si="18"/>
        <v>#DIV/0!</v>
      </c>
      <c r="BE27" s="633">
        <f t="shared" si="19"/>
        <v>0</v>
      </c>
    </row>
    <row r="28" spans="1:57" s="86" customFormat="1" ht="10.5" customHeight="1">
      <c r="A28" s="165" t="s">
        <v>13</v>
      </c>
      <c r="B28" s="413" t="s">
        <v>13</v>
      </c>
      <c r="C28" s="475"/>
      <c r="D28" s="474">
        <v>0.1</v>
      </c>
      <c r="E28" s="442">
        <v>0.2</v>
      </c>
      <c r="F28" s="442">
        <v>0.1</v>
      </c>
      <c r="G28" s="442">
        <v>0.1</v>
      </c>
      <c r="H28" s="442">
        <v>0.1</v>
      </c>
      <c r="I28" s="442">
        <v>0.2</v>
      </c>
      <c r="J28" s="442">
        <v>0.1</v>
      </c>
      <c r="K28" s="284"/>
      <c r="L28" s="285"/>
      <c r="M28" s="418"/>
      <c r="N28" s="422"/>
      <c r="O28" s="653"/>
      <c r="P28" s="687"/>
      <c r="Q28" s="278">
        <v>0</v>
      </c>
      <c r="R28" s="422"/>
      <c r="S28" s="164"/>
      <c r="T28" s="677">
        <f t="shared" si="22"/>
        <v>-1</v>
      </c>
      <c r="U28" s="677">
        <f t="shared" si="23"/>
        <v>-1</v>
      </c>
      <c r="V28" s="677" t="e">
        <f t="shared" si="29"/>
        <v>#DIV/0!</v>
      </c>
      <c r="W28" s="677">
        <f t="shared" si="30"/>
        <v>0</v>
      </c>
      <c r="X28" s="677">
        <f t="shared" si="31"/>
        <v>0.1</v>
      </c>
      <c r="Y28" s="630"/>
      <c r="Z28" s="330"/>
      <c r="AA28" s="313"/>
      <c r="AB28" s="313"/>
      <c r="AC28" s="313"/>
      <c r="AD28" s="313"/>
      <c r="AE28" s="313"/>
      <c r="AF28" s="313"/>
      <c r="AG28" s="284"/>
      <c r="AH28" s="285"/>
      <c r="AI28" s="278"/>
      <c r="AJ28" s="280"/>
      <c r="AK28" s="630"/>
      <c r="AL28" s="330"/>
      <c r="AM28" s="278"/>
      <c r="AN28" s="280"/>
      <c r="AP28" s="633">
        <f t="shared" si="4"/>
        <v>0</v>
      </c>
      <c r="AQ28" s="633">
        <f t="shared" si="5"/>
        <v>0.1</v>
      </c>
      <c r="AR28" s="633">
        <f t="shared" si="6"/>
        <v>0.2</v>
      </c>
      <c r="AS28" s="633">
        <f t="shared" si="7"/>
        <v>0.1</v>
      </c>
      <c r="AT28" s="633">
        <f t="shared" si="8"/>
        <v>0.1</v>
      </c>
      <c r="AU28" s="633">
        <f t="shared" si="9"/>
        <v>0.1</v>
      </c>
      <c r="AV28" s="633">
        <f t="shared" si="10"/>
        <v>0.2</v>
      </c>
      <c r="AW28" s="633">
        <f t="shared" si="11"/>
        <v>0.1</v>
      </c>
      <c r="AX28" s="633">
        <f t="shared" si="12"/>
        <v>0</v>
      </c>
      <c r="AY28" s="633">
        <f t="shared" si="13"/>
        <v>0</v>
      </c>
      <c r="AZ28" s="633">
        <f t="shared" si="14"/>
        <v>0</v>
      </c>
      <c r="BA28" s="633">
        <f t="shared" si="15"/>
        <v>0</v>
      </c>
      <c r="BB28" s="633">
        <f t="shared" si="16"/>
        <v>0</v>
      </c>
      <c r="BC28" s="633">
        <f t="shared" si="17"/>
        <v>0</v>
      </c>
      <c r="BD28" s="633">
        <f t="shared" si="18"/>
        <v>0</v>
      </c>
      <c r="BE28" s="633">
        <f t="shared" si="19"/>
        <v>0</v>
      </c>
    </row>
    <row r="29" spans="1:57" s="86" customFormat="1" ht="10.5" customHeight="1">
      <c r="A29" s="165" t="s">
        <v>12</v>
      </c>
      <c r="B29" s="413" t="s">
        <v>12</v>
      </c>
      <c r="C29" s="475"/>
      <c r="D29" s="474">
        <v>10.200000000000001</v>
      </c>
      <c r="E29" s="442">
        <v>10.8</v>
      </c>
      <c r="F29" s="442">
        <v>10.5</v>
      </c>
      <c r="G29" s="442">
        <v>8</v>
      </c>
      <c r="H29" s="442">
        <v>8.6</v>
      </c>
      <c r="I29" s="442">
        <v>8.8000000000000007</v>
      </c>
      <c r="J29" s="442">
        <v>8.1</v>
      </c>
      <c r="K29" s="284">
        <f t="shared" si="32"/>
        <v>-1</v>
      </c>
      <c r="L29" s="285">
        <f t="shared" si="33"/>
        <v>-1</v>
      </c>
      <c r="M29" s="418"/>
      <c r="N29" s="422"/>
      <c r="O29" s="653"/>
      <c r="P29" s="687"/>
      <c r="Q29" s="278" t="e">
        <f t="shared" si="28"/>
        <v>#DIV/0!</v>
      </c>
      <c r="R29" s="422"/>
      <c r="S29" s="164"/>
      <c r="T29" s="677">
        <f t="shared" si="22"/>
        <v>0</v>
      </c>
      <c r="U29" s="677">
        <f t="shared" si="23"/>
        <v>0</v>
      </c>
      <c r="V29" s="677" t="e">
        <f t="shared" si="29"/>
        <v>#DIV/0!</v>
      </c>
      <c r="W29" s="677">
        <f t="shared" si="30"/>
        <v>0</v>
      </c>
      <c r="X29" s="677">
        <f t="shared" si="31"/>
        <v>8</v>
      </c>
      <c r="Y29" s="630"/>
      <c r="Z29" s="330"/>
      <c r="AA29" s="313"/>
      <c r="AB29" s="313"/>
      <c r="AC29" s="313"/>
      <c r="AD29" s="313"/>
      <c r="AE29" s="313"/>
      <c r="AF29" s="313"/>
      <c r="AG29" s="284"/>
      <c r="AH29" s="285"/>
      <c r="AI29" s="278"/>
      <c r="AJ29" s="280"/>
      <c r="AK29" s="630"/>
      <c r="AL29" s="330"/>
      <c r="AM29" s="278"/>
      <c r="AN29" s="280"/>
      <c r="AP29" s="633">
        <f t="shared" si="4"/>
        <v>0</v>
      </c>
      <c r="AQ29" s="633">
        <f t="shared" si="5"/>
        <v>10.200000000000001</v>
      </c>
      <c r="AR29" s="633">
        <f t="shared" si="6"/>
        <v>10.8</v>
      </c>
      <c r="AS29" s="633">
        <f t="shared" si="7"/>
        <v>10.5</v>
      </c>
      <c r="AT29" s="633">
        <f t="shared" si="8"/>
        <v>8</v>
      </c>
      <c r="AU29" s="633">
        <f t="shared" si="9"/>
        <v>8.6</v>
      </c>
      <c r="AV29" s="633">
        <f t="shared" si="10"/>
        <v>8.8000000000000007</v>
      </c>
      <c r="AW29" s="633">
        <f t="shared" si="11"/>
        <v>8.1</v>
      </c>
      <c r="AX29" s="633">
        <f t="shared" si="12"/>
        <v>-1</v>
      </c>
      <c r="AY29" s="633">
        <f t="shared" si="13"/>
        <v>-1</v>
      </c>
      <c r="AZ29" s="633">
        <f t="shared" si="14"/>
        <v>0</v>
      </c>
      <c r="BA29" s="633">
        <f t="shared" si="15"/>
        <v>0</v>
      </c>
      <c r="BB29" s="633">
        <f t="shared" si="16"/>
        <v>0</v>
      </c>
      <c r="BC29" s="633">
        <f t="shared" si="17"/>
        <v>0</v>
      </c>
      <c r="BD29" s="633" t="e">
        <f t="shared" si="18"/>
        <v>#DIV/0!</v>
      </c>
      <c r="BE29" s="633">
        <f t="shared" si="19"/>
        <v>0</v>
      </c>
    </row>
    <row r="30" spans="1:57" s="86" customFormat="1" ht="10.5" customHeight="1">
      <c r="A30" s="166" t="s">
        <v>11</v>
      </c>
      <c r="B30" s="454" t="s">
        <v>11</v>
      </c>
      <c r="C30" s="476"/>
      <c r="D30" s="477">
        <v>10.3</v>
      </c>
      <c r="E30" s="449">
        <v>11</v>
      </c>
      <c r="F30" s="449">
        <v>10.6</v>
      </c>
      <c r="G30" s="449">
        <v>8.1</v>
      </c>
      <c r="H30" s="449">
        <v>8.6999999999999993</v>
      </c>
      <c r="I30" s="449">
        <v>9</v>
      </c>
      <c r="J30" s="449">
        <v>8.1999999999999993</v>
      </c>
      <c r="K30" s="299">
        <f t="shared" si="32"/>
        <v>-1</v>
      </c>
      <c r="L30" s="607">
        <f t="shared" si="33"/>
        <v>-1</v>
      </c>
      <c r="M30" s="425"/>
      <c r="N30" s="426"/>
      <c r="O30" s="457"/>
      <c r="P30" s="688"/>
      <c r="Q30" s="289" t="e">
        <f t="shared" si="28"/>
        <v>#DIV/0!</v>
      </c>
      <c r="R30" s="426"/>
      <c r="S30" s="164"/>
      <c r="T30" s="677">
        <f t="shared" si="22"/>
        <v>0</v>
      </c>
      <c r="U30" s="677">
        <f t="shared" si="23"/>
        <v>0</v>
      </c>
      <c r="V30" s="677" t="e">
        <f t="shared" si="29"/>
        <v>#DIV/0!</v>
      </c>
      <c r="W30" s="677">
        <f t="shared" si="30"/>
        <v>0</v>
      </c>
      <c r="X30" s="677">
        <f t="shared" si="31"/>
        <v>8.1</v>
      </c>
      <c r="Y30" s="632"/>
      <c r="Z30" s="332"/>
      <c r="AA30" s="317"/>
      <c r="AB30" s="317"/>
      <c r="AC30" s="317"/>
      <c r="AD30" s="317"/>
      <c r="AE30" s="317"/>
      <c r="AF30" s="317"/>
      <c r="AG30" s="299"/>
      <c r="AH30" s="607"/>
      <c r="AI30" s="300"/>
      <c r="AJ30" s="318"/>
      <c r="AK30" s="632"/>
      <c r="AL30" s="332"/>
      <c r="AM30" s="300"/>
      <c r="AN30" s="318"/>
      <c r="AP30" s="633">
        <f t="shared" si="4"/>
        <v>0</v>
      </c>
      <c r="AQ30" s="633">
        <f t="shared" si="5"/>
        <v>10.3</v>
      </c>
      <c r="AR30" s="633">
        <f t="shared" si="6"/>
        <v>11</v>
      </c>
      <c r="AS30" s="633">
        <f t="shared" si="7"/>
        <v>10.6</v>
      </c>
      <c r="AT30" s="633">
        <f t="shared" si="8"/>
        <v>8.1</v>
      </c>
      <c r="AU30" s="633">
        <f t="shared" si="9"/>
        <v>8.6999999999999993</v>
      </c>
      <c r="AV30" s="633">
        <f t="shared" si="10"/>
        <v>9</v>
      </c>
      <c r="AW30" s="633">
        <f t="shared" si="11"/>
        <v>8.1999999999999993</v>
      </c>
      <c r="AX30" s="633">
        <f t="shared" si="12"/>
        <v>-1</v>
      </c>
      <c r="AY30" s="633">
        <f t="shared" si="13"/>
        <v>-1</v>
      </c>
      <c r="AZ30" s="633">
        <f t="shared" si="14"/>
        <v>0</v>
      </c>
      <c r="BA30" s="633">
        <f t="shared" si="15"/>
        <v>0</v>
      </c>
      <c r="BB30" s="633">
        <f t="shared" si="16"/>
        <v>0</v>
      </c>
      <c r="BC30" s="633">
        <f t="shared" si="17"/>
        <v>0</v>
      </c>
      <c r="BD30" s="633" t="e">
        <f t="shared" si="18"/>
        <v>#DIV/0!</v>
      </c>
      <c r="BE30" s="633">
        <f t="shared" si="19"/>
        <v>0</v>
      </c>
    </row>
    <row r="31" spans="1:57" s="86" customFormat="1">
      <c r="A31" s="169"/>
      <c r="B31" s="816" t="s">
        <v>106</v>
      </c>
      <c r="C31" s="817"/>
      <c r="D31" s="817"/>
      <c r="E31" s="817"/>
      <c r="F31" s="817"/>
      <c r="G31" s="817"/>
      <c r="H31" s="817"/>
      <c r="I31" s="817"/>
      <c r="J31" s="817"/>
      <c r="K31" s="817"/>
      <c r="L31" s="817"/>
      <c r="M31" s="818"/>
      <c r="N31" s="806"/>
      <c r="O31" s="818"/>
      <c r="P31" s="628"/>
      <c r="Q31" s="819"/>
      <c r="R31" s="819"/>
      <c r="Y31" s="67"/>
      <c r="AN31" s="633"/>
      <c r="AO31" s="633">
        <f t="shared" ref="AO31:BB31" si="34">D31-X31</f>
        <v>0</v>
      </c>
      <c r="AP31" s="633">
        <f t="shared" si="34"/>
        <v>0</v>
      </c>
      <c r="AQ31" s="633">
        <f t="shared" si="34"/>
        <v>0</v>
      </c>
      <c r="AR31" s="633">
        <f t="shared" si="34"/>
        <v>0</v>
      </c>
      <c r="AS31" s="633">
        <f t="shared" si="34"/>
        <v>0</v>
      </c>
      <c r="AT31" s="633">
        <f t="shared" si="34"/>
        <v>0</v>
      </c>
      <c r="AU31" s="633">
        <f t="shared" si="34"/>
        <v>0</v>
      </c>
      <c r="AV31" s="633">
        <f t="shared" si="34"/>
        <v>0</v>
      </c>
      <c r="AW31" s="633">
        <f t="shared" si="34"/>
        <v>0</v>
      </c>
      <c r="AX31" s="633">
        <f t="shared" si="34"/>
        <v>0</v>
      </c>
      <c r="AY31" s="633">
        <f t="shared" si="34"/>
        <v>0</v>
      </c>
      <c r="AZ31" s="633">
        <f t="shared" si="34"/>
        <v>0</v>
      </c>
      <c r="BA31" s="633">
        <f t="shared" si="34"/>
        <v>0</v>
      </c>
      <c r="BB31" s="633">
        <f t="shared" si="34"/>
        <v>0</v>
      </c>
    </row>
    <row r="32" spans="1:57" s="173" customFormat="1" ht="12.75" customHeight="1">
      <c r="A32" s="178" t="str">
        <f>+"FXNorway"&amp;$A$1</f>
        <v>FXNorwayGroup</v>
      </c>
      <c r="B32" s="928"/>
      <c r="C32" s="928"/>
      <c r="D32" s="928"/>
      <c r="E32" s="928"/>
      <c r="F32" s="928"/>
      <c r="G32" s="928"/>
      <c r="H32" s="928"/>
      <c r="I32" s="928"/>
      <c r="J32" s="928"/>
      <c r="K32" s="928"/>
      <c r="L32" s="928"/>
      <c r="M32" s="928"/>
      <c r="N32" s="928"/>
      <c r="O32" s="928"/>
      <c r="P32" s="356"/>
      <c r="Q32" s="1"/>
      <c r="R32" s="1"/>
    </row>
    <row r="33" spans="1:18" s="86" customFormat="1">
      <c r="A33" s="47">
        <v>2</v>
      </c>
      <c r="B33" s="921"/>
      <c r="C33" s="921"/>
      <c r="D33" s="921"/>
      <c r="E33" s="921"/>
      <c r="F33" s="921"/>
      <c r="G33" s="921"/>
      <c r="H33" s="921"/>
      <c r="I33" s="921"/>
      <c r="J33" s="921"/>
      <c r="K33" s="921"/>
      <c r="L33" s="921"/>
      <c r="M33" s="183"/>
      <c r="N33" s="183"/>
      <c r="O33" s="183"/>
      <c r="P33" s="183"/>
      <c r="Q33" s="49"/>
      <c r="R33" s="49"/>
    </row>
    <row r="34" spans="1:18" s="86" customFormat="1">
      <c r="A34" s="146">
        <v>3</v>
      </c>
      <c r="B34" s="655" t="s">
        <v>75</v>
      </c>
      <c r="C34" s="656">
        <f>(C5+C6+C7+C8-C9)+(C9+C12-C13)+(C13+C14-C16)</f>
        <v>0</v>
      </c>
      <c r="D34" s="656">
        <f t="shared" ref="D34:J34" si="35">(D5+D6+D7+D8-D9)+(D9+D12-D13)+(D13+D14-D16)</f>
        <v>0</v>
      </c>
      <c r="E34" s="656">
        <f t="shared" si="35"/>
        <v>0</v>
      </c>
      <c r="F34" s="656">
        <f t="shared" si="35"/>
        <v>0</v>
      </c>
      <c r="G34" s="656">
        <f t="shared" si="35"/>
        <v>0</v>
      </c>
      <c r="H34" s="656">
        <f t="shared" si="35"/>
        <v>0</v>
      </c>
      <c r="I34" s="656">
        <f t="shared" si="35"/>
        <v>0</v>
      </c>
      <c r="J34" s="656">
        <f t="shared" si="35"/>
        <v>0</v>
      </c>
      <c r="K34" s="655"/>
      <c r="L34" s="655"/>
      <c r="M34" s="49"/>
      <c r="N34" s="49"/>
      <c r="O34" s="656">
        <f>(O5+O6+O7+O8-O9)+(O9+O12-O13)+(O13+O14-O16)</f>
        <v>0</v>
      </c>
      <c r="P34" s="656">
        <f>(P5+P6+P7+P8-P9)+(P9+P12-P13)+(P13+P14-P16)</f>
        <v>0</v>
      </c>
      <c r="Q34" s="49"/>
      <c r="R34" s="49"/>
    </row>
    <row r="35" spans="1:18">
      <c r="B35" s="655" t="s">
        <v>76</v>
      </c>
      <c r="C35" s="656">
        <f>C24+C25+C26-C27+C28+C29-C30</f>
        <v>0</v>
      </c>
      <c r="D35" s="656">
        <f t="shared" ref="D35:J35" si="36">D24+D25+D26-D27+D28+D29-D30</f>
        <v>0</v>
      </c>
      <c r="E35" s="656">
        <f t="shared" si="36"/>
        <v>0</v>
      </c>
      <c r="F35" s="656">
        <f t="shared" si="36"/>
        <v>0</v>
      </c>
      <c r="G35" s="656">
        <f t="shared" si="36"/>
        <v>0</v>
      </c>
      <c r="H35" s="656">
        <f t="shared" si="36"/>
        <v>0</v>
      </c>
      <c r="I35" s="656">
        <f t="shared" si="36"/>
        <v>0</v>
      </c>
      <c r="J35" s="656">
        <f t="shared" si="36"/>
        <v>0</v>
      </c>
      <c r="K35" s="655"/>
      <c r="L35" s="655"/>
      <c r="M35" s="657"/>
      <c r="N35" s="657"/>
      <c r="O35" s="656">
        <f>O24+O25+O26-O27+O28+O29-O30</f>
        <v>0</v>
      </c>
      <c r="P35" s="656">
        <f>P24+P25+P26-P27+P28+P29-P30</f>
        <v>0</v>
      </c>
    </row>
    <row r="36" spans="1:18">
      <c r="B36" s="655"/>
      <c r="C36" s="656"/>
      <c r="D36" s="656"/>
      <c r="E36" s="656"/>
      <c r="F36" s="656"/>
      <c r="G36" s="656"/>
      <c r="H36" s="656"/>
      <c r="I36" s="656"/>
      <c r="J36" s="656"/>
      <c r="K36" s="655"/>
      <c r="L36" s="655"/>
      <c r="M36" s="657"/>
      <c r="N36" s="657"/>
      <c r="O36" s="656"/>
      <c r="P36" s="656"/>
    </row>
    <row r="37" spans="1:18">
      <c r="B37" s="655" t="s">
        <v>77</v>
      </c>
      <c r="C37" s="656">
        <f>C24+C25+C26-C27</f>
        <v>0</v>
      </c>
      <c r="D37" s="656">
        <f>D24+D25+D26-D27</f>
        <v>0</v>
      </c>
      <c r="E37" s="656">
        <f>E24+E25+E26-E27</f>
        <v>0</v>
      </c>
      <c r="F37" s="656">
        <f>F24+F25+F26-F27</f>
        <v>0</v>
      </c>
      <c r="G37" s="656">
        <f>G24+G25+G26-G27</f>
        <v>0</v>
      </c>
      <c r="H37" s="656"/>
      <c r="I37" s="656"/>
      <c r="J37" s="656"/>
      <c r="K37" s="655"/>
      <c r="L37" s="655"/>
      <c r="M37" s="657"/>
      <c r="N37" s="657"/>
      <c r="O37" s="656"/>
      <c r="P37" s="656"/>
    </row>
    <row r="38" spans="1:18">
      <c r="B38" s="655" t="s">
        <v>78</v>
      </c>
      <c r="C38" s="656">
        <f>C28+C29-C30</f>
        <v>0</v>
      </c>
      <c r="D38" s="656">
        <f>D28+D29-D30</f>
        <v>0</v>
      </c>
      <c r="E38" s="656">
        <f>E28+E29-E30</f>
        <v>0</v>
      </c>
      <c r="F38" s="656">
        <f>F28+F29-F30</f>
        <v>0</v>
      </c>
      <c r="G38" s="656">
        <f>G28+G29-G30</f>
        <v>0</v>
      </c>
      <c r="H38" s="656"/>
      <c r="I38" s="656"/>
      <c r="J38" s="656"/>
      <c r="K38" s="655"/>
      <c r="L38" s="655"/>
      <c r="M38" s="657"/>
      <c r="N38" s="657"/>
      <c r="O38" s="656"/>
      <c r="P38" s="656"/>
    </row>
    <row r="40" spans="1:18" hidden="1"/>
    <row r="41" spans="1:18" hidden="1"/>
    <row r="42" spans="1:18" hidden="1"/>
    <row r="43" spans="1:18" hidden="1"/>
    <row r="44" spans="1:18" hidden="1"/>
    <row r="45" spans="1:18" hidden="1"/>
    <row r="46" spans="1:18" hidden="1"/>
    <row r="47" spans="1:18" hidden="1"/>
    <row r="48" spans="1:18" hidden="1"/>
    <row r="49" spans="1:30" hidden="1"/>
    <row r="50" spans="1:30" hidden="1"/>
    <row r="51" spans="1:30" hidden="1"/>
    <row r="52" spans="1:30" hidden="1"/>
    <row r="53" spans="1:30" hidden="1"/>
    <row r="54" spans="1:30" hidden="1"/>
    <row r="55" spans="1:30" s="10" customFormat="1">
      <c r="A55" s="8"/>
    </row>
    <row r="56" spans="1:30" s="186" customFormat="1">
      <c r="A56" s="184"/>
      <c r="B56" s="185" t="s">
        <v>55</v>
      </c>
      <c r="C56" s="236"/>
      <c r="D56" s="236"/>
      <c r="E56" s="236"/>
      <c r="F56" s="236"/>
      <c r="G56" s="236"/>
      <c r="H56" s="236"/>
      <c r="I56" s="236"/>
      <c r="J56" s="236"/>
      <c r="K56" s="236"/>
      <c r="L56" s="236"/>
      <c r="M56" s="237"/>
      <c r="N56" s="238"/>
      <c r="T56" s="185" t="s">
        <v>63</v>
      </c>
      <c r="U56" s="185"/>
      <c r="V56" s="185"/>
      <c r="W56" s="185"/>
      <c r="X56" s="185"/>
      <c r="Y56" s="185"/>
    </row>
    <row r="57" spans="1:30" s="186" customFormat="1">
      <c r="A57" s="184"/>
      <c r="B57" s="205" t="s">
        <v>1</v>
      </c>
      <c r="C57" s="187" t="e">
        <f>D4</f>
        <v>#REF!</v>
      </c>
      <c r="D57" s="686" t="e">
        <f t="shared" ref="D57:I57" si="37">E4</f>
        <v>#REF!</v>
      </c>
      <c r="E57" s="686" t="e">
        <f t="shared" si="37"/>
        <v>#REF!</v>
      </c>
      <c r="F57" s="686" t="e">
        <f t="shared" si="37"/>
        <v>#REF!</v>
      </c>
      <c r="G57" s="686" t="e">
        <f t="shared" si="37"/>
        <v>#REF!</v>
      </c>
      <c r="H57" s="686" t="e">
        <f t="shared" si="37"/>
        <v>#REF!</v>
      </c>
      <c r="I57" s="686" t="e">
        <f t="shared" si="37"/>
        <v>#REF!</v>
      </c>
      <c r="J57" s="720"/>
      <c r="K57" s="184"/>
      <c r="L57" s="184"/>
      <c r="M57" s="184"/>
      <c r="N57" s="184"/>
      <c r="T57" s="189" t="s">
        <v>1</v>
      </c>
      <c r="U57" s="188"/>
      <c r="V57" s="686"/>
      <c r="W57" s="686"/>
      <c r="X57" s="143" t="e">
        <f t="shared" ref="X57:AD57" si="38">+C57</f>
        <v>#REF!</v>
      </c>
      <c r="Y57" s="143" t="e">
        <f t="shared" si="38"/>
        <v>#REF!</v>
      </c>
      <c r="Z57" s="188" t="e">
        <f t="shared" si="38"/>
        <v>#REF!</v>
      </c>
      <c r="AA57" s="188" t="e">
        <f t="shared" si="38"/>
        <v>#REF!</v>
      </c>
      <c r="AB57" s="188" t="e">
        <f t="shared" si="38"/>
        <v>#REF!</v>
      </c>
      <c r="AC57" s="188" t="e">
        <f t="shared" si="38"/>
        <v>#REF!</v>
      </c>
      <c r="AD57" s="188" t="e">
        <f t="shared" si="38"/>
        <v>#REF!</v>
      </c>
    </row>
    <row r="58" spans="1:30" s="186" customFormat="1">
      <c r="A58" s="184"/>
      <c r="B58" s="190" t="s">
        <v>6</v>
      </c>
      <c r="C58" s="785">
        <v>129</v>
      </c>
      <c r="D58" s="786">
        <v>122</v>
      </c>
      <c r="E58" s="779">
        <v>104</v>
      </c>
      <c r="F58" s="780">
        <v>101</v>
      </c>
      <c r="G58" s="780">
        <v>97</v>
      </c>
      <c r="H58" s="776">
        <v>97</v>
      </c>
      <c r="I58" s="781">
        <v>97</v>
      </c>
      <c r="J58" s="651"/>
      <c r="T58" s="190" t="s">
        <v>6</v>
      </c>
      <c r="U58" s="115"/>
      <c r="V58" s="226"/>
      <c r="W58" s="226"/>
      <c r="X58" s="92">
        <f>+D5-C58</f>
        <v>0</v>
      </c>
      <c r="Y58" s="64">
        <f t="shared" ref="Y58:Y83" si="39">+E5-D58</f>
        <v>0</v>
      </c>
      <c r="Z58" s="196">
        <f t="shared" ref="Z58:Z83" si="40">+F5-E58</f>
        <v>0</v>
      </c>
      <c r="AA58" s="196">
        <f t="shared" ref="AA58:AA83" si="41">+G5-F58</f>
        <v>0</v>
      </c>
      <c r="AB58" s="196">
        <f t="shared" ref="AB58:AB83" si="42">+H5-G58</f>
        <v>0</v>
      </c>
      <c r="AC58" s="196">
        <f t="shared" ref="AC58:AC83" si="43">+I5-H58</f>
        <v>0</v>
      </c>
      <c r="AD58" s="196">
        <f t="shared" ref="AD58:AD83" si="44">+J5-I58</f>
        <v>0</v>
      </c>
    </row>
    <row r="59" spans="1:30" s="186" customFormat="1">
      <c r="B59" s="190" t="s">
        <v>2</v>
      </c>
      <c r="C59" s="11">
        <v>14</v>
      </c>
      <c r="D59" s="41">
        <v>18</v>
      </c>
      <c r="E59" s="262">
        <v>16</v>
      </c>
      <c r="F59" s="67">
        <v>23</v>
      </c>
      <c r="G59" s="57">
        <v>22</v>
      </c>
      <c r="H59" s="184">
        <v>21</v>
      </c>
      <c r="I59" s="67">
        <v>18</v>
      </c>
      <c r="J59" s="68"/>
      <c r="T59" s="190" t="s">
        <v>2</v>
      </c>
      <c r="U59" s="206"/>
      <c r="V59" s="204"/>
      <c r="W59" s="204"/>
      <c r="X59" s="92">
        <f t="shared" ref="X59:X83" si="45">+D6-C59</f>
        <v>0</v>
      </c>
      <c r="Y59" s="67">
        <f t="shared" si="39"/>
        <v>0</v>
      </c>
      <c r="Z59" s="191">
        <f t="shared" si="40"/>
        <v>0</v>
      </c>
      <c r="AA59" s="191">
        <f t="shared" si="41"/>
        <v>0</v>
      </c>
      <c r="AB59" s="191">
        <f t="shared" si="42"/>
        <v>0</v>
      </c>
      <c r="AC59" s="191">
        <f t="shared" si="43"/>
        <v>0</v>
      </c>
      <c r="AD59" s="191">
        <f t="shared" si="44"/>
        <v>0</v>
      </c>
    </row>
    <row r="60" spans="1:30" s="186" customFormat="1">
      <c r="B60" s="190" t="s">
        <v>0</v>
      </c>
      <c r="C60" s="11">
        <v>1</v>
      </c>
      <c r="D60" s="41">
        <v>10</v>
      </c>
      <c r="E60" s="262">
        <v>7</v>
      </c>
      <c r="F60" s="67">
        <v>2</v>
      </c>
      <c r="G60" s="57">
        <v>5</v>
      </c>
      <c r="H60" s="184">
        <v>7</v>
      </c>
      <c r="I60" s="67">
        <v>2</v>
      </c>
      <c r="J60" s="68"/>
      <c r="T60" s="190" t="s">
        <v>0</v>
      </c>
      <c r="U60" s="206"/>
      <c r="V60" s="204"/>
      <c r="W60" s="204"/>
      <c r="X60" s="262">
        <f t="shared" si="45"/>
        <v>0</v>
      </c>
      <c r="Y60" s="67">
        <f t="shared" si="39"/>
        <v>0</v>
      </c>
      <c r="Z60" s="191">
        <f t="shared" si="40"/>
        <v>0</v>
      </c>
      <c r="AA60" s="191">
        <f t="shared" si="41"/>
        <v>0</v>
      </c>
      <c r="AB60" s="191">
        <f t="shared" si="42"/>
        <v>0</v>
      </c>
      <c r="AC60" s="191">
        <f t="shared" si="43"/>
        <v>0</v>
      </c>
      <c r="AD60" s="191">
        <f t="shared" si="44"/>
        <v>0</v>
      </c>
    </row>
    <row r="61" spans="1:30" s="186" customFormat="1">
      <c r="B61" s="190" t="s">
        <v>14</v>
      </c>
      <c r="C61" s="11">
        <v>4</v>
      </c>
      <c r="D61" s="41">
        <v>0</v>
      </c>
      <c r="E61" s="262">
        <v>0</v>
      </c>
      <c r="F61" s="67">
        <v>0</v>
      </c>
      <c r="G61" s="57">
        <v>0</v>
      </c>
      <c r="H61" s="184">
        <v>1</v>
      </c>
      <c r="I61" s="67">
        <v>2</v>
      </c>
      <c r="J61" s="68"/>
      <c r="T61" s="190" t="s">
        <v>14</v>
      </c>
      <c r="U61" s="206"/>
      <c r="V61" s="204"/>
      <c r="W61" s="204"/>
      <c r="X61" s="262">
        <f t="shared" si="45"/>
        <v>0</v>
      </c>
      <c r="Y61" s="67">
        <f t="shared" si="39"/>
        <v>0</v>
      </c>
      <c r="Z61" s="191">
        <f t="shared" si="40"/>
        <v>0</v>
      </c>
      <c r="AA61" s="191">
        <f t="shared" si="41"/>
        <v>0</v>
      </c>
      <c r="AB61" s="191">
        <f t="shared" si="42"/>
        <v>0</v>
      </c>
      <c r="AC61" s="191">
        <f t="shared" si="43"/>
        <v>0</v>
      </c>
      <c r="AD61" s="191">
        <f t="shared" si="44"/>
        <v>0</v>
      </c>
    </row>
    <row r="62" spans="1:30" s="186" customFormat="1">
      <c r="B62" s="193" t="s">
        <v>7</v>
      </c>
      <c r="C62" s="42">
        <v>148</v>
      </c>
      <c r="D62" s="75">
        <v>150</v>
      </c>
      <c r="E62" s="105">
        <v>127</v>
      </c>
      <c r="F62" s="75">
        <v>126</v>
      </c>
      <c r="G62" s="75">
        <v>124</v>
      </c>
      <c r="H62" s="184">
        <v>126</v>
      </c>
      <c r="I62" s="77">
        <v>119</v>
      </c>
      <c r="J62" s="782"/>
      <c r="T62" s="193" t="s">
        <v>7</v>
      </c>
      <c r="U62" s="228"/>
      <c r="V62" s="210"/>
      <c r="W62" s="210"/>
      <c r="X62" s="75">
        <f t="shared" si="45"/>
        <v>0</v>
      </c>
      <c r="Y62" s="75">
        <f t="shared" si="39"/>
        <v>0</v>
      </c>
      <c r="Z62" s="210">
        <f t="shared" si="40"/>
        <v>0</v>
      </c>
      <c r="AA62" s="210">
        <f t="shared" si="41"/>
        <v>0</v>
      </c>
      <c r="AB62" s="210">
        <f t="shared" si="42"/>
        <v>0</v>
      </c>
      <c r="AC62" s="210">
        <f t="shared" si="43"/>
        <v>0</v>
      </c>
      <c r="AD62" s="210">
        <f t="shared" si="44"/>
        <v>0</v>
      </c>
    </row>
    <row r="63" spans="1:30" s="186" customFormat="1">
      <c r="B63" s="190" t="s">
        <v>3</v>
      </c>
      <c r="C63" s="11"/>
      <c r="D63" s="41"/>
      <c r="E63" s="262"/>
      <c r="F63" s="67"/>
      <c r="G63" s="57"/>
      <c r="H63" s="184"/>
      <c r="I63" s="67"/>
      <c r="J63" s="68"/>
      <c r="T63" s="190" t="s">
        <v>3</v>
      </c>
      <c r="U63" s="206"/>
      <c r="V63" s="204"/>
      <c r="W63" s="204"/>
      <c r="X63" s="262">
        <f t="shared" si="45"/>
        <v>0</v>
      </c>
      <c r="Y63" s="67">
        <f t="shared" si="39"/>
        <v>0</v>
      </c>
      <c r="Z63" s="191">
        <f t="shared" si="40"/>
        <v>0</v>
      </c>
      <c r="AA63" s="191">
        <f t="shared" si="41"/>
        <v>0</v>
      </c>
      <c r="AB63" s="191">
        <f t="shared" si="42"/>
        <v>0</v>
      </c>
      <c r="AC63" s="191">
        <f t="shared" si="43"/>
        <v>0</v>
      </c>
      <c r="AD63" s="191">
        <f t="shared" si="44"/>
        <v>0</v>
      </c>
    </row>
    <row r="64" spans="1:30" s="186" customFormat="1">
      <c r="B64" s="190" t="str">
        <f>B11</f>
        <v>Other exp. excl. depreciations</v>
      </c>
      <c r="C64" s="11"/>
      <c r="D64" s="41"/>
      <c r="E64" s="262"/>
      <c r="F64" s="67"/>
      <c r="G64" s="57"/>
      <c r="H64" s="184"/>
      <c r="I64" s="67"/>
      <c r="J64" s="68"/>
      <c r="T64" s="190" t="str">
        <f>B64</f>
        <v>Other exp. excl. depreciations</v>
      </c>
      <c r="U64" s="206"/>
      <c r="V64" s="204"/>
      <c r="W64" s="204"/>
      <c r="X64" s="262">
        <f t="shared" si="45"/>
        <v>0</v>
      </c>
      <c r="Y64" s="67">
        <f t="shared" si="39"/>
        <v>0</v>
      </c>
      <c r="Z64" s="191">
        <f t="shared" si="40"/>
        <v>0</v>
      </c>
      <c r="AA64" s="191">
        <f t="shared" si="41"/>
        <v>0</v>
      </c>
      <c r="AB64" s="191">
        <f t="shared" si="42"/>
        <v>0</v>
      </c>
      <c r="AC64" s="191">
        <f t="shared" si="43"/>
        <v>0</v>
      </c>
      <c r="AD64" s="191">
        <f t="shared" si="44"/>
        <v>0</v>
      </c>
    </row>
    <row r="65" spans="2:30" s="186" customFormat="1">
      <c r="B65" s="193" t="s">
        <v>20</v>
      </c>
      <c r="C65" s="42">
        <v>-81</v>
      </c>
      <c r="D65" s="43">
        <v>-75</v>
      </c>
      <c r="E65" s="87">
        <v>-85</v>
      </c>
      <c r="F65" s="77">
        <v>-56</v>
      </c>
      <c r="G65" s="75">
        <v>-64</v>
      </c>
      <c r="H65" s="184">
        <v>-61</v>
      </c>
      <c r="I65" s="77">
        <v>-76</v>
      </c>
      <c r="J65" s="782"/>
      <c r="T65" s="193" t="s">
        <v>20</v>
      </c>
      <c r="U65" s="207"/>
      <c r="V65" s="208"/>
      <c r="W65" s="208"/>
      <c r="X65" s="87">
        <f t="shared" si="45"/>
        <v>0</v>
      </c>
      <c r="Y65" s="77">
        <f t="shared" si="39"/>
        <v>0</v>
      </c>
      <c r="Z65" s="210">
        <f t="shared" si="40"/>
        <v>0</v>
      </c>
      <c r="AA65" s="210">
        <f t="shared" si="41"/>
        <v>0</v>
      </c>
      <c r="AB65" s="210">
        <f t="shared" si="42"/>
        <v>0</v>
      </c>
      <c r="AC65" s="210">
        <f t="shared" si="43"/>
        <v>0</v>
      </c>
      <c r="AD65" s="210">
        <f t="shared" si="44"/>
        <v>0</v>
      </c>
    </row>
    <row r="66" spans="2:30" s="186" customFormat="1">
      <c r="B66" s="193" t="s">
        <v>9</v>
      </c>
      <c r="C66" s="42">
        <v>67</v>
      </c>
      <c r="D66" s="43">
        <v>75</v>
      </c>
      <c r="E66" s="87">
        <v>42</v>
      </c>
      <c r="F66" s="77">
        <v>70</v>
      </c>
      <c r="G66" s="77">
        <v>60</v>
      </c>
      <c r="H66" s="184">
        <v>65</v>
      </c>
      <c r="I66" s="77">
        <v>43</v>
      </c>
      <c r="J66" s="782"/>
      <c r="T66" s="193" t="s">
        <v>9</v>
      </c>
      <c r="U66" s="207"/>
      <c r="V66" s="208"/>
      <c r="W66" s="208"/>
      <c r="X66" s="87">
        <f t="shared" si="45"/>
        <v>0</v>
      </c>
      <c r="Y66" s="77">
        <f t="shared" si="39"/>
        <v>0</v>
      </c>
      <c r="Z66" s="209">
        <f t="shared" si="40"/>
        <v>0</v>
      </c>
      <c r="AA66" s="209">
        <f t="shared" si="41"/>
        <v>0</v>
      </c>
      <c r="AB66" s="209">
        <f t="shared" si="42"/>
        <v>0</v>
      </c>
      <c r="AC66" s="209">
        <f t="shared" si="43"/>
        <v>0</v>
      </c>
      <c r="AD66" s="209">
        <f t="shared" si="44"/>
        <v>0</v>
      </c>
    </row>
    <row r="67" spans="2:30" s="186" customFormat="1">
      <c r="B67" s="190" t="s">
        <v>19</v>
      </c>
      <c r="C67" s="11">
        <v>-19</v>
      </c>
      <c r="D67" s="41">
        <v>-6</v>
      </c>
      <c r="E67" s="262">
        <v>-10</v>
      </c>
      <c r="F67" s="67">
        <v>0</v>
      </c>
      <c r="G67" s="64">
        <v>0</v>
      </c>
      <c r="H67" s="184">
        <v>-2</v>
      </c>
      <c r="I67" s="77">
        <v>0</v>
      </c>
      <c r="J67" s="782"/>
      <c r="T67" s="190" t="s">
        <v>19</v>
      </c>
      <c r="U67" s="206"/>
      <c r="V67" s="204"/>
      <c r="W67" s="204"/>
      <c r="X67" s="262">
        <f t="shared" si="45"/>
        <v>0</v>
      </c>
      <c r="Y67" s="67">
        <f t="shared" si="39"/>
        <v>0</v>
      </c>
      <c r="Z67" s="196">
        <f t="shared" si="40"/>
        <v>0</v>
      </c>
      <c r="AA67" s="196">
        <f t="shared" si="41"/>
        <v>0</v>
      </c>
      <c r="AB67" s="196">
        <f t="shared" si="42"/>
        <v>0</v>
      </c>
      <c r="AC67" s="196">
        <f t="shared" si="43"/>
        <v>0</v>
      </c>
      <c r="AD67" s="196">
        <f t="shared" si="44"/>
        <v>0</v>
      </c>
    </row>
    <row r="68" spans="2:30" s="186" customFormat="1">
      <c r="B68" s="190" t="str">
        <f>B15</f>
        <v>Imp. of sec. fin. non-cur. ass.</v>
      </c>
      <c r="C68" s="11"/>
      <c r="D68" s="41"/>
      <c r="E68" s="262"/>
      <c r="F68" s="67"/>
      <c r="G68" s="64"/>
      <c r="H68" s="184"/>
      <c r="I68" s="77"/>
      <c r="J68" s="782"/>
      <c r="T68" s="190" t="str">
        <f>B68</f>
        <v>Imp. of sec. fin. non-cur. ass.</v>
      </c>
      <c r="U68" s="206"/>
      <c r="V68" s="204"/>
      <c r="W68" s="204"/>
      <c r="X68" s="262"/>
      <c r="Y68" s="67"/>
      <c r="Z68" s="196"/>
      <c r="AA68" s="196"/>
      <c r="AB68" s="196"/>
      <c r="AC68" s="196"/>
      <c r="AD68" s="196"/>
    </row>
    <row r="69" spans="2:30" s="186" customFormat="1">
      <c r="B69" s="194" t="s">
        <v>4</v>
      </c>
      <c r="C69" s="44">
        <v>48</v>
      </c>
      <c r="D69" s="45">
        <v>69</v>
      </c>
      <c r="E69" s="88">
        <v>32</v>
      </c>
      <c r="F69" s="81">
        <v>70</v>
      </c>
      <c r="G69" s="79">
        <v>60</v>
      </c>
      <c r="H69" s="239">
        <v>63</v>
      </c>
      <c r="I69" s="81">
        <v>43</v>
      </c>
      <c r="J69" s="787"/>
      <c r="T69" s="194" t="s">
        <v>4</v>
      </c>
      <c r="U69" s="229"/>
      <c r="V69" s="230"/>
      <c r="W69" s="230"/>
      <c r="X69" s="88">
        <f t="shared" si="45"/>
        <v>0</v>
      </c>
      <c r="Y69" s="81">
        <f t="shared" si="39"/>
        <v>0</v>
      </c>
      <c r="Z69" s="212">
        <f t="shared" si="40"/>
        <v>0</v>
      </c>
      <c r="AA69" s="212">
        <f t="shared" si="41"/>
        <v>0</v>
      </c>
      <c r="AB69" s="212">
        <f t="shared" si="42"/>
        <v>0</v>
      </c>
      <c r="AC69" s="212">
        <f t="shared" si="43"/>
        <v>0</v>
      </c>
      <c r="AD69" s="212">
        <f t="shared" si="44"/>
        <v>0</v>
      </c>
    </row>
    <row r="70" spans="2:30" s="186" customFormat="1">
      <c r="B70" s="190" t="s">
        <v>8</v>
      </c>
      <c r="C70" s="783">
        <v>54.7</v>
      </c>
      <c r="D70" s="791">
        <v>50</v>
      </c>
      <c r="E70" s="781">
        <v>66.900000000000006</v>
      </c>
      <c r="F70" s="781">
        <v>44.4</v>
      </c>
      <c r="G70" s="781">
        <v>51.6</v>
      </c>
      <c r="H70" s="776">
        <v>48.4</v>
      </c>
      <c r="I70" s="789">
        <v>63.9</v>
      </c>
      <c r="J70" s="790"/>
      <c r="T70" s="190" t="s">
        <v>8</v>
      </c>
      <c r="U70" s="200"/>
      <c r="V70" s="191"/>
      <c r="W70" s="191"/>
      <c r="X70" s="57">
        <f t="shared" si="45"/>
        <v>0</v>
      </c>
      <c r="Y70" s="57">
        <f t="shared" si="39"/>
        <v>0</v>
      </c>
      <c r="Z70" s="191">
        <f t="shared" si="40"/>
        <v>0</v>
      </c>
      <c r="AA70" s="191">
        <f t="shared" si="41"/>
        <v>0</v>
      </c>
      <c r="AB70" s="191">
        <f t="shared" si="42"/>
        <v>0</v>
      </c>
      <c r="AC70" s="191">
        <f t="shared" si="43"/>
        <v>0</v>
      </c>
      <c r="AD70" s="191">
        <f t="shared" si="44"/>
        <v>0</v>
      </c>
    </row>
    <row r="71" spans="2:30" s="186" customFormat="1">
      <c r="B71" s="190" t="s">
        <v>79</v>
      </c>
      <c r="C71" s="82">
        <v>6.9949122653146807</v>
      </c>
      <c r="D71" s="19">
        <v>10.030412118263584</v>
      </c>
      <c r="E71" s="57">
        <v>5.4949007603283295</v>
      </c>
      <c r="F71" s="57">
        <v>13.180707263172586</v>
      </c>
      <c r="G71" s="57">
        <v>11.682139652012163</v>
      </c>
      <c r="H71" s="184">
        <v>12.557219432989653</v>
      </c>
      <c r="I71" s="77">
        <v>9.094025291553768</v>
      </c>
      <c r="J71" s="782"/>
      <c r="T71" s="190" t="s">
        <v>5</v>
      </c>
      <c r="U71" s="200"/>
      <c r="V71" s="191"/>
      <c r="W71" s="191"/>
      <c r="X71" s="57">
        <f t="shared" si="45"/>
        <v>0</v>
      </c>
      <c r="Y71" s="57">
        <f t="shared" si="39"/>
        <v>0</v>
      </c>
      <c r="Z71" s="191">
        <f t="shared" si="40"/>
        <v>0</v>
      </c>
      <c r="AA71" s="191">
        <f t="shared" si="41"/>
        <v>0</v>
      </c>
      <c r="AB71" s="191">
        <f t="shared" si="42"/>
        <v>0</v>
      </c>
      <c r="AC71" s="191">
        <f t="shared" si="43"/>
        <v>0</v>
      </c>
      <c r="AD71" s="191">
        <f t="shared" si="44"/>
        <v>0</v>
      </c>
    </row>
    <row r="72" spans="2:30" s="186" customFormat="1">
      <c r="B72" s="190" t="s">
        <v>5</v>
      </c>
      <c r="C72" s="82"/>
      <c r="D72" s="19"/>
      <c r="E72" s="57"/>
      <c r="F72" s="57"/>
      <c r="G72" s="57"/>
      <c r="H72" s="184"/>
      <c r="I72" s="77"/>
      <c r="J72" s="782"/>
      <c r="T72" s="190" t="s">
        <v>5</v>
      </c>
      <c r="U72" s="200"/>
      <c r="V72" s="191"/>
      <c r="W72" s="191"/>
      <c r="X72" s="57">
        <f t="shared" si="45"/>
        <v>0</v>
      </c>
      <c r="Y72" s="57">
        <f t="shared" si="39"/>
        <v>0</v>
      </c>
      <c r="Z72" s="191">
        <f t="shared" si="40"/>
        <v>0</v>
      </c>
      <c r="AA72" s="191">
        <f t="shared" si="41"/>
        <v>0</v>
      </c>
      <c r="AB72" s="191">
        <f t="shared" si="42"/>
        <v>0</v>
      </c>
      <c r="AC72" s="191">
        <f t="shared" si="43"/>
        <v>0</v>
      </c>
      <c r="AD72" s="191">
        <f t="shared" si="44"/>
        <v>0</v>
      </c>
    </row>
    <row r="73" spans="2:30" s="186" customFormat="1">
      <c r="B73" s="190" t="s">
        <v>23</v>
      </c>
      <c r="C73" s="35">
        <v>1948</v>
      </c>
      <c r="D73" s="27">
        <v>2067</v>
      </c>
      <c r="E73" s="64">
        <v>2050</v>
      </c>
      <c r="F73" s="64">
        <v>1610</v>
      </c>
      <c r="G73" s="64">
        <v>1590</v>
      </c>
      <c r="H73" s="184">
        <v>1551</v>
      </c>
      <c r="I73" s="77">
        <v>1491</v>
      </c>
      <c r="J73" s="782"/>
      <c r="T73" s="190" t="s">
        <v>23</v>
      </c>
      <c r="U73" s="195"/>
      <c r="V73" s="196"/>
      <c r="W73" s="196"/>
      <c r="X73" s="64">
        <f t="shared" si="45"/>
        <v>0</v>
      </c>
      <c r="Y73" s="64">
        <f t="shared" si="39"/>
        <v>0</v>
      </c>
      <c r="Z73" s="196">
        <f t="shared" si="40"/>
        <v>0</v>
      </c>
      <c r="AA73" s="196">
        <f t="shared" si="41"/>
        <v>0</v>
      </c>
      <c r="AB73" s="196">
        <f t="shared" si="42"/>
        <v>0</v>
      </c>
      <c r="AC73" s="196">
        <f t="shared" si="43"/>
        <v>0</v>
      </c>
      <c r="AD73" s="196">
        <f t="shared" si="44"/>
        <v>0</v>
      </c>
    </row>
    <row r="74" spans="2:30" s="186" customFormat="1">
      <c r="B74" s="265" t="s">
        <v>67</v>
      </c>
      <c r="C74" s="35">
        <v>11564</v>
      </c>
      <c r="D74" s="27">
        <v>11602</v>
      </c>
      <c r="E74" s="64">
        <v>11438</v>
      </c>
      <c r="F74" s="64">
        <v>8378</v>
      </c>
      <c r="G74" s="64">
        <v>5144</v>
      </c>
      <c r="H74" s="184">
        <v>4993</v>
      </c>
      <c r="I74" s="77">
        <v>4801</v>
      </c>
      <c r="J74" s="782"/>
      <c r="T74" s="265" t="s">
        <v>67</v>
      </c>
      <c r="U74" s="195"/>
      <c r="V74" s="196"/>
      <c r="W74" s="196"/>
      <c r="X74" s="64">
        <f t="shared" si="45"/>
        <v>0</v>
      </c>
      <c r="Y74" s="64">
        <f t="shared" si="39"/>
        <v>0</v>
      </c>
      <c r="Z74" s="196">
        <f t="shared" si="40"/>
        <v>0</v>
      </c>
      <c r="AA74" s="196">
        <f t="shared" si="41"/>
        <v>0</v>
      </c>
      <c r="AB74" s="196">
        <f t="shared" si="42"/>
        <v>0</v>
      </c>
      <c r="AC74" s="196">
        <f t="shared" si="43"/>
        <v>0</v>
      </c>
      <c r="AD74" s="196">
        <f t="shared" si="44"/>
        <v>0</v>
      </c>
    </row>
    <row r="75" spans="2:30" s="186" customFormat="1">
      <c r="B75" s="197" t="s">
        <v>10</v>
      </c>
      <c r="C75" s="36">
        <v>917</v>
      </c>
      <c r="D75" s="37">
        <v>946</v>
      </c>
      <c r="E75" s="65">
        <v>963</v>
      </c>
      <c r="F75" s="65">
        <v>802</v>
      </c>
      <c r="G75" s="65">
        <v>818</v>
      </c>
      <c r="H75" s="239">
        <v>806</v>
      </c>
      <c r="I75" s="81">
        <v>809</v>
      </c>
      <c r="J75" s="787"/>
      <c r="T75" s="197" t="s">
        <v>10</v>
      </c>
      <c r="U75" s="198"/>
      <c r="V75" s="199"/>
      <c r="W75" s="199"/>
      <c r="X75" s="65">
        <f t="shared" si="45"/>
        <v>0</v>
      </c>
      <c r="Y75" s="65">
        <f t="shared" si="39"/>
        <v>0</v>
      </c>
      <c r="Z75" s="199">
        <f t="shared" si="40"/>
        <v>0</v>
      </c>
      <c r="AA75" s="199">
        <f t="shared" si="41"/>
        <v>0</v>
      </c>
      <c r="AB75" s="199">
        <f t="shared" si="42"/>
        <v>0</v>
      </c>
      <c r="AC75" s="199">
        <f t="shared" si="43"/>
        <v>0</v>
      </c>
      <c r="AD75" s="199">
        <f t="shared" si="44"/>
        <v>0</v>
      </c>
    </row>
    <row r="76" spans="2:30" s="186" customFormat="1">
      <c r="B76" s="193" t="s">
        <v>18</v>
      </c>
      <c r="C76" s="788"/>
      <c r="D76" s="399"/>
      <c r="E76" s="400"/>
      <c r="F76" s="400"/>
      <c r="G76" s="400"/>
      <c r="H76" s="776"/>
      <c r="I76" s="789"/>
      <c r="J76" s="790"/>
      <c r="T76" s="193" t="s">
        <v>18</v>
      </c>
      <c r="U76" s="203"/>
      <c r="V76" s="184"/>
      <c r="W76" s="184"/>
      <c r="X76" s="67">
        <f t="shared" si="45"/>
        <v>0</v>
      </c>
      <c r="Y76" s="67">
        <f t="shared" si="39"/>
        <v>0</v>
      </c>
      <c r="Z76" s="184">
        <f t="shared" si="40"/>
        <v>0</v>
      </c>
      <c r="AA76" s="184">
        <f t="shared" si="41"/>
        <v>0</v>
      </c>
      <c r="AB76" s="184">
        <f t="shared" si="42"/>
        <v>0</v>
      </c>
      <c r="AC76" s="184">
        <f t="shared" si="43"/>
        <v>0</v>
      </c>
      <c r="AD76" s="184">
        <f t="shared" si="44"/>
        <v>0</v>
      </c>
    </row>
    <row r="77" spans="2:30" s="186" customFormat="1">
      <c r="B77" s="190" t="s">
        <v>15</v>
      </c>
      <c r="C77" s="69">
        <v>0</v>
      </c>
      <c r="D77" s="84">
        <v>0</v>
      </c>
      <c r="E77" s="70">
        <v>0</v>
      </c>
      <c r="F77" s="70">
        <v>0</v>
      </c>
      <c r="G77" s="70">
        <v>0</v>
      </c>
      <c r="H77" s="184">
        <v>0</v>
      </c>
      <c r="I77" s="77">
        <v>0</v>
      </c>
      <c r="J77" s="782"/>
      <c r="T77" s="190" t="s">
        <v>15</v>
      </c>
      <c r="U77" s="213"/>
      <c r="V77" s="214"/>
      <c r="W77" s="214"/>
      <c r="X77" s="70">
        <f t="shared" si="45"/>
        <v>0</v>
      </c>
      <c r="Y77" s="70">
        <f t="shared" si="39"/>
        <v>0</v>
      </c>
      <c r="Z77" s="214">
        <f t="shared" si="40"/>
        <v>0</v>
      </c>
      <c r="AA77" s="214">
        <f t="shared" si="41"/>
        <v>0</v>
      </c>
      <c r="AB77" s="214">
        <f t="shared" si="42"/>
        <v>0</v>
      </c>
      <c r="AC77" s="214">
        <f t="shared" si="43"/>
        <v>0</v>
      </c>
      <c r="AD77" s="214">
        <f t="shared" si="44"/>
        <v>0</v>
      </c>
    </row>
    <row r="78" spans="2:30" s="186" customFormat="1">
      <c r="B78" s="190" t="s">
        <v>16</v>
      </c>
      <c r="C78" s="136">
        <v>32.1</v>
      </c>
      <c r="D78" s="84">
        <v>32.4</v>
      </c>
      <c r="E78" s="70">
        <v>31.9</v>
      </c>
      <c r="F78" s="70">
        <v>26.9</v>
      </c>
      <c r="G78" s="70">
        <v>27.9</v>
      </c>
      <c r="H78" s="184">
        <v>27.3</v>
      </c>
      <c r="I78" s="77">
        <v>26.400000000000002</v>
      </c>
      <c r="J78" s="782"/>
      <c r="T78" s="190" t="s">
        <v>16</v>
      </c>
      <c r="U78" s="213"/>
      <c r="V78" s="214"/>
      <c r="W78" s="214"/>
      <c r="X78" s="70">
        <f t="shared" si="45"/>
        <v>0</v>
      </c>
      <c r="Y78" s="70">
        <f t="shared" si="39"/>
        <v>0</v>
      </c>
      <c r="Z78" s="214">
        <f t="shared" si="40"/>
        <v>0</v>
      </c>
      <c r="AA78" s="214">
        <f t="shared" si="41"/>
        <v>0</v>
      </c>
      <c r="AB78" s="214">
        <f t="shared" si="42"/>
        <v>0</v>
      </c>
      <c r="AC78" s="214">
        <f t="shared" si="43"/>
        <v>0</v>
      </c>
      <c r="AD78" s="214">
        <f t="shared" si="44"/>
        <v>0</v>
      </c>
    </row>
    <row r="79" spans="2:30" s="186" customFormat="1">
      <c r="B79" s="190" t="s">
        <v>17</v>
      </c>
      <c r="C79" s="136">
        <v>2.9</v>
      </c>
      <c r="D79" s="84">
        <v>2.9</v>
      </c>
      <c r="E79" s="70">
        <v>2.9</v>
      </c>
      <c r="F79" s="70">
        <v>1.5</v>
      </c>
      <c r="G79" s="70">
        <v>1.5</v>
      </c>
      <c r="H79" s="184">
        <v>1.5</v>
      </c>
      <c r="I79" s="77">
        <v>1.4</v>
      </c>
      <c r="J79" s="782"/>
      <c r="T79" s="190" t="s">
        <v>17</v>
      </c>
      <c r="U79" s="213"/>
      <c r="V79" s="214"/>
      <c r="W79" s="214"/>
      <c r="X79" s="70">
        <f t="shared" si="45"/>
        <v>0</v>
      </c>
      <c r="Y79" s="70">
        <f t="shared" si="39"/>
        <v>0</v>
      </c>
      <c r="Z79" s="214">
        <f t="shared" si="40"/>
        <v>0</v>
      </c>
      <c r="AA79" s="214">
        <f t="shared" si="41"/>
        <v>0</v>
      </c>
      <c r="AB79" s="214">
        <f t="shared" si="42"/>
        <v>0</v>
      </c>
      <c r="AC79" s="214">
        <f t="shared" si="43"/>
        <v>0</v>
      </c>
      <c r="AD79" s="214">
        <f t="shared" si="44"/>
        <v>0</v>
      </c>
    </row>
    <row r="80" spans="2:30" s="186" customFormat="1">
      <c r="B80" s="193" t="s">
        <v>21</v>
      </c>
      <c r="C80" s="137">
        <v>35</v>
      </c>
      <c r="D80" s="111">
        <v>35.299999999999997</v>
      </c>
      <c r="E80" s="71">
        <v>34.799999999999997</v>
      </c>
      <c r="F80" s="71">
        <v>28.4</v>
      </c>
      <c r="G80" s="71">
        <v>29.4</v>
      </c>
      <c r="H80" s="184">
        <v>28.8</v>
      </c>
      <c r="I80" s="77">
        <v>27.8</v>
      </c>
      <c r="J80" s="782"/>
      <c r="T80" s="193" t="s">
        <v>21</v>
      </c>
      <c r="U80" s="218"/>
      <c r="V80" s="219"/>
      <c r="W80" s="219"/>
      <c r="X80" s="71">
        <f t="shared" si="45"/>
        <v>0</v>
      </c>
      <c r="Y80" s="71">
        <f t="shared" si="39"/>
        <v>0</v>
      </c>
      <c r="Z80" s="219">
        <f t="shared" si="40"/>
        <v>0</v>
      </c>
      <c r="AA80" s="219">
        <f t="shared" si="41"/>
        <v>0</v>
      </c>
      <c r="AB80" s="219">
        <f t="shared" si="42"/>
        <v>0</v>
      </c>
      <c r="AC80" s="219">
        <f t="shared" si="43"/>
        <v>0</v>
      </c>
      <c r="AD80" s="219">
        <f t="shared" si="44"/>
        <v>0</v>
      </c>
    </row>
    <row r="81" spans="1:30" s="186" customFormat="1">
      <c r="B81" s="190" t="s">
        <v>13</v>
      </c>
      <c r="C81" s="136">
        <v>0.1</v>
      </c>
      <c r="D81" s="84">
        <v>0.2</v>
      </c>
      <c r="E81" s="70">
        <v>0.1</v>
      </c>
      <c r="F81" s="70">
        <v>0.1</v>
      </c>
      <c r="G81" s="70">
        <v>0.1</v>
      </c>
      <c r="H81" s="184">
        <v>0.2</v>
      </c>
      <c r="I81" s="77">
        <v>0.1</v>
      </c>
      <c r="J81" s="782"/>
      <c r="T81" s="190" t="s">
        <v>13</v>
      </c>
      <c r="U81" s="213"/>
      <c r="V81" s="214"/>
      <c r="W81" s="214"/>
      <c r="X81" s="70">
        <f t="shared" si="45"/>
        <v>0</v>
      </c>
      <c r="Y81" s="70">
        <f t="shared" si="39"/>
        <v>0</v>
      </c>
      <c r="Z81" s="214">
        <f t="shared" si="40"/>
        <v>0</v>
      </c>
      <c r="AA81" s="214">
        <f t="shared" si="41"/>
        <v>0</v>
      </c>
      <c r="AB81" s="214">
        <f t="shared" si="42"/>
        <v>0</v>
      </c>
      <c r="AC81" s="214">
        <f t="shared" si="43"/>
        <v>0</v>
      </c>
      <c r="AD81" s="214">
        <f t="shared" si="44"/>
        <v>0</v>
      </c>
    </row>
    <row r="82" spans="1:30" s="186" customFormat="1">
      <c r="B82" s="190" t="s">
        <v>12</v>
      </c>
      <c r="C82" s="136">
        <v>10.200000000000001</v>
      </c>
      <c r="D82" s="84">
        <v>10.8</v>
      </c>
      <c r="E82" s="70">
        <v>10.5</v>
      </c>
      <c r="F82" s="70">
        <v>8</v>
      </c>
      <c r="G82" s="70">
        <v>8.6</v>
      </c>
      <c r="H82" s="184">
        <v>8.8000000000000007</v>
      </c>
      <c r="I82" s="77">
        <v>8.1</v>
      </c>
      <c r="J82" s="782"/>
      <c r="T82" s="190" t="s">
        <v>12</v>
      </c>
      <c r="U82" s="213"/>
      <c r="V82" s="214"/>
      <c r="W82" s="214"/>
      <c r="X82" s="70">
        <f t="shared" si="45"/>
        <v>0</v>
      </c>
      <c r="Y82" s="70">
        <f t="shared" si="39"/>
        <v>0</v>
      </c>
      <c r="Z82" s="214">
        <f t="shared" si="40"/>
        <v>0</v>
      </c>
      <c r="AA82" s="214">
        <f t="shared" si="41"/>
        <v>0</v>
      </c>
      <c r="AB82" s="214">
        <f t="shared" si="42"/>
        <v>0</v>
      </c>
      <c r="AC82" s="214">
        <f t="shared" si="43"/>
        <v>0</v>
      </c>
      <c r="AD82" s="214">
        <f t="shared" si="44"/>
        <v>0</v>
      </c>
    </row>
    <row r="83" spans="1:30" s="186" customFormat="1">
      <c r="B83" s="194" t="s">
        <v>11</v>
      </c>
      <c r="C83" s="138">
        <v>10.3</v>
      </c>
      <c r="D83" s="121">
        <v>11</v>
      </c>
      <c r="E83" s="72">
        <v>10.6</v>
      </c>
      <c r="F83" s="72">
        <v>8.1</v>
      </c>
      <c r="G83" s="72">
        <v>8.6999999999999993</v>
      </c>
      <c r="H83" s="239">
        <v>9</v>
      </c>
      <c r="I83" s="81">
        <v>8.1999999999999993</v>
      </c>
      <c r="J83" s="787"/>
      <c r="T83" s="194" t="s">
        <v>11</v>
      </c>
      <c r="U83" s="221"/>
      <c r="V83" s="222"/>
      <c r="W83" s="222"/>
      <c r="X83" s="72">
        <f t="shared" si="45"/>
        <v>0</v>
      </c>
      <c r="Y83" s="72">
        <f t="shared" si="39"/>
        <v>0</v>
      </c>
      <c r="Z83" s="222">
        <f t="shared" si="40"/>
        <v>0</v>
      </c>
      <c r="AA83" s="222">
        <f t="shared" si="41"/>
        <v>0</v>
      </c>
      <c r="AB83" s="222">
        <f t="shared" si="42"/>
        <v>0</v>
      </c>
      <c r="AC83" s="222">
        <f t="shared" si="43"/>
        <v>0</v>
      </c>
      <c r="AD83" s="222">
        <f t="shared" si="44"/>
        <v>0</v>
      </c>
    </row>
    <row r="84" spans="1:30" s="186" customFormat="1">
      <c r="C84" s="213"/>
      <c r="D84" s="214"/>
      <c r="E84" s="184"/>
      <c r="F84" s="184"/>
      <c r="G84" s="184"/>
      <c r="H84" s="184"/>
      <c r="I84" s="77"/>
      <c r="J84" s="77"/>
      <c r="AC84" s="191"/>
    </row>
    <row r="85" spans="1:30" s="186" customFormat="1">
      <c r="A85" s="184"/>
      <c r="I85" s="77"/>
      <c r="J85" s="77"/>
      <c r="N85" s="227"/>
      <c r="AC85" s="191"/>
    </row>
    <row r="86" spans="1:30" s="186" customFormat="1">
      <c r="I86" s="77"/>
      <c r="J86" s="77"/>
    </row>
    <row r="87" spans="1:30" s="186" customFormat="1"/>
    <row r="88" spans="1:30" s="186" customFormat="1"/>
    <row r="89" spans="1:30" s="186" customFormat="1"/>
    <row r="90" spans="1:30" s="186" customFormat="1"/>
    <row r="91" spans="1:30" s="186" customFormat="1"/>
    <row r="92" spans="1:30" s="186" customFormat="1"/>
    <row r="93" spans="1:30" s="186" customFormat="1"/>
    <row r="94" spans="1:30" s="186" customFormat="1"/>
    <row r="95" spans="1:30" s="186" customFormat="1"/>
    <row r="96" spans="1:30" s="186" customFormat="1"/>
    <row r="97" s="186" customFormat="1"/>
    <row r="98" s="186" customFormat="1"/>
    <row r="99" s="186" customFormat="1"/>
    <row r="100" s="186" customFormat="1"/>
    <row r="101" s="186" customFormat="1"/>
    <row r="102" s="186" customFormat="1"/>
    <row r="103" s="186" customFormat="1"/>
    <row r="104" s="186" customFormat="1"/>
    <row r="105" s="186" customFormat="1"/>
    <row r="106" s="186" customFormat="1"/>
    <row r="107" s="186" customFormat="1"/>
    <row r="108" s="186" customFormat="1"/>
  </sheetData>
  <mergeCells count="5">
    <mergeCell ref="B33:L33"/>
    <mergeCell ref="M3:N3"/>
    <mergeCell ref="O3:O4"/>
    <mergeCell ref="P3:P4"/>
    <mergeCell ref="B32:O32"/>
  </mergeCells>
  <phoneticPr fontId="21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&amp;RPage &amp;P&amp;C&amp;"Calibri"&amp;11&amp;K000000&amp;A_x000D_&amp;1#&amp;"Calibri"&amp;10&amp;K000000Confidential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Blad24">
    <tabColor rgb="FF92D050"/>
    <pageSetUpPr fitToPage="1"/>
  </sheetPr>
  <dimension ref="A1:BE108"/>
  <sheetViews>
    <sheetView topLeftCell="B1" zoomScale="90" zoomScaleNormal="90" workbookViewId="0">
      <selection activeCell="D24" sqref="D24:J30"/>
    </sheetView>
  </sheetViews>
  <sheetFormatPr defaultColWidth="9.33203125" defaultRowHeight="12" outlineLevelRow="1" outlineLevelCol="1"/>
  <cols>
    <col min="1" max="1" width="23.33203125" style="48" customWidth="1"/>
    <col min="2" max="2" width="29.109375" style="49" customWidth="1"/>
    <col min="3" max="3" width="7.6640625" style="10" customWidth="1"/>
    <col min="4" max="7" width="7.33203125" style="49" customWidth="1"/>
    <col min="8" max="10" width="6.6640625" style="49" customWidth="1" outlineLevel="1"/>
    <col min="11" max="14" width="7" style="49" customWidth="1"/>
    <col min="15" max="17" width="7.44140625" style="49" customWidth="1" outlineLevel="1"/>
    <col min="18" max="18" width="7" style="49" customWidth="1" outlineLevel="1"/>
    <col min="19" max="19" width="6.109375" style="49" customWidth="1"/>
    <col min="20" max="20" width="7.109375" style="49" customWidth="1"/>
    <col min="21" max="22" width="6.109375" style="49" customWidth="1"/>
    <col min="23" max="24" width="7.33203125" style="49" customWidth="1"/>
    <col min="25" max="16384" width="9.33203125" style="49"/>
  </cols>
  <sheetData>
    <row r="1" spans="1:57" s="86" customFormat="1" ht="10.5" customHeight="1">
      <c r="A1" s="162" t="s">
        <v>59</v>
      </c>
      <c r="B1" s="163">
        <v>2</v>
      </c>
      <c r="C1" s="163">
        <f t="shared" ref="C1:L1" si="0">+B1+1</f>
        <v>3</v>
      </c>
      <c r="D1" s="163">
        <f t="shared" si="0"/>
        <v>4</v>
      </c>
      <c r="E1" s="163">
        <f t="shared" si="0"/>
        <v>5</v>
      </c>
      <c r="F1" s="163">
        <f t="shared" si="0"/>
        <v>6</v>
      </c>
      <c r="G1" s="163">
        <f t="shared" si="0"/>
        <v>7</v>
      </c>
      <c r="H1" s="163">
        <f t="shared" si="0"/>
        <v>8</v>
      </c>
      <c r="I1" s="163">
        <f t="shared" si="0"/>
        <v>9</v>
      </c>
      <c r="J1" s="163">
        <f t="shared" si="0"/>
        <v>10</v>
      </c>
      <c r="K1" s="163">
        <f t="shared" si="0"/>
        <v>11</v>
      </c>
      <c r="L1" s="163">
        <f t="shared" si="0"/>
        <v>12</v>
      </c>
      <c r="M1" s="163">
        <f t="shared" ref="M1:R1" si="1">+L1+1</f>
        <v>13</v>
      </c>
      <c r="N1" s="163">
        <f t="shared" si="1"/>
        <v>14</v>
      </c>
      <c r="O1" s="163">
        <f t="shared" si="1"/>
        <v>15</v>
      </c>
      <c r="P1" s="163">
        <f t="shared" si="1"/>
        <v>16</v>
      </c>
      <c r="Q1" s="385">
        <f t="shared" si="1"/>
        <v>17</v>
      </c>
      <c r="R1" s="385">
        <f t="shared" si="1"/>
        <v>18</v>
      </c>
      <c r="S1" s="163">
        <v>23</v>
      </c>
      <c r="T1" s="163">
        <v>24</v>
      </c>
      <c r="U1" s="163">
        <v>25</v>
      </c>
      <c r="V1" s="163"/>
      <c r="W1" s="163"/>
      <c r="X1" s="163">
        <v>26</v>
      </c>
      <c r="Y1" s="163">
        <v>27</v>
      </c>
      <c r="Z1" s="163">
        <v>28</v>
      </c>
      <c r="AA1" s="163">
        <v>29</v>
      </c>
      <c r="AB1" s="163">
        <v>30</v>
      </c>
      <c r="AC1" s="163">
        <v>31</v>
      </c>
      <c r="AD1" s="163">
        <v>32</v>
      </c>
      <c r="AE1" s="163">
        <v>33</v>
      </c>
      <c r="AF1" s="163">
        <v>34</v>
      </c>
      <c r="AG1" s="163">
        <v>35</v>
      </c>
      <c r="AH1" s="163">
        <v>36</v>
      </c>
      <c r="AI1" s="163">
        <v>37</v>
      </c>
      <c r="AJ1" s="163">
        <v>38</v>
      </c>
    </row>
    <row r="2" spans="1:57" s="86" customFormat="1" ht="10.5" customHeight="1">
      <c r="A2" s="162"/>
      <c r="B2" s="294" t="s">
        <v>96</v>
      </c>
      <c r="C2" s="335"/>
      <c r="D2" s="283"/>
      <c r="E2" s="283"/>
      <c r="F2" s="283"/>
      <c r="G2" s="283"/>
      <c r="H2" s="283"/>
      <c r="I2" s="283"/>
      <c r="J2" s="283"/>
      <c r="K2" s="283"/>
      <c r="L2" s="283"/>
      <c r="M2" s="269"/>
      <c r="N2" s="270"/>
      <c r="O2" s="270"/>
      <c r="P2" s="270"/>
      <c r="Q2" s="270"/>
      <c r="R2" s="270"/>
      <c r="Y2" s="86" t="s">
        <v>90</v>
      </c>
    </row>
    <row r="3" spans="1:57" s="86" customFormat="1" ht="10.5" customHeight="1">
      <c r="A3" s="162"/>
      <c r="B3" s="378"/>
      <c r="C3" s="376"/>
      <c r="D3" s="375"/>
      <c r="E3" s="375"/>
      <c r="F3" s="375"/>
      <c r="G3" s="375"/>
      <c r="H3" s="375"/>
      <c r="I3" s="375"/>
      <c r="J3" s="377"/>
      <c r="K3" s="375"/>
      <c r="L3" s="377"/>
      <c r="M3" s="922" t="s">
        <v>80</v>
      </c>
      <c r="N3" s="923"/>
      <c r="O3" s="929" t="e">
        <f>+VLOOKUP($A4,#REF!,M$1+1,FALSE)</f>
        <v>#REF!</v>
      </c>
      <c r="P3" s="931" t="e">
        <f>+VLOOKUP($A4,#REF!,N$1+1,FALSE)</f>
        <v>#REF!</v>
      </c>
      <c r="Q3" s="807" t="e">
        <f>'PeB NO'!Q3</f>
        <v>#REF!</v>
      </c>
      <c r="R3" s="717" t="e">
        <f>'PeB NO'!R3</f>
        <v>#REF!</v>
      </c>
      <c r="AI3" s="86" t="s">
        <v>80</v>
      </c>
      <c r="AK3" s="86" t="e">
        <f>O3</f>
        <v>#REF!</v>
      </c>
      <c r="AL3" s="86" t="e">
        <f>P3</f>
        <v>#REF!</v>
      </c>
      <c r="AM3" s="86" t="e">
        <f>Q3</f>
        <v>#REF!</v>
      </c>
      <c r="AN3" s="86" t="e">
        <f>R3</f>
        <v>#REF!</v>
      </c>
    </row>
    <row r="4" spans="1:57" s="86" customFormat="1" ht="13.5" customHeight="1">
      <c r="A4" s="147" t="str">
        <f>+"headingqy"&amp;$A$1</f>
        <v>headingqyGroup</v>
      </c>
      <c r="B4" s="384" t="e">
        <f>+VLOOKUP($A4,#REF!,B$1+1,FALSE)</f>
        <v>#REF!</v>
      </c>
      <c r="C4" s="836" t="e">
        <f>+VLOOKUP($A4,#REF!,C$1+1,FALSE)</f>
        <v>#REF!</v>
      </c>
      <c r="D4" s="837" t="e">
        <f>+VLOOKUP($A4,#REF!,D$1+1,FALSE)</f>
        <v>#REF!</v>
      </c>
      <c r="E4" s="837" t="e">
        <f>+VLOOKUP($A4,#REF!,E$1+1,FALSE)</f>
        <v>#REF!</v>
      </c>
      <c r="F4" s="837" t="e">
        <f>+VLOOKUP($A4,#REF!,F$1+1,FALSE)</f>
        <v>#REF!</v>
      </c>
      <c r="G4" s="837" t="e">
        <f>+VLOOKUP($A4,#REF!,G$1+1,FALSE)</f>
        <v>#REF!</v>
      </c>
      <c r="H4" s="837" t="e">
        <f>+VLOOKUP($A4,#REF!,H$1+1,FALSE)</f>
        <v>#REF!</v>
      </c>
      <c r="I4" s="837" t="e">
        <f>+VLOOKUP($A4,#REF!,I$1+1,FALSE)</f>
        <v>#REF!</v>
      </c>
      <c r="J4" s="838" t="e">
        <f>+VLOOKUP($A4,#REF!,J$1+1,FALSE)</f>
        <v>#REF!</v>
      </c>
      <c r="K4" s="394" t="e">
        <f>+VLOOKUP($A4,#REF!,K$1+1,FALSE)</f>
        <v>#REF!</v>
      </c>
      <c r="L4" s="374" t="e">
        <f>+VLOOKUP($A4,#REF!,L$1+1,FALSE)</f>
        <v>#REF!</v>
      </c>
      <c r="M4" s="373" t="e">
        <f>+K4</f>
        <v>#REF!</v>
      </c>
      <c r="N4" s="374" t="e">
        <f>L4</f>
        <v>#REF!</v>
      </c>
      <c r="O4" s="930"/>
      <c r="P4" s="932"/>
      <c r="Q4" s="715" t="str">
        <f>"14 vs
"&amp;"EUR"</f>
        <v>14 vs
EUR</v>
      </c>
      <c r="R4" s="716" t="str">
        <f>"13
"&amp;"Local"</f>
        <v>13
Local</v>
      </c>
      <c r="S4" s="164"/>
      <c r="T4" s="67"/>
      <c r="Y4" s="380" t="e">
        <f>C4</f>
        <v>#REF!</v>
      </c>
      <c r="Z4" s="381" t="e">
        <f t="shared" ref="Z4:AN4" si="2">D4</f>
        <v>#REF!</v>
      </c>
      <c r="AA4" s="381" t="e">
        <f t="shared" si="2"/>
        <v>#REF!</v>
      </c>
      <c r="AB4" s="381" t="e">
        <f t="shared" si="2"/>
        <v>#REF!</v>
      </c>
      <c r="AC4" s="381" t="e">
        <f t="shared" si="2"/>
        <v>#REF!</v>
      </c>
      <c r="AD4" s="381" t="e">
        <f t="shared" si="2"/>
        <v>#REF!</v>
      </c>
      <c r="AE4" s="381" t="e">
        <f t="shared" si="2"/>
        <v>#REF!</v>
      </c>
      <c r="AF4" s="381" t="e">
        <f t="shared" si="2"/>
        <v>#REF!</v>
      </c>
      <c r="AG4" s="373" t="e">
        <f t="shared" si="2"/>
        <v>#REF!</v>
      </c>
      <c r="AH4" s="374" t="e">
        <f t="shared" si="2"/>
        <v>#REF!</v>
      </c>
      <c r="AI4" s="373" t="e">
        <f t="shared" si="2"/>
        <v>#REF!</v>
      </c>
      <c r="AJ4" s="374" t="e">
        <f t="shared" si="2"/>
        <v>#REF!</v>
      </c>
      <c r="AK4" s="373"/>
      <c r="AL4" s="374"/>
      <c r="AM4" s="373" t="str">
        <f t="shared" si="2"/>
        <v>14 vs
EUR</v>
      </c>
      <c r="AN4" s="374" t="str">
        <f t="shared" si="2"/>
        <v>13
Local</v>
      </c>
    </row>
    <row r="5" spans="1:57" s="86" customFormat="1" ht="10.5" customHeight="1">
      <c r="A5" s="165" t="s">
        <v>6</v>
      </c>
      <c r="B5" s="413" t="s">
        <v>6</v>
      </c>
      <c r="C5" s="460"/>
      <c r="D5" s="459">
        <v>173</v>
      </c>
      <c r="E5" s="414">
        <v>172</v>
      </c>
      <c r="F5" s="415">
        <v>175</v>
      </c>
      <c r="G5" s="415">
        <v>180</v>
      </c>
      <c r="H5" s="416">
        <v>174</v>
      </c>
      <c r="I5" s="416">
        <v>180</v>
      </c>
      <c r="J5" s="416">
        <v>207</v>
      </c>
      <c r="K5" s="581">
        <f>((C5-D5)/D5)</f>
        <v>-1</v>
      </c>
      <c r="L5" s="596">
        <f>((C5-G5)/G5)</f>
        <v>-1</v>
      </c>
      <c r="M5" s="418"/>
      <c r="N5" s="402"/>
      <c r="O5" s="405"/>
      <c r="P5" s="414"/>
      <c r="Q5" s="609" t="e">
        <f>((O5-P5)/P5)</f>
        <v>#DIV/0!</v>
      </c>
      <c r="R5" s="419"/>
      <c r="S5" s="164"/>
      <c r="T5" s="697">
        <f>((C5-D5)/D5)-K5</f>
        <v>0</v>
      </c>
      <c r="U5" s="697">
        <f>((C5-G5)/G5)-L5</f>
        <v>0</v>
      </c>
      <c r="V5" s="697" t="e">
        <f t="shared" ref="V5:V16" si="3">((O5-P5)/P5)-Q5</f>
        <v>#DIV/0!</v>
      </c>
      <c r="W5" s="697">
        <f>C5+D5+E5+F5-O5</f>
        <v>520</v>
      </c>
      <c r="X5" s="697">
        <f>G5+H5+I5+J5-P5</f>
        <v>741</v>
      </c>
      <c r="Y5" s="620"/>
      <c r="Z5" s="326"/>
      <c r="AA5" s="275"/>
      <c r="AB5" s="276"/>
      <c r="AC5" s="276"/>
      <c r="AD5" s="277"/>
      <c r="AE5" s="277"/>
      <c r="AF5" s="277"/>
      <c r="AG5" s="581"/>
      <c r="AH5" s="596"/>
      <c r="AI5" s="278"/>
      <c r="AJ5" s="582"/>
      <c r="AK5" s="615"/>
      <c r="AL5" s="622"/>
      <c r="AM5" s="609"/>
      <c r="AN5" s="582"/>
      <c r="AP5" s="633">
        <f t="shared" ref="AP5:AP30" si="4">C5-Y5</f>
        <v>0</v>
      </c>
      <c r="AQ5" s="633">
        <f t="shared" ref="AQ5:AQ30" si="5">D5-Z5</f>
        <v>173</v>
      </c>
      <c r="AR5" s="633">
        <f t="shared" ref="AR5:AR30" si="6">E5-AA5</f>
        <v>172</v>
      </c>
      <c r="AS5" s="633">
        <f t="shared" ref="AS5:AS30" si="7">F5-AB5</f>
        <v>175</v>
      </c>
      <c r="AT5" s="633">
        <f t="shared" ref="AT5:AT30" si="8">G5-AC5</f>
        <v>180</v>
      </c>
      <c r="AU5" s="633">
        <f t="shared" ref="AU5:AU30" si="9">H5-AD5</f>
        <v>174</v>
      </c>
      <c r="AV5" s="633">
        <f t="shared" ref="AV5:AV30" si="10">I5-AE5</f>
        <v>180</v>
      </c>
      <c r="AW5" s="633">
        <f t="shared" ref="AW5:AW30" si="11">J5-AF5</f>
        <v>207</v>
      </c>
      <c r="AX5" s="633">
        <f t="shared" ref="AX5:AX30" si="12">K5-AG5</f>
        <v>-1</v>
      </c>
      <c r="AY5" s="633">
        <f t="shared" ref="AY5:AY30" si="13">L5-AH5</f>
        <v>-1</v>
      </c>
      <c r="AZ5" s="633">
        <f t="shared" ref="AZ5:AZ30" si="14">M5-AI5</f>
        <v>0</v>
      </c>
      <c r="BA5" s="633">
        <f t="shared" ref="BA5:BA30" si="15">N5-AJ5</f>
        <v>0</v>
      </c>
      <c r="BB5" s="633">
        <f t="shared" ref="BB5:BB30" si="16">O5-AK5</f>
        <v>0</v>
      </c>
      <c r="BC5" s="633">
        <f t="shared" ref="BC5:BC30" si="17">P5-AL5</f>
        <v>0</v>
      </c>
      <c r="BD5" s="633" t="e">
        <f t="shared" ref="BD5:BD30" si="18">Q5-AM5</f>
        <v>#DIV/0!</v>
      </c>
      <c r="BE5" s="633">
        <f t="shared" ref="BE5:BE30" si="19">R5-AN5</f>
        <v>0</v>
      </c>
    </row>
    <row r="6" spans="1:57" s="86" customFormat="1" ht="10.5" customHeight="1">
      <c r="A6" s="165" t="s">
        <v>2</v>
      </c>
      <c r="B6" s="413" t="s">
        <v>2</v>
      </c>
      <c r="C6" s="460"/>
      <c r="D6" s="459">
        <v>55</v>
      </c>
      <c r="E6" s="420">
        <v>53</v>
      </c>
      <c r="F6" s="421">
        <v>54</v>
      </c>
      <c r="G6" s="416">
        <v>55</v>
      </c>
      <c r="H6" s="421">
        <v>57</v>
      </c>
      <c r="I6" s="421">
        <v>57</v>
      </c>
      <c r="J6" s="421">
        <v>58</v>
      </c>
      <c r="K6" s="284">
        <f>((C6-D6)/D6)</f>
        <v>-1</v>
      </c>
      <c r="L6" s="285">
        <f t="shared" ref="L6:L16" si="20">((C6-G6)/G6)</f>
        <v>-1</v>
      </c>
      <c r="M6" s="418"/>
      <c r="N6" s="422"/>
      <c r="O6" s="405"/>
      <c r="P6" s="420"/>
      <c r="Q6" s="278" t="e">
        <f t="shared" ref="Q6:Q16" si="21">((O6-P6)/P6)</f>
        <v>#DIV/0!</v>
      </c>
      <c r="R6" s="422"/>
      <c r="S6" s="164"/>
      <c r="T6" s="697">
        <f t="shared" ref="T6:T30" si="22">((C6-D6)/D6)-K6</f>
        <v>0</v>
      </c>
      <c r="U6" s="697">
        <f>((C6-G6)/G6)-L6</f>
        <v>0</v>
      </c>
      <c r="V6" s="697" t="e">
        <f t="shared" si="3"/>
        <v>#DIV/0!</v>
      </c>
      <c r="W6" s="697">
        <f>C6+D6+E6+F6-O6</f>
        <v>162</v>
      </c>
      <c r="X6" s="697">
        <f t="shared" ref="X6:X16" si="23">G6+H6+I6+J6-P6</f>
        <v>227</v>
      </c>
      <c r="Y6" s="327"/>
      <c r="Z6" s="326"/>
      <c r="AA6" s="282"/>
      <c r="AB6" s="283"/>
      <c r="AC6" s="277"/>
      <c r="AD6" s="283"/>
      <c r="AE6" s="283"/>
      <c r="AF6" s="283"/>
      <c r="AG6" s="284"/>
      <c r="AH6" s="285"/>
      <c r="AI6" s="278"/>
      <c r="AJ6" s="280"/>
      <c r="AK6" s="363"/>
      <c r="AL6" s="622"/>
      <c r="AM6" s="278"/>
      <c r="AN6" s="280"/>
      <c r="AP6" s="633">
        <f t="shared" si="4"/>
        <v>0</v>
      </c>
      <c r="AQ6" s="633">
        <f t="shared" si="5"/>
        <v>55</v>
      </c>
      <c r="AR6" s="633">
        <f t="shared" si="6"/>
        <v>53</v>
      </c>
      <c r="AS6" s="633">
        <f t="shared" si="7"/>
        <v>54</v>
      </c>
      <c r="AT6" s="633">
        <f t="shared" si="8"/>
        <v>55</v>
      </c>
      <c r="AU6" s="633">
        <f t="shared" si="9"/>
        <v>57</v>
      </c>
      <c r="AV6" s="633">
        <f t="shared" si="10"/>
        <v>57</v>
      </c>
      <c r="AW6" s="633">
        <f t="shared" si="11"/>
        <v>58</v>
      </c>
      <c r="AX6" s="633">
        <f t="shared" si="12"/>
        <v>-1</v>
      </c>
      <c r="AY6" s="633">
        <f t="shared" si="13"/>
        <v>-1</v>
      </c>
      <c r="AZ6" s="633">
        <f t="shared" si="14"/>
        <v>0</v>
      </c>
      <c r="BA6" s="633">
        <f t="shared" si="15"/>
        <v>0</v>
      </c>
      <c r="BB6" s="633">
        <f t="shared" si="16"/>
        <v>0</v>
      </c>
      <c r="BC6" s="633">
        <f t="shared" si="17"/>
        <v>0</v>
      </c>
      <c r="BD6" s="633" t="e">
        <f t="shared" si="18"/>
        <v>#DIV/0!</v>
      </c>
      <c r="BE6" s="633">
        <f t="shared" si="19"/>
        <v>0</v>
      </c>
    </row>
    <row r="7" spans="1:57" s="86" customFormat="1" ht="10.5" customHeight="1">
      <c r="A7" s="165" t="s">
        <v>0</v>
      </c>
      <c r="B7" s="413" t="s">
        <v>0</v>
      </c>
      <c r="C7" s="460"/>
      <c r="D7" s="459">
        <v>4</v>
      </c>
      <c r="E7" s="420">
        <v>4</v>
      </c>
      <c r="F7" s="421">
        <v>4</v>
      </c>
      <c r="G7" s="416">
        <v>12</v>
      </c>
      <c r="H7" s="421">
        <v>5</v>
      </c>
      <c r="I7" s="421">
        <v>4</v>
      </c>
      <c r="J7" s="421">
        <v>3</v>
      </c>
      <c r="K7" s="284"/>
      <c r="L7" s="285"/>
      <c r="M7" s="418"/>
      <c r="N7" s="422"/>
      <c r="O7" s="405"/>
      <c r="P7" s="420"/>
      <c r="Q7" s="278"/>
      <c r="R7" s="422"/>
      <c r="S7" s="164"/>
      <c r="T7" s="697">
        <f t="shared" si="22"/>
        <v>-1</v>
      </c>
      <c r="U7" s="697">
        <f>((C7-G7)/G7)-L7</f>
        <v>-1</v>
      </c>
      <c r="V7" s="697" t="e">
        <f>((O7-P7)/P7)-Q7</f>
        <v>#DIV/0!</v>
      </c>
      <c r="W7" s="697">
        <f>C7+D7+E7+F7-O7</f>
        <v>12</v>
      </c>
      <c r="X7" s="697">
        <f t="shared" si="23"/>
        <v>24</v>
      </c>
      <c r="Y7" s="327"/>
      <c r="Z7" s="326"/>
      <c r="AA7" s="282"/>
      <c r="AB7" s="283"/>
      <c r="AC7" s="277"/>
      <c r="AD7" s="283"/>
      <c r="AE7" s="283"/>
      <c r="AF7" s="283"/>
      <c r="AG7" s="284"/>
      <c r="AH7" s="285"/>
      <c r="AI7" s="278"/>
      <c r="AJ7" s="280"/>
      <c r="AK7" s="363"/>
      <c r="AL7" s="622"/>
      <c r="AM7" s="278"/>
      <c r="AN7" s="280"/>
      <c r="AP7" s="633">
        <f t="shared" si="4"/>
        <v>0</v>
      </c>
      <c r="AQ7" s="633">
        <f t="shared" si="5"/>
        <v>4</v>
      </c>
      <c r="AR7" s="633">
        <f t="shared" si="6"/>
        <v>4</v>
      </c>
      <c r="AS7" s="633">
        <f t="shared" si="7"/>
        <v>4</v>
      </c>
      <c r="AT7" s="633">
        <f t="shared" si="8"/>
        <v>12</v>
      </c>
      <c r="AU7" s="633">
        <f t="shared" si="9"/>
        <v>5</v>
      </c>
      <c r="AV7" s="633">
        <f t="shared" si="10"/>
        <v>4</v>
      </c>
      <c r="AW7" s="633">
        <f t="shared" si="11"/>
        <v>3</v>
      </c>
      <c r="AX7" s="633">
        <f t="shared" si="12"/>
        <v>0</v>
      </c>
      <c r="AY7" s="633">
        <f t="shared" si="13"/>
        <v>0</v>
      </c>
      <c r="AZ7" s="633">
        <f t="shared" si="14"/>
        <v>0</v>
      </c>
      <c r="BA7" s="633">
        <f t="shared" si="15"/>
        <v>0</v>
      </c>
      <c r="BB7" s="633">
        <f t="shared" si="16"/>
        <v>0</v>
      </c>
      <c r="BC7" s="633">
        <f t="shared" si="17"/>
        <v>0</v>
      </c>
      <c r="BD7" s="633">
        <f t="shared" si="18"/>
        <v>0</v>
      </c>
      <c r="BE7" s="633">
        <f t="shared" si="19"/>
        <v>0</v>
      </c>
    </row>
    <row r="8" spans="1:57" s="86" customFormat="1" ht="10.5" customHeight="1">
      <c r="A8" s="165" t="s">
        <v>14</v>
      </c>
      <c r="B8" s="413" t="s">
        <v>14</v>
      </c>
      <c r="C8" s="460"/>
      <c r="D8" s="459">
        <v>0</v>
      </c>
      <c r="E8" s="420">
        <v>0</v>
      </c>
      <c r="F8" s="421">
        <v>0</v>
      </c>
      <c r="G8" s="416">
        <v>0</v>
      </c>
      <c r="H8" s="421">
        <v>0</v>
      </c>
      <c r="I8" s="421">
        <v>0</v>
      </c>
      <c r="J8" s="421">
        <v>5</v>
      </c>
      <c r="K8" s="284"/>
      <c r="L8" s="285"/>
      <c r="M8" s="418"/>
      <c r="N8" s="461"/>
      <c r="O8" s="405"/>
      <c r="P8" s="420"/>
      <c r="Q8" s="278"/>
      <c r="R8" s="422"/>
      <c r="S8" s="164"/>
      <c r="T8" s="697"/>
      <c r="U8" s="697"/>
      <c r="V8" s="697"/>
      <c r="W8" s="697"/>
      <c r="X8" s="697"/>
      <c r="Y8" s="327"/>
      <c r="Z8" s="326"/>
      <c r="AA8" s="282"/>
      <c r="AB8" s="283"/>
      <c r="AC8" s="277"/>
      <c r="AD8" s="283"/>
      <c r="AE8" s="283"/>
      <c r="AF8" s="283"/>
      <c r="AG8" s="284"/>
      <c r="AH8" s="285"/>
      <c r="AI8" s="278"/>
      <c r="AJ8" s="623"/>
      <c r="AK8" s="363"/>
      <c r="AL8" s="622"/>
      <c r="AM8" s="278"/>
      <c r="AN8" s="280"/>
      <c r="AP8" s="633">
        <f t="shared" si="4"/>
        <v>0</v>
      </c>
      <c r="AQ8" s="633">
        <f t="shared" si="5"/>
        <v>0</v>
      </c>
      <c r="AR8" s="633">
        <f t="shared" si="6"/>
        <v>0</v>
      </c>
      <c r="AS8" s="633">
        <f t="shared" si="7"/>
        <v>0</v>
      </c>
      <c r="AT8" s="633">
        <f t="shared" si="8"/>
        <v>0</v>
      </c>
      <c r="AU8" s="633">
        <f t="shared" si="9"/>
        <v>0</v>
      </c>
      <c r="AV8" s="633">
        <f t="shared" si="10"/>
        <v>0</v>
      </c>
      <c r="AW8" s="633">
        <f t="shared" si="11"/>
        <v>5</v>
      </c>
      <c r="AX8" s="633">
        <f t="shared" si="12"/>
        <v>0</v>
      </c>
      <c r="AY8" s="633">
        <f t="shared" si="13"/>
        <v>0</v>
      </c>
      <c r="AZ8" s="633">
        <f t="shared" si="14"/>
        <v>0</v>
      </c>
      <c r="BA8" s="633">
        <f t="shared" si="15"/>
        <v>0</v>
      </c>
      <c r="BB8" s="633">
        <f t="shared" si="16"/>
        <v>0</v>
      </c>
      <c r="BC8" s="633">
        <f t="shared" si="17"/>
        <v>0</v>
      </c>
      <c r="BD8" s="633">
        <f t="shared" si="18"/>
        <v>0</v>
      </c>
      <c r="BE8" s="633">
        <f t="shared" si="19"/>
        <v>0</v>
      </c>
    </row>
    <row r="9" spans="1:57" s="86" customFormat="1" ht="10.5" customHeight="1">
      <c r="A9" s="166" t="s">
        <v>7</v>
      </c>
      <c r="B9" s="423" t="s">
        <v>7</v>
      </c>
      <c r="C9" s="462"/>
      <c r="D9" s="412">
        <v>232</v>
      </c>
      <c r="E9" s="409">
        <v>229</v>
      </c>
      <c r="F9" s="412">
        <v>233</v>
      </c>
      <c r="G9" s="412">
        <v>247</v>
      </c>
      <c r="H9" s="428">
        <v>236</v>
      </c>
      <c r="I9" s="428">
        <v>241</v>
      </c>
      <c r="J9" s="428">
        <v>273</v>
      </c>
      <c r="K9" s="287">
        <f>((C9-D9)/D9)</f>
        <v>-1</v>
      </c>
      <c r="L9" s="288">
        <f t="shared" si="20"/>
        <v>-1</v>
      </c>
      <c r="M9" s="425"/>
      <c r="N9" s="426"/>
      <c r="O9" s="407"/>
      <c r="P9" s="412"/>
      <c r="Q9" s="289" t="e">
        <f t="shared" si="21"/>
        <v>#DIV/0!</v>
      </c>
      <c r="R9" s="426"/>
      <c r="S9" s="164"/>
      <c r="T9" s="697">
        <f t="shared" si="22"/>
        <v>0</v>
      </c>
      <c r="U9" s="697">
        <f t="shared" ref="U9:U30" si="24">((C9-G9)/G9)-L9</f>
        <v>0</v>
      </c>
      <c r="V9" s="697" t="e">
        <f t="shared" si="3"/>
        <v>#DIV/0!</v>
      </c>
      <c r="W9" s="697">
        <f>C9+D9+E9+F9-O9</f>
        <v>694</v>
      </c>
      <c r="X9" s="697">
        <f t="shared" si="23"/>
        <v>997</v>
      </c>
      <c r="Y9" s="584"/>
      <c r="Z9" s="286"/>
      <c r="AA9" s="611"/>
      <c r="AB9" s="286"/>
      <c r="AC9" s="286"/>
      <c r="AD9" s="294"/>
      <c r="AE9" s="294"/>
      <c r="AF9" s="294"/>
      <c r="AG9" s="287"/>
      <c r="AH9" s="288"/>
      <c r="AI9" s="289"/>
      <c r="AJ9" s="290"/>
      <c r="AK9" s="610"/>
      <c r="AL9" s="286"/>
      <c r="AM9" s="289"/>
      <c r="AN9" s="290"/>
      <c r="AP9" s="633">
        <f t="shared" si="4"/>
        <v>0</v>
      </c>
      <c r="AQ9" s="633">
        <f t="shared" si="5"/>
        <v>232</v>
      </c>
      <c r="AR9" s="633">
        <f t="shared" si="6"/>
        <v>229</v>
      </c>
      <c r="AS9" s="633">
        <f t="shared" si="7"/>
        <v>233</v>
      </c>
      <c r="AT9" s="633">
        <f t="shared" si="8"/>
        <v>247</v>
      </c>
      <c r="AU9" s="633">
        <f t="shared" si="9"/>
        <v>236</v>
      </c>
      <c r="AV9" s="633">
        <f t="shared" si="10"/>
        <v>241</v>
      </c>
      <c r="AW9" s="633">
        <f t="shared" si="11"/>
        <v>273</v>
      </c>
      <c r="AX9" s="633">
        <f t="shared" si="12"/>
        <v>-1</v>
      </c>
      <c r="AY9" s="633">
        <f t="shared" si="13"/>
        <v>-1</v>
      </c>
      <c r="AZ9" s="633">
        <f t="shared" si="14"/>
        <v>0</v>
      </c>
      <c r="BA9" s="633">
        <f t="shared" si="15"/>
        <v>0</v>
      </c>
      <c r="BB9" s="633">
        <f t="shared" si="16"/>
        <v>0</v>
      </c>
      <c r="BC9" s="633">
        <f t="shared" si="17"/>
        <v>0</v>
      </c>
      <c r="BD9" s="633" t="e">
        <f t="shared" si="18"/>
        <v>#DIV/0!</v>
      </c>
      <c r="BE9" s="633">
        <f t="shared" si="19"/>
        <v>0</v>
      </c>
    </row>
    <row r="10" spans="1:57" s="86" customFormat="1" ht="10.5" customHeight="1">
      <c r="A10" s="165" t="s">
        <v>3</v>
      </c>
      <c r="B10" s="869" t="s">
        <v>3</v>
      </c>
      <c r="C10" s="888"/>
      <c r="D10" s="889"/>
      <c r="E10" s="890"/>
      <c r="F10" s="877"/>
      <c r="G10" s="891"/>
      <c r="H10" s="877"/>
      <c r="I10" s="877"/>
      <c r="J10" s="877"/>
      <c r="K10" s="871"/>
      <c r="L10" s="872"/>
      <c r="M10" s="878"/>
      <c r="N10" s="879"/>
      <c r="O10" s="873"/>
      <c r="P10" s="890"/>
      <c r="Q10" s="880"/>
      <c r="R10" s="879"/>
      <c r="S10" s="885"/>
      <c r="T10" s="892"/>
      <c r="U10" s="892"/>
      <c r="V10" s="892"/>
      <c r="W10" s="697"/>
      <c r="X10" s="892"/>
      <c r="Y10" s="327"/>
      <c r="Z10" s="326"/>
      <c r="AA10" s="282"/>
      <c r="AB10" s="283"/>
      <c r="AC10" s="277"/>
      <c r="AD10" s="283"/>
      <c r="AE10" s="283"/>
      <c r="AF10" s="283"/>
      <c r="AG10" s="284"/>
      <c r="AH10" s="285"/>
      <c r="AI10" s="278"/>
      <c r="AJ10" s="280"/>
      <c r="AK10" s="363"/>
      <c r="AL10" s="622"/>
      <c r="AM10" s="278"/>
      <c r="AN10" s="280"/>
      <c r="AP10" s="633">
        <f t="shared" si="4"/>
        <v>0</v>
      </c>
      <c r="AQ10" s="633">
        <f t="shared" si="5"/>
        <v>0</v>
      </c>
      <c r="AR10" s="633">
        <f t="shared" si="6"/>
        <v>0</v>
      </c>
      <c r="AS10" s="633">
        <f t="shared" si="7"/>
        <v>0</v>
      </c>
      <c r="AT10" s="633">
        <f t="shared" si="8"/>
        <v>0</v>
      </c>
      <c r="AU10" s="633">
        <f t="shared" si="9"/>
        <v>0</v>
      </c>
      <c r="AV10" s="633">
        <f t="shared" si="10"/>
        <v>0</v>
      </c>
      <c r="AW10" s="633">
        <f t="shared" si="11"/>
        <v>0</v>
      </c>
      <c r="AX10" s="633">
        <f t="shared" si="12"/>
        <v>0</v>
      </c>
      <c r="AY10" s="633">
        <f t="shared" si="13"/>
        <v>0</v>
      </c>
      <c r="AZ10" s="633">
        <f t="shared" si="14"/>
        <v>0</v>
      </c>
      <c r="BA10" s="633">
        <f t="shared" si="15"/>
        <v>0</v>
      </c>
      <c r="BB10" s="633">
        <f t="shared" si="16"/>
        <v>0</v>
      </c>
      <c r="BC10" s="633">
        <f t="shared" si="17"/>
        <v>0</v>
      </c>
      <c r="BD10" s="633">
        <f t="shared" si="18"/>
        <v>0</v>
      </c>
      <c r="BE10" s="633">
        <f t="shared" si="19"/>
        <v>0</v>
      </c>
    </row>
    <row r="11" spans="1:57" s="86" customFormat="1" ht="10.5" customHeight="1">
      <c r="A11" s="165" t="s">
        <v>61</v>
      </c>
      <c r="B11" s="869" t="s">
        <v>65</v>
      </c>
      <c r="C11" s="888"/>
      <c r="D11" s="889"/>
      <c r="E11" s="890"/>
      <c r="F11" s="877"/>
      <c r="G11" s="891"/>
      <c r="H11" s="877"/>
      <c r="I11" s="877"/>
      <c r="J11" s="877"/>
      <c r="K11" s="871"/>
      <c r="L11" s="872"/>
      <c r="M11" s="878"/>
      <c r="N11" s="879"/>
      <c r="O11" s="873"/>
      <c r="P11" s="890"/>
      <c r="Q11" s="880"/>
      <c r="R11" s="879"/>
      <c r="S11" s="885"/>
      <c r="T11" s="892"/>
      <c r="U11" s="892"/>
      <c r="V11" s="892"/>
      <c r="W11" s="697"/>
      <c r="X11" s="892"/>
      <c r="Y11" s="327"/>
      <c r="Z11" s="326"/>
      <c r="AA11" s="282"/>
      <c r="AB11" s="283"/>
      <c r="AC11" s="277"/>
      <c r="AD11" s="283"/>
      <c r="AE11" s="283"/>
      <c r="AF11" s="283"/>
      <c r="AG11" s="284"/>
      <c r="AH11" s="285"/>
      <c r="AI11" s="278"/>
      <c r="AJ11" s="280"/>
      <c r="AK11" s="363"/>
      <c r="AL11" s="622"/>
      <c r="AM11" s="278"/>
      <c r="AN11" s="280"/>
      <c r="AP11" s="633">
        <f t="shared" si="4"/>
        <v>0</v>
      </c>
      <c r="AQ11" s="633">
        <f t="shared" si="5"/>
        <v>0</v>
      </c>
      <c r="AR11" s="633">
        <f t="shared" si="6"/>
        <v>0</v>
      </c>
      <c r="AS11" s="633">
        <f t="shared" si="7"/>
        <v>0</v>
      </c>
      <c r="AT11" s="633">
        <f t="shared" si="8"/>
        <v>0</v>
      </c>
      <c r="AU11" s="633">
        <f t="shared" si="9"/>
        <v>0</v>
      </c>
      <c r="AV11" s="633">
        <f t="shared" si="10"/>
        <v>0</v>
      </c>
      <c r="AW11" s="633">
        <f t="shared" si="11"/>
        <v>0</v>
      </c>
      <c r="AX11" s="633">
        <f t="shared" si="12"/>
        <v>0</v>
      </c>
      <c r="AY11" s="633">
        <f t="shared" si="13"/>
        <v>0</v>
      </c>
      <c r="AZ11" s="633">
        <f t="shared" si="14"/>
        <v>0</v>
      </c>
      <c r="BA11" s="633">
        <f t="shared" si="15"/>
        <v>0</v>
      </c>
      <c r="BB11" s="633">
        <f t="shared" si="16"/>
        <v>0</v>
      </c>
      <c r="BC11" s="633">
        <f t="shared" si="17"/>
        <v>0</v>
      </c>
      <c r="BD11" s="633">
        <f t="shared" si="18"/>
        <v>0</v>
      </c>
      <c r="BE11" s="633">
        <f t="shared" si="19"/>
        <v>0</v>
      </c>
    </row>
    <row r="12" spans="1:57" s="86" customFormat="1" ht="10.5" customHeight="1">
      <c r="A12" s="166" t="s">
        <v>20</v>
      </c>
      <c r="B12" s="423" t="s">
        <v>20</v>
      </c>
      <c r="C12" s="462"/>
      <c r="D12" s="463">
        <v>-117</v>
      </c>
      <c r="E12" s="427">
        <v>-116</v>
      </c>
      <c r="F12" s="428">
        <v>-155</v>
      </c>
      <c r="G12" s="412">
        <v>-120</v>
      </c>
      <c r="H12" s="428">
        <v>-114</v>
      </c>
      <c r="I12" s="428">
        <v>-117</v>
      </c>
      <c r="J12" s="428">
        <v>-159</v>
      </c>
      <c r="K12" s="287">
        <f>((C12-D12)/D12)</f>
        <v>-1</v>
      </c>
      <c r="L12" s="288">
        <f t="shared" si="20"/>
        <v>-1</v>
      </c>
      <c r="M12" s="425"/>
      <c r="N12" s="426"/>
      <c r="O12" s="408"/>
      <c r="P12" s="427"/>
      <c r="Q12" s="289" t="e">
        <f t="shared" si="21"/>
        <v>#DIV/0!</v>
      </c>
      <c r="R12" s="426"/>
      <c r="S12" s="164"/>
      <c r="T12" s="697">
        <f t="shared" si="22"/>
        <v>0</v>
      </c>
      <c r="U12" s="697">
        <f t="shared" si="24"/>
        <v>0</v>
      </c>
      <c r="V12" s="697" t="e">
        <f t="shared" si="3"/>
        <v>#DIV/0!</v>
      </c>
      <c r="W12" s="697">
        <f>C12+D12+E12+F12-O12</f>
        <v>-388</v>
      </c>
      <c r="X12" s="697">
        <f t="shared" si="23"/>
        <v>-510</v>
      </c>
      <c r="Y12" s="584"/>
      <c r="Z12" s="588"/>
      <c r="AA12" s="293"/>
      <c r="AB12" s="294"/>
      <c r="AC12" s="286"/>
      <c r="AD12" s="294"/>
      <c r="AE12" s="294"/>
      <c r="AF12" s="294"/>
      <c r="AG12" s="287"/>
      <c r="AH12" s="288"/>
      <c r="AI12" s="289"/>
      <c r="AJ12" s="290"/>
      <c r="AK12" s="610"/>
      <c r="AL12" s="624"/>
      <c r="AM12" s="289"/>
      <c r="AN12" s="290"/>
      <c r="AP12" s="633">
        <f t="shared" si="4"/>
        <v>0</v>
      </c>
      <c r="AQ12" s="633">
        <f t="shared" si="5"/>
        <v>-117</v>
      </c>
      <c r="AR12" s="633">
        <f t="shared" si="6"/>
        <v>-116</v>
      </c>
      <c r="AS12" s="633">
        <f t="shared" si="7"/>
        <v>-155</v>
      </c>
      <c r="AT12" s="633">
        <f t="shared" si="8"/>
        <v>-120</v>
      </c>
      <c r="AU12" s="633">
        <f t="shared" si="9"/>
        <v>-114</v>
      </c>
      <c r="AV12" s="633">
        <f t="shared" si="10"/>
        <v>-117</v>
      </c>
      <c r="AW12" s="633">
        <f t="shared" si="11"/>
        <v>-159</v>
      </c>
      <c r="AX12" s="633">
        <f t="shared" si="12"/>
        <v>-1</v>
      </c>
      <c r="AY12" s="633">
        <f t="shared" si="13"/>
        <v>-1</v>
      </c>
      <c r="AZ12" s="633">
        <f t="shared" si="14"/>
        <v>0</v>
      </c>
      <c r="BA12" s="633">
        <f t="shared" si="15"/>
        <v>0</v>
      </c>
      <c r="BB12" s="633">
        <f t="shared" si="16"/>
        <v>0</v>
      </c>
      <c r="BC12" s="633">
        <f t="shared" si="17"/>
        <v>0</v>
      </c>
      <c r="BD12" s="633" t="e">
        <f t="shared" si="18"/>
        <v>#DIV/0!</v>
      </c>
      <c r="BE12" s="633">
        <f t="shared" si="19"/>
        <v>0</v>
      </c>
    </row>
    <row r="13" spans="1:57" s="86" customFormat="1" ht="10.5" customHeight="1">
      <c r="A13" s="166" t="s">
        <v>9</v>
      </c>
      <c r="B13" s="423" t="s">
        <v>9</v>
      </c>
      <c r="C13" s="462"/>
      <c r="D13" s="463">
        <v>115</v>
      </c>
      <c r="E13" s="427">
        <v>113</v>
      </c>
      <c r="F13" s="428">
        <v>78</v>
      </c>
      <c r="G13" s="428">
        <v>127</v>
      </c>
      <c r="H13" s="428">
        <v>122</v>
      </c>
      <c r="I13" s="428">
        <v>124</v>
      </c>
      <c r="J13" s="428">
        <v>114</v>
      </c>
      <c r="K13" s="287">
        <f>((C13-D13)/D13)</f>
        <v>-1</v>
      </c>
      <c r="L13" s="288">
        <f t="shared" si="20"/>
        <v>-1</v>
      </c>
      <c r="M13" s="425"/>
      <c r="N13" s="426"/>
      <c r="O13" s="408"/>
      <c r="P13" s="427"/>
      <c r="Q13" s="289" t="e">
        <f t="shared" si="21"/>
        <v>#DIV/0!</v>
      </c>
      <c r="R13" s="426"/>
      <c r="S13" s="164"/>
      <c r="T13" s="697">
        <f t="shared" si="22"/>
        <v>0</v>
      </c>
      <c r="U13" s="697">
        <f t="shared" si="24"/>
        <v>0</v>
      </c>
      <c r="V13" s="697" t="e">
        <f t="shared" si="3"/>
        <v>#DIV/0!</v>
      </c>
      <c r="W13" s="697">
        <f>C13+D13+E13+F13-O13</f>
        <v>306</v>
      </c>
      <c r="X13" s="697">
        <f t="shared" si="23"/>
        <v>487</v>
      </c>
      <c r="Y13" s="584"/>
      <c r="Z13" s="588"/>
      <c r="AA13" s="293"/>
      <c r="AB13" s="294"/>
      <c r="AC13" s="294"/>
      <c r="AD13" s="294"/>
      <c r="AE13" s="294"/>
      <c r="AF13" s="294"/>
      <c r="AG13" s="287"/>
      <c r="AH13" s="288"/>
      <c r="AI13" s="289"/>
      <c r="AJ13" s="290"/>
      <c r="AK13" s="610"/>
      <c r="AL13" s="624"/>
      <c r="AM13" s="289"/>
      <c r="AN13" s="290"/>
      <c r="AP13" s="633">
        <f t="shared" si="4"/>
        <v>0</v>
      </c>
      <c r="AQ13" s="633">
        <f t="shared" si="5"/>
        <v>115</v>
      </c>
      <c r="AR13" s="633">
        <f t="shared" si="6"/>
        <v>113</v>
      </c>
      <c r="AS13" s="633">
        <f t="shared" si="7"/>
        <v>78</v>
      </c>
      <c r="AT13" s="633">
        <f t="shared" si="8"/>
        <v>127</v>
      </c>
      <c r="AU13" s="633">
        <f t="shared" si="9"/>
        <v>122</v>
      </c>
      <c r="AV13" s="633">
        <f t="shared" si="10"/>
        <v>124</v>
      </c>
      <c r="AW13" s="633">
        <f t="shared" si="11"/>
        <v>114</v>
      </c>
      <c r="AX13" s="633">
        <f t="shared" si="12"/>
        <v>-1</v>
      </c>
      <c r="AY13" s="633">
        <f t="shared" si="13"/>
        <v>-1</v>
      </c>
      <c r="AZ13" s="633">
        <f t="shared" si="14"/>
        <v>0</v>
      </c>
      <c r="BA13" s="633">
        <f t="shared" si="15"/>
        <v>0</v>
      </c>
      <c r="BB13" s="633">
        <f t="shared" si="16"/>
        <v>0</v>
      </c>
      <c r="BC13" s="633">
        <f t="shared" si="17"/>
        <v>0</v>
      </c>
      <c r="BD13" s="633" t="e">
        <f t="shared" si="18"/>
        <v>#DIV/0!</v>
      </c>
      <c r="BE13" s="633">
        <f t="shared" si="19"/>
        <v>0</v>
      </c>
    </row>
    <row r="14" spans="1:57" s="86" customFormat="1" ht="10.5" customHeight="1">
      <c r="A14" s="165" t="s">
        <v>19</v>
      </c>
      <c r="B14" s="413" t="s">
        <v>19</v>
      </c>
      <c r="C14" s="460"/>
      <c r="D14" s="459">
        <v>-16</v>
      </c>
      <c r="E14" s="420">
        <v>-6</v>
      </c>
      <c r="F14" s="421">
        <v>-12</v>
      </c>
      <c r="G14" s="415">
        <v>-6</v>
      </c>
      <c r="H14" s="421">
        <v>-6</v>
      </c>
      <c r="I14" s="421">
        <v>-2</v>
      </c>
      <c r="J14" s="421">
        <v>-4</v>
      </c>
      <c r="K14" s="284"/>
      <c r="L14" s="285"/>
      <c r="M14" s="429"/>
      <c r="N14" s="422"/>
      <c r="O14" s="405"/>
      <c r="P14" s="420"/>
      <c r="Q14" s="278"/>
      <c r="R14" s="422"/>
      <c r="S14" s="164"/>
      <c r="T14" s="697"/>
      <c r="U14" s="697"/>
      <c r="V14" s="697"/>
      <c r="W14" s="697">
        <f>C14+D14+E14+F14-O14</f>
        <v>-34</v>
      </c>
      <c r="X14" s="697">
        <f t="shared" si="23"/>
        <v>-18</v>
      </c>
      <c r="Y14" s="327"/>
      <c r="Z14" s="326"/>
      <c r="AA14" s="282"/>
      <c r="AB14" s="283"/>
      <c r="AC14" s="276"/>
      <c r="AD14" s="283"/>
      <c r="AE14" s="283"/>
      <c r="AF14" s="283"/>
      <c r="AG14" s="284"/>
      <c r="AH14" s="285"/>
      <c r="AI14" s="295"/>
      <c r="AJ14" s="280"/>
      <c r="AK14" s="363"/>
      <c r="AL14" s="622"/>
      <c r="AM14" s="278"/>
      <c r="AN14" s="280"/>
      <c r="AP14" s="633">
        <f t="shared" si="4"/>
        <v>0</v>
      </c>
      <c r="AQ14" s="633">
        <f t="shared" si="5"/>
        <v>-16</v>
      </c>
      <c r="AR14" s="633">
        <f t="shared" si="6"/>
        <v>-6</v>
      </c>
      <c r="AS14" s="633">
        <f t="shared" si="7"/>
        <v>-12</v>
      </c>
      <c r="AT14" s="633">
        <f t="shared" si="8"/>
        <v>-6</v>
      </c>
      <c r="AU14" s="633">
        <f t="shared" si="9"/>
        <v>-6</v>
      </c>
      <c r="AV14" s="633">
        <f t="shared" si="10"/>
        <v>-2</v>
      </c>
      <c r="AW14" s="633">
        <f t="shared" si="11"/>
        <v>-4</v>
      </c>
      <c r="AX14" s="633">
        <f t="shared" si="12"/>
        <v>0</v>
      </c>
      <c r="AY14" s="633">
        <f t="shared" si="13"/>
        <v>0</v>
      </c>
      <c r="AZ14" s="633">
        <f t="shared" si="14"/>
        <v>0</v>
      </c>
      <c r="BA14" s="633">
        <f t="shared" si="15"/>
        <v>0</v>
      </c>
      <c r="BB14" s="633">
        <f t="shared" si="16"/>
        <v>0</v>
      </c>
      <c r="BC14" s="633">
        <f t="shared" si="17"/>
        <v>0</v>
      </c>
      <c r="BD14" s="633">
        <f t="shared" si="18"/>
        <v>0</v>
      </c>
      <c r="BE14" s="633">
        <f t="shared" si="19"/>
        <v>0</v>
      </c>
    </row>
    <row r="15" spans="1:57" s="86" customFormat="1" ht="10.5" hidden="1" customHeight="1" outlineLevel="1">
      <c r="A15" s="176" t="s">
        <v>83</v>
      </c>
      <c r="B15" s="413" t="s">
        <v>83</v>
      </c>
      <c r="C15" s="460"/>
      <c r="D15" s="459"/>
      <c r="E15" s="420"/>
      <c r="F15" s="421"/>
      <c r="G15" s="415"/>
      <c r="H15" s="421"/>
      <c r="I15" s="421"/>
      <c r="J15" s="421"/>
      <c r="K15" s="284" t="e">
        <v>#N/A</v>
      </c>
      <c r="L15" s="285" t="e">
        <f t="shared" si="20"/>
        <v>#DIV/0!</v>
      </c>
      <c r="M15" s="429"/>
      <c r="N15" s="422"/>
      <c r="O15" s="405"/>
      <c r="P15" s="420"/>
      <c r="Q15" s="278" t="e">
        <f>((O15-P15)/P15)</f>
        <v>#DIV/0!</v>
      </c>
      <c r="R15" s="422"/>
      <c r="S15" s="164"/>
      <c r="T15" s="697" t="e">
        <f>((C15-D15)/D15)-K15</f>
        <v>#DIV/0!</v>
      </c>
      <c r="U15" s="697" t="e">
        <f>((C15-G15)/G15)-L15</f>
        <v>#DIV/0!</v>
      </c>
      <c r="V15" s="697" t="e">
        <f>((O15-P15)/P15)-Q15</f>
        <v>#DIV/0!</v>
      </c>
      <c r="W15" s="697">
        <f t="shared" ref="W15" si="25">C15+D15+E15-O15</f>
        <v>0</v>
      </c>
      <c r="X15" s="697">
        <f t="shared" si="23"/>
        <v>0</v>
      </c>
      <c r="Y15" s="327"/>
      <c r="Z15" s="326"/>
      <c r="AA15" s="282"/>
      <c r="AB15" s="283"/>
      <c r="AC15" s="276"/>
      <c r="AD15" s="283"/>
      <c r="AE15" s="283"/>
      <c r="AF15" s="283"/>
      <c r="AG15" s="284"/>
      <c r="AH15" s="285"/>
      <c r="AI15" s="295"/>
      <c r="AJ15" s="280"/>
      <c r="AK15" s="363"/>
      <c r="AL15" s="622"/>
      <c r="AM15" s="278"/>
      <c r="AN15" s="280"/>
      <c r="AP15" s="633">
        <f t="shared" ref="AP15:BE15" si="26">C15-Y15</f>
        <v>0</v>
      </c>
      <c r="AQ15" s="633">
        <f t="shared" si="26"/>
        <v>0</v>
      </c>
      <c r="AR15" s="633">
        <f t="shared" si="26"/>
        <v>0</v>
      </c>
      <c r="AS15" s="633">
        <f t="shared" si="26"/>
        <v>0</v>
      </c>
      <c r="AT15" s="633">
        <f t="shared" si="26"/>
        <v>0</v>
      </c>
      <c r="AU15" s="633">
        <f t="shared" si="26"/>
        <v>0</v>
      </c>
      <c r="AV15" s="633">
        <f t="shared" si="26"/>
        <v>0</v>
      </c>
      <c r="AW15" s="633">
        <f t="shared" si="26"/>
        <v>0</v>
      </c>
      <c r="AX15" s="633" t="e">
        <f t="shared" si="26"/>
        <v>#N/A</v>
      </c>
      <c r="AY15" s="633" t="e">
        <f t="shared" si="26"/>
        <v>#DIV/0!</v>
      </c>
      <c r="AZ15" s="633">
        <f t="shared" si="26"/>
        <v>0</v>
      </c>
      <c r="BA15" s="633">
        <f t="shared" si="26"/>
        <v>0</v>
      </c>
      <c r="BB15" s="633">
        <f t="shared" si="26"/>
        <v>0</v>
      </c>
      <c r="BC15" s="633">
        <f t="shared" si="26"/>
        <v>0</v>
      </c>
      <c r="BD15" s="633" t="e">
        <f t="shared" si="26"/>
        <v>#DIV/0!</v>
      </c>
      <c r="BE15" s="633">
        <f t="shared" si="26"/>
        <v>0</v>
      </c>
    </row>
    <row r="16" spans="1:57" s="86" customFormat="1" ht="10.5" customHeight="1" collapsed="1">
      <c r="A16" s="166" t="s">
        <v>4</v>
      </c>
      <c r="B16" s="430" t="s">
        <v>4</v>
      </c>
      <c r="C16" s="464"/>
      <c r="D16" s="465">
        <v>99</v>
      </c>
      <c r="E16" s="432">
        <v>107</v>
      </c>
      <c r="F16" s="433">
        <v>66</v>
      </c>
      <c r="G16" s="434">
        <v>121</v>
      </c>
      <c r="H16" s="433">
        <v>116</v>
      </c>
      <c r="I16" s="433">
        <v>122</v>
      </c>
      <c r="J16" s="433">
        <v>110</v>
      </c>
      <c r="K16" s="299">
        <f>((C16-D16)/D16)</f>
        <v>-1</v>
      </c>
      <c r="L16" s="607">
        <f t="shared" si="20"/>
        <v>-1</v>
      </c>
      <c r="M16" s="436"/>
      <c r="N16" s="437"/>
      <c r="O16" s="431"/>
      <c r="P16" s="432"/>
      <c r="Q16" s="300" t="e">
        <f t="shared" si="21"/>
        <v>#DIV/0!</v>
      </c>
      <c r="R16" s="438"/>
      <c r="S16" s="164"/>
      <c r="T16" s="697">
        <f t="shared" si="22"/>
        <v>0</v>
      </c>
      <c r="U16" s="697">
        <f t="shared" si="24"/>
        <v>0</v>
      </c>
      <c r="V16" s="697" t="e">
        <f t="shared" si="3"/>
        <v>#DIV/0!</v>
      </c>
      <c r="W16" s="697">
        <f>C16+D16+E16+F16-O16</f>
        <v>272</v>
      </c>
      <c r="X16" s="697">
        <f t="shared" si="23"/>
        <v>469</v>
      </c>
      <c r="Y16" s="591"/>
      <c r="Z16" s="592"/>
      <c r="AA16" s="297"/>
      <c r="AB16" s="266"/>
      <c r="AC16" s="298"/>
      <c r="AD16" s="266"/>
      <c r="AE16" s="266"/>
      <c r="AF16" s="266"/>
      <c r="AG16" s="299"/>
      <c r="AH16" s="607"/>
      <c r="AI16" s="300"/>
      <c r="AJ16" s="301"/>
      <c r="AK16" s="612"/>
      <c r="AL16" s="625"/>
      <c r="AM16" s="300"/>
      <c r="AN16" s="318"/>
      <c r="AP16" s="633">
        <f t="shared" si="4"/>
        <v>0</v>
      </c>
      <c r="AQ16" s="633">
        <f t="shared" si="5"/>
        <v>99</v>
      </c>
      <c r="AR16" s="633">
        <f t="shared" si="6"/>
        <v>107</v>
      </c>
      <c r="AS16" s="633">
        <f t="shared" si="7"/>
        <v>66</v>
      </c>
      <c r="AT16" s="633">
        <f t="shared" si="8"/>
        <v>121</v>
      </c>
      <c r="AU16" s="633">
        <f t="shared" si="9"/>
        <v>116</v>
      </c>
      <c r="AV16" s="633">
        <f t="shared" si="10"/>
        <v>122</v>
      </c>
      <c r="AW16" s="633">
        <f t="shared" si="11"/>
        <v>110</v>
      </c>
      <c r="AX16" s="633">
        <f t="shared" si="12"/>
        <v>-1</v>
      </c>
      <c r="AY16" s="633">
        <f t="shared" si="13"/>
        <v>-1</v>
      </c>
      <c r="AZ16" s="633">
        <f t="shared" si="14"/>
        <v>0</v>
      </c>
      <c r="BA16" s="633">
        <f t="shared" si="15"/>
        <v>0</v>
      </c>
      <c r="BB16" s="633">
        <f t="shared" si="16"/>
        <v>0</v>
      </c>
      <c r="BC16" s="633">
        <f t="shared" si="17"/>
        <v>0</v>
      </c>
      <c r="BD16" s="633" t="e">
        <f t="shared" si="18"/>
        <v>#DIV/0!</v>
      </c>
      <c r="BE16" s="633">
        <f t="shared" si="19"/>
        <v>0</v>
      </c>
    </row>
    <row r="17" spans="1:57" s="86" customFormat="1" ht="10.5" customHeight="1">
      <c r="A17" s="165" t="s">
        <v>8</v>
      </c>
      <c r="B17" s="413" t="s">
        <v>8</v>
      </c>
      <c r="C17" s="439"/>
      <c r="D17" s="466">
        <v>50.4</v>
      </c>
      <c r="E17" s="416">
        <v>50.7</v>
      </c>
      <c r="F17" s="416">
        <v>66.5</v>
      </c>
      <c r="G17" s="416">
        <v>48.6</v>
      </c>
      <c r="H17" s="416">
        <v>48.3</v>
      </c>
      <c r="I17" s="416">
        <v>48.5</v>
      </c>
      <c r="J17" s="416">
        <v>58.2</v>
      </c>
      <c r="K17" s="278"/>
      <c r="L17" s="280"/>
      <c r="M17" s="418"/>
      <c r="N17" s="422"/>
      <c r="O17" s="439"/>
      <c r="P17" s="416"/>
      <c r="Q17" s="609"/>
      <c r="R17" s="440"/>
      <c r="S17" s="164"/>
      <c r="T17" s="697"/>
      <c r="U17" s="697"/>
      <c r="V17" s="697"/>
      <c r="W17" s="697"/>
      <c r="X17" s="707"/>
      <c r="Y17" s="303"/>
      <c r="Z17" s="590"/>
      <c r="AA17" s="277"/>
      <c r="AB17" s="277"/>
      <c r="AC17" s="277"/>
      <c r="AD17" s="277"/>
      <c r="AE17" s="277"/>
      <c r="AF17" s="277"/>
      <c r="AG17" s="278"/>
      <c r="AH17" s="280"/>
      <c r="AI17" s="278"/>
      <c r="AJ17" s="280"/>
      <c r="AK17" s="303"/>
      <c r="AL17" s="590"/>
      <c r="AM17" s="278"/>
      <c r="AN17" s="306"/>
      <c r="AP17" s="633">
        <f t="shared" si="4"/>
        <v>0</v>
      </c>
      <c r="AQ17" s="633">
        <f t="shared" si="5"/>
        <v>50.4</v>
      </c>
      <c r="AR17" s="633">
        <f t="shared" si="6"/>
        <v>50.7</v>
      </c>
      <c r="AS17" s="633">
        <f t="shared" si="7"/>
        <v>66.5</v>
      </c>
      <c r="AT17" s="633">
        <f t="shared" si="8"/>
        <v>48.6</v>
      </c>
      <c r="AU17" s="633">
        <f t="shared" si="9"/>
        <v>48.3</v>
      </c>
      <c r="AV17" s="633">
        <f t="shared" si="10"/>
        <v>48.5</v>
      </c>
      <c r="AW17" s="633">
        <f t="shared" si="11"/>
        <v>58.2</v>
      </c>
      <c r="AX17" s="633">
        <f t="shared" si="12"/>
        <v>0</v>
      </c>
      <c r="AY17" s="633">
        <f t="shared" si="13"/>
        <v>0</v>
      </c>
      <c r="AZ17" s="633">
        <f t="shared" si="14"/>
        <v>0</v>
      </c>
      <c r="BA17" s="633">
        <f t="shared" si="15"/>
        <v>0</v>
      </c>
      <c r="BB17" s="633">
        <f t="shared" si="16"/>
        <v>0</v>
      </c>
      <c r="BC17" s="633">
        <f t="shared" si="17"/>
        <v>0</v>
      </c>
      <c r="BD17" s="633">
        <f t="shared" si="18"/>
        <v>0</v>
      </c>
      <c r="BE17" s="633">
        <f t="shared" si="19"/>
        <v>0</v>
      </c>
    </row>
    <row r="18" spans="1:57" s="86" customFormat="1" ht="10.5" customHeight="1">
      <c r="A18" s="165" t="s">
        <v>5</v>
      </c>
      <c r="B18" s="413" t="s">
        <v>79</v>
      </c>
      <c r="C18" s="439"/>
      <c r="D18" s="466">
        <v>10.692022608337471</v>
      </c>
      <c r="E18" s="416">
        <v>11.499022488489185</v>
      </c>
      <c r="F18" s="416">
        <v>7.0303436794123266</v>
      </c>
      <c r="G18" s="416">
        <v>12.575114403481482</v>
      </c>
      <c r="H18" s="416">
        <v>12.562999029794462</v>
      </c>
      <c r="I18" s="416">
        <v>13.509582189675182</v>
      </c>
      <c r="J18" s="416">
        <v>12.004222614104764</v>
      </c>
      <c r="K18" s="278"/>
      <c r="L18" s="280"/>
      <c r="M18" s="659"/>
      <c r="N18" s="660"/>
      <c r="O18" s="439"/>
      <c r="P18" s="416"/>
      <c r="Q18" s="278"/>
      <c r="R18" s="440"/>
      <c r="S18" s="164"/>
      <c r="T18" s="697"/>
      <c r="U18" s="697"/>
      <c r="V18" s="697"/>
      <c r="W18" s="697"/>
      <c r="X18" s="707"/>
      <c r="Y18" s="303"/>
      <c r="Z18" s="590"/>
      <c r="AA18" s="277"/>
      <c r="AB18" s="277"/>
      <c r="AC18" s="277"/>
      <c r="AD18" s="277"/>
      <c r="AE18" s="277"/>
      <c r="AF18" s="277"/>
      <c r="AG18" s="278"/>
      <c r="AH18" s="280"/>
      <c r="AI18" s="278"/>
      <c r="AJ18" s="280"/>
      <c r="AK18" s="303"/>
      <c r="AL18" s="590"/>
      <c r="AM18" s="278"/>
      <c r="AN18" s="306"/>
      <c r="AP18" s="633">
        <f t="shared" ref="AP18:BE18" si="27">C18-Y18</f>
        <v>0</v>
      </c>
      <c r="AQ18" s="633">
        <f t="shared" si="27"/>
        <v>10.692022608337471</v>
      </c>
      <c r="AR18" s="633">
        <f t="shared" si="27"/>
        <v>11.499022488489185</v>
      </c>
      <c r="AS18" s="633">
        <f t="shared" si="27"/>
        <v>7.0303436794123266</v>
      </c>
      <c r="AT18" s="633">
        <f t="shared" si="27"/>
        <v>12.575114403481482</v>
      </c>
      <c r="AU18" s="633">
        <f t="shared" si="27"/>
        <v>12.562999029794462</v>
      </c>
      <c r="AV18" s="633">
        <f t="shared" si="27"/>
        <v>13.509582189675182</v>
      </c>
      <c r="AW18" s="633">
        <f t="shared" si="27"/>
        <v>12.004222614104764</v>
      </c>
      <c r="AX18" s="633">
        <f t="shared" si="27"/>
        <v>0</v>
      </c>
      <c r="AY18" s="633">
        <f t="shared" si="27"/>
        <v>0</v>
      </c>
      <c r="AZ18" s="633">
        <f t="shared" si="27"/>
        <v>0</v>
      </c>
      <c r="BA18" s="633">
        <f t="shared" si="27"/>
        <v>0</v>
      </c>
      <c r="BB18" s="633">
        <f t="shared" si="27"/>
        <v>0</v>
      </c>
      <c r="BC18" s="633">
        <f t="shared" si="27"/>
        <v>0</v>
      </c>
      <c r="BD18" s="633">
        <f t="shared" si="27"/>
        <v>0</v>
      </c>
      <c r="BE18" s="633">
        <f t="shared" si="27"/>
        <v>0</v>
      </c>
    </row>
    <row r="19" spans="1:57" s="86" customFormat="1" ht="10.5" hidden="1" customHeight="1" outlineLevel="1">
      <c r="A19" s="165" t="s">
        <v>5</v>
      </c>
      <c r="B19" s="413" t="s">
        <v>5</v>
      </c>
      <c r="C19" s="439"/>
      <c r="D19" s="466"/>
      <c r="E19" s="416"/>
      <c r="F19" s="416"/>
      <c r="G19" s="416"/>
      <c r="H19" s="416"/>
      <c r="I19" s="416"/>
      <c r="J19" s="416"/>
      <c r="K19" s="278">
        <v>0</v>
      </c>
      <c r="L19" s="280">
        <v>0</v>
      </c>
      <c r="M19" s="659"/>
      <c r="N19" s="660"/>
      <c r="O19" s="439"/>
      <c r="P19" s="416"/>
      <c r="Q19" s="278">
        <v>0</v>
      </c>
      <c r="R19" s="440"/>
      <c r="S19" s="164"/>
      <c r="T19" s="697"/>
      <c r="U19" s="697"/>
      <c r="V19" s="697"/>
      <c r="W19" s="697"/>
      <c r="X19" s="707"/>
      <c r="Y19" s="303"/>
      <c r="Z19" s="590"/>
      <c r="AA19" s="277"/>
      <c r="AB19" s="277"/>
      <c r="AC19" s="277"/>
      <c r="AD19" s="277"/>
      <c r="AE19" s="277"/>
      <c r="AF19" s="277"/>
      <c r="AG19" s="278"/>
      <c r="AH19" s="280"/>
      <c r="AI19" s="278"/>
      <c r="AJ19" s="280"/>
      <c r="AK19" s="303"/>
      <c r="AL19" s="590"/>
      <c r="AM19" s="278"/>
      <c r="AN19" s="306"/>
      <c r="AP19" s="633">
        <f t="shared" si="4"/>
        <v>0</v>
      </c>
      <c r="AQ19" s="633">
        <f t="shared" si="5"/>
        <v>0</v>
      </c>
      <c r="AR19" s="633">
        <f t="shared" si="6"/>
        <v>0</v>
      </c>
      <c r="AS19" s="633">
        <f t="shared" si="7"/>
        <v>0</v>
      </c>
      <c r="AT19" s="633">
        <f t="shared" si="8"/>
        <v>0</v>
      </c>
      <c r="AU19" s="633">
        <f t="shared" si="9"/>
        <v>0</v>
      </c>
      <c r="AV19" s="633">
        <f t="shared" si="10"/>
        <v>0</v>
      </c>
      <c r="AW19" s="633">
        <f t="shared" si="11"/>
        <v>0</v>
      </c>
      <c r="AX19" s="633">
        <f t="shared" si="12"/>
        <v>0</v>
      </c>
      <c r="AY19" s="633">
        <f t="shared" si="13"/>
        <v>0</v>
      </c>
      <c r="AZ19" s="633">
        <f t="shared" si="14"/>
        <v>0</v>
      </c>
      <c r="BA19" s="633">
        <f t="shared" si="15"/>
        <v>0</v>
      </c>
      <c r="BB19" s="633">
        <f t="shared" si="16"/>
        <v>0</v>
      </c>
      <c r="BC19" s="633">
        <f t="shared" si="17"/>
        <v>0</v>
      </c>
      <c r="BD19" s="633">
        <f t="shared" si="18"/>
        <v>0</v>
      </c>
      <c r="BE19" s="633">
        <f t="shared" si="19"/>
        <v>0</v>
      </c>
    </row>
    <row r="20" spans="1:57" s="86" customFormat="1" ht="10.5" customHeight="1" collapsed="1">
      <c r="A20" s="165" t="s">
        <v>23</v>
      </c>
      <c r="B20" s="413" t="s">
        <v>23</v>
      </c>
      <c r="C20" s="406"/>
      <c r="D20" s="467">
        <v>2649</v>
      </c>
      <c r="E20" s="415">
        <v>2800</v>
      </c>
      <c r="F20" s="415">
        <v>2761</v>
      </c>
      <c r="G20" s="415">
        <v>2968</v>
      </c>
      <c r="H20" s="415">
        <v>2896</v>
      </c>
      <c r="I20" s="415">
        <v>2725</v>
      </c>
      <c r="J20" s="415">
        <v>2743</v>
      </c>
      <c r="K20" s="284">
        <f>((C20-D20)/D20)</f>
        <v>-1</v>
      </c>
      <c r="L20" s="285">
        <f>((C20-G20)/G20)</f>
        <v>-1</v>
      </c>
      <c r="M20" s="418"/>
      <c r="N20" s="422"/>
      <c r="O20" s="406"/>
      <c r="P20" s="415"/>
      <c r="Q20" s="278" t="e">
        <f t="shared" ref="Q20:Q30" si="28">((O20-P20)/P20)</f>
        <v>#DIV/0!</v>
      </c>
      <c r="R20" s="422"/>
      <c r="S20" s="164"/>
      <c r="T20" s="697">
        <f t="shared" si="22"/>
        <v>0</v>
      </c>
      <c r="U20" s="697">
        <f t="shared" si="24"/>
        <v>0</v>
      </c>
      <c r="V20" s="697" t="e">
        <f>((O20-P20)/P20)-Q20</f>
        <v>#DIV/0!</v>
      </c>
      <c r="W20" s="697">
        <f>C20-O20</f>
        <v>0</v>
      </c>
      <c r="X20" s="697">
        <f>G20-P20</f>
        <v>2968</v>
      </c>
      <c r="Y20" s="305"/>
      <c r="Z20" s="328"/>
      <c r="AA20" s="276"/>
      <c r="AB20" s="276"/>
      <c r="AC20" s="276"/>
      <c r="AD20" s="276"/>
      <c r="AE20" s="276"/>
      <c r="AF20" s="276"/>
      <c r="AG20" s="284"/>
      <c r="AH20" s="285"/>
      <c r="AI20" s="278"/>
      <c r="AJ20" s="280"/>
      <c r="AK20" s="305"/>
      <c r="AL20" s="328"/>
      <c r="AM20" s="278"/>
      <c r="AN20" s="320"/>
      <c r="AP20" s="633">
        <f t="shared" si="4"/>
        <v>0</v>
      </c>
      <c r="AQ20" s="633">
        <f t="shared" si="5"/>
        <v>2649</v>
      </c>
      <c r="AR20" s="633">
        <f t="shared" si="6"/>
        <v>2800</v>
      </c>
      <c r="AS20" s="633">
        <f t="shared" si="7"/>
        <v>2761</v>
      </c>
      <c r="AT20" s="633">
        <f t="shared" si="8"/>
        <v>2968</v>
      </c>
      <c r="AU20" s="633">
        <f t="shared" si="9"/>
        <v>2896</v>
      </c>
      <c r="AV20" s="633">
        <f t="shared" si="10"/>
        <v>2725</v>
      </c>
      <c r="AW20" s="633">
        <f t="shared" si="11"/>
        <v>2743</v>
      </c>
      <c r="AX20" s="633">
        <f t="shared" si="12"/>
        <v>-1</v>
      </c>
      <c r="AY20" s="633">
        <f t="shared" si="13"/>
        <v>-1</v>
      </c>
      <c r="AZ20" s="633">
        <f t="shared" si="14"/>
        <v>0</v>
      </c>
      <c r="BA20" s="633">
        <f t="shared" si="15"/>
        <v>0</v>
      </c>
      <c r="BB20" s="633">
        <f t="shared" si="16"/>
        <v>0</v>
      </c>
      <c r="BC20" s="633">
        <f t="shared" si="17"/>
        <v>0</v>
      </c>
      <c r="BD20" s="633" t="e">
        <f t="shared" si="18"/>
        <v>#DIV/0!</v>
      </c>
      <c r="BE20" s="633">
        <f t="shared" si="19"/>
        <v>0</v>
      </c>
    </row>
    <row r="21" spans="1:57" s="86" customFormat="1" ht="10.5" customHeight="1">
      <c r="A21" s="165" t="s">
        <v>22</v>
      </c>
      <c r="B21" s="411" t="s">
        <v>67</v>
      </c>
      <c r="C21" s="406"/>
      <c r="D21" s="467">
        <v>15552</v>
      </c>
      <c r="E21" s="415">
        <v>15581</v>
      </c>
      <c r="F21" s="415">
        <v>15356</v>
      </c>
      <c r="G21" s="415">
        <v>15428</v>
      </c>
      <c r="H21" s="415">
        <v>5393</v>
      </c>
      <c r="I21" s="415">
        <v>4767</v>
      </c>
      <c r="J21" s="415">
        <v>4781</v>
      </c>
      <c r="K21" s="284"/>
      <c r="L21" s="285"/>
      <c r="M21" s="418"/>
      <c r="N21" s="422"/>
      <c r="O21" s="406"/>
      <c r="P21" s="415"/>
      <c r="Q21" s="278"/>
      <c r="R21" s="422"/>
      <c r="S21" s="164"/>
      <c r="T21" s="697">
        <f>((C21-D21)/D21)-K21</f>
        <v>-1</v>
      </c>
      <c r="U21" s="697">
        <f t="shared" si="24"/>
        <v>-1</v>
      </c>
      <c r="V21" s="697" t="e">
        <f>((O21-P21)/P21)-Q21</f>
        <v>#DIV/0!</v>
      </c>
      <c r="W21" s="697">
        <f>C21-O21</f>
        <v>0</v>
      </c>
      <c r="X21" s="697">
        <f>G21-P21</f>
        <v>15428</v>
      </c>
      <c r="Y21" s="305"/>
      <c r="Z21" s="328"/>
      <c r="AA21" s="276"/>
      <c r="AB21" s="276"/>
      <c r="AC21" s="276"/>
      <c r="AD21" s="276"/>
      <c r="AE21" s="276"/>
      <c r="AF21" s="276"/>
      <c r="AG21" s="284"/>
      <c r="AH21" s="285"/>
      <c r="AI21" s="278"/>
      <c r="AJ21" s="280"/>
      <c r="AK21" s="305"/>
      <c r="AL21" s="328"/>
      <c r="AM21" s="278"/>
      <c r="AN21" s="320"/>
      <c r="AP21" s="633">
        <f t="shared" si="4"/>
        <v>0</v>
      </c>
      <c r="AQ21" s="633">
        <f t="shared" si="5"/>
        <v>15552</v>
      </c>
      <c r="AR21" s="633">
        <f t="shared" si="6"/>
        <v>15581</v>
      </c>
      <c r="AS21" s="633">
        <f t="shared" si="7"/>
        <v>15356</v>
      </c>
      <c r="AT21" s="633">
        <f t="shared" si="8"/>
        <v>15428</v>
      </c>
      <c r="AU21" s="633">
        <f t="shared" si="9"/>
        <v>5393</v>
      </c>
      <c r="AV21" s="633">
        <f t="shared" si="10"/>
        <v>4767</v>
      </c>
      <c r="AW21" s="633">
        <f t="shared" si="11"/>
        <v>4781</v>
      </c>
      <c r="AX21" s="633">
        <f t="shared" si="12"/>
        <v>0</v>
      </c>
      <c r="AY21" s="633">
        <f t="shared" si="13"/>
        <v>0</v>
      </c>
      <c r="AZ21" s="633">
        <f t="shared" si="14"/>
        <v>0</v>
      </c>
      <c r="BA21" s="633">
        <f t="shared" si="15"/>
        <v>0</v>
      </c>
      <c r="BB21" s="633">
        <f t="shared" si="16"/>
        <v>0</v>
      </c>
      <c r="BC21" s="633">
        <f t="shared" si="17"/>
        <v>0</v>
      </c>
      <c r="BD21" s="633">
        <f t="shared" si="18"/>
        <v>0</v>
      </c>
      <c r="BE21" s="633">
        <f t="shared" si="19"/>
        <v>0</v>
      </c>
    </row>
    <row r="22" spans="1:57" s="86" customFormat="1" ht="10.5" customHeight="1">
      <c r="A22" s="165" t="s">
        <v>10</v>
      </c>
      <c r="B22" s="443" t="s">
        <v>10</v>
      </c>
      <c r="C22" s="444"/>
      <c r="D22" s="468">
        <v>1841</v>
      </c>
      <c r="E22" s="445">
        <v>1911</v>
      </c>
      <c r="F22" s="445">
        <v>1926</v>
      </c>
      <c r="G22" s="445">
        <v>1894</v>
      </c>
      <c r="H22" s="445">
        <v>1896</v>
      </c>
      <c r="I22" s="445">
        <v>1935</v>
      </c>
      <c r="J22" s="445">
        <v>1948</v>
      </c>
      <c r="K22" s="603">
        <f>((C22-D22)/D22)</f>
        <v>-1</v>
      </c>
      <c r="L22" s="604">
        <f>((C22-G22)/G22)</f>
        <v>-1</v>
      </c>
      <c r="M22" s="469"/>
      <c r="N22" s="470"/>
      <c r="O22" s="444"/>
      <c r="P22" s="445"/>
      <c r="Q22" s="309" t="e">
        <f t="shared" si="28"/>
        <v>#DIV/0!</v>
      </c>
      <c r="R22" s="446"/>
      <c r="S22" s="164"/>
      <c r="T22" s="697">
        <f t="shared" si="22"/>
        <v>0</v>
      </c>
      <c r="U22" s="697">
        <f t="shared" si="24"/>
        <v>0</v>
      </c>
      <c r="V22" s="697" t="e">
        <f>((O22-P22)/P22)-Q22</f>
        <v>#DIV/0!</v>
      </c>
      <c r="W22" s="697">
        <f>C22-O22</f>
        <v>0</v>
      </c>
      <c r="X22" s="697">
        <f>G22-P22</f>
        <v>1894</v>
      </c>
      <c r="Y22" s="307"/>
      <c r="Z22" s="329"/>
      <c r="AA22" s="308"/>
      <c r="AB22" s="308"/>
      <c r="AC22" s="308"/>
      <c r="AD22" s="308"/>
      <c r="AE22" s="308"/>
      <c r="AF22" s="308"/>
      <c r="AG22" s="603"/>
      <c r="AH22" s="604"/>
      <c r="AI22" s="626"/>
      <c r="AJ22" s="627"/>
      <c r="AK22" s="307"/>
      <c r="AL22" s="329"/>
      <c r="AM22" s="309"/>
      <c r="AN22" s="614"/>
      <c r="AP22" s="633">
        <f t="shared" si="4"/>
        <v>0</v>
      </c>
      <c r="AQ22" s="633">
        <f t="shared" si="5"/>
        <v>1841</v>
      </c>
      <c r="AR22" s="633">
        <f t="shared" si="6"/>
        <v>1911</v>
      </c>
      <c r="AS22" s="633">
        <f t="shared" si="7"/>
        <v>1926</v>
      </c>
      <c r="AT22" s="633">
        <f t="shared" si="8"/>
        <v>1894</v>
      </c>
      <c r="AU22" s="633">
        <f t="shared" si="9"/>
        <v>1896</v>
      </c>
      <c r="AV22" s="633">
        <f t="shared" si="10"/>
        <v>1935</v>
      </c>
      <c r="AW22" s="633">
        <f t="shared" si="11"/>
        <v>1948</v>
      </c>
      <c r="AX22" s="633">
        <f t="shared" si="12"/>
        <v>-1</v>
      </c>
      <c r="AY22" s="633">
        <f t="shared" si="13"/>
        <v>-1</v>
      </c>
      <c r="AZ22" s="633">
        <f t="shared" si="14"/>
        <v>0</v>
      </c>
      <c r="BA22" s="633">
        <f t="shared" si="15"/>
        <v>0</v>
      </c>
      <c r="BB22" s="633">
        <f t="shared" si="16"/>
        <v>0</v>
      </c>
      <c r="BC22" s="633">
        <f t="shared" si="17"/>
        <v>0</v>
      </c>
      <c r="BD22" s="633" t="e">
        <f t="shared" si="18"/>
        <v>#DIV/0!</v>
      </c>
      <c r="BE22" s="633">
        <f t="shared" si="19"/>
        <v>0</v>
      </c>
    </row>
    <row r="23" spans="1:57" s="86" customFormat="1" ht="10.5" customHeight="1">
      <c r="A23" s="166" t="s">
        <v>18</v>
      </c>
      <c r="B23" s="423" t="s">
        <v>18</v>
      </c>
      <c r="C23" s="471"/>
      <c r="D23" s="472"/>
      <c r="E23" s="421"/>
      <c r="F23" s="421"/>
      <c r="G23" s="421"/>
      <c r="H23" s="421"/>
      <c r="I23" s="421"/>
      <c r="J23" s="421"/>
      <c r="K23" s="278"/>
      <c r="L23" s="280"/>
      <c r="M23" s="418"/>
      <c r="N23" s="422"/>
      <c r="O23" s="406"/>
      <c r="P23" s="415"/>
      <c r="Q23" s="278"/>
      <c r="R23" s="440"/>
      <c r="S23" s="164"/>
      <c r="T23" s="697"/>
      <c r="U23" s="697"/>
      <c r="V23" s="697"/>
      <c r="W23" s="697"/>
      <c r="X23" s="697"/>
      <c r="Y23" s="606"/>
      <c r="Z23" s="628"/>
      <c r="AA23" s="283"/>
      <c r="AB23" s="283"/>
      <c r="AC23" s="283"/>
      <c r="AD23" s="283"/>
      <c r="AE23" s="283"/>
      <c r="AF23" s="283"/>
      <c r="AG23" s="278"/>
      <c r="AH23" s="280"/>
      <c r="AI23" s="278"/>
      <c r="AJ23" s="280"/>
      <c r="AK23" s="606"/>
      <c r="AL23" s="628"/>
      <c r="AM23" s="274"/>
      <c r="AN23" s="306"/>
      <c r="AP23" s="633">
        <f t="shared" si="4"/>
        <v>0</v>
      </c>
      <c r="AQ23" s="633">
        <f t="shared" si="5"/>
        <v>0</v>
      </c>
      <c r="AR23" s="633">
        <f t="shared" si="6"/>
        <v>0</v>
      </c>
      <c r="AS23" s="633">
        <f t="shared" si="7"/>
        <v>0</v>
      </c>
      <c r="AT23" s="633">
        <f t="shared" si="8"/>
        <v>0</v>
      </c>
      <c r="AU23" s="633">
        <f t="shared" si="9"/>
        <v>0</v>
      </c>
      <c r="AV23" s="633">
        <f t="shared" si="10"/>
        <v>0</v>
      </c>
      <c r="AW23" s="633">
        <f t="shared" si="11"/>
        <v>0</v>
      </c>
      <c r="AX23" s="633">
        <f t="shared" si="12"/>
        <v>0</v>
      </c>
      <c r="AY23" s="633">
        <f t="shared" si="13"/>
        <v>0</v>
      </c>
      <c r="AZ23" s="633">
        <f t="shared" si="14"/>
        <v>0</v>
      </c>
      <c r="BA23" s="633">
        <f t="shared" si="15"/>
        <v>0</v>
      </c>
      <c r="BB23" s="633">
        <f t="shared" si="16"/>
        <v>0</v>
      </c>
      <c r="BC23" s="633">
        <f t="shared" si="17"/>
        <v>0</v>
      </c>
      <c r="BD23" s="633">
        <f t="shared" si="18"/>
        <v>0</v>
      </c>
      <c r="BE23" s="633">
        <f t="shared" si="19"/>
        <v>0</v>
      </c>
    </row>
    <row r="24" spans="1:57" s="86" customFormat="1" ht="10.5" customHeight="1">
      <c r="A24" s="165" t="s">
        <v>15</v>
      </c>
      <c r="B24" s="413" t="s">
        <v>15</v>
      </c>
      <c r="C24" s="473"/>
      <c r="D24" s="474">
        <v>0.8</v>
      </c>
      <c r="E24" s="442">
        <v>0.8</v>
      </c>
      <c r="F24" s="442">
        <v>0.8</v>
      </c>
      <c r="G24" s="442">
        <v>0.8</v>
      </c>
      <c r="H24" s="442">
        <v>0.7</v>
      </c>
      <c r="I24" s="442">
        <v>0.7</v>
      </c>
      <c r="J24" s="442">
        <v>0.7</v>
      </c>
      <c r="K24" s="284">
        <f t="shared" ref="K24:K29" si="29">((C24-D24)/D24)</f>
        <v>-1</v>
      </c>
      <c r="L24" s="285">
        <f t="shared" ref="L24:L29" si="30">((C24-G24)/G24)</f>
        <v>-1</v>
      </c>
      <c r="M24" s="418"/>
      <c r="N24" s="422"/>
      <c r="O24" s="653"/>
      <c r="P24" s="687"/>
      <c r="Q24" s="278" t="e">
        <f t="shared" si="28"/>
        <v>#DIV/0!</v>
      </c>
      <c r="R24" s="422"/>
      <c r="S24" s="164"/>
      <c r="T24" s="697">
        <f>((C24-D24)/D24)-K24</f>
        <v>0</v>
      </c>
      <c r="U24" s="697">
        <f>((C24-G24)/G24)-L24</f>
        <v>0</v>
      </c>
      <c r="V24" s="697" t="e">
        <f t="shared" ref="V24:V30" si="31">((O24-P24)/P24)-Q24</f>
        <v>#DIV/0!</v>
      </c>
      <c r="W24" s="697">
        <f t="shared" ref="W24:W30" si="32">C24-O24</f>
        <v>0</v>
      </c>
      <c r="X24" s="697">
        <f t="shared" ref="X24:X30" si="33">G24-P24</f>
        <v>0.8</v>
      </c>
      <c r="Y24" s="629"/>
      <c r="Z24" s="330"/>
      <c r="AA24" s="313"/>
      <c r="AB24" s="313"/>
      <c r="AC24" s="313"/>
      <c r="AD24" s="313"/>
      <c r="AE24" s="313"/>
      <c r="AF24" s="313"/>
      <c r="AG24" s="284"/>
      <c r="AH24" s="285"/>
      <c r="AI24" s="278"/>
      <c r="AJ24" s="280"/>
      <c r="AK24" s="629"/>
      <c r="AL24" s="330"/>
      <c r="AM24" s="278"/>
      <c r="AN24" s="280"/>
      <c r="AP24" s="633">
        <f t="shared" si="4"/>
        <v>0</v>
      </c>
      <c r="AQ24" s="633">
        <f t="shared" si="5"/>
        <v>0.8</v>
      </c>
      <c r="AR24" s="633">
        <f t="shared" si="6"/>
        <v>0.8</v>
      </c>
      <c r="AS24" s="633">
        <f t="shared" si="7"/>
        <v>0.8</v>
      </c>
      <c r="AT24" s="633">
        <f t="shared" si="8"/>
        <v>0.8</v>
      </c>
      <c r="AU24" s="633">
        <f t="shared" si="9"/>
        <v>0.7</v>
      </c>
      <c r="AV24" s="633">
        <f t="shared" si="10"/>
        <v>0.7</v>
      </c>
      <c r="AW24" s="633">
        <f t="shared" si="11"/>
        <v>0.7</v>
      </c>
      <c r="AX24" s="633">
        <f t="shared" si="12"/>
        <v>-1</v>
      </c>
      <c r="AY24" s="633">
        <f t="shared" si="13"/>
        <v>-1</v>
      </c>
      <c r="AZ24" s="633">
        <f t="shared" si="14"/>
        <v>0</v>
      </c>
      <c r="BA24" s="633">
        <f t="shared" si="15"/>
        <v>0</v>
      </c>
      <c r="BB24" s="633">
        <f t="shared" si="16"/>
        <v>0</v>
      </c>
      <c r="BC24" s="633">
        <f t="shared" si="17"/>
        <v>0</v>
      </c>
      <c r="BD24" s="633" t="e">
        <f t="shared" si="18"/>
        <v>#DIV/0!</v>
      </c>
      <c r="BE24" s="633">
        <f t="shared" si="19"/>
        <v>0</v>
      </c>
    </row>
    <row r="25" spans="1:57" s="86" customFormat="1" ht="10.5" customHeight="1">
      <c r="A25" s="165" t="s">
        <v>16</v>
      </c>
      <c r="B25" s="413" t="s">
        <v>16</v>
      </c>
      <c r="C25" s="475"/>
      <c r="D25" s="474">
        <v>40.700000000000003</v>
      </c>
      <c r="E25" s="442">
        <v>40.6</v>
      </c>
      <c r="F25" s="442">
        <v>40.700000000000003</v>
      </c>
      <c r="G25" s="442">
        <v>41.1</v>
      </c>
      <c r="H25" s="442">
        <v>40.799999999999997</v>
      </c>
      <c r="I25" s="442">
        <v>39.999999999999993</v>
      </c>
      <c r="J25" s="442">
        <v>40.599999999999994</v>
      </c>
      <c r="K25" s="284">
        <f t="shared" si="29"/>
        <v>-1</v>
      </c>
      <c r="L25" s="285">
        <f t="shared" si="30"/>
        <v>-1</v>
      </c>
      <c r="M25" s="418"/>
      <c r="N25" s="422"/>
      <c r="O25" s="653"/>
      <c r="P25" s="687"/>
      <c r="Q25" s="278" t="e">
        <f t="shared" si="28"/>
        <v>#DIV/0!</v>
      </c>
      <c r="R25" s="422"/>
      <c r="S25" s="164"/>
      <c r="T25" s="697">
        <f>((C25-D25)/D25)-K25</f>
        <v>0</v>
      </c>
      <c r="U25" s="697">
        <f>((C25-G25)/G25)-L25</f>
        <v>0</v>
      </c>
      <c r="V25" s="697" t="e">
        <f t="shared" si="31"/>
        <v>#DIV/0!</v>
      </c>
      <c r="W25" s="697">
        <f t="shared" si="32"/>
        <v>0</v>
      </c>
      <c r="X25" s="697">
        <f t="shared" si="33"/>
        <v>41.1</v>
      </c>
      <c r="Y25" s="630"/>
      <c r="Z25" s="330"/>
      <c r="AA25" s="313"/>
      <c r="AB25" s="313"/>
      <c r="AC25" s="313"/>
      <c r="AD25" s="313"/>
      <c r="AE25" s="313"/>
      <c r="AF25" s="313"/>
      <c r="AG25" s="284"/>
      <c r="AH25" s="285"/>
      <c r="AI25" s="278"/>
      <c r="AJ25" s="280"/>
      <c r="AK25" s="630"/>
      <c r="AL25" s="330"/>
      <c r="AM25" s="278"/>
      <c r="AN25" s="280"/>
      <c r="AP25" s="633">
        <f t="shared" si="4"/>
        <v>0</v>
      </c>
      <c r="AQ25" s="633">
        <f t="shared" si="5"/>
        <v>40.700000000000003</v>
      </c>
      <c r="AR25" s="633">
        <f t="shared" si="6"/>
        <v>40.6</v>
      </c>
      <c r="AS25" s="633">
        <f t="shared" si="7"/>
        <v>40.700000000000003</v>
      </c>
      <c r="AT25" s="633">
        <f t="shared" si="8"/>
        <v>41.1</v>
      </c>
      <c r="AU25" s="633">
        <f t="shared" si="9"/>
        <v>40.799999999999997</v>
      </c>
      <c r="AV25" s="633">
        <f t="shared" si="10"/>
        <v>39.999999999999993</v>
      </c>
      <c r="AW25" s="633">
        <f t="shared" si="11"/>
        <v>40.599999999999994</v>
      </c>
      <c r="AX25" s="633">
        <f t="shared" si="12"/>
        <v>-1</v>
      </c>
      <c r="AY25" s="633">
        <f t="shared" si="13"/>
        <v>-1</v>
      </c>
      <c r="AZ25" s="633">
        <f t="shared" si="14"/>
        <v>0</v>
      </c>
      <c r="BA25" s="633">
        <f t="shared" si="15"/>
        <v>0</v>
      </c>
      <c r="BB25" s="633">
        <f t="shared" si="16"/>
        <v>0</v>
      </c>
      <c r="BC25" s="633">
        <f t="shared" si="17"/>
        <v>0</v>
      </c>
      <c r="BD25" s="633" t="e">
        <f t="shared" si="18"/>
        <v>#DIV/0!</v>
      </c>
      <c r="BE25" s="633">
        <f t="shared" si="19"/>
        <v>0</v>
      </c>
    </row>
    <row r="26" spans="1:57" s="86" customFormat="1" ht="10.5" customHeight="1">
      <c r="A26" s="165" t="s">
        <v>17</v>
      </c>
      <c r="B26" s="413" t="s">
        <v>17</v>
      </c>
      <c r="C26" s="475"/>
      <c r="D26" s="474">
        <v>3.3</v>
      </c>
      <c r="E26" s="442">
        <v>3.4</v>
      </c>
      <c r="F26" s="442">
        <v>3.4</v>
      </c>
      <c r="G26" s="442">
        <v>3.6</v>
      </c>
      <c r="H26" s="442">
        <v>3.6</v>
      </c>
      <c r="I26" s="442">
        <v>3.6</v>
      </c>
      <c r="J26" s="442">
        <v>3.6</v>
      </c>
      <c r="K26" s="284">
        <f t="shared" si="29"/>
        <v>-1</v>
      </c>
      <c r="L26" s="285">
        <f t="shared" si="30"/>
        <v>-1</v>
      </c>
      <c r="M26" s="418"/>
      <c r="N26" s="422"/>
      <c r="O26" s="653"/>
      <c r="P26" s="687"/>
      <c r="Q26" s="278" t="e">
        <f t="shared" si="28"/>
        <v>#DIV/0!</v>
      </c>
      <c r="R26" s="422"/>
      <c r="S26" s="164"/>
      <c r="T26" s="697">
        <f t="shared" si="22"/>
        <v>0</v>
      </c>
      <c r="U26" s="697">
        <f t="shared" si="24"/>
        <v>0</v>
      </c>
      <c r="V26" s="697" t="e">
        <f t="shared" si="31"/>
        <v>#DIV/0!</v>
      </c>
      <c r="W26" s="697">
        <f t="shared" si="32"/>
        <v>0</v>
      </c>
      <c r="X26" s="697">
        <f t="shared" si="33"/>
        <v>3.6</v>
      </c>
      <c r="Y26" s="630"/>
      <c r="Z26" s="330"/>
      <c r="AA26" s="313"/>
      <c r="AB26" s="313"/>
      <c r="AC26" s="313"/>
      <c r="AD26" s="313"/>
      <c r="AE26" s="313"/>
      <c r="AF26" s="313"/>
      <c r="AG26" s="284"/>
      <c r="AH26" s="285"/>
      <c r="AI26" s="278"/>
      <c r="AJ26" s="280"/>
      <c r="AK26" s="630"/>
      <c r="AL26" s="330"/>
      <c r="AM26" s="278"/>
      <c r="AN26" s="280"/>
      <c r="AP26" s="633">
        <f t="shared" si="4"/>
        <v>0</v>
      </c>
      <c r="AQ26" s="633">
        <f t="shared" si="5"/>
        <v>3.3</v>
      </c>
      <c r="AR26" s="633">
        <f t="shared" si="6"/>
        <v>3.4</v>
      </c>
      <c r="AS26" s="633">
        <f t="shared" si="7"/>
        <v>3.4</v>
      </c>
      <c r="AT26" s="633">
        <f t="shared" si="8"/>
        <v>3.6</v>
      </c>
      <c r="AU26" s="633">
        <f t="shared" si="9"/>
        <v>3.6</v>
      </c>
      <c r="AV26" s="633">
        <f t="shared" si="10"/>
        <v>3.6</v>
      </c>
      <c r="AW26" s="633">
        <f t="shared" si="11"/>
        <v>3.6</v>
      </c>
      <c r="AX26" s="633">
        <f t="shared" si="12"/>
        <v>-1</v>
      </c>
      <c r="AY26" s="633">
        <f t="shared" si="13"/>
        <v>-1</v>
      </c>
      <c r="AZ26" s="633">
        <f t="shared" si="14"/>
        <v>0</v>
      </c>
      <c r="BA26" s="633">
        <f t="shared" si="15"/>
        <v>0</v>
      </c>
      <c r="BB26" s="633">
        <f t="shared" si="16"/>
        <v>0</v>
      </c>
      <c r="BC26" s="633">
        <f t="shared" si="17"/>
        <v>0</v>
      </c>
      <c r="BD26" s="633" t="e">
        <f t="shared" si="18"/>
        <v>#DIV/0!</v>
      </c>
      <c r="BE26" s="633">
        <f t="shared" si="19"/>
        <v>0</v>
      </c>
    </row>
    <row r="27" spans="1:57" s="86" customFormat="1" ht="10.5" customHeight="1">
      <c r="A27" s="166" t="s">
        <v>21</v>
      </c>
      <c r="B27" s="423" t="s">
        <v>21</v>
      </c>
      <c r="C27" s="476"/>
      <c r="D27" s="477">
        <v>44.8</v>
      </c>
      <c r="E27" s="449">
        <v>44.8</v>
      </c>
      <c r="F27" s="449">
        <v>44.9</v>
      </c>
      <c r="G27" s="449">
        <v>45.5</v>
      </c>
      <c r="H27" s="449">
        <v>45.1</v>
      </c>
      <c r="I27" s="449">
        <v>44.3</v>
      </c>
      <c r="J27" s="449">
        <v>44.9</v>
      </c>
      <c r="K27" s="287">
        <f t="shared" si="29"/>
        <v>-1</v>
      </c>
      <c r="L27" s="288">
        <f t="shared" si="30"/>
        <v>-1</v>
      </c>
      <c r="M27" s="425"/>
      <c r="N27" s="426"/>
      <c r="O27" s="457"/>
      <c r="P27" s="688"/>
      <c r="Q27" s="289" t="e">
        <f t="shared" si="28"/>
        <v>#DIV/0!</v>
      </c>
      <c r="R27" s="426"/>
      <c r="S27" s="164"/>
      <c r="T27" s="697">
        <f t="shared" si="22"/>
        <v>0</v>
      </c>
      <c r="U27" s="697">
        <f t="shared" si="24"/>
        <v>0</v>
      </c>
      <c r="V27" s="697" t="e">
        <f t="shared" si="31"/>
        <v>#DIV/0!</v>
      </c>
      <c r="W27" s="697">
        <f t="shared" si="32"/>
        <v>0</v>
      </c>
      <c r="X27" s="697">
        <f>G27-P27</f>
        <v>45.5</v>
      </c>
      <c r="Y27" s="631"/>
      <c r="Z27" s="331"/>
      <c r="AA27" s="315"/>
      <c r="AB27" s="315"/>
      <c r="AC27" s="315"/>
      <c r="AD27" s="315"/>
      <c r="AE27" s="315"/>
      <c r="AF27" s="315"/>
      <c r="AG27" s="287"/>
      <c r="AH27" s="288"/>
      <c r="AI27" s="289"/>
      <c r="AJ27" s="290"/>
      <c r="AK27" s="631"/>
      <c r="AL27" s="331"/>
      <c r="AM27" s="289"/>
      <c r="AN27" s="290"/>
      <c r="AP27" s="633">
        <f t="shared" si="4"/>
        <v>0</v>
      </c>
      <c r="AQ27" s="633">
        <f t="shared" si="5"/>
        <v>44.8</v>
      </c>
      <c r="AR27" s="633">
        <f t="shared" si="6"/>
        <v>44.8</v>
      </c>
      <c r="AS27" s="633">
        <f t="shared" si="7"/>
        <v>44.9</v>
      </c>
      <c r="AT27" s="633">
        <f t="shared" si="8"/>
        <v>45.5</v>
      </c>
      <c r="AU27" s="633">
        <f t="shared" si="9"/>
        <v>45.1</v>
      </c>
      <c r="AV27" s="633">
        <f t="shared" si="10"/>
        <v>44.3</v>
      </c>
      <c r="AW27" s="633">
        <f t="shared" si="11"/>
        <v>44.9</v>
      </c>
      <c r="AX27" s="633">
        <f t="shared" si="12"/>
        <v>-1</v>
      </c>
      <c r="AY27" s="633">
        <f t="shared" si="13"/>
        <v>-1</v>
      </c>
      <c r="AZ27" s="633">
        <f t="shared" si="14"/>
        <v>0</v>
      </c>
      <c r="BA27" s="633">
        <f t="shared" si="15"/>
        <v>0</v>
      </c>
      <c r="BB27" s="633">
        <f t="shared" si="16"/>
        <v>0</v>
      </c>
      <c r="BC27" s="633">
        <f t="shared" si="17"/>
        <v>0</v>
      </c>
      <c r="BD27" s="633" t="e">
        <f t="shared" si="18"/>
        <v>#DIV/0!</v>
      </c>
      <c r="BE27" s="633">
        <f t="shared" si="19"/>
        <v>0</v>
      </c>
    </row>
    <row r="28" spans="1:57" s="86" customFormat="1" ht="10.5" customHeight="1">
      <c r="A28" s="165" t="s">
        <v>13</v>
      </c>
      <c r="B28" s="413" t="s">
        <v>13</v>
      </c>
      <c r="C28" s="475"/>
      <c r="D28" s="474">
        <v>0.1</v>
      </c>
      <c r="E28" s="442">
        <v>0.1</v>
      </c>
      <c r="F28" s="442">
        <v>0.1</v>
      </c>
      <c r="G28" s="442">
        <v>0.1</v>
      </c>
      <c r="H28" s="442">
        <v>0.1</v>
      </c>
      <c r="I28" s="442">
        <v>0.1</v>
      </c>
      <c r="J28" s="442">
        <v>0.1</v>
      </c>
      <c r="K28" s="284"/>
      <c r="L28" s="285"/>
      <c r="M28" s="418"/>
      <c r="N28" s="422"/>
      <c r="O28" s="653"/>
      <c r="P28" s="687"/>
      <c r="Q28" s="278" t="e">
        <f t="shared" si="28"/>
        <v>#DIV/0!</v>
      </c>
      <c r="R28" s="422"/>
      <c r="S28" s="164"/>
      <c r="T28" s="697">
        <f>((C28-D28)/D28)-K28</f>
        <v>-1</v>
      </c>
      <c r="U28" s="697">
        <f t="shared" si="24"/>
        <v>-1</v>
      </c>
      <c r="V28" s="697" t="e">
        <f t="shared" si="31"/>
        <v>#DIV/0!</v>
      </c>
      <c r="W28" s="697">
        <f t="shared" si="32"/>
        <v>0</v>
      </c>
      <c r="X28" s="697">
        <f t="shared" si="33"/>
        <v>0.1</v>
      </c>
      <c r="Y28" s="630"/>
      <c r="Z28" s="330"/>
      <c r="AA28" s="313"/>
      <c r="AB28" s="313"/>
      <c r="AC28" s="313"/>
      <c r="AD28" s="313"/>
      <c r="AE28" s="313"/>
      <c r="AF28" s="313"/>
      <c r="AG28" s="284"/>
      <c r="AH28" s="285"/>
      <c r="AI28" s="278"/>
      <c r="AJ28" s="280"/>
      <c r="AK28" s="630"/>
      <c r="AL28" s="330"/>
      <c r="AM28" s="278"/>
      <c r="AN28" s="280"/>
      <c r="AP28" s="633">
        <f t="shared" si="4"/>
        <v>0</v>
      </c>
      <c r="AQ28" s="633">
        <f t="shared" si="5"/>
        <v>0.1</v>
      </c>
      <c r="AR28" s="633">
        <f t="shared" si="6"/>
        <v>0.1</v>
      </c>
      <c r="AS28" s="633">
        <f t="shared" si="7"/>
        <v>0.1</v>
      </c>
      <c r="AT28" s="633">
        <f t="shared" si="8"/>
        <v>0.1</v>
      </c>
      <c r="AU28" s="633">
        <f t="shared" si="9"/>
        <v>0.1</v>
      </c>
      <c r="AV28" s="633">
        <f t="shared" si="10"/>
        <v>0.1</v>
      </c>
      <c r="AW28" s="633">
        <f t="shared" si="11"/>
        <v>0.1</v>
      </c>
      <c r="AX28" s="633">
        <f t="shared" si="12"/>
        <v>0</v>
      </c>
      <c r="AY28" s="633">
        <f t="shared" si="13"/>
        <v>0</v>
      </c>
      <c r="AZ28" s="633">
        <f t="shared" si="14"/>
        <v>0</v>
      </c>
      <c r="BA28" s="633">
        <f t="shared" si="15"/>
        <v>0</v>
      </c>
      <c r="BB28" s="633">
        <f t="shared" si="16"/>
        <v>0</v>
      </c>
      <c r="BC28" s="633">
        <f t="shared" si="17"/>
        <v>0</v>
      </c>
      <c r="BD28" s="633" t="e">
        <f t="shared" si="18"/>
        <v>#DIV/0!</v>
      </c>
      <c r="BE28" s="633">
        <f t="shared" si="19"/>
        <v>0</v>
      </c>
    </row>
    <row r="29" spans="1:57" s="86" customFormat="1" ht="10.5" customHeight="1">
      <c r="A29" s="165" t="s">
        <v>12</v>
      </c>
      <c r="B29" s="413" t="s">
        <v>12</v>
      </c>
      <c r="C29" s="475"/>
      <c r="D29" s="474">
        <v>22</v>
      </c>
      <c r="E29" s="442">
        <v>22.299999999999997</v>
      </c>
      <c r="F29" s="442">
        <v>21.9</v>
      </c>
      <c r="G29" s="442">
        <v>22.2</v>
      </c>
      <c r="H29" s="442">
        <v>22</v>
      </c>
      <c r="I29" s="442">
        <v>21.4</v>
      </c>
      <c r="J29" s="442">
        <v>21.299999999999997</v>
      </c>
      <c r="K29" s="284">
        <f t="shared" si="29"/>
        <v>-1</v>
      </c>
      <c r="L29" s="285">
        <f t="shared" si="30"/>
        <v>-1</v>
      </c>
      <c r="M29" s="418"/>
      <c r="N29" s="422"/>
      <c r="O29" s="653"/>
      <c r="P29" s="687"/>
      <c r="Q29" s="278" t="e">
        <f t="shared" si="28"/>
        <v>#DIV/0!</v>
      </c>
      <c r="R29" s="422"/>
      <c r="S29" s="164"/>
      <c r="T29" s="697">
        <f t="shared" si="22"/>
        <v>0</v>
      </c>
      <c r="U29" s="697">
        <f t="shared" si="24"/>
        <v>0</v>
      </c>
      <c r="V29" s="697" t="e">
        <f t="shared" si="31"/>
        <v>#DIV/0!</v>
      </c>
      <c r="W29" s="697">
        <f t="shared" si="32"/>
        <v>0</v>
      </c>
      <c r="X29" s="697">
        <f t="shared" si="33"/>
        <v>22.2</v>
      </c>
      <c r="Y29" s="630"/>
      <c r="Z29" s="330"/>
      <c r="AA29" s="313"/>
      <c r="AB29" s="313"/>
      <c r="AC29" s="313"/>
      <c r="AD29" s="313"/>
      <c r="AE29" s="313"/>
      <c r="AF29" s="313"/>
      <c r="AG29" s="284"/>
      <c r="AH29" s="285"/>
      <c r="AI29" s="278"/>
      <c r="AJ29" s="280"/>
      <c r="AK29" s="630"/>
      <c r="AL29" s="330"/>
      <c r="AM29" s="278"/>
      <c r="AN29" s="280"/>
      <c r="AP29" s="633">
        <f t="shared" si="4"/>
        <v>0</v>
      </c>
      <c r="AQ29" s="633">
        <f t="shared" si="5"/>
        <v>22</v>
      </c>
      <c r="AR29" s="633">
        <f t="shared" si="6"/>
        <v>22.299999999999997</v>
      </c>
      <c r="AS29" s="633">
        <f t="shared" si="7"/>
        <v>21.9</v>
      </c>
      <c r="AT29" s="633">
        <f t="shared" si="8"/>
        <v>22.2</v>
      </c>
      <c r="AU29" s="633">
        <f t="shared" si="9"/>
        <v>22</v>
      </c>
      <c r="AV29" s="633">
        <f t="shared" si="10"/>
        <v>21.4</v>
      </c>
      <c r="AW29" s="633">
        <f t="shared" si="11"/>
        <v>21.299999999999997</v>
      </c>
      <c r="AX29" s="633">
        <f t="shared" si="12"/>
        <v>-1</v>
      </c>
      <c r="AY29" s="633">
        <f t="shared" si="13"/>
        <v>-1</v>
      </c>
      <c r="AZ29" s="633">
        <f t="shared" si="14"/>
        <v>0</v>
      </c>
      <c r="BA29" s="633">
        <f t="shared" si="15"/>
        <v>0</v>
      </c>
      <c r="BB29" s="633">
        <f t="shared" si="16"/>
        <v>0</v>
      </c>
      <c r="BC29" s="633">
        <f t="shared" si="17"/>
        <v>0</v>
      </c>
      <c r="BD29" s="633" t="e">
        <f t="shared" si="18"/>
        <v>#DIV/0!</v>
      </c>
      <c r="BE29" s="633">
        <f t="shared" si="19"/>
        <v>0</v>
      </c>
    </row>
    <row r="30" spans="1:57" s="86" customFormat="1" ht="10.5" customHeight="1">
      <c r="A30" s="166" t="s">
        <v>11</v>
      </c>
      <c r="B30" s="430" t="s">
        <v>11</v>
      </c>
      <c r="C30" s="478"/>
      <c r="D30" s="479">
        <v>22.1</v>
      </c>
      <c r="E30" s="451">
        <v>22.4</v>
      </c>
      <c r="F30" s="451">
        <v>22</v>
      </c>
      <c r="G30" s="451">
        <v>22.3</v>
      </c>
      <c r="H30" s="451">
        <v>22.1</v>
      </c>
      <c r="I30" s="451">
        <v>21.5</v>
      </c>
      <c r="J30" s="451">
        <v>21.4</v>
      </c>
      <c r="K30" s="299">
        <f>((C30-D30)/D30)</f>
        <v>-1</v>
      </c>
      <c r="L30" s="607">
        <f>((C30-G30)/G30)</f>
        <v>-1</v>
      </c>
      <c r="M30" s="436"/>
      <c r="N30" s="438"/>
      <c r="O30" s="458"/>
      <c r="P30" s="692"/>
      <c r="Q30" s="300" t="e">
        <f t="shared" si="28"/>
        <v>#DIV/0!</v>
      </c>
      <c r="R30" s="438"/>
      <c r="S30" s="164"/>
      <c r="T30" s="697">
        <f t="shared" si="22"/>
        <v>0</v>
      </c>
      <c r="U30" s="697">
        <f t="shared" si="24"/>
        <v>0</v>
      </c>
      <c r="V30" s="697" t="e">
        <f t="shared" si="31"/>
        <v>#DIV/0!</v>
      </c>
      <c r="W30" s="697">
        <f t="shared" si="32"/>
        <v>0</v>
      </c>
      <c r="X30" s="697">
        <f t="shared" si="33"/>
        <v>22.3</v>
      </c>
      <c r="Y30" s="632"/>
      <c r="Z30" s="332"/>
      <c r="AA30" s="317"/>
      <c r="AB30" s="317"/>
      <c r="AC30" s="317"/>
      <c r="AD30" s="317"/>
      <c r="AE30" s="317"/>
      <c r="AF30" s="317"/>
      <c r="AG30" s="287"/>
      <c r="AH30" s="288"/>
      <c r="AI30" s="300"/>
      <c r="AJ30" s="318"/>
      <c r="AK30" s="632"/>
      <c r="AL30" s="332"/>
      <c r="AM30" s="300"/>
      <c r="AN30" s="318"/>
      <c r="AP30" s="633">
        <f t="shared" si="4"/>
        <v>0</v>
      </c>
      <c r="AQ30" s="633">
        <f t="shared" si="5"/>
        <v>22.1</v>
      </c>
      <c r="AR30" s="633">
        <f t="shared" si="6"/>
        <v>22.4</v>
      </c>
      <c r="AS30" s="633">
        <f t="shared" si="7"/>
        <v>22</v>
      </c>
      <c r="AT30" s="633">
        <f t="shared" si="8"/>
        <v>22.3</v>
      </c>
      <c r="AU30" s="633">
        <f t="shared" si="9"/>
        <v>22.1</v>
      </c>
      <c r="AV30" s="633">
        <f t="shared" si="10"/>
        <v>21.5</v>
      </c>
      <c r="AW30" s="633">
        <f t="shared" si="11"/>
        <v>21.4</v>
      </c>
      <c r="AX30" s="633">
        <f t="shared" si="12"/>
        <v>-1</v>
      </c>
      <c r="AY30" s="633">
        <f t="shared" si="13"/>
        <v>-1</v>
      </c>
      <c r="AZ30" s="633">
        <f t="shared" si="14"/>
        <v>0</v>
      </c>
      <c r="BA30" s="633">
        <f t="shared" si="15"/>
        <v>0</v>
      </c>
      <c r="BB30" s="633">
        <f t="shared" si="16"/>
        <v>0</v>
      </c>
      <c r="BC30" s="633">
        <f t="shared" si="17"/>
        <v>0</v>
      </c>
      <c r="BD30" s="633" t="e">
        <f t="shared" si="18"/>
        <v>#DIV/0!</v>
      </c>
      <c r="BE30" s="633">
        <f t="shared" si="19"/>
        <v>0</v>
      </c>
    </row>
    <row r="31" spans="1:57" s="172" customFormat="1" ht="12" customHeight="1">
      <c r="A31" s="178" t="str">
        <f>+"FXSweden"&amp;$A$1</f>
        <v>FXSwedenGroup</v>
      </c>
      <c r="B31" s="919" t="s">
        <v>106</v>
      </c>
      <c r="C31" s="919"/>
      <c r="D31" s="919"/>
      <c r="E31" s="919"/>
      <c r="F31" s="919"/>
      <c r="G31" s="919"/>
      <c r="H31" s="919"/>
      <c r="I31" s="919"/>
      <c r="J31" s="919"/>
      <c r="K31" s="919"/>
      <c r="L31" s="919"/>
      <c r="M31" s="919"/>
      <c r="N31" s="919"/>
      <c r="O31" s="919"/>
      <c r="P31" s="283"/>
      <c r="Q31" s="128"/>
      <c r="R31" s="128"/>
      <c r="Y31" s="261"/>
    </row>
    <row r="32" spans="1:57" s="86" customFormat="1" ht="12" customHeight="1">
      <c r="A32" s="179">
        <v>2</v>
      </c>
      <c r="B32" s="323"/>
      <c r="C32" s="323"/>
      <c r="D32" s="323"/>
      <c r="E32" s="323"/>
      <c r="F32" s="323"/>
      <c r="G32" s="323"/>
      <c r="H32" s="323"/>
      <c r="I32" s="323"/>
      <c r="J32" s="323"/>
      <c r="K32" s="366"/>
      <c r="L32" s="366"/>
      <c r="M32" s="355"/>
      <c r="N32" s="356"/>
      <c r="O32" s="356"/>
      <c r="P32" s="356"/>
      <c r="Q32" s="1"/>
      <c r="R32" s="1"/>
    </row>
    <row r="33" spans="1:18" s="86" customFormat="1">
      <c r="A33" s="146">
        <v>3</v>
      </c>
      <c r="B33" s="921"/>
      <c r="C33" s="921"/>
      <c r="D33" s="921"/>
      <c r="E33" s="921"/>
      <c r="F33" s="921"/>
      <c r="G33" s="921"/>
      <c r="H33" s="921"/>
      <c r="I33" s="921"/>
      <c r="J33" s="921"/>
      <c r="K33" s="921"/>
      <c r="L33" s="921"/>
      <c r="M33" s="183"/>
      <c r="N33" s="183"/>
      <c r="O33" s="183"/>
      <c r="P33" s="183"/>
      <c r="Q33" s="49"/>
      <c r="R33" s="49"/>
    </row>
    <row r="34" spans="1:18">
      <c r="B34" s="655" t="s">
        <v>75</v>
      </c>
      <c r="C34" s="656">
        <f>(C5+C6+C7+C8-C9)+(C9+C12-C13)+(C13+C14-C16)</f>
        <v>0</v>
      </c>
      <c r="D34" s="656">
        <f t="shared" ref="D34:J34" si="34">(D5+D6+D7+D8-D9)+(D9+D12-D13)+(D13+D14-D16)</f>
        <v>0</v>
      </c>
      <c r="E34" s="656">
        <f t="shared" si="34"/>
        <v>0</v>
      </c>
      <c r="F34" s="656">
        <f t="shared" si="34"/>
        <v>0</v>
      </c>
      <c r="G34" s="656">
        <f t="shared" si="34"/>
        <v>0</v>
      </c>
      <c r="H34" s="656">
        <f t="shared" si="34"/>
        <v>0</v>
      </c>
      <c r="I34" s="656">
        <f t="shared" si="34"/>
        <v>0</v>
      </c>
      <c r="J34" s="656">
        <f t="shared" si="34"/>
        <v>0</v>
      </c>
      <c r="K34" s="655"/>
      <c r="L34" s="655"/>
      <c r="O34" s="656">
        <f>(O5+O6+O7+O8-O9)+(O9+O12-O13)+(O13+O14-O16)</f>
        <v>0</v>
      </c>
      <c r="P34" s="656">
        <f>(P5+P6+P7+P8-P9)+(P9+P12-P13)+(P13+P14-P16)</f>
        <v>0</v>
      </c>
    </row>
    <row r="35" spans="1:18">
      <c r="B35" s="655" t="s">
        <v>76</v>
      </c>
      <c r="C35" s="656">
        <f>C24+C25+C26-C27+C28+C29-C30</f>
        <v>0</v>
      </c>
      <c r="D35" s="656">
        <f t="shared" ref="D35:J35" si="35">D24+D25+D26-D27+D28+D29-D30</f>
        <v>0</v>
      </c>
      <c r="E35" s="656">
        <f t="shared" si="35"/>
        <v>0</v>
      </c>
      <c r="F35" s="656">
        <f t="shared" si="35"/>
        <v>0</v>
      </c>
      <c r="G35" s="656">
        <f t="shared" si="35"/>
        <v>0</v>
      </c>
      <c r="H35" s="656">
        <f t="shared" si="35"/>
        <v>0</v>
      </c>
      <c r="I35" s="656">
        <f t="shared" si="35"/>
        <v>0</v>
      </c>
      <c r="J35" s="656">
        <f t="shared" si="35"/>
        <v>0</v>
      </c>
      <c r="K35" s="655"/>
      <c r="L35" s="655"/>
      <c r="M35" s="657"/>
      <c r="N35" s="657"/>
      <c r="O35" s="656">
        <f>O24+O25+O26-O27+O28+O29-O30</f>
        <v>0</v>
      </c>
      <c r="P35" s="656">
        <f>P24+P25+P26-P27+P28+P29-P30</f>
        <v>0</v>
      </c>
    </row>
    <row r="36" spans="1:18">
      <c r="B36" s="655"/>
      <c r="C36" s="656"/>
      <c r="D36" s="656"/>
      <c r="E36" s="656"/>
      <c r="F36" s="656"/>
      <c r="G36" s="656"/>
      <c r="H36" s="656"/>
      <c r="I36" s="656"/>
      <c r="J36" s="656"/>
      <c r="K36" s="655"/>
      <c r="L36" s="655"/>
      <c r="M36" s="657"/>
      <c r="N36" s="657"/>
      <c r="O36" s="656"/>
      <c r="P36" s="656"/>
    </row>
    <row r="37" spans="1:18">
      <c r="B37" s="655" t="s">
        <v>77</v>
      </c>
      <c r="C37" s="656">
        <f>C24+C25+C26-C27</f>
        <v>0</v>
      </c>
      <c r="D37" s="656">
        <f>D24+D25+D26-D27</f>
        <v>0</v>
      </c>
      <c r="E37" s="656">
        <f>E24+E25+E26-E27</f>
        <v>0</v>
      </c>
      <c r="F37" s="656">
        <f>F24+F25+F26-F27</f>
        <v>0</v>
      </c>
      <c r="G37" s="656">
        <f>G24+G25+G26-G27</f>
        <v>0</v>
      </c>
      <c r="H37" s="656"/>
      <c r="I37" s="656"/>
      <c r="J37" s="656"/>
      <c r="K37" s="655"/>
      <c r="L37" s="655"/>
      <c r="M37" s="657"/>
      <c r="N37" s="657"/>
      <c r="O37" s="656"/>
      <c r="P37" s="656"/>
    </row>
    <row r="38" spans="1:18">
      <c r="B38" s="655" t="s">
        <v>78</v>
      </c>
      <c r="C38" s="656">
        <f>C28+C29-C30</f>
        <v>0</v>
      </c>
      <c r="D38" s="656">
        <f>D28+D29-D30</f>
        <v>0</v>
      </c>
      <c r="E38" s="656">
        <f>E28+E29-E30</f>
        <v>0</v>
      </c>
      <c r="F38" s="656">
        <f>F28+F29-F30</f>
        <v>0</v>
      </c>
      <c r="G38" s="656">
        <f>G28+G29-G30</f>
        <v>0</v>
      </c>
      <c r="H38" s="656"/>
      <c r="I38" s="656"/>
      <c r="J38" s="656"/>
      <c r="K38" s="655"/>
      <c r="L38" s="655"/>
      <c r="M38" s="657"/>
      <c r="N38" s="657"/>
      <c r="O38" s="656"/>
      <c r="P38" s="656"/>
    </row>
    <row r="40" spans="1:18" ht="12" hidden="1" customHeight="1"/>
    <row r="41" spans="1:18" ht="12" hidden="1" customHeight="1"/>
    <row r="42" spans="1:18" ht="12" hidden="1" customHeight="1"/>
    <row r="43" spans="1:18" ht="12" hidden="1" customHeight="1"/>
    <row r="44" spans="1:18" ht="12" hidden="1" customHeight="1"/>
    <row r="45" spans="1:18" ht="12" hidden="1" customHeight="1"/>
    <row r="46" spans="1:18" ht="12" hidden="1" customHeight="1"/>
    <row r="47" spans="1:18" ht="12" hidden="1" customHeight="1"/>
    <row r="48" spans="1:18" ht="12" hidden="1" customHeight="1"/>
    <row r="49" spans="1:30" ht="12" hidden="1" customHeight="1"/>
    <row r="50" spans="1:30" ht="12" hidden="1" customHeight="1"/>
    <row r="51" spans="1:30" ht="12" hidden="1" customHeight="1"/>
    <row r="52" spans="1:30" ht="12" hidden="1" customHeight="1"/>
    <row r="53" spans="1:30" ht="12" hidden="1" customHeight="1"/>
    <row r="54" spans="1:30" ht="12" hidden="1" customHeight="1"/>
    <row r="55" spans="1:30" s="10" customFormat="1">
      <c r="A55" s="8"/>
    </row>
    <row r="56" spans="1:30" s="186" customFormat="1">
      <c r="A56" s="184"/>
      <c r="B56" s="185" t="s">
        <v>55</v>
      </c>
      <c r="C56" s="236"/>
      <c r="D56" s="236"/>
      <c r="E56" s="236"/>
      <c r="F56" s="236"/>
      <c r="G56" s="236"/>
      <c r="H56" s="236"/>
      <c r="I56" s="236"/>
      <c r="J56" s="236"/>
      <c r="K56" s="236"/>
      <c r="L56" s="236"/>
      <c r="M56" s="237"/>
      <c r="N56" s="238"/>
      <c r="T56" s="185" t="s">
        <v>63</v>
      </c>
      <c r="U56" s="185"/>
      <c r="V56" s="185"/>
      <c r="W56" s="185"/>
      <c r="X56" s="185"/>
      <c r="Y56" s="185"/>
    </row>
    <row r="57" spans="1:30" s="186" customFormat="1">
      <c r="A57" s="184"/>
      <c r="B57" s="205" t="s">
        <v>1</v>
      </c>
      <c r="C57" s="187" t="e">
        <f>D4</f>
        <v>#REF!</v>
      </c>
      <c r="D57" s="686" t="e">
        <f t="shared" ref="D57:I57" si="36">E4</f>
        <v>#REF!</v>
      </c>
      <c r="E57" s="686" t="e">
        <f t="shared" si="36"/>
        <v>#REF!</v>
      </c>
      <c r="F57" s="686" t="e">
        <f t="shared" si="36"/>
        <v>#REF!</v>
      </c>
      <c r="G57" s="686" t="e">
        <f t="shared" si="36"/>
        <v>#REF!</v>
      </c>
      <c r="H57" s="686" t="e">
        <f t="shared" si="36"/>
        <v>#REF!</v>
      </c>
      <c r="I57" s="686" t="e">
        <f t="shared" si="36"/>
        <v>#REF!</v>
      </c>
      <c r="J57" s="720"/>
      <c r="K57" s="184"/>
      <c r="L57" s="184"/>
      <c r="M57" s="184"/>
      <c r="N57" s="184"/>
      <c r="T57" s="189" t="s">
        <v>1</v>
      </c>
      <c r="U57" s="188"/>
      <c r="V57" s="686"/>
      <c r="W57" s="686"/>
      <c r="X57" s="143" t="e">
        <f t="shared" ref="X57:AD57" si="37">+C57</f>
        <v>#REF!</v>
      </c>
      <c r="Y57" s="143" t="e">
        <f t="shared" si="37"/>
        <v>#REF!</v>
      </c>
      <c r="Z57" s="188" t="e">
        <f t="shared" si="37"/>
        <v>#REF!</v>
      </c>
      <c r="AA57" s="188" t="e">
        <f t="shared" si="37"/>
        <v>#REF!</v>
      </c>
      <c r="AB57" s="188" t="e">
        <f t="shared" si="37"/>
        <v>#REF!</v>
      </c>
      <c r="AC57" s="188" t="e">
        <f t="shared" si="37"/>
        <v>#REF!</v>
      </c>
      <c r="AD57" s="188" t="e">
        <f t="shared" si="37"/>
        <v>#REF!</v>
      </c>
    </row>
    <row r="58" spans="1:30" s="186" customFormat="1">
      <c r="B58" s="190" t="s">
        <v>6</v>
      </c>
      <c r="C58" s="11">
        <v>173</v>
      </c>
      <c r="D58" s="41">
        <v>172</v>
      </c>
      <c r="E58" s="92">
        <v>175</v>
      </c>
      <c r="F58" s="64">
        <v>180</v>
      </c>
      <c r="G58" s="64">
        <v>174</v>
      </c>
      <c r="H58" s="184">
        <v>180</v>
      </c>
      <c r="I58" s="57">
        <v>207</v>
      </c>
      <c r="J58" s="698"/>
      <c r="T58" s="190" t="s">
        <v>6</v>
      </c>
      <c r="U58" s="115"/>
      <c r="V58" s="226"/>
      <c r="W58" s="226"/>
      <c r="X58" s="92">
        <f t="shared" ref="X58:X83" si="38">+D5-C58</f>
        <v>0</v>
      </c>
      <c r="Y58" s="64">
        <f t="shared" ref="Y58:Y83" si="39">+E5-D58</f>
        <v>0</v>
      </c>
      <c r="Z58" s="196">
        <f t="shared" ref="Z58:Z83" si="40">+F5-E58</f>
        <v>0</v>
      </c>
      <c r="AA58" s="196">
        <f t="shared" ref="AA58:AA83" si="41">+G5-F58</f>
        <v>0</v>
      </c>
      <c r="AB58" s="196">
        <f t="shared" ref="AB58:AB83" si="42">+H5-G58</f>
        <v>0</v>
      </c>
      <c r="AC58" s="196">
        <f t="shared" ref="AC58:AC83" si="43">+I5-H58</f>
        <v>0</v>
      </c>
      <c r="AD58" s="196">
        <f t="shared" ref="AD58:AD83" si="44">+J5-I58</f>
        <v>0</v>
      </c>
    </row>
    <row r="59" spans="1:30" s="186" customFormat="1">
      <c r="B59" s="190" t="s">
        <v>2</v>
      </c>
      <c r="C59" s="11">
        <v>55</v>
      </c>
      <c r="D59" s="41">
        <v>53</v>
      </c>
      <c r="E59" s="262">
        <v>54</v>
      </c>
      <c r="F59" s="67">
        <v>55</v>
      </c>
      <c r="G59" s="57">
        <v>57</v>
      </c>
      <c r="H59" s="184">
        <v>57</v>
      </c>
      <c r="I59" s="67">
        <v>58</v>
      </c>
      <c r="J59" s="68"/>
      <c r="T59" s="190" t="s">
        <v>2</v>
      </c>
      <c r="U59" s="206"/>
      <c r="V59" s="204"/>
      <c r="W59" s="204"/>
      <c r="X59" s="92">
        <f t="shared" si="38"/>
        <v>0</v>
      </c>
      <c r="Y59" s="67">
        <f t="shared" si="39"/>
        <v>0</v>
      </c>
      <c r="Z59" s="191">
        <f t="shared" si="40"/>
        <v>0</v>
      </c>
      <c r="AA59" s="191">
        <f t="shared" si="41"/>
        <v>0</v>
      </c>
      <c r="AB59" s="191">
        <f t="shared" si="42"/>
        <v>0</v>
      </c>
      <c r="AC59" s="191">
        <f t="shared" si="43"/>
        <v>0</v>
      </c>
      <c r="AD59" s="191">
        <f t="shared" si="44"/>
        <v>0</v>
      </c>
    </row>
    <row r="60" spans="1:30" s="186" customFormat="1">
      <c r="B60" s="190" t="s">
        <v>0</v>
      </c>
      <c r="C60" s="11">
        <v>4</v>
      </c>
      <c r="D60" s="41">
        <v>4</v>
      </c>
      <c r="E60" s="262">
        <v>4</v>
      </c>
      <c r="F60" s="67">
        <v>12</v>
      </c>
      <c r="G60" s="57">
        <v>5</v>
      </c>
      <c r="H60" s="184">
        <v>4</v>
      </c>
      <c r="I60" s="67">
        <v>3</v>
      </c>
      <c r="J60" s="68"/>
      <c r="T60" s="190" t="s">
        <v>0</v>
      </c>
      <c r="U60" s="206"/>
      <c r="V60" s="204"/>
      <c r="W60" s="204"/>
      <c r="X60" s="262">
        <f t="shared" si="38"/>
        <v>0</v>
      </c>
      <c r="Y60" s="67">
        <f t="shared" si="39"/>
        <v>0</v>
      </c>
      <c r="Z60" s="191">
        <f t="shared" si="40"/>
        <v>0</v>
      </c>
      <c r="AA60" s="191">
        <f t="shared" si="41"/>
        <v>0</v>
      </c>
      <c r="AB60" s="191">
        <f t="shared" si="42"/>
        <v>0</v>
      </c>
      <c r="AC60" s="191">
        <f t="shared" si="43"/>
        <v>0</v>
      </c>
      <c r="AD60" s="191">
        <f t="shared" si="44"/>
        <v>0</v>
      </c>
    </row>
    <row r="61" spans="1:30" s="186" customFormat="1">
      <c r="B61" s="190" t="s">
        <v>14</v>
      </c>
      <c r="C61" s="11">
        <v>0</v>
      </c>
      <c r="D61" s="41">
        <v>0</v>
      </c>
      <c r="E61" s="262">
        <v>0</v>
      </c>
      <c r="F61" s="67">
        <v>0</v>
      </c>
      <c r="G61" s="57">
        <v>0</v>
      </c>
      <c r="H61" s="184">
        <v>0</v>
      </c>
      <c r="I61" s="67">
        <v>5</v>
      </c>
      <c r="J61" s="68"/>
      <c r="T61" s="190" t="s">
        <v>14</v>
      </c>
      <c r="U61" s="206"/>
      <c r="V61" s="204"/>
      <c r="W61" s="204"/>
      <c r="X61" s="262">
        <f t="shared" si="38"/>
        <v>0</v>
      </c>
      <c r="Y61" s="67">
        <f t="shared" si="39"/>
        <v>0</v>
      </c>
      <c r="Z61" s="191">
        <f t="shared" si="40"/>
        <v>0</v>
      </c>
      <c r="AA61" s="191">
        <f t="shared" si="41"/>
        <v>0</v>
      </c>
      <c r="AB61" s="191">
        <f t="shared" si="42"/>
        <v>0</v>
      </c>
      <c r="AC61" s="191">
        <f t="shared" si="43"/>
        <v>0</v>
      </c>
      <c r="AD61" s="191">
        <f t="shared" si="44"/>
        <v>0</v>
      </c>
    </row>
    <row r="62" spans="1:30" s="186" customFormat="1">
      <c r="B62" s="193" t="s">
        <v>7</v>
      </c>
      <c r="C62" s="42">
        <v>232</v>
      </c>
      <c r="D62" s="75">
        <v>229</v>
      </c>
      <c r="E62" s="105">
        <v>233</v>
      </c>
      <c r="F62" s="75">
        <v>247</v>
      </c>
      <c r="G62" s="75">
        <v>236</v>
      </c>
      <c r="H62" s="184">
        <v>241</v>
      </c>
      <c r="I62" s="77">
        <v>273</v>
      </c>
      <c r="J62" s="782"/>
      <c r="T62" s="193" t="s">
        <v>7</v>
      </c>
      <c r="U62" s="228"/>
      <c r="V62" s="210"/>
      <c r="W62" s="210"/>
      <c r="X62" s="75">
        <f t="shared" si="38"/>
        <v>0</v>
      </c>
      <c r="Y62" s="75">
        <f t="shared" si="39"/>
        <v>0</v>
      </c>
      <c r="Z62" s="210">
        <f t="shared" si="40"/>
        <v>0</v>
      </c>
      <c r="AA62" s="210">
        <f t="shared" si="41"/>
        <v>0</v>
      </c>
      <c r="AB62" s="210">
        <f t="shared" si="42"/>
        <v>0</v>
      </c>
      <c r="AC62" s="210">
        <f t="shared" si="43"/>
        <v>0</v>
      </c>
      <c r="AD62" s="210">
        <f t="shared" si="44"/>
        <v>0</v>
      </c>
    </row>
    <row r="63" spans="1:30" s="186" customFormat="1">
      <c r="B63" s="190" t="s">
        <v>3</v>
      </c>
      <c r="C63" s="11"/>
      <c r="D63" s="41"/>
      <c r="E63" s="262"/>
      <c r="F63" s="67"/>
      <c r="G63" s="57"/>
      <c r="H63" s="184"/>
      <c r="I63" s="67"/>
      <c r="J63" s="68"/>
      <c r="T63" s="190" t="s">
        <v>3</v>
      </c>
      <c r="U63" s="206"/>
      <c r="V63" s="204"/>
      <c r="W63" s="204"/>
      <c r="X63" s="262">
        <f t="shared" si="38"/>
        <v>0</v>
      </c>
      <c r="Y63" s="67">
        <f t="shared" si="39"/>
        <v>0</v>
      </c>
      <c r="Z63" s="191">
        <f t="shared" si="40"/>
        <v>0</v>
      </c>
      <c r="AA63" s="191">
        <f t="shared" si="41"/>
        <v>0</v>
      </c>
      <c r="AB63" s="191">
        <f t="shared" si="42"/>
        <v>0</v>
      </c>
      <c r="AC63" s="191">
        <f t="shared" si="43"/>
        <v>0</v>
      </c>
      <c r="AD63" s="191">
        <f t="shared" si="44"/>
        <v>0</v>
      </c>
    </row>
    <row r="64" spans="1:30" s="186" customFormat="1">
      <c r="B64" s="190" t="s">
        <v>65</v>
      </c>
      <c r="C64" s="11"/>
      <c r="D64" s="41"/>
      <c r="E64" s="262"/>
      <c r="F64" s="67"/>
      <c r="G64" s="57"/>
      <c r="H64" s="184"/>
      <c r="I64" s="67"/>
      <c r="J64" s="68"/>
      <c r="T64" s="190"/>
      <c r="U64" s="206"/>
      <c r="V64" s="204"/>
      <c r="W64" s="204"/>
      <c r="X64" s="262">
        <f t="shared" si="38"/>
        <v>0</v>
      </c>
      <c r="Y64" s="67">
        <f t="shared" si="39"/>
        <v>0</v>
      </c>
      <c r="Z64" s="191">
        <f t="shared" si="40"/>
        <v>0</v>
      </c>
      <c r="AA64" s="191">
        <f t="shared" si="41"/>
        <v>0</v>
      </c>
      <c r="AB64" s="191">
        <f t="shared" si="42"/>
        <v>0</v>
      </c>
      <c r="AC64" s="191">
        <f t="shared" si="43"/>
        <v>0</v>
      </c>
      <c r="AD64" s="191">
        <f t="shared" si="44"/>
        <v>0</v>
      </c>
    </row>
    <row r="65" spans="2:30" s="186" customFormat="1">
      <c r="B65" s="193" t="s">
        <v>20</v>
      </c>
      <c r="C65" s="42">
        <v>-117</v>
      </c>
      <c r="D65" s="43">
        <v>-116</v>
      </c>
      <c r="E65" s="87">
        <v>-155</v>
      </c>
      <c r="F65" s="77">
        <v>-120</v>
      </c>
      <c r="G65" s="75">
        <v>-114</v>
      </c>
      <c r="H65" s="184">
        <v>-117</v>
      </c>
      <c r="I65" s="77">
        <v>-159</v>
      </c>
      <c r="J65" s="782"/>
      <c r="T65" s="193" t="s">
        <v>20</v>
      </c>
      <c r="U65" s="207"/>
      <c r="V65" s="208"/>
      <c r="W65" s="208"/>
      <c r="X65" s="87">
        <f t="shared" si="38"/>
        <v>0</v>
      </c>
      <c r="Y65" s="77">
        <f t="shared" si="39"/>
        <v>0</v>
      </c>
      <c r="Z65" s="210">
        <f t="shared" si="40"/>
        <v>0</v>
      </c>
      <c r="AA65" s="210">
        <f t="shared" si="41"/>
        <v>0</v>
      </c>
      <c r="AB65" s="210">
        <f t="shared" si="42"/>
        <v>0</v>
      </c>
      <c r="AC65" s="210">
        <f t="shared" si="43"/>
        <v>0</v>
      </c>
      <c r="AD65" s="210">
        <f t="shared" si="44"/>
        <v>0</v>
      </c>
    </row>
    <row r="66" spans="2:30" s="186" customFormat="1">
      <c r="B66" s="193" t="s">
        <v>9</v>
      </c>
      <c r="C66" s="42">
        <v>115</v>
      </c>
      <c r="D66" s="43">
        <v>113</v>
      </c>
      <c r="E66" s="87">
        <v>78</v>
      </c>
      <c r="F66" s="77">
        <v>127</v>
      </c>
      <c r="G66" s="77">
        <v>122</v>
      </c>
      <c r="H66" s="184">
        <v>124</v>
      </c>
      <c r="I66" s="77">
        <v>114</v>
      </c>
      <c r="J66" s="782"/>
      <c r="T66" s="193" t="s">
        <v>9</v>
      </c>
      <c r="U66" s="207"/>
      <c r="V66" s="208"/>
      <c r="W66" s="208"/>
      <c r="X66" s="87">
        <f t="shared" si="38"/>
        <v>0</v>
      </c>
      <c r="Y66" s="77">
        <f t="shared" si="39"/>
        <v>0</v>
      </c>
      <c r="Z66" s="209">
        <f t="shared" si="40"/>
        <v>0</v>
      </c>
      <c r="AA66" s="209">
        <f t="shared" si="41"/>
        <v>0</v>
      </c>
      <c r="AB66" s="209">
        <f t="shared" si="42"/>
        <v>0</v>
      </c>
      <c r="AC66" s="209">
        <f t="shared" si="43"/>
        <v>0</v>
      </c>
      <c r="AD66" s="209">
        <f t="shared" si="44"/>
        <v>0</v>
      </c>
    </row>
    <row r="67" spans="2:30" s="186" customFormat="1">
      <c r="B67" s="190" t="s">
        <v>19</v>
      </c>
      <c r="C67" s="11">
        <v>-16</v>
      </c>
      <c r="D67" s="41">
        <v>-6</v>
      </c>
      <c r="E67" s="262">
        <v>-12</v>
      </c>
      <c r="F67" s="67">
        <v>-6</v>
      </c>
      <c r="G67" s="64">
        <v>-6</v>
      </c>
      <c r="H67" s="184">
        <v>-2</v>
      </c>
      <c r="I67" s="77">
        <v>-4</v>
      </c>
      <c r="J67" s="782"/>
      <c r="T67" s="190" t="s">
        <v>19</v>
      </c>
      <c r="U67" s="206"/>
      <c r="V67" s="204"/>
      <c r="W67" s="204"/>
      <c r="X67" s="262">
        <f t="shared" si="38"/>
        <v>0</v>
      </c>
      <c r="Y67" s="67">
        <f t="shared" si="39"/>
        <v>0</v>
      </c>
      <c r="Z67" s="196">
        <f t="shared" si="40"/>
        <v>0</v>
      </c>
      <c r="AA67" s="196">
        <f t="shared" si="41"/>
        <v>0</v>
      </c>
      <c r="AB67" s="196">
        <f t="shared" si="42"/>
        <v>0</v>
      </c>
      <c r="AC67" s="196">
        <f t="shared" si="43"/>
        <v>0</v>
      </c>
      <c r="AD67" s="196">
        <f t="shared" si="44"/>
        <v>0</v>
      </c>
    </row>
    <row r="68" spans="2:30" s="186" customFormat="1">
      <c r="B68" s="190" t="str">
        <f>B15</f>
        <v>Imp. of sec. fin. non-cur. ass.</v>
      </c>
      <c r="C68" s="11"/>
      <c r="D68" s="41"/>
      <c r="E68" s="262"/>
      <c r="F68" s="67"/>
      <c r="G68" s="64"/>
      <c r="H68" s="184"/>
      <c r="I68" s="77"/>
      <c r="J68" s="782"/>
      <c r="T68" s="190" t="str">
        <f>B68</f>
        <v>Imp. of sec. fin. non-cur. ass.</v>
      </c>
      <c r="U68" s="206"/>
      <c r="V68" s="204"/>
      <c r="W68" s="204"/>
      <c r="X68" s="262"/>
      <c r="Y68" s="67"/>
      <c r="Z68" s="196"/>
      <c r="AA68" s="196"/>
      <c r="AB68" s="196"/>
      <c r="AC68" s="196"/>
      <c r="AD68" s="196"/>
    </row>
    <row r="69" spans="2:30" s="186" customFormat="1">
      <c r="B69" s="194" t="s">
        <v>4</v>
      </c>
      <c r="C69" s="44">
        <v>99</v>
      </c>
      <c r="D69" s="45">
        <v>107</v>
      </c>
      <c r="E69" s="88">
        <v>66</v>
      </c>
      <c r="F69" s="81">
        <v>121</v>
      </c>
      <c r="G69" s="79">
        <v>116</v>
      </c>
      <c r="H69" s="239">
        <v>122</v>
      </c>
      <c r="I69" s="81">
        <v>110</v>
      </c>
      <c r="J69" s="787"/>
      <c r="T69" s="194" t="s">
        <v>4</v>
      </c>
      <c r="U69" s="229"/>
      <c r="V69" s="230"/>
      <c r="W69" s="230"/>
      <c r="X69" s="88">
        <f t="shared" si="38"/>
        <v>0</v>
      </c>
      <c r="Y69" s="81">
        <f t="shared" si="39"/>
        <v>0</v>
      </c>
      <c r="Z69" s="212">
        <f t="shared" si="40"/>
        <v>0</v>
      </c>
      <c r="AA69" s="212">
        <f t="shared" si="41"/>
        <v>0</v>
      </c>
      <c r="AB69" s="212">
        <f t="shared" si="42"/>
        <v>0</v>
      </c>
      <c r="AC69" s="212">
        <f t="shared" si="43"/>
        <v>0</v>
      </c>
      <c r="AD69" s="212">
        <f t="shared" si="44"/>
        <v>0</v>
      </c>
    </row>
    <row r="70" spans="2:30" s="186" customFormat="1">
      <c r="B70" s="190" t="s">
        <v>8</v>
      </c>
      <c r="C70" s="82">
        <v>50.4</v>
      </c>
      <c r="D70" s="19">
        <v>50.7</v>
      </c>
      <c r="E70" s="57">
        <v>66.5</v>
      </c>
      <c r="F70" s="57">
        <v>48.6</v>
      </c>
      <c r="G70" s="57">
        <v>48.3</v>
      </c>
      <c r="H70" s="184">
        <v>48.5</v>
      </c>
      <c r="I70" s="77">
        <v>58.2</v>
      </c>
      <c r="J70" s="782"/>
      <c r="T70" s="190" t="s">
        <v>8</v>
      </c>
      <c r="U70" s="200"/>
      <c r="V70" s="191"/>
      <c r="W70" s="191"/>
      <c r="X70" s="57">
        <f t="shared" si="38"/>
        <v>0</v>
      </c>
      <c r="Y70" s="57">
        <f t="shared" si="39"/>
        <v>0</v>
      </c>
      <c r="Z70" s="191">
        <f t="shared" si="40"/>
        <v>0</v>
      </c>
      <c r="AA70" s="191">
        <f t="shared" si="41"/>
        <v>0</v>
      </c>
      <c r="AB70" s="191">
        <f t="shared" si="42"/>
        <v>0</v>
      </c>
      <c r="AC70" s="191">
        <f t="shared" si="43"/>
        <v>0</v>
      </c>
      <c r="AD70" s="191">
        <f t="shared" si="44"/>
        <v>0</v>
      </c>
    </row>
    <row r="71" spans="2:30" s="186" customFormat="1">
      <c r="B71" s="190" t="s">
        <v>79</v>
      </c>
      <c r="C71" s="82">
        <v>10.692022608337471</v>
      </c>
      <c r="D71" s="19">
        <v>11.499022488489185</v>
      </c>
      <c r="E71" s="57">
        <v>7.0303436794123266</v>
      </c>
      <c r="F71" s="57">
        <v>12.575114403481482</v>
      </c>
      <c r="G71" s="57">
        <v>12.562999029794462</v>
      </c>
      <c r="H71" s="184">
        <v>13.509582189675182</v>
      </c>
      <c r="I71" s="77">
        <v>12.004222614104764</v>
      </c>
      <c r="J71" s="782"/>
      <c r="T71" s="190" t="s">
        <v>5</v>
      </c>
      <c r="U71" s="200"/>
      <c r="V71" s="191"/>
      <c r="W71" s="191"/>
      <c r="X71" s="57">
        <f t="shared" si="38"/>
        <v>0</v>
      </c>
      <c r="Y71" s="57">
        <f t="shared" si="39"/>
        <v>0</v>
      </c>
      <c r="Z71" s="191">
        <f t="shared" si="40"/>
        <v>0</v>
      </c>
      <c r="AA71" s="191">
        <f t="shared" si="41"/>
        <v>0</v>
      </c>
      <c r="AB71" s="191">
        <f t="shared" si="42"/>
        <v>0</v>
      </c>
      <c r="AC71" s="191">
        <f t="shared" si="43"/>
        <v>0</v>
      </c>
      <c r="AD71" s="191">
        <f t="shared" si="44"/>
        <v>0</v>
      </c>
    </row>
    <row r="72" spans="2:30" s="186" customFormat="1">
      <c r="B72" s="190" t="s">
        <v>5</v>
      </c>
      <c r="C72" s="82"/>
      <c r="D72" s="19"/>
      <c r="E72" s="57"/>
      <c r="F72" s="57"/>
      <c r="G72" s="57"/>
      <c r="H72" s="184"/>
      <c r="I72" s="77"/>
      <c r="J72" s="782"/>
      <c r="T72" s="190" t="s">
        <v>5</v>
      </c>
      <c r="U72" s="200"/>
      <c r="V72" s="191"/>
      <c r="W72" s="191"/>
      <c r="X72" s="57">
        <f t="shared" si="38"/>
        <v>0</v>
      </c>
      <c r="Y72" s="57">
        <f t="shared" si="39"/>
        <v>0</v>
      </c>
      <c r="Z72" s="191">
        <f t="shared" si="40"/>
        <v>0</v>
      </c>
      <c r="AA72" s="191">
        <f t="shared" si="41"/>
        <v>0</v>
      </c>
      <c r="AB72" s="191">
        <f t="shared" si="42"/>
        <v>0</v>
      </c>
      <c r="AC72" s="191">
        <f t="shared" si="43"/>
        <v>0</v>
      </c>
      <c r="AD72" s="191">
        <f t="shared" si="44"/>
        <v>0</v>
      </c>
    </row>
    <row r="73" spans="2:30" s="186" customFormat="1">
      <c r="B73" s="190" t="s">
        <v>23</v>
      </c>
      <c r="C73" s="35">
        <v>2649</v>
      </c>
      <c r="D73" s="27">
        <v>2800</v>
      </c>
      <c r="E73" s="64">
        <v>2761</v>
      </c>
      <c r="F73" s="64">
        <v>2968</v>
      </c>
      <c r="G73" s="64">
        <v>2896</v>
      </c>
      <c r="H73" s="184">
        <v>2725</v>
      </c>
      <c r="I73" s="77">
        <v>2743</v>
      </c>
      <c r="J73" s="782"/>
      <c r="T73" s="190" t="s">
        <v>23</v>
      </c>
      <c r="U73" s="195"/>
      <c r="V73" s="196"/>
      <c r="W73" s="196"/>
      <c r="X73" s="64">
        <f t="shared" si="38"/>
        <v>0</v>
      </c>
      <c r="Y73" s="64">
        <f t="shared" si="39"/>
        <v>0</v>
      </c>
      <c r="Z73" s="196">
        <f t="shared" si="40"/>
        <v>0</v>
      </c>
      <c r="AA73" s="196">
        <f t="shared" si="41"/>
        <v>0</v>
      </c>
      <c r="AB73" s="196">
        <f t="shared" si="42"/>
        <v>0</v>
      </c>
      <c r="AC73" s="196">
        <f t="shared" si="43"/>
        <v>0</v>
      </c>
      <c r="AD73" s="196">
        <f t="shared" si="44"/>
        <v>0</v>
      </c>
    </row>
    <row r="74" spans="2:30" s="186" customFormat="1">
      <c r="B74" s="265" t="s">
        <v>67</v>
      </c>
      <c r="C74" s="35">
        <v>15552</v>
      </c>
      <c r="D74" s="27">
        <v>15581</v>
      </c>
      <c r="E74" s="64">
        <v>15356</v>
      </c>
      <c r="F74" s="64">
        <v>15428</v>
      </c>
      <c r="G74" s="64">
        <v>5393</v>
      </c>
      <c r="H74" s="184">
        <v>4767</v>
      </c>
      <c r="I74" s="77">
        <v>4781</v>
      </c>
      <c r="J74" s="782"/>
      <c r="T74" s="265" t="s">
        <v>67</v>
      </c>
      <c r="U74" s="195"/>
      <c r="V74" s="196"/>
      <c r="W74" s="196"/>
      <c r="X74" s="64">
        <f t="shared" si="38"/>
        <v>0</v>
      </c>
      <c r="Y74" s="64">
        <f t="shared" si="39"/>
        <v>0</v>
      </c>
      <c r="Z74" s="196">
        <f t="shared" si="40"/>
        <v>0</v>
      </c>
      <c r="AA74" s="196">
        <f t="shared" si="41"/>
        <v>0</v>
      </c>
      <c r="AB74" s="196">
        <f t="shared" si="42"/>
        <v>0</v>
      </c>
      <c r="AC74" s="196">
        <f t="shared" si="43"/>
        <v>0</v>
      </c>
      <c r="AD74" s="196">
        <f t="shared" si="44"/>
        <v>0</v>
      </c>
    </row>
    <row r="75" spans="2:30" s="186" customFormat="1">
      <c r="B75" s="197" t="s">
        <v>10</v>
      </c>
      <c r="C75" s="36">
        <v>1841</v>
      </c>
      <c r="D75" s="37">
        <v>1911</v>
      </c>
      <c r="E75" s="65">
        <v>1926</v>
      </c>
      <c r="F75" s="65">
        <v>1894</v>
      </c>
      <c r="G75" s="65">
        <v>1896</v>
      </c>
      <c r="H75" s="239">
        <v>1935</v>
      </c>
      <c r="I75" s="81">
        <v>1948</v>
      </c>
      <c r="J75" s="787"/>
      <c r="T75" s="197" t="s">
        <v>10</v>
      </c>
      <c r="U75" s="198"/>
      <c r="V75" s="199"/>
      <c r="W75" s="199"/>
      <c r="X75" s="65">
        <f t="shared" si="38"/>
        <v>0</v>
      </c>
      <c r="Y75" s="65">
        <f t="shared" si="39"/>
        <v>0</v>
      </c>
      <c r="Z75" s="199">
        <f t="shared" si="40"/>
        <v>0</v>
      </c>
      <c r="AA75" s="199">
        <f t="shared" si="41"/>
        <v>0</v>
      </c>
      <c r="AB75" s="199">
        <f t="shared" si="42"/>
        <v>0</v>
      </c>
      <c r="AC75" s="199">
        <f t="shared" si="43"/>
        <v>0</v>
      </c>
      <c r="AD75" s="199">
        <f t="shared" si="44"/>
        <v>0</v>
      </c>
    </row>
    <row r="76" spans="2:30" s="186" customFormat="1">
      <c r="B76" s="193" t="s">
        <v>18</v>
      </c>
      <c r="C76" s="788"/>
      <c r="D76" s="399"/>
      <c r="E76" s="400"/>
      <c r="F76" s="400"/>
      <c r="G76" s="400"/>
      <c r="H76" s="776"/>
      <c r="I76" s="789"/>
      <c r="J76" s="790"/>
      <c r="T76" s="193" t="s">
        <v>18</v>
      </c>
      <c r="U76" s="203"/>
      <c r="V76" s="184"/>
      <c r="W76" s="184"/>
      <c r="X76" s="67">
        <f t="shared" si="38"/>
        <v>0</v>
      </c>
      <c r="Y76" s="67">
        <f t="shared" si="39"/>
        <v>0</v>
      </c>
      <c r="Z76" s="184">
        <f t="shared" si="40"/>
        <v>0</v>
      </c>
      <c r="AA76" s="184">
        <f t="shared" si="41"/>
        <v>0</v>
      </c>
      <c r="AB76" s="184">
        <f t="shared" si="42"/>
        <v>0</v>
      </c>
      <c r="AC76" s="184">
        <f t="shared" si="43"/>
        <v>0</v>
      </c>
      <c r="AD76" s="184">
        <f t="shared" si="44"/>
        <v>0</v>
      </c>
    </row>
    <row r="77" spans="2:30" s="186" customFormat="1">
      <c r="B77" s="190" t="s">
        <v>15</v>
      </c>
      <c r="C77" s="69">
        <v>0.8</v>
      </c>
      <c r="D77" s="84">
        <v>0.8</v>
      </c>
      <c r="E77" s="70">
        <v>0.8</v>
      </c>
      <c r="F77" s="70">
        <v>0.8</v>
      </c>
      <c r="G77" s="70">
        <v>0.7</v>
      </c>
      <c r="H77" s="184">
        <v>0.7</v>
      </c>
      <c r="I77" s="77">
        <v>0.7</v>
      </c>
      <c r="J77" s="782"/>
      <c r="T77" s="190" t="s">
        <v>15</v>
      </c>
      <c r="U77" s="213"/>
      <c r="V77" s="214"/>
      <c r="W77" s="214"/>
      <c r="X77" s="70">
        <f t="shared" si="38"/>
        <v>0</v>
      </c>
      <c r="Y77" s="70">
        <f t="shared" si="39"/>
        <v>0</v>
      </c>
      <c r="Z77" s="214">
        <f t="shared" si="40"/>
        <v>0</v>
      </c>
      <c r="AA77" s="214">
        <f t="shared" si="41"/>
        <v>0</v>
      </c>
      <c r="AB77" s="214">
        <f t="shared" si="42"/>
        <v>0</v>
      </c>
      <c r="AC77" s="214">
        <f t="shared" si="43"/>
        <v>0</v>
      </c>
      <c r="AD77" s="214">
        <f t="shared" si="44"/>
        <v>0</v>
      </c>
    </row>
    <row r="78" spans="2:30" s="186" customFormat="1">
      <c r="B78" s="190" t="s">
        <v>16</v>
      </c>
      <c r="C78" s="136">
        <v>40.700000000000003</v>
      </c>
      <c r="D78" s="84">
        <v>40.6</v>
      </c>
      <c r="E78" s="70">
        <v>40.700000000000003</v>
      </c>
      <c r="F78" s="70">
        <v>41.1</v>
      </c>
      <c r="G78" s="70">
        <v>40.799999999999997</v>
      </c>
      <c r="H78" s="184">
        <v>39.999999999999993</v>
      </c>
      <c r="I78" s="77">
        <v>40.599999999999994</v>
      </c>
      <c r="J78" s="782"/>
      <c r="T78" s="190" t="s">
        <v>16</v>
      </c>
      <c r="U78" s="213"/>
      <c r="V78" s="214"/>
      <c r="W78" s="214"/>
      <c r="X78" s="70">
        <f t="shared" si="38"/>
        <v>0</v>
      </c>
      <c r="Y78" s="70">
        <f t="shared" si="39"/>
        <v>0</v>
      </c>
      <c r="Z78" s="214">
        <f t="shared" si="40"/>
        <v>0</v>
      </c>
      <c r="AA78" s="214">
        <f t="shared" si="41"/>
        <v>0</v>
      </c>
      <c r="AB78" s="214">
        <f t="shared" si="42"/>
        <v>0</v>
      </c>
      <c r="AC78" s="214">
        <f t="shared" si="43"/>
        <v>0</v>
      </c>
      <c r="AD78" s="214">
        <f t="shared" si="44"/>
        <v>0</v>
      </c>
    </row>
    <row r="79" spans="2:30" s="186" customFormat="1">
      <c r="B79" s="190" t="s">
        <v>17</v>
      </c>
      <c r="C79" s="136">
        <v>3.3</v>
      </c>
      <c r="D79" s="84">
        <v>3.4</v>
      </c>
      <c r="E79" s="70">
        <v>3.4</v>
      </c>
      <c r="F79" s="70">
        <v>3.6</v>
      </c>
      <c r="G79" s="70">
        <v>3.6</v>
      </c>
      <c r="H79" s="184">
        <v>3.6</v>
      </c>
      <c r="I79" s="77">
        <v>3.6</v>
      </c>
      <c r="J79" s="782"/>
      <c r="T79" s="190" t="s">
        <v>17</v>
      </c>
      <c r="U79" s="213"/>
      <c r="V79" s="214"/>
      <c r="W79" s="214"/>
      <c r="X79" s="70">
        <f t="shared" si="38"/>
        <v>0</v>
      </c>
      <c r="Y79" s="70">
        <f t="shared" si="39"/>
        <v>0</v>
      </c>
      <c r="Z79" s="214">
        <f t="shared" si="40"/>
        <v>0</v>
      </c>
      <c r="AA79" s="214">
        <f t="shared" si="41"/>
        <v>0</v>
      </c>
      <c r="AB79" s="214">
        <f t="shared" si="42"/>
        <v>0</v>
      </c>
      <c r="AC79" s="214">
        <f t="shared" si="43"/>
        <v>0</v>
      </c>
      <c r="AD79" s="214">
        <f t="shared" si="44"/>
        <v>0</v>
      </c>
    </row>
    <row r="80" spans="2:30" s="186" customFormat="1">
      <c r="B80" s="193" t="s">
        <v>21</v>
      </c>
      <c r="C80" s="137">
        <v>44.8</v>
      </c>
      <c r="D80" s="111">
        <v>44.8</v>
      </c>
      <c r="E80" s="71">
        <v>44.9</v>
      </c>
      <c r="F80" s="71">
        <v>45.5</v>
      </c>
      <c r="G80" s="71">
        <v>45.1</v>
      </c>
      <c r="H80" s="184">
        <v>44.3</v>
      </c>
      <c r="I80" s="77">
        <v>44.9</v>
      </c>
      <c r="J80" s="782"/>
      <c r="T80" s="193" t="s">
        <v>21</v>
      </c>
      <c r="U80" s="218"/>
      <c r="V80" s="219"/>
      <c r="W80" s="219"/>
      <c r="X80" s="71">
        <f t="shared" si="38"/>
        <v>0</v>
      </c>
      <c r="Y80" s="71">
        <f t="shared" si="39"/>
        <v>0</v>
      </c>
      <c r="Z80" s="219">
        <f t="shared" si="40"/>
        <v>0</v>
      </c>
      <c r="AA80" s="219">
        <f t="shared" si="41"/>
        <v>0</v>
      </c>
      <c r="AB80" s="219">
        <f t="shared" si="42"/>
        <v>0</v>
      </c>
      <c r="AC80" s="219">
        <f t="shared" si="43"/>
        <v>0</v>
      </c>
      <c r="AD80" s="219">
        <f t="shared" si="44"/>
        <v>0</v>
      </c>
    </row>
    <row r="81" spans="2:30" s="186" customFormat="1">
      <c r="B81" s="190" t="s">
        <v>13</v>
      </c>
      <c r="C81" s="136">
        <v>0.1</v>
      </c>
      <c r="D81" s="84">
        <v>0.1</v>
      </c>
      <c r="E81" s="70">
        <v>0.1</v>
      </c>
      <c r="F81" s="70">
        <v>0.1</v>
      </c>
      <c r="G81" s="70">
        <v>0.1</v>
      </c>
      <c r="H81" s="184">
        <v>0.1</v>
      </c>
      <c r="I81" s="77">
        <v>0.1</v>
      </c>
      <c r="J81" s="782"/>
      <c r="T81" s="190" t="s">
        <v>13</v>
      </c>
      <c r="U81" s="213"/>
      <c r="V81" s="214"/>
      <c r="W81" s="214"/>
      <c r="X81" s="70">
        <f t="shared" si="38"/>
        <v>0</v>
      </c>
      <c r="Y81" s="70">
        <f t="shared" si="39"/>
        <v>0</v>
      </c>
      <c r="Z81" s="214">
        <f t="shared" si="40"/>
        <v>0</v>
      </c>
      <c r="AA81" s="214">
        <f t="shared" si="41"/>
        <v>0</v>
      </c>
      <c r="AB81" s="214">
        <f t="shared" si="42"/>
        <v>0</v>
      </c>
      <c r="AC81" s="214">
        <f t="shared" si="43"/>
        <v>0</v>
      </c>
      <c r="AD81" s="214">
        <f t="shared" si="44"/>
        <v>0</v>
      </c>
    </row>
    <row r="82" spans="2:30" s="186" customFormat="1">
      <c r="B82" s="190" t="s">
        <v>12</v>
      </c>
      <c r="C82" s="136">
        <v>22</v>
      </c>
      <c r="D82" s="84">
        <v>22.299999999999997</v>
      </c>
      <c r="E82" s="70">
        <v>21.9</v>
      </c>
      <c r="F82" s="70">
        <v>22.2</v>
      </c>
      <c r="G82" s="70">
        <v>22</v>
      </c>
      <c r="H82" s="184">
        <v>21.4</v>
      </c>
      <c r="I82" s="77">
        <v>21.299999999999997</v>
      </c>
      <c r="J82" s="782"/>
      <c r="T82" s="190" t="s">
        <v>12</v>
      </c>
      <c r="U82" s="213"/>
      <c r="V82" s="214"/>
      <c r="W82" s="214"/>
      <c r="X82" s="70">
        <f t="shared" si="38"/>
        <v>0</v>
      </c>
      <c r="Y82" s="70">
        <f t="shared" si="39"/>
        <v>0</v>
      </c>
      <c r="Z82" s="214">
        <f t="shared" si="40"/>
        <v>0</v>
      </c>
      <c r="AA82" s="214">
        <f t="shared" si="41"/>
        <v>0</v>
      </c>
      <c r="AB82" s="214">
        <f t="shared" si="42"/>
        <v>0</v>
      </c>
      <c r="AC82" s="214">
        <f t="shared" si="43"/>
        <v>0</v>
      </c>
      <c r="AD82" s="214">
        <f t="shared" si="44"/>
        <v>0</v>
      </c>
    </row>
    <row r="83" spans="2:30" s="186" customFormat="1">
      <c r="B83" s="194" t="s">
        <v>11</v>
      </c>
      <c r="C83" s="138">
        <v>22.1</v>
      </c>
      <c r="D83" s="121">
        <v>22.4</v>
      </c>
      <c r="E83" s="72">
        <v>22</v>
      </c>
      <c r="F83" s="72">
        <v>22.3</v>
      </c>
      <c r="G83" s="72">
        <v>22.1</v>
      </c>
      <c r="H83" s="239">
        <v>21.5</v>
      </c>
      <c r="I83" s="81">
        <v>21.4</v>
      </c>
      <c r="J83" s="787"/>
      <c r="T83" s="194" t="s">
        <v>11</v>
      </c>
      <c r="U83" s="221"/>
      <c r="V83" s="222"/>
      <c r="W83" s="222"/>
      <c r="X83" s="72">
        <f t="shared" si="38"/>
        <v>0</v>
      </c>
      <c r="Y83" s="72">
        <f t="shared" si="39"/>
        <v>0</v>
      </c>
      <c r="Z83" s="222">
        <f t="shared" si="40"/>
        <v>0</v>
      </c>
      <c r="AA83" s="222">
        <f t="shared" si="41"/>
        <v>0</v>
      </c>
      <c r="AB83" s="222">
        <f t="shared" si="42"/>
        <v>0</v>
      </c>
      <c r="AC83" s="222">
        <f t="shared" si="43"/>
        <v>0</v>
      </c>
      <c r="AD83" s="222">
        <f t="shared" si="44"/>
        <v>0</v>
      </c>
    </row>
    <row r="84" spans="2:30" s="186" customFormat="1">
      <c r="B84" s="184"/>
      <c r="C84" s="184"/>
      <c r="D84" s="184"/>
      <c r="E84" s="184"/>
      <c r="F84" s="184"/>
      <c r="G84" s="184"/>
      <c r="H84" s="184"/>
      <c r="I84" s="77"/>
      <c r="J84" s="77"/>
      <c r="AC84" s="210"/>
    </row>
    <row r="85" spans="2:30" s="186" customFormat="1">
      <c r="I85" s="77"/>
      <c r="J85" s="77"/>
      <c r="N85" s="227"/>
      <c r="AC85" s="210"/>
    </row>
    <row r="86" spans="2:30" s="186" customFormat="1">
      <c r="I86" s="77"/>
      <c r="J86" s="77"/>
      <c r="AC86" s="210"/>
    </row>
    <row r="87" spans="2:30" s="186" customFormat="1"/>
    <row r="88" spans="2:30" s="186" customFormat="1"/>
    <row r="89" spans="2:30" s="186" customFormat="1"/>
    <row r="90" spans="2:30" s="186" customFormat="1"/>
    <row r="91" spans="2:30" s="186" customFormat="1"/>
    <row r="92" spans="2:30" s="186" customFormat="1"/>
    <row r="93" spans="2:30" s="186" customFormat="1"/>
    <row r="94" spans="2:30" s="186" customFormat="1"/>
    <row r="95" spans="2:30" s="186" customFormat="1"/>
    <row r="96" spans="2:30" s="186" customFormat="1"/>
    <row r="97" s="186" customFormat="1"/>
    <row r="98" s="186" customFormat="1"/>
    <row r="99" s="186" customFormat="1"/>
    <row r="100" s="186" customFormat="1"/>
    <row r="101" s="186" customFormat="1"/>
    <row r="102" s="186" customFormat="1"/>
    <row r="103" s="186" customFormat="1"/>
    <row r="104" s="186" customFormat="1"/>
    <row r="105" s="186" customFormat="1"/>
    <row r="106" s="186" customFormat="1"/>
    <row r="107" s="186" customFormat="1"/>
    <row r="108" s="186" customFormat="1"/>
  </sheetData>
  <mergeCells count="5">
    <mergeCell ref="B33:L33"/>
    <mergeCell ref="M3:N3"/>
    <mergeCell ref="O3:O4"/>
    <mergeCell ref="P3:P4"/>
    <mergeCell ref="B31:O31"/>
  </mergeCells>
  <phoneticPr fontId="21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&amp;RPage &amp;P&amp;C&amp;"Calibri"&amp;11&amp;K000000&amp;A_x000D_&amp;1#&amp;"Calibri"&amp;10&amp;K000000Confidential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3">
    <tabColor rgb="FF92D050"/>
    <pageSetUpPr fitToPage="1"/>
  </sheetPr>
  <dimension ref="A1:AV109"/>
  <sheetViews>
    <sheetView zoomScale="80" zoomScaleNormal="80" workbookViewId="0">
      <selection activeCell="D4" sqref="D4:J29"/>
    </sheetView>
  </sheetViews>
  <sheetFormatPr defaultColWidth="9.33203125" defaultRowHeight="12" outlineLevelRow="1" outlineLevelCol="1"/>
  <cols>
    <col min="1" max="1" width="23.33203125" style="48" customWidth="1"/>
    <col min="2" max="2" width="33.33203125" style="49" customWidth="1"/>
    <col min="3" max="3" width="7.44140625" style="10" customWidth="1"/>
    <col min="4" max="7" width="7.44140625" style="49" customWidth="1"/>
    <col min="8" max="10" width="6.33203125" style="49" customWidth="1" outlineLevel="1"/>
    <col min="11" max="12" width="7.44140625" style="49" customWidth="1"/>
    <col min="13" max="15" width="8.44140625" style="49" customWidth="1" outlineLevel="1"/>
    <col min="16" max="16" width="9.33203125" style="49"/>
    <col min="17" max="18" width="14" style="49" bestFit="1" customWidth="1"/>
    <col min="19" max="22" width="9.33203125" style="49"/>
    <col min="23" max="23" width="13.109375" style="49" customWidth="1"/>
    <col min="24" max="24" width="8.109375" style="49" customWidth="1"/>
    <col min="25" max="16384" width="9.33203125" style="49"/>
  </cols>
  <sheetData>
    <row r="1" spans="1:48" s="86" customFormat="1" ht="10.5" customHeight="1">
      <c r="A1" s="162" t="s">
        <v>59</v>
      </c>
      <c r="B1" s="163">
        <v>2</v>
      </c>
      <c r="C1" s="163">
        <f t="shared" ref="C1:N1" si="0">+B1+1</f>
        <v>3</v>
      </c>
      <c r="D1" s="163">
        <f t="shared" si="0"/>
        <v>4</v>
      </c>
      <c r="E1" s="163">
        <f t="shared" si="0"/>
        <v>5</v>
      </c>
      <c r="F1" s="163">
        <f t="shared" si="0"/>
        <v>6</v>
      </c>
      <c r="G1" s="163">
        <f t="shared" si="0"/>
        <v>7</v>
      </c>
      <c r="H1" s="163">
        <f t="shared" si="0"/>
        <v>8</v>
      </c>
      <c r="I1" s="163">
        <f t="shared" si="0"/>
        <v>9</v>
      </c>
      <c r="J1" s="163">
        <f t="shared" si="0"/>
        <v>10</v>
      </c>
      <c r="K1" s="163">
        <f t="shared" si="0"/>
        <v>11</v>
      </c>
      <c r="L1" s="163">
        <f t="shared" si="0"/>
        <v>12</v>
      </c>
      <c r="M1" s="163">
        <f t="shared" si="0"/>
        <v>13</v>
      </c>
      <c r="N1" s="163">
        <f t="shared" si="0"/>
        <v>14</v>
      </c>
      <c r="O1" s="163">
        <v>17</v>
      </c>
      <c r="P1" s="163">
        <v>35</v>
      </c>
      <c r="Q1" s="163">
        <v>36</v>
      </c>
      <c r="R1" s="163">
        <v>37</v>
      </c>
      <c r="S1" s="163"/>
      <c r="T1" s="163"/>
      <c r="U1" s="163">
        <v>38</v>
      </c>
    </row>
    <row r="2" spans="1:48" s="86" customFormat="1" ht="10.5" customHeight="1">
      <c r="A2" s="162"/>
      <c r="B2" s="266" t="s">
        <v>97</v>
      </c>
      <c r="C2" s="267"/>
      <c r="D2" s="268"/>
      <c r="E2" s="268"/>
      <c r="F2" s="268"/>
      <c r="G2" s="268"/>
      <c r="H2" s="268"/>
      <c r="I2" s="268"/>
      <c r="J2" s="268"/>
      <c r="K2" s="268"/>
      <c r="L2" s="268"/>
      <c r="M2" s="270"/>
      <c r="N2" s="270"/>
      <c r="O2" s="270"/>
      <c r="V2" s="86" t="s">
        <v>90</v>
      </c>
    </row>
    <row r="3" spans="1:48" s="86" customFormat="1" ht="24" customHeight="1">
      <c r="A3" s="147" t="str">
        <f>+"headingqy"&amp;$A$1</f>
        <v>headingqyGroup</v>
      </c>
      <c r="B3" s="354" t="e">
        <f>+VLOOKUP($A3,#REF!,B$1+1,FALSE)</f>
        <v>#REF!</v>
      </c>
      <c r="C3" s="387" t="e">
        <f>+VLOOKUP($A3,#REF!,C$1+1,FALSE)</f>
        <v>#REF!</v>
      </c>
      <c r="D3" s="388" t="e">
        <f>+VLOOKUP($A3,#REF!,D$1+1,FALSE)</f>
        <v>#REF!</v>
      </c>
      <c r="E3" s="388" t="e">
        <f>+VLOOKUP($A3,#REF!,E$1+1,FALSE)</f>
        <v>#REF!</v>
      </c>
      <c r="F3" s="388" t="e">
        <f>+VLOOKUP($A3,#REF!,F$1+1,FALSE)</f>
        <v>#REF!</v>
      </c>
      <c r="G3" s="388" t="e">
        <f>+VLOOKUP($A3,#REF!,G$1+1,FALSE)</f>
        <v>#REF!</v>
      </c>
      <c r="H3" s="388" t="e">
        <f>+VLOOKUP($A3,#REF!,H$1+1,FALSE)</f>
        <v>#REF!</v>
      </c>
      <c r="I3" s="388" t="e">
        <f>+VLOOKUP($A3,#REF!,I$1+1,FALSE)</f>
        <v>#REF!</v>
      </c>
      <c r="J3" s="388" t="e">
        <f>+VLOOKUP($A3,#REF!,J$1+1,FALSE)</f>
        <v>#REF!</v>
      </c>
      <c r="K3" s="389" t="e">
        <f>+VLOOKUP($A3,#REF!,K$1+1,FALSE)</f>
        <v>#REF!</v>
      </c>
      <c r="L3" s="390" t="e">
        <f>+VLOOKUP($A3,#REF!,L$1+1,FALSE)</f>
        <v>#REF!</v>
      </c>
      <c r="M3" s="389" t="e">
        <f>+VLOOKUP($A3,#REF!,M$1+1,FALSE)</f>
        <v>#REF!</v>
      </c>
      <c r="N3" s="390" t="e">
        <f>+VLOOKUP($A3,#REF!,N$1+1,FALSE)</f>
        <v>#REF!</v>
      </c>
      <c r="O3" s="645" t="str">
        <f>'PeB FI'!O3</f>
        <v>Jan/Dec 19/18</v>
      </c>
      <c r="P3" s="164"/>
      <c r="V3" s="387" t="e">
        <f>C3</f>
        <v>#REF!</v>
      </c>
      <c r="W3" s="388" t="e">
        <f t="shared" ref="W3:AH3" si="1">D3</f>
        <v>#REF!</v>
      </c>
      <c r="X3" s="388" t="e">
        <f t="shared" si="1"/>
        <v>#REF!</v>
      </c>
      <c r="Y3" s="388" t="e">
        <f t="shared" si="1"/>
        <v>#REF!</v>
      </c>
      <c r="Z3" s="388" t="e">
        <f t="shared" si="1"/>
        <v>#REF!</v>
      </c>
      <c r="AA3" s="388" t="e">
        <f t="shared" si="1"/>
        <v>#REF!</v>
      </c>
      <c r="AB3" s="388" t="e">
        <f t="shared" si="1"/>
        <v>#REF!</v>
      </c>
      <c r="AC3" s="388" t="e">
        <f t="shared" si="1"/>
        <v>#REF!</v>
      </c>
      <c r="AD3" s="389" t="e">
        <f t="shared" si="1"/>
        <v>#REF!</v>
      </c>
      <c r="AE3" s="390" t="e">
        <f t="shared" si="1"/>
        <v>#REF!</v>
      </c>
      <c r="AF3" s="389" t="e">
        <f t="shared" si="1"/>
        <v>#REF!</v>
      </c>
      <c r="AG3" s="390" t="e">
        <f t="shared" si="1"/>
        <v>#REF!</v>
      </c>
      <c r="AH3" s="383" t="str">
        <f t="shared" si="1"/>
        <v>Jan/Dec 19/18</v>
      </c>
    </row>
    <row r="4" spans="1:48" s="86" customFormat="1" ht="10.5" customHeight="1">
      <c r="A4" s="165" t="s">
        <v>6</v>
      </c>
      <c r="B4" s="413" t="s">
        <v>6</v>
      </c>
      <c r="C4" s="405"/>
      <c r="D4" s="481"/>
      <c r="E4" s="467"/>
      <c r="F4" s="467"/>
      <c r="G4" s="467"/>
      <c r="H4" s="466"/>
      <c r="I4" s="466"/>
      <c r="J4" s="466"/>
      <c r="K4" s="581"/>
      <c r="L4" s="596"/>
      <c r="M4" s="405"/>
      <c r="N4" s="481"/>
      <c r="O4" s="797"/>
      <c r="Q4" s="677" t="e">
        <f>((C4-D4)/D4)-K4</f>
        <v>#DIV/0!</v>
      </c>
      <c r="R4" s="677" t="e">
        <f>((C4-G4)/G4)-L4</f>
        <v>#DIV/0!</v>
      </c>
      <c r="S4" s="677" t="e">
        <f t="shared" ref="S4:S15" si="2">((M4-N4)/N4)-O4</f>
        <v>#DIV/0!</v>
      </c>
      <c r="T4" s="677">
        <f>C4+D4+E4-M4</f>
        <v>0</v>
      </c>
      <c r="U4" s="677">
        <f>G4+H4+I4-N4</f>
        <v>0</v>
      </c>
      <c r="V4" s="363"/>
      <c r="W4" s="275"/>
      <c r="X4" s="276"/>
      <c r="Y4" s="276"/>
      <c r="Z4" s="276"/>
      <c r="AA4" s="277"/>
      <c r="AB4" s="277"/>
      <c r="AC4" s="277"/>
      <c r="AD4" s="284"/>
      <c r="AE4" s="285"/>
      <c r="AF4" s="363"/>
      <c r="AG4" s="275"/>
      <c r="AH4" s="634"/>
      <c r="AJ4" s="170">
        <f t="shared" ref="AJ4:AJ29" si="3">C4-V4</f>
        <v>0</v>
      </c>
      <c r="AK4" s="170">
        <f t="shared" ref="AK4:AK29" si="4">D4-W4</f>
        <v>0</v>
      </c>
      <c r="AL4" s="170">
        <f t="shared" ref="AL4:AL29" si="5">E4-X4</f>
        <v>0</v>
      </c>
      <c r="AM4" s="170">
        <f t="shared" ref="AM4:AM29" si="6">F4-Y4</f>
        <v>0</v>
      </c>
      <c r="AN4" s="170">
        <f t="shared" ref="AN4:AN29" si="7">G4-Z4</f>
        <v>0</v>
      </c>
      <c r="AO4" s="170">
        <f t="shared" ref="AO4:AO29" si="8">H4-AA4</f>
        <v>0</v>
      </c>
      <c r="AP4" s="170">
        <f t="shared" ref="AP4:AP29" si="9">I4-AB4</f>
        <v>0</v>
      </c>
      <c r="AQ4" s="170">
        <f t="shared" ref="AQ4:AQ29" si="10">J4-AC4</f>
        <v>0</v>
      </c>
      <c r="AR4" s="170">
        <f t="shared" ref="AR4:AR29" si="11">K4-AD4</f>
        <v>0</v>
      </c>
      <c r="AS4" s="170">
        <f t="shared" ref="AS4:AS29" si="12">L4-AE4</f>
        <v>0</v>
      </c>
      <c r="AT4" s="170">
        <f t="shared" ref="AT4:AT29" si="13">M4-AF4</f>
        <v>0</v>
      </c>
      <c r="AU4" s="170">
        <f t="shared" ref="AU4:AU29" si="14">N4-AG4</f>
        <v>0</v>
      </c>
      <c r="AV4" s="170">
        <f t="shared" ref="AV4:AV29" si="15">O4-AH4</f>
        <v>0</v>
      </c>
    </row>
    <row r="5" spans="1:48" s="86" customFormat="1" ht="10.5" customHeight="1">
      <c r="A5" s="165" t="s">
        <v>2</v>
      </c>
      <c r="B5" s="413" t="s">
        <v>2</v>
      </c>
      <c r="C5" s="405"/>
      <c r="D5" s="482"/>
      <c r="E5" s="483"/>
      <c r="F5" s="466"/>
      <c r="G5" s="466"/>
      <c r="H5" s="483"/>
      <c r="I5" s="483"/>
      <c r="J5" s="483"/>
      <c r="K5" s="284"/>
      <c r="L5" s="285"/>
      <c r="M5" s="405"/>
      <c r="N5" s="482"/>
      <c r="O5" s="798"/>
      <c r="Q5" s="677" t="e">
        <f t="shared" ref="Q5:Q29" si="16">((C5-D5)/D5)-K5</f>
        <v>#DIV/0!</v>
      </c>
      <c r="R5" s="677" t="e">
        <f t="shared" ref="R5:R29" si="17">((C5-G5)/G5)-L5</f>
        <v>#DIV/0!</v>
      </c>
      <c r="S5" s="677" t="e">
        <f t="shared" si="2"/>
        <v>#DIV/0!</v>
      </c>
      <c r="T5" s="677">
        <f t="shared" ref="T5:T15" si="18">C5+D5+E5-M5</f>
        <v>0</v>
      </c>
      <c r="U5" s="677">
        <f t="shared" ref="U5:U15" si="19">G5+H5+I5-N5</f>
        <v>0</v>
      </c>
      <c r="V5" s="281"/>
      <c r="W5" s="282"/>
      <c r="X5" s="283"/>
      <c r="Y5" s="277"/>
      <c r="Z5" s="277"/>
      <c r="AA5" s="283"/>
      <c r="AB5" s="283"/>
      <c r="AC5" s="283"/>
      <c r="AD5" s="284"/>
      <c r="AE5" s="285"/>
      <c r="AF5" s="281"/>
      <c r="AG5" s="282"/>
      <c r="AH5" s="279"/>
      <c r="AJ5" s="170">
        <f t="shared" si="3"/>
        <v>0</v>
      </c>
      <c r="AK5" s="170">
        <f t="shared" si="4"/>
        <v>0</v>
      </c>
      <c r="AL5" s="170">
        <f t="shared" si="5"/>
        <v>0</v>
      </c>
      <c r="AM5" s="170">
        <f t="shared" si="6"/>
        <v>0</v>
      </c>
      <c r="AN5" s="170">
        <f t="shared" si="7"/>
        <v>0</v>
      </c>
      <c r="AO5" s="170">
        <f t="shared" si="8"/>
        <v>0</v>
      </c>
      <c r="AP5" s="170">
        <f t="shared" si="9"/>
        <v>0</v>
      </c>
      <c r="AQ5" s="170">
        <f t="shared" si="10"/>
        <v>0</v>
      </c>
      <c r="AR5" s="170">
        <f t="shared" si="11"/>
        <v>0</v>
      </c>
      <c r="AS5" s="170">
        <f t="shared" si="12"/>
        <v>0</v>
      </c>
      <c r="AT5" s="170">
        <f t="shared" si="13"/>
        <v>0</v>
      </c>
      <c r="AU5" s="170">
        <f t="shared" si="14"/>
        <v>0</v>
      </c>
      <c r="AV5" s="170">
        <f t="shared" si="15"/>
        <v>0</v>
      </c>
    </row>
    <row r="6" spans="1:48" s="86" customFormat="1" ht="10.5" customHeight="1">
      <c r="A6" s="165" t="s">
        <v>0</v>
      </c>
      <c r="B6" s="413" t="s">
        <v>0</v>
      </c>
      <c r="C6" s="405"/>
      <c r="D6" s="482"/>
      <c r="E6" s="483"/>
      <c r="F6" s="466"/>
      <c r="G6" s="466"/>
      <c r="H6" s="483"/>
      <c r="I6" s="483"/>
      <c r="J6" s="483"/>
      <c r="K6" s="284"/>
      <c r="L6" s="285"/>
      <c r="M6" s="405"/>
      <c r="N6" s="482"/>
      <c r="O6" s="798"/>
      <c r="Q6" s="677" t="e">
        <f t="shared" si="16"/>
        <v>#DIV/0!</v>
      </c>
      <c r="R6" s="678" t="e">
        <f>((C6-G6)/G6)-L6</f>
        <v>#DIV/0!</v>
      </c>
      <c r="S6" s="678" t="e">
        <f t="shared" si="2"/>
        <v>#DIV/0!</v>
      </c>
      <c r="T6" s="677">
        <f t="shared" si="18"/>
        <v>0</v>
      </c>
      <c r="U6" s="677">
        <f t="shared" si="19"/>
        <v>0</v>
      </c>
      <c r="V6" s="281"/>
      <c r="W6" s="282"/>
      <c r="X6" s="283"/>
      <c r="Y6" s="277"/>
      <c r="Z6" s="277"/>
      <c r="AA6" s="283"/>
      <c r="AB6" s="283"/>
      <c r="AC6" s="283"/>
      <c r="AD6" s="284"/>
      <c r="AE6" s="285"/>
      <c r="AF6" s="281"/>
      <c r="AG6" s="282"/>
      <c r="AH6" s="279"/>
      <c r="AJ6" s="170">
        <f t="shared" si="3"/>
        <v>0</v>
      </c>
      <c r="AK6" s="170">
        <f t="shared" si="4"/>
        <v>0</v>
      </c>
      <c r="AL6" s="170">
        <f t="shared" si="5"/>
        <v>0</v>
      </c>
      <c r="AM6" s="170">
        <f t="shared" si="6"/>
        <v>0</v>
      </c>
      <c r="AN6" s="170">
        <f t="shared" si="7"/>
        <v>0</v>
      </c>
      <c r="AO6" s="170">
        <f t="shared" si="8"/>
        <v>0</v>
      </c>
      <c r="AP6" s="170">
        <f t="shared" si="9"/>
        <v>0</v>
      </c>
      <c r="AQ6" s="170">
        <f t="shared" si="10"/>
        <v>0</v>
      </c>
      <c r="AR6" s="170">
        <f t="shared" si="11"/>
        <v>0</v>
      </c>
      <c r="AS6" s="170">
        <f t="shared" si="12"/>
        <v>0</v>
      </c>
      <c r="AT6" s="170">
        <f t="shared" si="13"/>
        <v>0</v>
      </c>
      <c r="AU6" s="170">
        <f t="shared" si="14"/>
        <v>0</v>
      </c>
      <c r="AV6" s="170">
        <f t="shared" si="15"/>
        <v>0</v>
      </c>
    </row>
    <row r="7" spans="1:48" s="86" customFormat="1" ht="10.5" customHeight="1">
      <c r="A7" s="165" t="s">
        <v>14</v>
      </c>
      <c r="B7" s="413" t="s">
        <v>14</v>
      </c>
      <c r="C7" s="405"/>
      <c r="D7" s="482"/>
      <c r="E7" s="483"/>
      <c r="F7" s="466"/>
      <c r="G7" s="466"/>
      <c r="H7" s="483"/>
      <c r="I7" s="483"/>
      <c r="J7" s="483"/>
      <c r="K7" s="284"/>
      <c r="L7" s="285"/>
      <c r="M7" s="405"/>
      <c r="N7" s="482"/>
      <c r="O7" s="798"/>
      <c r="Q7" s="677"/>
      <c r="R7" s="677"/>
      <c r="S7" s="677" t="e">
        <f t="shared" si="2"/>
        <v>#DIV/0!</v>
      </c>
      <c r="T7" s="677">
        <f t="shared" si="18"/>
        <v>0</v>
      </c>
      <c r="U7" s="677">
        <f t="shared" si="19"/>
        <v>0</v>
      </c>
      <c r="V7" s="281"/>
      <c r="W7" s="282"/>
      <c r="X7" s="283"/>
      <c r="Y7" s="277"/>
      <c r="Z7" s="277"/>
      <c r="AA7" s="283"/>
      <c r="AB7" s="283"/>
      <c r="AC7" s="283"/>
      <c r="AD7" s="284"/>
      <c r="AE7" s="285"/>
      <c r="AF7" s="281"/>
      <c r="AG7" s="282"/>
      <c r="AH7" s="279"/>
      <c r="AJ7" s="170">
        <f t="shared" si="3"/>
        <v>0</v>
      </c>
      <c r="AK7" s="170">
        <f t="shared" si="4"/>
        <v>0</v>
      </c>
      <c r="AL7" s="170">
        <f t="shared" si="5"/>
        <v>0</v>
      </c>
      <c r="AM7" s="170">
        <f t="shared" si="6"/>
        <v>0</v>
      </c>
      <c r="AN7" s="170">
        <f t="shared" si="7"/>
        <v>0</v>
      </c>
      <c r="AO7" s="170">
        <f t="shared" si="8"/>
        <v>0</v>
      </c>
      <c r="AP7" s="170">
        <f t="shared" si="9"/>
        <v>0</v>
      </c>
      <c r="AQ7" s="170">
        <f t="shared" si="10"/>
        <v>0</v>
      </c>
      <c r="AR7" s="170">
        <f t="shared" si="11"/>
        <v>0</v>
      </c>
      <c r="AS7" s="170">
        <f t="shared" si="12"/>
        <v>0</v>
      </c>
      <c r="AT7" s="170">
        <f t="shared" si="13"/>
        <v>0</v>
      </c>
      <c r="AU7" s="170">
        <f t="shared" si="14"/>
        <v>0</v>
      </c>
      <c r="AV7" s="170">
        <f t="shared" si="15"/>
        <v>0</v>
      </c>
    </row>
    <row r="8" spans="1:48" s="86" customFormat="1" ht="10.5" customHeight="1">
      <c r="A8" s="166" t="s">
        <v>7</v>
      </c>
      <c r="B8" s="423" t="s">
        <v>7</v>
      </c>
      <c r="C8" s="408"/>
      <c r="D8" s="485"/>
      <c r="E8" s="486"/>
      <c r="F8" s="487"/>
      <c r="G8" s="487"/>
      <c r="H8" s="486"/>
      <c r="I8" s="486"/>
      <c r="J8" s="486"/>
      <c r="K8" s="287"/>
      <c r="L8" s="288"/>
      <c r="M8" s="407"/>
      <c r="N8" s="487"/>
      <c r="O8" s="799"/>
      <c r="Q8" s="677" t="e">
        <f t="shared" si="16"/>
        <v>#DIV/0!</v>
      </c>
      <c r="R8" s="677" t="e">
        <f t="shared" si="17"/>
        <v>#DIV/0!</v>
      </c>
      <c r="S8" s="677" t="e">
        <f t="shared" si="2"/>
        <v>#DIV/0!</v>
      </c>
      <c r="T8" s="677">
        <f t="shared" si="18"/>
        <v>0</v>
      </c>
      <c r="U8" s="677">
        <f t="shared" si="19"/>
        <v>0</v>
      </c>
      <c r="V8" s="292"/>
      <c r="W8" s="293"/>
      <c r="X8" s="294"/>
      <c r="Y8" s="286"/>
      <c r="Z8" s="286"/>
      <c r="AA8" s="294"/>
      <c r="AB8" s="294"/>
      <c r="AC8" s="294"/>
      <c r="AD8" s="284"/>
      <c r="AE8" s="285"/>
      <c r="AF8" s="292"/>
      <c r="AG8" s="293"/>
      <c r="AH8" s="291"/>
      <c r="AJ8" s="170">
        <f t="shared" si="3"/>
        <v>0</v>
      </c>
      <c r="AK8" s="170">
        <f t="shared" si="4"/>
        <v>0</v>
      </c>
      <c r="AL8" s="170">
        <f t="shared" si="5"/>
        <v>0</v>
      </c>
      <c r="AM8" s="170">
        <f t="shared" si="6"/>
        <v>0</v>
      </c>
      <c r="AN8" s="170">
        <f t="shared" si="7"/>
        <v>0</v>
      </c>
      <c r="AO8" s="170">
        <f t="shared" si="8"/>
        <v>0</v>
      </c>
      <c r="AP8" s="170">
        <f t="shared" si="9"/>
        <v>0</v>
      </c>
      <c r="AQ8" s="170">
        <f t="shared" si="10"/>
        <v>0</v>
      </c>
      <c r="AR8" s="170">
        <f t="shared" si="11"/>
        <v>0</v>
      </c>
      <c r="AS8" s="170">
        <f t="shared" si="12"/>
        <v>0</v>
      </c>
      <c r="AT8" s="170">
        <f t="shared" si="13"/>
        <v>0</v>
      </c>
      <c r="AU8" s="170">
        <f t="shared" si="14"/>
        <v>0</v>
      </c>
      <c r="AV8" s="170">
        <f t="shared" si="15"/>
        <v>0</v>
      </c>
    </row>
    <row r="9" spans="1:48" s="86" customFormat="1" ht="10.5" customHeight="1">
      <c r="A9" s="165" t="s">
        <v>3</v>
      </c>
      <c r="B9" s="413" t="s">
        <v>3</v>
      </c>
      <c r="C9" s="405"/>
      <c r="D9" s="482"/>
      <c r="E9" s="483"/>
      <c r="F9" s="466"/>
      <c r="G9" s="466"/>
      <c r="H9" s="483"/>
      <c r="I9" s="483"/>
      <c r="J9" s="483"/>
      <c r="K9" s="284"/>
      <c r="L9" s="285"/>
      <c r="M9" s="405"/>
      <c r="N9" s="482"/>
      <c r="O9" s="798"/>
      <c r="Q9" s="677" t="e">
        <f t="shared" si="16"/>
        <v>#DIV/0!</v>
      </c>
      <c r="R9" s="677" t="e">
        <f t="shared" si="17"/>
        <v>#DIV/0!</v>
      </c>
      <c r="S9" s="677" t="e">
        <f t="shared" si="2"/>
        <v>#DIV/0!</v>
      </c>
      <c r="T9" s="677">
        <f t="shared" si="18"/>
        <v>0</v>
      </c>
      <c r="U9" s="677">
        <f t="shared" si="19"/>
        <v>0</v>
      </c>
      <c r="V9" s="281"/>
      <c r="W9" s="282"/>
      <c r="X9" s="283"/>
      <c r="Y9" s="277"/>
      <c r="Z9" s="277"/>
      <c r="AA9" s="283"/>
      <c r="AB9" s="283"/>
      <c r="AC9" s="283"/>
      <c r="AD9" s="284"/>
      <c r="AE9" s="285"/>
      <c r="AF9" s="281"/>
      <c r="AG9" s="282"/>
      <c r="AH9" s="279"/>
      <c r="AJ9" s="170">
        <f t="shared" si="3"/>
        <v>0</v>
      </c>
      <c r="AK9" s="170">
        <f t="shared" si="4"/>
        <v>0</v>
      </c>
      <c r="AL9" s="170">
        <f t="shared" si="5"/>
        <v>0</v>
      </c>
      <c r="AM9" s="170">
        <f t="shared" si="6"/>
        <v>0</v>
      </c>
      <c r="AN9" s="170">
        <f t="shared" si="7"/>
        <v>0</v>
      </c>
      <c r="AO9" s="170">
        <f t="shared" si="8"/>
        <v>0</v>
      </c>
      <c r="AP9" s="170">
        <f t="shared" si="9"/>
        <v>0</v>
      </c>
      <c r="AQ9" s="170">
        <f t="shared" si="10"/>
        <v>0</v>
      </c>
      <c r="AR9" s="170">
        <f t="shared" si="11"/>
        <v>0</v>
      </c>
      <c r="AS9" s="170">
        <f t="shared" si="12"/>
        <v>0</v>
      </c>
      <c r="AT9" s="170">
        <f t="shared" si="13"/>
        <v>0</v>
      </c>
      <c r="AU9" s="170">
        <f t="shared" si="14"/>
        <v>0</v>
      </c>
      <c r="AV9" s="170">
        <f t="shared" si="15"/>
        <v>0</v>
      </c>
    </row>
    <row r="10" spans="1:48" s="86" customFormat="1" ht="10.5" customHeight="1">
      <c r="A10" s="165" t="s">
        <v>61</v>
      </c>
      <c r="B10" s="413" t="s">
        <v>65</v>
      </c>
      <c r="C10" s="405"/>
      <c r="D10" s="482"/>
      <c r="E10" s="483"/>
      <c r="F10" s="466"/>
      <c r="G10" s="466"/>
      <c r="H10" s="483"/>
      <c r="I10" s="483"/>
      <c r="J10" s="483"/>
      <c r="K10" s="284"/>
      <c r="L10" s="285"/>
      <c r="M10" s="405"/>
      <c r="N10" s="482"/>
      <c r="O10" s="798"/>
      <c r="Q10" s="677" t="e">
        <f t="shared" si="16"/>
        <v>#DIV/0!</v>
      </c>
      <c r="R10" s="677" t="e">
        <f t="shared" si="17"/>
        <v>#DIV/0!</v>
      </c>
      <c r="S10" s="677" t="e">
        <f t="shared" si="2"/>
        <v>#DIV/0!</v>
      </c>
      <c r="T10" s="677">
        <f t="shared" si="18"/>
        <v>0</v>
      </c>
      <c r="U10" s="677">
        <f t="shared" si="19"/>
        <v>0</v>
      </c>
      <c r="V10" s="281"/>
      <c r="W10" s="282"/>
      <c r="X10" s="283"/>
      <c r="Y10" s="277"/>
      <c r="Z10" s="277"/>
      <c r="AA10" s="283"/>
      <c r="AB10" s="283"/>
      <c r="AC10" s="283"/>
      <c r="AD10" s="284"/>
      <c r="AE10" s="285"/>
      <c r="AF10" s="281"/>
      <c r="AG10" s="282"/>
      <c r="AH10" s="279"/>
      <c r="AJ10" s="170">
        <f t="shared" si="3"/>
        <v>0</v>
      </c>
      <c r="AK10" s="170">
        <f t="shared" si="4"/>
        <v>0</v>
      </c>
      <c r="AL10" s="170">
        <f t="shared" si="5"/>
        <v>0</v>
      </c>
      <c r="AM10" s="170">
        <f t="shared" si="6"/>
        <v>0</v>
      </c>
      <c r="AN10" s="170">
        <f t="shared" si="7"/>
        <v>0</v>
      </c>
      <c r="AO10" s="170">
        <f t="shared" si="8"/>
        <v>0</v>
      </c>
      <c r="AP10" s="170">
        <f t="shared" si="9"/>
        <v>0</v>
      </c>
      <c r="AQ10" s="170">
        <f t="shared" si="10"/>
        <v>0</v>
      </c>
      <c r="AR10" s="170">
        <f t="shared" si="11"/>
        <v>0</v>
      </c>
      <c r="AS10" s="170">
        <f t="shared" si="12"/>
        <v>0</v>
      </c>
      <c r="AT10" s="170">
        <f t="shared" si="13"/>
        <v>0</v>
      </c>
      <c r="AU10" s="170">
        <f t="shared" si="14"/>
        <v>0</v>
      </c>
      <c r="AV10" s="170">
        <f t="shared" si="15"/>
        <v>0</v>
      </c>
    </row>
    <row r="11" spans="1:48" s="86" customFormat="1" ht="10.5" customHeight="1">
      <c r="A11" s="166" t="s">
        <v>20</v>
      </c>
      <c r="B11" s="423" t="s">
        <v>20</v>
      </c>
      <c r="C11" s="408"/>
      <c r="D11" s="485"/>
      <c r="E11" s="486"/>
      <c r="F11" s="487"/>
      <c r="G11" s="487"/>
      <c r="H11" s="486"/>
      <c r="I11" s="486"/>
      <c r="J11" s="486"/>
      <c r="K11" s="287"/>
      <c r="L11" s="288"/>
      <c r="M11" s="408"/>
      <c r="N11" s="485"/>
      <c r="O11" s="799"/>
      <c r="Q11" s="677" t="e">
        <f t="shared" si="16"/>
        <v>#DIV/0!</v>
      </c>
      <c r="R11" s="677" t="e">
        <f t="shared" si="17"/>
        <v>#DIV/0!</v>
      </c>
      <c r="S11" s="677" t="e">
        <f t="shared" si="2"/>
        <v>#DIV/0!</v>
      </c>
      <c r="T11" s="677">
        <f t="shared" si="18"/>
        <v>0</v>
      </c>
      <c r="U11" s="677">
        <f t="shared" si="19"/>
        <v>0</v>
      </c>
      <c r="V11" s="292"/>
      <c r="W11" s="293"/>
      <c r="X11" s="294"/>
      <c r="Y11" s="286"/>
      <c r="Z11" s="286"/>
      <c r="AA11" s="294"/>
      <c r="AB11" s="294"/>
      <c r="AC11" s="294"/>
      <c r="AD11" s="284"/>
      <c r="AE11" s="285"/>
      <c r="AF11" s="292"/>
      <c r="AG11" s="293"/>
      <c r="AH11" s="291"/>
      <c r="AJ11" s="170">
        <f t="shared" si="3"/>
        <v>0</v>
      </c>
      <c r="AK11" s="170">
        <f t="shared" si="4"/>
        <v>0</v>
      </c>
      <c r="AL11" s="170">
        <f t="shared" si="5"/>
        <v>0</v>
      </c>
      <c r="AM11" s="170">
        <f t="shared" si="6"/>
        <v>0</v>
      </c>
      <c r="AN11" s="170">
        <f t="shared" si="7"/>
        <v>0</v>
      </c>
      <c r="AO11" s="170">
        <f t="shared" si="8"/>
        <v>0</v>
      </c>
      <c r="AP11" s="170">
        <f t="shared" si="9"/>
        <v>0</v>
      </c>
      <c r="AQ11" s="170">
        <f t="shared" si="10"/>
        <v>0</v>
      </c>
      <c r="AR11" s="170">
        <f t="shared" si="11"/>
        <v>0</v>
      </c>
      <c r="AS11" s="170">
        <f t="shared" si="12"/>
        <v>0</v>
      </c>
      <c r="AT11" s="170">
        <f t="shared" si="13"/>
        <v>0</v>
      </c>
      <c r="AU11" s="170">
        <f t="shared" si="14"/>
        <v>0</v>
      </c>
      <c r="AV11" s="170">
        <f t="shared" si="15"/>
        <v>0</v>
      </c>
    </row>
    <row r="12" spans="1:48" s="86" customFormat="1" ht="10.5" customHeight="1">
      <c r="A12" s="166" t="s">
        <v>9</v>
      </c>
      <c r="B12" s="423" t="s">
        <v>9</v>
      </c>
      <c r="C12" s="408"/>
      <c r="D12" s="485"/>
      <c r="E12" s="486"/>
      <c r="F12" s="486"/>
      <c r="G12" s="486"/>
      <c r="H12" s="486"/>
      <c r="I12" s="486"/>
      <c r="J12" s="486"/>
      <c r="K12" s="287"/>
      <c r="L12" s="288"/>
      <c r="M12" s="408"/>
      <c r="N12" s="485"/>
      <c r="O12" s="799"/>
      <c r="Q12" s="677" t="e">
        <f t="shared" si="16"/>
        <v>#DIV/0!</v>
      </c>
      <c r="R12" s="677" t="e">
        <f t="shared" si="17"/>
        <v>#DIV/0!</v>
      </c>
      <c r="S12" s="677" t="e">
        <f t="shared" si="2"/>
        <v>#DIV/0!</v>
      </c>
      <c r="T12" s="677">
        <f t="shared" si="18"/>
        <v>0</v>
      </c>
      <c r="U12" s="677">
        <f t="shared" si="19"/>
        <v>0</v>
      </c>
      <c r="V12" s="292"/>
      <c r="W12" s="293"/>
      <c r="X12" s="294"/>
      <c r="Y12" s="294"/>
      <c r="Z12" s="294"/>
      <c r="AA12" s="294"/>
      <c r="AB12" s="294"/>
      <c r="AC12" s="294"/>
      <c r="AD12" s="284"/>
      <c r="AE12" s="285"/>
      <c r="AF12" s="292"/>
      <c r="AG12" s="293"/>
      <c r="AH12" s="291"/>
      <c r="AJ12" s="170">
        <f t="shared" si="3"/>
        <v>0</v>
      </c>
      <c r="AK12" s="170">
        <f t="shared" si="4"/>
        <v>0</v>
      </c>
      <c r="AL12" s="170">
        <f t="shared" si="5"/>
        <v>0</v>
      </c>
      <c r="AM12" s="170">
        <f t="shared" si="6"/>
        <v>0</v>
      </c>
      <c r="AN12" s="170">
        <f t="shared" si="7"/>
        <v>0</v>
      </c>
      <c r="AO12" s="170">
        <f t="shared" si="8"/>
        <v>0</v>
      </c>
      <c r="AP12" s="170">
        <f t="shared" si="9"/>
        <v>0</v>
      </c>
      <c r="AQ12" s="170">
        <f t="shared" si="10"/>
        <v>0</v>
      </c>
      <c r="AR12" s="170">
        <f t="shared" si="11"/>
        <v>0</v>
      </c>
      <c r="AS12" s="170">
        <f t="shared" si="12"/>
        <v>0</v>
      </c>
      <c r="AT12" s="170">
        <f t="shared" si="13"/>
        <v>0</v>
      </c>
      <c r="AU12" s="170">
        <f t="shared" si="14"/>
        <v>0</v>
      </c>
      <c r="AV12" s="170">
        <f t="shared" si="15"/>
        <v>0</v>
      </c>
    </row>
    <row r="13" spans="1:48" s="86" customFormat="1" ht="10.5" customHeight="1">
      <c r="A13" s="165" t="s">
        <v>19</v>
      </c>
      <c r="B13" s="413" t="s">
        <v>19</v>
      </c>
      <c r="C13" s="405"/>
      <c r="D13" s="482"/>
      <c r="E13" s="483"/>
      <c r="F13" s="467"/>
      <c r="G13" s="467"/>
      <c r="H13" s="483"/>
      <c r="I13" s="483"/>
      <c r="J13" s="483"/>
      <c r="K13" s="284"/>
      <c r="L13" s="285"/>
      <c r="M13" s="405"/>
      <c r="N13" s="482"/>
      <c r="O13" s="798"/>
      <c r="Q13" s="677" t="e">
        <f t="shared" si="16"/>
        <v>#DIV/0!</v>
      </c>
      <c r="R13" s="677" t="e">
        <f t="shared" si="17"/>
        <v>#DIV/0!</v>
      </c>
      <c r="S13" s="678" t="e">
        <f>((M13-N13)/N13)-O13</f>
        <v>#DIV/0!</v>
      </c>
      <c r="T13" s="677">
        <f t="shared" si="18"/>
        <v>0</v>
      </c>
      <c r="U13" s="677">
        <f t="shared" si="19"/>
        <v>0</v>
      </c>
      <c r="V13" s="281"/>
      <c r="W13" s="282"/>
      <c r="X13" s="283"/>
      <c r="Y13" s="276"/>
      <c r="Z13" s="276"/>
      <c r="AA13" s="283"/>
      <c r="AB13" s="283"/>
      <c r="AC13" s="283"/>
      <c r="AD13" s="284"/>
      <c r="AE13" s="285"/>
      <c r="AF13" s="281"/>
      <c r="AG13" s="282"/>
      <c r="AH13" s="279"/>
      <c r="AJ13" s="170">
        <f t="shared" si="3"/>
        <v>0</v>
      </c>
      <c r="AK13" s="170">
        <f t="shared" si="4"/>
        <v>0</v>
      </c>
      <c r="AL13" s="170">
        <f t="shared" si="5"/>
        <v>0</v>
      </c>
      <c r="AM13" s="170">
        <f t="shared" si="6"/>
        <v>0</v>
      </c>
      <c r="AN13" s="170">
        <f t="shared" si="7"/>
        <v>0</v>
      </c>
      <c r="AO13" s="170">
        <f t="shared" si="8"/>
        <v>0</v>
      </c>
      <c r="AP13" s="170">
        <f t="shared" si="9"/>
        <v>0</v>
      </c>
      <c r="AQ13" s="170">
        <f t="shared" si="10"/>
        <v>0</v>
      </c>
      <c r="AR13" s="170">
        <f t="shared" si="11"/>
        <v>0</v>
      </c>
      <c r="AS13" s="170">
        <f t="shared" si="12"/>
        <v>0</v>
      </c>
      <c r="AT13" s="170">
        <f t="shared" si="13"/>
        <v>0</v>
      </c>
      <c r="AU13" s="170">
        <f t="shared" si="14"/>
        <v>0</v>
      </c>
      <c r="AV13" s="170">
        <f t="shared" si="15"/>
        <v>0</v>
      </c>
    </row>
    <row r="14" spans="1:48" s="86" customFormat="1" ht="10.5" hidden="1" customHeight="1" outlineLevel="1">
      <c r="A14" s="176" t="s">
        <v>83</v>
      </c>
      <c r="B14" s="413" t="s">
        <v>83</v>
      </c>
      <c r="C14" s="405"/>
      <c r="D14" s="482"/>
      <c r="E14" s="483"/>
      <c r="F14" s="467"/>
      <c r="G14" s="467"/>
      <c r="H14" s="483"/>
      <c r="I14" s="483"/>
      <c r="J14" s="483"/>
      <c r="K14" s="284"/>
      <c r="L14" s="285"/>
      <c r="M14" s="405"/>
      <c r="N14" s="482"/>
      <c r="O14" s="798"/>
      <c r="Q14" s="677" t="e">
        <f>((C14-D14)/D14)-K14</f>
        <v>#DIV/0!</v>
      </c>
      <c r="R14" s="677" t="e">
        <f>((C14-G14)/G14)-L14</f>
        <v>#DIV/0!</v>
      </c>
      <c r="S14" s="678" t="e">
        <f>((M14-N14)/N14)-O14</f>
        <v>#DIV/0!</v>
      </c>
      <c r="T14" s="677">
        <f t="shared" si="18"/>
        <v>0</v>
      </c>
      <c r="U14" s="677">
        <f t="shared" si="19"/>
        <v>0</v>
      </c>
      <c r="V14" s="281"/>
      <c r="W14" s="282"/>
      <c r="X14" s="283"/>
      <c r="Y14" s="276"/>
      <c r="Z14" s="276"/>
      <c r="AA14" s="283"/>
      <c r="AB14" s="283"/>
      <c r="AC14" s="283"/>
      <c r="AD14" s="284"/>
      <c r="AE14" s="285"/>
      <c r="AF14" s="281"/>
      <c r="AG14" s="282"/>
      <c r="AH14" s="279"/>
      <c r="AJ14" s="170">
        <f t="shared" ref="AJ14:AV14" si="20">C14-V14</f>
        <v>0</v>
      </c>
      <c r="AK14" s="170">
        <f t="shared" si="20"/>
        <v>0</v>
      </c>
      <c r="AL14" s="170">
        <f t="shared" si="20"/>
        <v>0</v>
      </c>
      <c r="AM14" s="170">
        <f t="shared" si="20"/>
        <v>0</v>
      </c>
      <c r="AN14" s="170">
        <f t="shared" si="20"/>
        <v>0</v>
      </c>
      <c r="AO14" s="170">
        <f t="shared" si="20"/>
        <v>0</v>
      </c>
      <c r="AP14" s="170">
        <f t="shared" si="20"/>
        <v>0</v>
      </c>
      <c r="AQ14" s="170">
        <f t="shared" si="20"/>
        <v>0</v>
      </c>
      <c r="AR14" s="170">
        <f t="shared" si="20"/>
        <v>0</v>
      </c>
      <c r="AS14" s="170">
        <f t="shared" si="20"/>
        <v>0</v>
      </c>
      <c r="AT14" s="170">
        <f t="shared" si="20"/>
        <v>0</v>
      </c>
      <c r="AU14" s="170">
        <f t="shared" si="20"/>
        <v>0</v>
      </c>
      <c r="AV14" s="170">
        <f t="shared" si="20"/>
        <v>0</v>
      </c>
    </row>
    <row r="15" spans="1:48" s="86" customFormat="1" ht="10.5" customHeight="1" collapsed="1">
      <c r="A15" s="166" t="s">
        <v>4</v>
      </c>
      <c r="B15" s="430" t="s">
        <v>4</v>
      </c>
      <c r="C15" s="431"/>
      <c r="D15" s="489"/>
      <c r="E15" s="490"/>
      <c r="F15" s="491"/>
      <c r="G15" s="491"/>
      <c r="H15" s="490"/>
      <c r="I15" s="490"/>
      <c r="J15" s="490"/>
      <c r="K15" s="299"/>
      <c r="L15" s="607"/>
      <c r="M15" s="431"/>
      <c r="N15" s="489"/>
      <c r="O15" s="800"/>
      <c r="Q15" s="677" t="e">
        <f t="shared" si="16"/>
        <v>#DIV/0!</v>
      </c>
      <c r="R15" s="677" t="e">
        <f t="shared" si="17"/>
        <v>#DIV/0!</v>
      </c>
      <c r="S15" s="677" t="e">
        <f t="shared" si="2"/>
        <v>#DIV/0!</v>
      </c>
      <c r="T15" s="677">
        <f t="shared" si="18"/>
        <v>0</v>
      </c>
      <c r="U15" s="677">
        <f t="shared" si="19"/>
        <v>0</v>
      </c>
      <c r="V15" s="296"/>
      <c r="W15" s="297"/>
      <c r="X15" s="266"/>
      <c r="Y15" s="298"/>
      <c r="Z15" s="298"/>
      <c r="AA15" s="266"/>
      <c r="AB15" s="266"/>
      <c r="AC15" s="266"/>
      <c r="AD15" s="603"/>
      <c r="AE15" s="604"/>
      <c r="AF15" s="296"/>
      <c r="AG15" s="297"/>
      <c r="AH15" s="386"/>
      <c r="AJ15" s="170">
        <f t="shared" si="3"/>
        <v>0</v>
      </c>
      <c r="AK15" s="170">
        <f t="shared" si="4"/>
        <v>0</v>
      </c>
      <c r="AL15" s="170">
        <f t="shared" si="5"/>
        <v>0</v>
      </c>
      <c r="AM15" s="170">
        <f t="shared" si="6"/>
        <v>0</v>
      </c>
      <c r="AN15" s="170">
        <f t="shared" si="7"/>
        <v>0</v>
      </c>
      <c r="AO15" s="170">
        <f t="shared" si="8"/>
        <v>0</v>
      </c>
      <c r="AP15" s="170">
        <f t="shared" si="9"/>
        <v>0</v>
      </c>
      <c r="AQ15" s="170">
        <f t="shared" si="10"/>
        <v>0</v>
      </c>
      <c r="AR15" s="170">
        <f t="shared" si="11"/>
        <v>0</v>
      </c>
      <c r="AS15" s="170">
        <f t="shared" si="12"/>
        <v>0</v>
      </c>
      <c r="AT15" s="170">
        <f t="shared" si="13"/>
        <v>0</v>
      </c>
      <c r="AU15" s="170">
        <f t="shared" si="14"/>
        <v>0</v>
      </c>
      <c r="AV15" s="170">
        <f t="shared" si="15"/>
        <v>0</v>
      </c>
    </row>
    <row r="16" spans="1:48" s="86" customFormat="1" ht="10.5" customHeight="1">
      <c r="A16" s="165" t="s">
        <v>8</v>
      </c>
      <c r="B16" s="413" t="s">
        <v>8</v>
      </c>
      <c r="C16" s="406"/>
      <c r="D16" s="466"/>
      <c r="E16" s="466"/>
      <c r="F16" s="466"/>
      <c r="G16" s="466"/>
      <c r="H16" s="466"/>
      <c r="I16" s="466"/>
      <c r="J16" s="466"/>
      <c r="K16" s="338"/>
      <c r="L16" s="339"/>
      <c r="M16" s="439"/>
      <c r="N16" s="466"/>
      <c r="O16" s="797"/>
      <c r="Q16" s="677"/>
      <c r="R16" s="677"/>
      <c r="S16" s="677"/>
      <c r="T16" s="677"/>
      <c r="U16" s="172"/>
      <c r="V16" s="303"/>
      <c r="W16" s="277"/>
      <c r="X16" s="277"/>
      <c r="Y16" s="277"/>
      <c r="Z16" s="277"/>
      <c r="AA16" s="277"/>
      <c r="AB16" s="277"/>
      <c r="AC16" s="277"/>
      <c r="AD16" s="278"/>
      <c r="AE16" s="280"/>
      <c r="AF16" s="303"/>
      <c r="AG16" s="277"/>
      <c r="AH16" s="279"/>
      <c r="AJ16" s="170">
        <f t="shared" si="3"/>
        <v>0</v>
      </c>
      <c r="AK16" s="170">
        <f t="shared" si="4"/>
        <v>0</v>
      </c>
      <c r="AL16" s="170">
        <f t="shared" si="5"/>
        <v>0</v>
      </c>
      <c r="AM16" s="170">
        <f t="shared" si="6"/>
        <v>0</v>
      </c>
      <c r="AN16" s="170">
        <f t="shared" si="7"/>
        <v>0</v>
      </c>
      <c r="AO16" s="170">
        <f t="shared" si="8"/>
        <v>0</v>
      </c>
      <c r="AP16" s="170">
        <f t="shared" si="9"/>
        <v>0</v>
      </c>
      <c r="AQ16" s="170">
        <f t="shared" si="10"/>
        <v>0</v>
      </c>
      <c r="AR16" s="170">
        <f t="shared" si="11"/>
        <v>0</v>
      </c>
      <c r="AS16" s="170">
        <f t="shared" si="12"/>
        <v>0</v>
      </c>
      <c r="AT16" s="170">
        <f t="shared" si="13"/>
        <v>0</v>
      </c>
      <c r="AU16" s="170">
        <f t="shared" si="14"/>
        <v>0</v>
      </c>
      <c r="AV16" s="170">
        <f t="shared" si="15"/>
        <v>0</v>
      </c>
    </row>
    <row r="17" spans="1:48" s="86" customFormat="1" ht="10.5" customHeight="1">
      <c r="A17" s="165" t="s">
        <v>5</v>
      </c>
      <c r="B17" s="413" t="s">
        <v>79</v>
      </c>
      <c r="C17" s="406"/>
      <c r="D17" s="467"/>
      <c r="E17" s="467"/>
      <c r="F17" s="467"/>
      <c r="G17" s="467"/>
      <c r="H17" s="467"/>
      <c r="I17" s="467"/>
      <c r="J17" s="467"/>
      <c r="K17" s="338"/>
      <c r="L17" s="339"/>
      <c r="M17" s="439"/>
      <c r="N17" s="466"/>
      <c r="O17" s="798"/>
      <c r="Q17" s="677"/>
      <c r="R17" s="677"/>
      <c r="S17" s="677"/>
      <c r="T17" s="677"/>
      <c r="U17" s="172"/>
      <c r="V17" s="303"/>
      <c r="W17" s="277"/>
      <c r="X17" s="277"/>
      <c r="Y17" s="277"/>
      <c r="Z17" s="277"/>
      <c r="AA17" s="277"/>
      <c r="AB17" s="277"/>
      <c r="AC17" s="277"/>
      <c r="AD17" s="278"/>
      <c r="AE17" s="280"/>
      <c r="AF17" s="303"/>
      <c r="AG17" s="277"/>
      <c r="AH17" s="279"/>
      <c r="AJ17" s="170">
        <f t="shared" ref="AJ17:AV17" si="21">C17-V17</f>
        <v>0</v>
      </c>
      <c r="AK17" s="170">
        <f t="shared" si="21"/>
        <v>0</v>
      </c>
      <c r="AL17" s="170">
        <f t="shared" si="21"/>
        <v>0</v>
      </c>
      <c r="AM17" s="170">
        <f t="shared" si="21"/>
        <v>0</v>
      </c>
      <c r="AN17" s="170">
        <f t="shared" si="21"/>
        <v>0</v>
      </c>
      <c r="AO17" s="170">
        <f t="shared" si="21"/>
        <v>0</v>
      </c>
      <c r="AP17" s="170">
        <f t="shared" si="21"/>
        <v>0</v>
      </c>
      <c r="AQ17" s="170">
        <f t="shared" si="21"/>
        <v>0</v>
      </c>
      <c r="AR17" s="170">
        <f t="shared" si="21"/>
        <v>0</v>
      </c>
      <c r="AS17" s="170">
        <f t="shared" si="21"/>
        <v>0</v>
      </c>
      <c r="AT17" s="170">
        <f t="shared" si="21"/>
        <v>0</v>
      </c>
      <c r="AU17" s="170">
        <f t="shared" si="21"/>
        <v>0</v>
      </c>
      <c r="AV17" s="170">
        <f t="shared" si="21"/>
        <v>0</v>
      </c>
    </row>
    <row r="18" spans="1:48" s="86" customFormat="1" ht="10.5" hidden="1" customHeight="1" outlineLevel="1">
      <c r="A18" s="165" t="s">
        <v>5</v>
      </c>
      <c r="B18" s="413" t="s">
        <v>5</v>
      </c>
      <c r="C18" s="406"/>
      <c r="D18" s="467"/>
      <c r="E18" s="467"/>
      <c r="F18" s="467"/>
      <c r="G18" s="467"/>
      <c r="H18" s="467"/>
      <c r="I18" s="467"/>
      <c r="J18" s="467"/>
      <c r="K18" s="338"/>
      <c r="L18" s="339"/>
      <c r="M18" s="439"/>
      <c r="N18" s="466"/>
      <c r="O18" s="798"/>
      <c r="Q18" s="677"/>
      <c r="R18" s="677"/>
      <c r="S18" s="677"/>
      <c r="T18" s="677"/>
      <c r="U18" s="172"/>
      <c r="V18" s="303"/>
      <c r="W18" s="277"/>
      <c r="X18" s="277"/>
      <c r="Y18" s="277"/>
      <c r="Z18" s="277"/>
      <c r="AA18" s="277"/>
      <c r="AB18" s="277"/>
      <c r="AC18" s="277"/>
      <c r="AD18" s="278"/>
      <c r="AE18" s="280"/>
      <c r="AF18" s="303"/>
      <c r="AG18" s="277"/>
      <c r="AH18" s="279"/>
      <c r="AJ18" s="170">
        <f t="shared" si="3"/>
        <v>0</v>
      </c>
      <c r="AK18" s="170">
        <f t="shared" si="4"/>
        <v>0</v>
      </c>
      <c r="AL18" s="170">
        <f t="shared" si="5"/>
        <v>0</v>
      </c>
      <c r="AM18" s="170">
        <f t="shared" si="6"/>
        <v>0</v>
      </c>
      <c r="AN18" s="170">
        <f t="shared" si="7"/>
        <v>0</v>
      </c>
      <c r="AO18" s="170">
        <f t="shared" si="8"/>
        <v>0</v>
      </c>
      <c r="AP18" s="170">
        <f t="shared" si="9"/>
        <v>0</v>
      </c>
      <c r="AQ18" s="170">
        <f t="shared" si="10"/>
        <v>0</v>
      </c>
      <c r="AR18" s="170">
        <f t="shared" si="11"/>
        <v>0</v>
      </c>
      <c r="AS18" s="170">
        <f t="shared" si="12"/>
        <v>0</v>
      </c>
      <c r="AT18" s="170">
        <f t="shared" si="13"/>
        <v>0</v>
      </c>
      <c r="AU18" s="170">
        <f t="shared" si="14"/>
        <v>0</v>
      </c>
      <c r="AV18" s="170">
        <f t="shared" si="15"/>
        <v>0</v>
      </c>
    </row>
    <row r="19" spans="1:48" s="86" customFormat="1" ht="10.5" customHeight="1" collapsed="1">
      <c r="A19" s="165" t="s">
        <v>23</v>
      </c>
      <c r="B19" s="413" t="s">
        <v>23</v>
      </c>
      <c r="C19" s="406"/>
      <c r="D19" s="467"/>
      <c r="E19" s="467"/>
      <c r="F19" s="467"/>
      <c r="G19" s="467"/>
      <c r="H19" s="467"/>
      <c r="I19" s="467"/>
      <c r="J19" s="467"/>
      <c r="K19" s="284"/>
      <c r="L19" s="285"/>
      <c r="M19" s="406"/>
      <c r="N19" s="467"/>
      <c r="O19" s="798"/>
      <c r="Q19" s="677" t="e">
        <f t="shared" si="16"/>
        <v>#DIV/0!</v>
      </c>
      <c r="R19" s="677" t="e">
        <f t="shared" si="17"/>
        <v>#DIV/0!</v>
      </c>
      <c r="S19" s="677" t="e">
        <f>((M19-N19)/N19)-O19</f>
        <v>#DIV/0!</v>
      </c>
      <c r="T19" s="677">
        <f>C19-M19</f>
        <v>0</v>
      </c>
      <c r="U19" s="677">
        <f>G19-N19</f>
        <v>0</v>
      </c>
      <c r="V19" s="305"/>
      <c r="W19" s="276"/>
      <c r="X19" s="276"/>
      <c r="Y19" s="276"/>
      <c r="Z19" s="276"/>
      <c r="AA19" s="276"/>
      <c r="AB19" s="276"/>
      <c r="AC19" s="276"/>
      <c r="AD19" s="284"/>
      <c r="AE19" s="285"/>
      <c r="AF19" s="305"/>
      <c r="AG19" s="276"/>
      <c r="AH19" s="279"/>
      <c r="AJ19" s="170">
        <f t="shared" si="3"/>
        <v>0</v>
      </c>
      <c r="AK19" s="170">
        <f t="shared" si="4"/>
        <v>0</v>
      </c>
      <c r="AL19" s="170">
        <f t="shared" si="5"/>
        <v>0</v>
      </c>
      <c r="AM19" s="170">
        <f t="shared" si="6"/>
        <v>0</v>
      </c>
      <c r="AN19" s="170">
        <f t="shared" si="7"/>
        <v>0</v>
      </c>
      <c r="AO19" s="170">
        <f t="shared" si="8"/>
        <v>0</v>
      </c>
      <c r="AP19" s="170">
        <f t="shared" si="9"/>
        <v>0</v>
      </c>
      <c r="AQ19" s="170">
        <f t="shared" si="10"/>
        <v>0</v>
      </c>
      <c r="AR19" s="170">
        <f t="shared" si="11"/>
        <v>0</v>
      </c>
      <c r="AS19" s="170">
        <f t="shared" si="12"/>
        <v>0</v>
      </c>
      <c r="AT19" s="170">
        <f t="shared" si="13"/>
        <v>0</v>
      </c>
      <c r="AU19" s="170">
        <f t="shared" si="14"/>
        <v>0</v>
      </c>
      <c r="AV19" s="170">
        <f t="shared" si="15"/>
        <v>0</v>
      </c>
    </row>
    <row r="20" spans="1:48" s="86" customFormat="1" ht="10.5" customHeight="1">
      <c r="A20" s="165" t="s">
        <v>22</v>
      </c>
      <c r="B20" s="411" t="s">
        <v>67</v>
      </c>
      <c r="C20" s="406"/>
      <c r="D20" s="467"/>
      <c r="E20" s="804"/>
      <c r="F20" s="804"/>
      <c r="G20" s="804"/>
      <c r="H20" s="467"/>
      <c r="I20" s="467"/>
      <c r="J20" s="467"/>
      <c r="K20" s="284"/>
      <c r="L20" s="285"/>
      <c r="M20" s="406"/>
      <c r="N20" s="467"/>
      <c r="O20" s="798"/>
      <c r="Q20" s="677" t="e">
        <f t="shared" si="16"/>
        <v>#DIV/0!</v>
      </c>
      <c r="R20" s="677" t="e">
        <f t="shared" si="17"/>
        <v>#DIV/0!</v>
      </c>
      <c r="S20" s="677" t="e">
        <f>((M20-N20)/N20)-O20</f>
        <v>#DIV/0!</v>
      </c>
      <c r="T20" s="677">
        <f>C20-M20</f>
        <v>0</v>
      </c>
      <c r="U20" s="677">
        <f>G20-N20</f>
        <v>0</v>
      </c>
      <c r="V20" s="305"/>
      <c r="W20" s="276"/>
      <c r="X20" s="635"/>
      <c r="Y20" s="635"/>
      <c r="Z20" s="635"/>
      <c r="AA20" s="276"/>
      <c r="AB20" s="276"/>
      <c r="AC20" s="276"/>
      <c r="AD20" s="284"/>
      <c r="AE20" s="285"/>
      <c r="AF20" s="305"/>
      <c r="AG20" s="276"/>
      <c r="AH20" s="279"/>
      <c r="AJ20" s="170">
        <f t="shared" si="3"/>
        <v>0</v>
      </c>
      <c r="AK20" s="170">
        <f t="shared" si="4"/>
        <v>0</v>
      </c>
      <c r="AL20" s="170">
        <f t="shared" si="5"/>
        <v>0</v>
      </c>
      <c r="AM20" s="170">
        <f t="shared" si="6"/>
        <v>0</v>
      </c>
      <c r="AN20" s="170">
        <f t="shared" si="7"/>
        <v>0</v>
      </c>
      <c r="AO20" s="170">
        <f t="shared" si="8"/>
        <v>0</v>
      </c>
      <c r="AP20" s="170">
        <f t="shared" si="9"/>
        <v>0</v>
      </c>
      <c r="AQ20" s="170">
        <f t="shared" si="10"/>
        <v>0</v>
      </c>
      <c r="AR20" s="170">
        <f t="shared" si="11"/>
        <v>0</v>
      </c>
      <c r="AS20" s="170">
        <f t="shared" si="12"/>
        <v>0</v>
      </c>
      <c r="AT20" s="170">
        <f t="shared" si="13"/>
        <v>0</v>
      </c>
      <c r="AU20" s="170">
        <f t="shared" si="14"/>
        <v>0</v>
      </c>
      <c r="AV20" s="170">
        <f t="shared" si="15"/>
        <v>0</v>
      </c>
    </row>
    <row r="21" spans="1:48" s="86" customFormat="1" ht="10.5" customHeight="1">
      <c r="A21" s="165" t="s">
        <v>10</v>
      </c>
      <c r="B21" s="443" t="s">
        <v>10</v>
      </c>
      <c r="C21" s="444"/>
      <c r="D21" s="468"/>
      <c r="E21" s="468"/>
      <c r="F21" s="468"/>
      <c r="G21" s="468"/>
      <c r="H21" s="468"/>
      <c r="I21" s="468"/>
      <c r="J21" s="468"/>
      <c r="K21" s="603"/>
      <c r="L21" s="604"/>
      <c r="M21" s="444"/>
      <c r="N21" s="503"/>
      <c r="O21" s="801"/>
      <c r="Q21" s="677" t="e">
        <f t="shared" si="16"/>
        <v>#DIV/0!</v>
      </c>
      <c r="R21" s="677" t="e">
        <f t="shared" si="17"/>
        <v>#DIV/0!</v>
      </c>
      <c r="S21" s="677" t="e">
        <f>((M21-N21)/N21)-O21</f>
        <v>#DIV/0!</v>
      </c>
      <c r="T21" s="677">
        <f>C21-M21</f>
        <v>0</v>
      </c>
      <c r="U21" s="677">
        <f>G21-N21</f>
        <v>0</v>
      </c>
      <c r="V21" s="307"/>
      <c r="W21" s="308"/>
      <c r="X21" s="308"/>
      <c r="Y21" s="308"/>
      <c r="Z21" s="308"/>
      <c r="AA21" s="308"/>
      <c r="AB21" s="308"/>
      <c r="AC21" s="308"/>
      <c r="AD21" s="603"/>
      <c r="AE21" s="604"/>
      <c r="AF21" s="307"/>
      <c r="AG21" s="308"/>
      <c r="AH21" s="386"/>
      <c r="AJ21" s="170">
        <f t="shared" si="3"/>
        <v>0</v>
      </c>
      <c r="AK21" s="170">
        <f t="shared" si="4"/>
        <v>0</v>
      </c>
      <c r="AL21" s="170">
        <f t="shared" si="5"/>
        <v>0</v>
      </c>
      <c r="AM21" s="170">
        <f t="shared" si="6"/>
        <v>0</v>
      </c>
      <c r="AN21" s="170">
        <f t="shared" si="7"/>
        <v>0</v>
      </c>
      <c r="AO21" s="170">
        <f t="shared" si="8"/>
        <v>0</v>
      </c>
      <c r="AP21" s="170">
        <f t="shared" si="9"/>
        <v>0</v>
      </c>
      <c r="AQ21" s="170">
        <f t="shared" si="10"/>
        <v>0</v>
      </c>
      <c r="AR21" s="170">
        <f t="shared" si="11"/>
        <v>0</v>
      </c>
      <c r="AS21" s="170">
        <f t="shared" si="12"/>
        <v>0</v>
      </c>
      <c r="AT21" s="170">
        <f t="shared" si="13"/>
        <v>0</v>
      </c>
      <c r="AU21" s="170">
        <f t="shared" si="14"/>
        <v>0</v>
      </c>
      <c r="AV21" s="170">
        <f t="shared" si="15"/>
        <v>0</v>
      </c>
    </row>
    <row r="22" spans="1:48" s="86" customFormat="1" ht="10.5" customHeight="1">
      <c r="A22" s="166" t="s">
        <v>18</v>
      </c>
      <c r="B22" s="423" t="s">
        <v>18</v>
      </c>
      <c r="C22" s="682"/>
      <c r="D22" s="483"/>
      <c r="E22" s="483"/>
      <c r="F22" s="483"/>
      <c r="G22" s="483"/>
      <c r="H22" s="483"/>
      <c r="I22" s="483"/>
      <c r="J22" s="483"/>
      <c r="K22" s="338"/>
      <c r="L22" s="339"/>
      <c r="M22" s="406"/>
      <c r="N22" s="467"/>
      <c r="O22" s="798"/>
      <c r="Q22" s="677"/>
      <c r="R22" s="677"/>
      <c r="S22" s="677"/>
      <c r="T22" s="677"/>
      <c r="U22" s="172"/>
      <c r="V22" s="376"/>
      <c r="W22" s="283"/>
      <c r="X22" s="283"/>
      <c r="Y22" s="283"/>
      <c r="Z22" s="283"/>
      <c r="AA22" s="283"/>
      <c r="AB22" s="283"/>
      <c r="AC22" s="283"/>
      <c r="AD22" s="609"/>
      <c r="AE22" s="582"/>
      <c r="AF22" s="376"/>
      <c r="AG22" s="283"/>
      <c r="AH22" s="304"/>
      <c r="AJ22" s="170">
        <f t="shared" si="3"/>
        <v>0</v>
      </c>
      <c r="AK22" s="170">
        <f t="shared" si="4"/>
        <v>0</v>
      </c>
      <c r="AL22" s="170">
        <f t="shared" si="5"/>
        <v>0</v>
      </c>
      <c r="AM22" s="170">
        <f t="shared" si="6"/>
        <v>0</v>
      </c>
      <c r="AN22" s="170">
        <f t="shared" si="7"/>
        <v>0</v>
      </c>
      <c r="AO22" s="170">
        <f t="shared" si="8"/>
        <v>0</v>
      </c>
      <c r="AP22" s="170">
        <f t="shared" si="9"/>
        <v>0</v>
      </c>
      <c r="AQ22" s="170">
        <f t="shared" si="10"/>
        <v>0</v>
      </c>
      <c r="AR22" s="170">
        <f t="shared" si="11"/>
        <v>0</v>
      </c>
      <c r="AS22" s="170">
        <f t="shared" si="12"/>
        <v>0</v>
      </c>
      <c r="AT22" s="170">
        <f t="shared" si="13"/>
        <v>0</v>
      </c>
      <c r="AU22" s="170">
        <f t="shared" si="14"/>
        <v>0</v>
      </c>
      <c r="AV22" s="170">
        <f t="shared" si="15"/>
        <v>0</v>
      </c>
    </row>
    <row r="23" spans="1:48" s="86" customFormat="1" ht="10.5" customHeight="1">
      <c r="A23" s="165" t="s">
        <v>15</v>
      </c>
      <c r="B23" s="413" t="s">
        <v>15</v>
      </c>
      <c r="C23" s="653"/>
      <c r="D23" s="474"/>
      <c r="E23" s="474"/>
      <c r="F23" s="474"/>
      <c r="G23" s="474"/>
      <c r="H23" s="474"/>
      <c r="I23" s="474"/>
      <c r="J23" s="474"/>
      <c r="K23" s="284"/>
      <c r="L23" s="285"/>
      <c r="M23" s="653"/>
      <c r="N23" s="504"/>
      <c r="O23" s="798"/>
      <c r="Q23" s="677" t="e">
        <f t="shared" si="16"/>
        <v>#DIV/0!</v>
      </c>
      <c r="R23" s="677" t="e">
        <f t="shared" si="17"/>
        <v>#DIV/0!</v>
      </c>
      <c r="S23" s="677" t="e">
        <f t="shared" ref="S23:S29" si="22">((M23-N23)/N23)-O23</f>
        <v>#DIV/0!</v>
      </c>
      <c r="T23" s="677">
        <f t="shared" ref="T23:T29" si="23">C23-M23</f>
        <v>0</v>
      </c>
      <c r="U23" s="677">
        <f t="shared" ref="U23:U29" si="24">G23-N23</f>
        <v>0</v>
      </c>
      <c r="V23" s="312"/>
      <c r="W23" s="313"/>
      <c r="X23" s="313"/>
      <c r="Y23" s="313"/>
      <c r="Z23" s="313"/>
      <c r="AA23" s="313"/>
      <c r="AB23" s="313"/>
      <c r="AC23" s="313"/>
      <c r="AD23" s="284"/>
      <c r="AE23" s="285"/>
      <c r="AF23" s="312"/>
      <c r="AG23" s="313"/>
      <c r="AH23" s="279"/>
      <c r="AJ23" s="170">
        <f t="shared" si="3"/>
        <v>0</v>
      </c>
      <c r="AK23" s="170">
        <f t="shared" si="4"/>
        <v>0</v>
      </c>
      <c r="AL23" s="170">
        <f t="shared" si="5"/>
        <v>0</v>
      </c>
      <c r="AM23" s="170">
        <f t="shared" si="6"/>
        <v>0</v>
      </c>
      <c r="AN23" s="170">
        <f t="shared" si="7"/>
        <v>0</v>
      </c>
      <c r="AO23" s="170">
        <f t="shared" si="8"/>
        <v>0</v>
      </c>
      <c r="AP23" s="170">
        <f t="shared" si="9"/>
        <v>0</v>
      </c>
      <c r="AQ23" s="170">
        <f t="shared" si="10"/>
        <v>0</v>
      </c>
      <c r="AR23" s="170">
        <f t="shared" si="11"/>
        <v>0</v>
      </c>
      <c r="AS23" s="170">
        <f t="shared" si="12"/>
        <v>0</v>
      </c>
      <c r="AT23" s="170">
        <f t="shared" si="13"/>
        <v>0</v>
      </c>
      <c r="AU23" s="170">
        <f t="shared" si="14"/>
        <v>0</v>
      </c>
      <c r="AV23" s="170">
        <f t="shared" si="15"/>
        <v>0</v>
      </c>
    </row>
    <row r="24" spans="1:48" s="86" customFormat="1" ht="10.5" customHeight="1">
      <c r="A24" s="165" t="s">
        <v>16</v>
      </c>
      <c r="B24" s="413" t="s">
        <v>16</v>
      </c>
      <c r="C24" s="653"/>
      <c r="D24" s="474"/>
      <c r="E24" s="474"/>
      <c r="F24" s="474"/>
      <c r="G24" s="474"/>
      <c r="H24" s="474"/>
      <c r="I24" s="474"/>
      <c r="J24" s="474"/>
      <c r="K24" s="284"/>
      <c r="L24" s="285"/>
      <c r="M24" s="653"/>
      <c r="N24" s="504"/>
      <c r="O24" s="798"/>
      <c r="Q24" s="677" t="e">
        <f t="shared" si="16"/>
        <v>#DIV/0!</v>
      </c>
      <c r="R24" s="677" t="e">
        <f t="shared" si="17"/>
        <v>#DIV/0!</v>
      </c>
      <c r="S24" s="677" t="e">
        <f t="shared" si="22"/>
        <v>#DIV/0!</v>
      </c>
      <c r="T24" s="677">
        <f t="shared" si="23"/>
        <v>0</v>
      </c>
      <c r="U24" s="677">
        <f t="shared" si="24"/>
        <v>0</v>
      </c>
      <c r="V24" s="312"/>
      <c r="W24" s="313"/>
      <c r="X24" s="313"/>
      <c r="Y24" s="313"/>
      <c r="Z24" s="313"/>
      <c r="AA24" s="313"/>
      <c r="AB24" s="313"/>
      <c r="AC24" s="313"/>
      <c r="AD24" s="284"/>
      <c r="AE24" s="285"/>
      <c r="AF24" s="312"/>
      <c r="AG24" s="313"/>
      <c r="AH24" s="279"/>
      <c r="AJ24" s="170">
        <f t="shared" si="3"/>
        <v>0</v>
      </c>
      <c r="AK24" s="170">
        <f t="shared" si="4"/>
        <v>0</v>
      </c>
      <c r="AL24" s="170">
        <f t="shared" si="5"/>
        <v>0</v>
      </c>
      <c r="AM24" s="170">
        <f t="shared" si="6"/>
        <v>0</v>
      </c>
      <c r="AN24" s="170">
        <f t="shared" si="7"/>
        <v>0</v>
      </c>
      <c r="AO24" s="170">
        <f t="shared" si="8"/>
        <v>0</v>
      </c>
      <c r="AP24" s="170">
        <f t="shared" si="9"/>
        <v>0</v>
      </c>
      <c r="AQ24" s="170">
        <f t="shared" si="10"/>
        <v>0</v>
      </c>
      <c r="AR24" s="170">
        <f t="shared" si="11"/>
        <v>0</v>
      </c>
      <c r="AS24" s="170">
        <f t="shared" si="12"/>
        <v>0</v>
      </c>
      <c r="AT24" s="170">
        <f t="shared" si="13"/>
        <v>0</v>
      </c>
      <c r="AU24" s="170">
        <f t="shared" si="14"/>
        <v>0</v>
      </c>
      <c r="AV24" s="170">
        <f t="shared" si="15"/>
        <v>0</v>
      </c>
    </row>
    <row r="25" spans="1:48" s="86" customFormat="1" ht="10.5" customHeight="1">
      <c r="A25" s="165" t="s">
        <v>17</v>
      </c>
      <c r="B25" s="413" t="s">
        <v>17</v>
      </c>
      <c r="C25" s="653"/>
      <c r="D25" s="474"/>
      <c r="E25" s="474"/>
      <c r="F25" s="474"/>
      <c r="G25" s="474"/>
      <c r="H25" s="474"/>
      <c r="I25" s="474"/>
      <c r="J25" s="474"/>
      <c r="K25" s="284"/>
      <c r="L25" s="285"/>
      <c r="M25" s="653"/>
      <c r="N25" s="504"/>
      <c r="O25" s="798"/>
      <c r="Q25" s="677" t="e">
        <f t="shared" si="16"/>
        <v>#DIV/0!</v>
      </c>
      <c r="R25" s="677" t="e">
        <f t="shared" si="17"/>
        <v>#DIV/0!</v>
      </c>
      <c r="S25" s="677" t="e">
        <f t="shared" si="22"/>
        <v>#DIV/0!</v>
      </c>
      <c r="T25" s="677">
        <f t="shared" si="23"/>
        <v>0</v>
      </c>
      <c r="U25" s="677">
        <f>G25-N25</f>
        <v>0</v>
      </c>
      <c r="V25" s="312"/>
      <c r="W25" s="313"/>
      <c r="X25" s="313"/>
      <c r="Y25" s="313"/>
      <c r="Z25" s="313"/>
      <c r="AA25" s="313"/>
      <c r="AB25" s="313"/>
      <c r="AC25" s="313"/>
      <c r="AD25" s="284"/>
      <c r="AE25" s="285"/>
      <c r="AF25" s="312"/>
      <c r="AG25" s="313"/>
      <c r="AH25" s="279"/>
      <c r="AJ25" s="170">
        <f t="shared" si="3"/>
        <v>0</v>
      </c>
      <c r="AK25" s="170">
        <f t="shared" si="4"/>
        <v>0</v>
      </c>
      <c r="AL25" s="170">
        <f t="shared" si="5"/>
        <v>0</v>
      </c>
      <c r="AM25" s="170">
        <f t="shared" si="6"/>
        <v>0</v>
      </c>
      <c r="AN25" s="170">
        <f t="shared" si="7"/>
        <v>0</v>
      </c>
      <c r="AO25" s="170">
        <f t="shared" si="8"/>
        <v>0</v>
      </c>
      <c r="AP25" s="170">
        <f t="shared" si="9"/>
        <v>0</v>
      </c>
      <c r="AQ25" s="170">
        <f t="shared" si="10"/>
        <v>0</v>
      </c>
      <c r="AR25" s="170">
        <f t="shared" si="11"/>
        <v>0</v>
      </c>
      <c r="AS25" s="170">
        <f t="shared" si="12"/>
        <v>0</v>
      </c>
      <c r="AT25" s="170">
        <f t="shared" si="13"/>
        <v>0</v>
      </c>
      <c r="AU25" s="170">
        <f t="shared" si="14"/>
        <v>0</v>
      </c>
      <c r="AV25" s="170">
        <f t="shared" si="15"/>
        <v>0</v>
      </c>
    </row>
    <row r="26" spans="1:48" s="86" customFormat="1" ht="10.5" customHeight="1">
      <c r="A26" s="166" t="s">
        <v>21</v>
      </c>
      <c r="B26" s="423" t="s">
        <v>21</v>
      </c>
      <c r="C26" s="457"/>
      <c r="D26" s="477"/>
      <c r="E26" s="477"/>
      <c r="F26" s="477"/>
      <c r="G26" s="477"/>
      <c r="H26" s="477"/>
      <c r="I26" s="477"/>
      <c r="J26" s="477"/>
      <c r="K26" s="287"/>
      <c r="L26" s="288"/>
      <c r="M26" s="457"/>
      <c r="N26" s="802"/>
      <c r="O26" s="799"/>
      <c r="Q26" s="677" t="e">
        <f t="shared" si="16"/>
        <v>#DIV/0!</v>
      </c>
      <c r="R26" s="677" t="e">
        <f t="shared" si="17"/>
        <v>#DIV/0!</v>
      </c>
      <c r="S26" s="677" t="e">
        <f t="shared" si="22"/>
        <v>#DIV/0!</v>
      </c>
      <c r="T26" s="677">
        <f t="shared" si="23"/>
        <v>0</v>
      </c>
      <c r="U26" s="677">
        <f t="shared" si="24"/>
        <v>0</v>
      </c>
      <c r="V26" s="314"/>
      <c r="W26" s="315"/>
      <c r="X26" s="315"/>
      <c r="Y26" s="315"/>
      <c r="Z26" s="315"/>
      <c r="AA26" s="315"/>
      <c r="AB26" s="315"/>
      <c r="AC26" s="315"/>
      <c r="AD26" s="287"/>
      <c r="AE26" s="288"/>
      <c r="AF26" s="314"/>
      <c r="AG26" s="315"/>
      <c r="AH26" s="291"/>
      <c r="AJ26" s="170">
        <f t="shared" si="3"/>
        <v>0</v>
      </c>
      <c r="AK26" s="170">
        <f t="shared" si="4"/>
        <v>0</v>
      </c>
      <c r="AL26" s="170">
        <f t="shared" si="5"/>
        <v>0</v>
      </c>
      <c r="AM26" s="170">
        <f t="shared" si="6"/>
        <v>0</v>
      </c>
      <c r="AN26" s="170">
        <f t="shared" si="7"/>
        <v>0</v>
      </c>
      <c r="AO26" s="170">
        <f t="shared" si="8"/>
        <v>0</v>
      </c>
      <c r="AP26" s="170">
        <f t="shared" si="9"/>
        <v>0</v>
      </c>
      <c r="AQ26" s="170">
        <f t="shared" si="10"/>
        <v>0</v>
      </c>
      <c r="AR26" s="170">
        <f t="shared" si="11"/>
        <v>0</v>
      </c>
      <c r="AS26" s="170">
        <f t="shared" si="12"/>
        <v>0</v>
      </c>
      <c r="AT26" s="170">
        <f t="shared" si="13"/>
        <v>0</v>
      </c>
      <c r="AU26" s="170">
        <f t="shared" si="14"/>
        <v>0</v>
      </c>
      <c r="AV26" s="170">
        <f t="shared" si="15"/>
        <v>0</v>
      </c>
    </row>
    <row r="27" spans="1:48" s="86" customFormat="1" ht="10.5" customHeight="1">
      <c r="A27" s="165" t="s">
        <v>13</v>
      </c>
      <c r="B27" s="413" t="s">
        <v>13</v>
      </c>
      <c r="C27" s="653"/>
      <c r="D27" s="474"/>
      <c r="E27" s="474"/>
      <c r="F27" s="474"/>
      <c r="G27" s="474"/>
      <c r="H27" s="474"/>
      <c r="I27" s="474"/>
      <c r="J27" s="474"/>
      <c r="K27" s="284"/>
      <c r="L27" s="285"/>
      <c r="M27" s="653"/>
      <c r="N27" s="504"/>
      <c r="O27" s="798"/>
      <c r="Q27" s="677" t="e">
        <f t="shared" si="16"/>
        <v>#DIV/0!</v>
      </c>
      <c r="R27" s="677" t="e">
        <f t="shared" si="17"/>
        <v>#DIV/0!</v>
      </c>
      <c r="S27" s="677" t="e">
        <f t="shared" si="22"/>
        <v>#DIV/0!</v>
      </c>
      <c r="T27" s="677">
        <f t="shared" si="23"/>
        <v>0</v>
      </c>
      <c r="U27" s="677">
        <f t="shared" si="24"/>
        <v>0</v>
      </c>
      <c r="V27" s="312"/>
      <c r="W27" s="313"/>
      <c r="X27" s="313"/>
      <c r="Y27" s="313"/>
      <c r="Z27" s="313"/>
      <c r="AA27" s="313"/>
      <c r="AB27" s="313"/>
      <c r="AC27" s="313"/>
      <c r="AD27" s="284"/>
      <c r="AE27" s="285"/>
      <c r="AF27" s="312"/>
      <c r="AG27" s="313"/>
      <c r="AH27" s="279"/>
      <c r="AJ27" s="170">
        <f t="shared" si="3"/>
        <v>0</v>
      </c>
      <c r="AK27" s="170">
        <f t="shared" si="4"/>
        <v>0</v>
      </c>
      <c r="AL27" s="170">
        <f t="shared" si="5"/>
        <v>0</v>
      </c>
      <c r="AM27" s="170">
        <f t="shared" si="6"/>
        <v>0</v>
      </c>
      <c r="AN27" s="170">
        <f t="shared" si="7"/>
        <v>0</v>
      </c>
      <c r="AO27" s="170">
        <f t="shared" si="8"/>
        <v>0</v>
      </c>
      <c r="AP27" s="170">
        <f t="shared" si="9"/>
        <v>0</v>
      </c>
      <c r="AQ27" s="170">
        <f t="shared" si="10"/>
        <v>0</v>
      </c>
      <c r="AR27" s="170">
        <f t="shared" si="11"/>
        <v>0</v>
      </c>
      <c r="AS27" s="170">
        <f t="shared" si="12"/>
        <v>0</v>
      </c>
      <c r="AT27" s="170">
        <f t="shared" si="13"/>
        <v>0</v>
      </c>
      <c r="AU27" s="170">
        <f t="shared" si="14"/>
        <v>0</v>
      </c>
      <c r="AV27" s="170">
        <f t="shared" si="15"/>
        <v>0</v>
      </c>
    </row>
    <row r="28" spans="1:48" s="86" customFormat="1" ht="10.5" customHeight="1">
      <c r="A28" s="165" t="s">
        <v>12</v>
      </c>
      <c r="B28" s="413" t="s">
        <v>12</v>
      </c>
      <c r="C28" s="653"/>
      <c r="D28" s="474"/>
      <c r="E28" s="474"/>
      <c r="F28" s="474"/>
      <c r="G28" s="474"/>
      <c r="H28" s="474"/>
      <c r="I28" s="474"/>
      <c r="J28" s="474"/>
      <c r="K28" s="284"/>
      <c r="L28" s="285"/>
      <c r="M28" s="653"/>
      <c r="N28" s="504"/>
      <c r="O28" s="798"/>
      <c r="Q28" s="677" t="e">
        <f t="shared" si="16"/>
        <v>#DIV/0!</v>
      </c>
      <c r="R28" s="677" t="e">
        <f t="shared" si="17"/>
        <v>#DIV/0!</v>
      </c>
      <c r="S28" s="677" t="e">
        <f t="shared" si="22"/>
        <v>#DIV/0!</v>
      </c>
      <c r="T28" s="677">
        <f t="shared" si="23"/>
        <v>0</v>
      </c>
      <c r="U28" s="677">
        <f t="shared" si="24"/>
        <v>0</v>
      </c>
      <c r="V28" s="312"/>
      <c r="W28" s="313"/>
      <c r="X28" s="313"/>
      <c r="Y28" s="313"/>
      <c r="Z28" s="313"/>
      <c r="AA28" s="313"/>
      <c r="AB28" s="313"/>
      <c r="AC28" s="313"/>
      <c r="AD28" s="284"/>
      <c r="AE28" s="285"/>
      <c r="AF28" s="312"/>
      <c r="AG28" s="313"/>
      <c r="AH28" s="279"/>
      <c r="AJ28" s="170">
        <f t="shared" si="3"/>
        <v>0</v>
      </c>
      <c r="AK28" s="170">
        <f t="shared" si="4"/>
        <v>0</v>
      </c>
      <c r="AL28" s="170">
        <f t="shared" si="5"/>
        <v>0</v>
      </c>
      <c r="AM28" s="170">
        <f t="shared" si="6"/>
        <v>0</v>
      </c>
      <c r="AN28" s="170">
        <f t="shared" si="7"/>
        <v>0</v>
      </c>
      <c r="AO28" s="170">
        <f t="shared" si="8"/>
        <v>0</v>
      </c>
      <c r="AP28" s="170">
        <f t="shared" si="9"/>
        <v>0</v>
      </c>
      <c r="AQ28" s="170">
        <f t="shared" si="10"/>
        <v>0</v>
      </c>
      <c r="AR28" s="170">
        <f t="shared" si="11"/>
        <v>0</v>
      </c>
      <c r="AS28" s="170">
        <f t="shared" si="12"/>
        <v>0</v>
      </c>
      <c r="AT28" s="170">
        <f t="shared" si="13"/>
        <v>0</v>
      </c>
      <c r="AU28" s="170">
        <f t="shared" si="14"/>
        <v>0</v>
      </c>
      <c r="AV28" s="170">
        <f t="shared" si="15"/>
        <v>0</v>
      </c>
    </row>
    <row r="29" spans="1:48" s="86" customFormat="1" ht="10.5" customHeight="1">
      <c r="A29" s="166" t="s">
        <v>11</v>
      </c>
      <c r="B29" s="430" t="s">
        <v>11</v>
      </c>
      <c r="C29" s="458"/>
      <c r="D29" s="479"/>
      <c r="E29" s="479"/>
      <c r="F29" s="479"/>
      <c r="G29" s="479"/>
      <c r="H29" s="479"/>
      <c r="I29" s="479"/>
      <c r="J29" s="479"/>
      <c r="K29" s="299"/>
      <c r="L29" s="607"/>
      <c r="M29" s="458"/>
      <c r="N29" s="803"/>
      <c r="O29" s="800"/>
      <c r="Q29" s="677" t="e">
        <f t="shared" si="16"/>
        <v>#DIV/0!</v>
      </c>
      <c r="R29" s="677" t="e">
        <f t="shared" si="17"/>
        <v>#DIV/0!</v>
      </c>
      <c r="S29" s="677" t="e">
        <f t="shared" si="22"/>
        <v>#DIV/0!</v>
      </c>
      <c r="T29" s="677">
        <f t="shared" si="23"/>
        <v>0</v>
      </c>
      <c r="U29" s="677">
        <f t="shared" si="24"/>
        <v>0</v>
      </c>
      <c r="V29" s="316"/>
      <c r="W29" s="317"/>
      <c r="X29" s="317"/>
      <c r="Y29" s="317"/>
      <c r="Z29" s="317"/>
      <c r="AA29" s="317"/>
      <c r="AB29" s="317"/>
      <c r="AC29" s="317"/>
      <c r="AD29" s="287"/>
      <c r="AE29" s="288"/>
      <c r="AF29" s="316"/>
      <c r="AG29" s="317"/>
      <c r="AH29" s="302"/>
      <c r="AJ29" s="170">
        <f t="shared" si="3"/>
        <v>0</v>
      </c>
      <c r="AK29" s="170">
        <f t="shared" si="4"/>
        <v>0</v>
      </c>
      <c r="AL29" s="170">
        <f t="shared" si="5"/>
        <v>0</v>
      </c>
      <c r="AM29" s="170">
        <f t="shared" si="6"/>
        <v>0</v>
      </c>
      <c r="AN29" s="170">
        <f t="shared" si="7"/>
        <v>0</v>
      </c>
      <c r="AO29" s="170">
        <f t="shared" si="8"/>
        <v>0</v>
      </c>
      <c r="AP29" s="170">
        <f t="shared" si="9"/>
        <v>0</v>
      </c>
      <c r="AQ29" s="170">
        <f t="shared" si="10"/>
        <v>0</v>
      </c>
      <c r="AR29" s="170">
        <f t="shared" si="11"/>
        <v>0</v>
      </c>
      <c r="AS29" s="170">
        <f t="shared" si="12"/>
        <v>0</v>
      </c>
      <c r="AT29" s="170">
        <f t="shared" si="13"/>
        <v>0</v>
      </c>
      <c r="AU29" s="170">
        <f t="shared" si="14"/>
        <v>0</v>
      </c>
      <c r="AV29" s="170">
        <f t="shared" si="15"/>
        <v>0</v>
      </c>
    </row>
    <row r="30" spans="1:48" s="86" customFormat="1" ht="12.75" customHeight="1">
      <c r="A30" s="171"/>
      <c r="B30" s="919" t="s">
        <v>106</v>
      </c>
      <c r="C30" s="919"/>
      <c r="D30" s="919"/>
      <c r="E30" s="919"/>
      <c r="F30" s="919"/>
      <c r="G30" s="919"/>
      <c r="H30" s="919"/>
      <c r="I30" s="919"/>
      <c r="J30" s="919"/>
      <c r="K30" s="919"/>
      <c r="L30" s="919"/>
      <c r="M30" s="919"/>
      <c r="N30" s="919"/>
      <c r="O30" s="919"/>
    </row>
    <row r="31" spans="1:48" ht="12" customHeight="1">
      <c r="B31" s="921"/>
      <c r="C31" s="921"/>
      <c r="D31" s="921"/>
      <c r="E31" s="921"/>
      <c r="F31" s="921"/>
      <c r="G31" s="921"/>
      <c r="H31" s="921"/>
      <c r="I31" s="921"/>
      <c r="J31" s="921"/>
      <c r="K31" s="921"/>
      <c r="L31" s="921"/>
    </row>
    <row r="33" spans="2:14">
      <c r="B33" s="655" t="s">
        <v>75</v>
      </c>
      <c r="C33" s="656">
        <f t="shared" ref="C33:J33" si="25">(C4+C5+C6+C7-C8)+(C8+C11-C12)+(C12+C13-C15)</f>
        <v>0</v>
      </c>
      <c r="D33" s="656">
        <f t="shared" si="25"/>
        <v>0</v>
      </c>
      <c r="E33" s="656">
        <f t="shared" si="25"/>
        <v>0</v>
      </c>
      <c r="F33" s="656">
        <f t="shared" si="25"/>
        <v>0</v>
      </c>
      <c r="G33" s="656">
        <f t="shared" si="25"/>
        <v>0</v>
      </c>
      <c r="H33" s="656">
        <f t="shared" si="25"/>
        <v>0</v>
      </c>
      <c r="I33" s="656">
        <f t="shared" si="25"/>
        <v>0</v>
      </c>
      <c r="J33" s="656">
        <f t="shared" si="25"/>
        <v>0</v>
      </c>
      <c r="K33" s="655"/>
      <c r="L33" s="655"/>
      <c r="M33" s="656">
        <f>(M4+M5+M6+M7-M8)+(M8+M11-M12)+(M12+M13-M15)</f>
        <v>0</v>
      </c>
      <c r="N33" s="656">
        <f>(N4+N5+N6+N7-N8)+(N8+N11-N12)+(N12+N13-N15)</f>
        <v>0</v>
      </c>
    </row>
    <row r="34" spans="2:14">
      <c r="B34" s="655" t="s">
        <v>76</v>
      </c>
      <c r="C34" s="656">
        <f>C23+C24+C25-C26+C27+C28-C29</f>
        <v>0</v>
      </c>
      <c r="D34" s="656">
        <f t="shared" ref="D34:J34" si="26">D23+D24+D25-D26+D27+D28-D29</f>
        <v>0</v>
      </c>
      <c r="E34" s="656">
        <f t="shared" si="26"/>
        <v>0</v>
      </c>
      <c r="F34" s="656">
        <f t="shared" si="26"/>
        <v>0</v>
      </c>
      <c r="G34" s="656">
        <f t="shared" si="26"/>
        <v>0</v>
      </c>
      <c r="H34" s="656">
        <f t="shared" si="26"/>
        <v>0</v>
      </c>
      <c r="I34" s="656">
        <f t="shared" si="26"/>
        <v>0</v>
      </c>
      <c r="J34" s="656">
        <f t="shared" si="26"/>
        <v>0</v>
      </c>
      <c r="K34" s="655"/>
      <c r="L34" s="655"/>
      <c r="M34" s="656">
        <f>M23+M24+M25-M26+M27+M28-M29</f>
        <v>0</v>
      </c>
      <c r="N34" s="656">
        <f>N23+N24+N25-N26+N27+N28-N29</f>
        <v>0</v>
      </c>
    </row>
    <row r="35" spans="2:14">
      <c r="B35" s="655"/>
      <c r="C35" s="656"/>
      <c r="D35" s="656"/>
      <c r="E35" s="656"/>
      <c r="F35" s="656"/>
      <c r="G35" s="656"/>
      <c r="H35" s="656"/>
      <c r="I35" s="656"/>
      <c r="J35" s="656"/>
      <c r="K35" s="655"/>
      <c r="L35" s="655"/>
      <c r="M35" s="656"/>
      <c r="N35" s="656"/>
    </row>
    <row r="36" spans="2:14">
      <c r="B36" s="655" t="s">
        <v>77</v>
      </c>
      <c r="C36" s="656">
        <f>C23+C24+C25-C26</f>
        <v>0</v>
      </c>
      <c r="D36" s="656">
        <f>D23+D24+D25-D26</f>
        <v>0</v>
      </c>
      <c r="E36" s="656">
        <f>E23+E24+E25-E26</f>
        <v>0</v>
      </c>
      <c r="F36" s="656">
        <f>F23+F24+F25-F26</f>
        <v>0</v>
      </c>
      <c r="G36" s="656">
        <f>G23+G24+G25-G26</f>
        <v>0</v>
      </c>
      <c r="H36" s="656"/>
      <c r="I36" s="656"/>
      <c r="J36" s="656"/>
      <c r="K36" s="655"/>
      <c r="L36" s="655"/>
      <c r="M36" s="656"/>
      <c r="N36" s="656"/>
    </row>
    <row r="37" spans="2:14">
      <c r="B37" s="655" t="s">
        <v>78</v>
      </c>
      <c r="C37" s="656">
        <f>C27+C28-C29</f>
        <v>0</v>
      </c>
      <c r="D37" s="656">
        <f>D27+D28-D29</f>
        <v>0</v>
      </c>
      <c r="E37" s="656">
        <f>E27+E28-E29</f>
        <v>0</v>
      </c>
      <c r="F37" s="656">
        <f>F27+F28-F29</f>
        <v>0</v>
      </c>
      <c r="G37" s="656">
        <f>G27+G28-G29</f>
        <v>0</v>
      </c>
      <c r="H37" s="656"/>
      <c r="I37" s="656"/>
      <c r="J37" s="656"/>
      <c r="K37" s="655"/>
      <c r="L37" s="655"/>
      <c r="M37" s="656"/>
      <c r="N37" s="656"/>
    </row>
    <row r="40" spans="2:14" ht="12" hidden="1" customHeight="1"/>
    <row r="41" spans="2:14" ht="12" hidden="1" customHeight="1"/>
    <row r="42" spans="2:14" ht="12" hidden="1" customHeight="1"/>
    <row r="43" spans="2:14" ht="12" hidden="1" customHeight="1"/>
    <row r="44" spans="2:14" ht="12" hidden="1" customHeight="1"/>
    <row r="45" spans="2:14" ht="12" hidden="1" customHeight="1"/>
    <row r="46" spans="2:14" ht="12" hidden="1" customHeight="1"/>
    <row r="47" spans="2:14" ht="12" hidden="1" customHeight="1"/>
    <row r="48" spans="2:14" ht="12" hidden="1" customHeight="1"/>
    <row r="49" spans="1:27" ht="12" hidden="1" customHeight="1"/>
    <row r="50" spans="1:27" ht="12" hidden="1" customHeight="1"/>
    <row r="51" spans="1:27" ht="12" hidden="1" customHeight="1"/>
    <row r="52" spans="1:27" ht="12" hidden="1" customHeight="1"/>
    <row r="53" spans="1:27" ht="12" hidden="1" customHeight="1"/>
    <row r="54" spans="1:27" ht="12" hidden="1" customHeight="1"/>
    <row r="55" spans="1:27" s="10" customFormat="1">
      <c r="A55" s="8"/>
    </row>
    <row r="56" spans="1:27" s="184" customFormat="1" ht="20.25" customHeight="1">
      <c r="B56" s="185" t="s">
        <v>55</v>
      </c>
      <c r="C56" s="236"/>
      <c r="D56" s="236"/>
      <c r="E56" s="236"/>
      <c r="F56" s="236"/>
      <c r="G56" s="236"/>
      <c r="H56" s="236"/>
      <c r="I56" s="236"/>
      <c r="J56" s="236"/>
      <c r="K56" s="236"/>
      <c r="L56" s="236"/>
      <c r="M56" s="237"/>
      <c r="N56" s="238"/>
      <c r="Q56" s="185" t="s">
        <v>63</v>
      </c>
      <c r="R56" s="185"/>
      <c r="S56" s="185"/>
      <c r="T56" s="185"/>
      <c r="U56" s="185"/>
      <c r="V56" s="185"/>
      <c r="W56" s="186"/>
      <c r="X56" s="186"/>
    </row>
    <row r="57" spans="1:27" s="186" customFormat="1">
      <c r="A57" s="184"/>
      <c r="B57" s="205" t="s">
        <v>1</v>
      </c>
      <c r="C57" s="187" t="e">
        <f>D3</f>
        <v>#REF!</v>
      </c>
      <c r="D57" s="686" t="e">
        <f t="shared" ref="D57:I57" si="27">E3</f>
        <v>#REF!</v>
      </c>
      <c r="E57" s="686" t="e">
        <f t="shared" si="27"/>
        <v>#REF!</v>
      </c>
      <c r="F57" s="686" t="e">
        <f t="shared" si="27"/>
        <v>#REF!</v>
      </c>
      <c r="G57" s="686" t="e">
        <f t="shared" si="27"/>
        <v>#REF!</v>
      </c>
      <c r="H57" s="686" t="e">
        <f t="shared" si="27"/>
        <v>#REF!</v>
      </c>
      <c r="I57" s="686" t="e">
        <f t="shared" si="27"/>
        <v>#REF!</v>
      </c>
      <c r="J57" s="720"/>
      <c r="K57" s="184"/>
      <c r="L57" s="184"/>
      <c r="M57" s="184"/>
      <c r="N57" s="184"/>
      <c r="Q57" s="189" t="s">
        <v>1</v>
      </c>
      <c r="R57" s="188"/>
      <c r="S57" s="686"/>
      <c r="T57" s="686"/>
      <c r="U57" s="188" t="e">
        <f t="shared" ref="U57:AA57" si="28">+C57</f>
        <v>#REF!</v>
      </c>
      <c r="V57" s="188" t="e">
        <f t="shared" si="28"/>
        <v>#REF!</v>
      </c>
      <c r="W57" s="188" t="e">
        <f t="shared" si="28"/>
        <v>#REF!</v>
      </c>
      <c r="X57" s="188" t="e">
        <f t="shared" si="28"/>
        <v>#REF!</v>
      </c>
      <c r="Y57" s="188" t="e">
        <f t="shared" si="28"/>
        <v>#REF!</v>
      </c>
      <c r="Z57" s="188" t="e">
        <f t="shared" si="28"/>
        <v>#REF!</v>
      </c>
      <c r="AA57" s="188" t="e">
        <f t="shared" si="28"/>
        <v>#REF!</v>
      </c>
    </row>
    <row r="58" spans="1:27" s="186" customFormat="1">
      <c r="A58" s="184"/>
      <c r="B58" s="190" t="s">
        <v>6</v>
      </c>
      <c r="C58" s="773"/>
      <c r="D58" s="779">
        <v>41</v>
      </c>
      <c r="E58" s="780">
        <v>38</v>
      </c>
      <c r="F58" s="780">
        <v>38</v>
      </c>
      <c r="G58" s="780">
        <v>37</v>
      </c>
      <c r="H58" s="776">
        <v>38</v>
      </c>
      <c r="I58" s="781">
        <v>38</v>
      </c>
      <c r="J58" s="651"/>
      <c r="Q58" s="190" t="s">
        <v>6</v>
      </c>
      <c r="R58" s="115"/>
      <c r="S58" s="226"/>
      <c r="T58" s="226"/>
      <c r="U58" s="226">
        <f t="shared" ref="U58:U83" si="29">+D4-C58</f>
        <v>0</v>
      </c>
      <c r="V58" s="196">
        <f t="shared" ref="V58:V83" si="30">+E4-D58</f>
        <v>-41</v>
      </c>
      <c r="W58" s="196">
        <f t="shared" ref="W58:W83" si="31">+F4-E58</f>
        <v>-38</v>
      </c>
      <c r="X58" s="196">
        <f t="shared" ref="X58:X83" si="32">+G4-F58</f>
        <v>-38</v>
      </c>
      <c r="Y58" s="196">
        <f t="shared" ref="Y58:Y83" si="33">+H4-G58</f>
        <v>-37</v>
      </c>
      <c r="Z58" s="196">
        <f t="shared" ref="Z58:Z83" si="34">+I4-H58</f>
        <v>-38</v>
      </c>
      <c r="AA58" s="196">
        <f t="shared" ref="AA58:AA83" si="35">+J4-I58</f>
        <v>-38</v>
      </c>
    </row>
    <row r="59" spans="1:27" s="186" customFormat="1">
      <c r="B59" s="190" t="s">
        <v>2</v>
      </c>
      <c r="C59" s="15"/>
      <c r="D59" s="262">
        <v>10</v>
      </c>
      <c r="E59" s="67">
        <v>10</v>
      </c>
      <c r="F59" s="57">
        <v>9</v>
      </c>
      <c r="G59" s="57">
        <v>11</v>
      </c>
      <c r="H59" s="184">
        <v>9</v>
      </c>
      <c r="I59" s="67">
        <v>9</v>
      </c>
      <c r="J59" s="68"/>
      <c r="Q59" s="190" t="s">
        <v>2</v>
      </c>
      <c r="R59" s="206"/>
      <c r="S59" s="204"/>
      <c r="T59" s="204"/>
      <c r="U59" s="204">
        <f t="shared" si="29"/>
        <v>0</v>
      </c>
      <c r="V59" s="184">
        <f t="shared" si="30"/>
        <v>-10</v>
      </c>
      <c r="W59" s="191">
        <f t="shared" si="31"/>
        <v>-10</v>
      </c>
      <c r="X59" s="191">
        <f t="shared" si="32"/>
        <v>-9</v>
      </c>
      <c r="Y59" s="191">
        <f t="shared" si="33"/>
        <v>-11</v>
      </c>
      <c r="Z59" s="191">
        <f t="shared" si="34"/>
        <v>-9</v>
      </c>
      <c r="AA59" s="191">
        <f t="shared" si="35"/>
        <v>-9</v>
      </c>
    </row>
    <row r="60" spans="1:27" s="186" customFormat="1">
      <c r="B60" s="190" t="s">
        <v>0</v>
      </c>
      <c r="C60" s="15"/>
      <c r="D60" s="262">
        <v>4</v>
      </c>
      <c r="E60" s="67">
        <v>5</v>
      </c>
      <c r="F60" s="57">
        <v>3</v>
      </c>
      <c r="G60" s="57">
        <v>4</v>
      </c>
      <c r="H60" s="184">
        <v>8</v>
      </c>
      <c r="I60" s="67">
        <v>6</v>
      </c>
      <c r="J60" s="68"/>
      <c r="Q60" s="190" t="s">
        <v>0</v>
      </c>
      <c r="R60" s="206"/>
      <c r="S60" s="204"/>
      <c r="T60" s="204"/>
      <c r="U60" s="204">
        <f t="shared" si="29"/>
        <v>0</v>
      </c>
      <c r="V60" s="184">
        <f t="shared" si="30"/>
        <v>-4</v>
      </c>
      <c r="W60" s="191">
        <f t="shared" si="31"/>
        <v>-5</v>
      </c>
      <c r="X60" s="191">
        <f t="shared" si="32"/>
        <v>-3</v>
      </c>
      <c r="Y60" s="191">
        <f t="shared" si="33"/>
        <v>-4</v>
      </c>
      <c r="Z60" s="191">
        <f t="shared" si="34"/>
        <v>-8</v>
      </c>
      <c r="AA60" s="191">
        <f t="shared" si="35"/>
        <v>-6</v>
      </c>
    </row>
    <row r="61" spans="1:27" s="186" customFormat="1">
      <c r="B61" s="190" t="s">
        <v>14</v>
      </c>
      <c r="C61" s="15"/>
      <c r="D61" s="262">
        <v>0</v>
      </c>
      <c r="E61" s="67">
        <v>0</v>
      </c>
      <c r="F61" s="57">
        <v>0</v>
      </c>
      <c r="G61" s="57">
        <v>1</v>
      </c>
      <c r="H61" s="184">
        <v>0</v>
      </c>
      <c r="I61" s="67">
        <v>0</v>
      </c>
      <c r="J61" s="68"/>
      <c r="Q61" s="190" t="s">
        <v>14</v>
      </c>
      <c r="R61" s="206"/>
      <c r="S61" s="204"/>
      <c r="T61" s="204"/>
      <c r="U61" s="204">
        <f t="shared" si="29"/>
        <v>0</v>
      </c>
      <c r="V61" s="184">
        <f t="shared" si="30"/>
        <v>0</v>
      </c>
      <c r="W61" s="191">
        <f t="shared" si="31"/>
        <v>0</v>
      </c>
      <c r="X61" s="191">
        <f t="shared" si="32"/>
        <v>0</v>
      </c>
      <c r="Y61" s="191">
        <f t="shared" si="33"/>
        <v>-1</v>
      </c>
      <c r="Z61" s="191">
        <f t="shared" si="34"/>
        <v>0</v>
      </c>
      <c r="AA61" s="191">
        <f t="shared" si="35"/>
        <v>0</v>
      </c>
    </row>
    <row r="62" spans="1:27" s="186" customFormat="1">
      <c r="B62" s="193" t="s">
        <v>7</v>
      </c>
      <c r="C62" s="20"/>
      <c r="D62" s="87">
        <v>55</v>
      </c>
      <c r="E62" s="77">
        <v>53</v>
      </c>
      <c r="F62" s="75">
        <v>50</v>
      </c>
      <c r="G62" s="75">
        <v>53</v>
      </c>
      <c r="H62" s="184">
        <v>55</v>
      </c>
      <c r="I62" s="77">
        <v>53</v>
      </c>
      <c r="J62" s="782"/>
      <c r="Q62" s="193" t="s">
        <v>7</v>
      </c>
      <c r="R62" s="228"/>
      <c r="S62" s="210"/>
      <c r="T62" s="210"/>
      <c r="U62" s="210">
        <f t="shared" si="29"/>
        <v>0</v>
      </c>
      <c r="V62" s="210">
        <f t="shared" si="30"/>
        <v>-55</v>
      </c>
      <c r="W62" s="210">
        <f t="shared" si="31"/>
        <v>-53</v>
      </c>
      <c r="X62" s="210">
        <f t="shared" si="32"/>
        <v>-50</v>
      </c>
      <c r="Y62" s="210">
        <f t="shared" si="33"/>
        <v>-53</v>
      </c>
      <c r="Z62" s="210">
        <f t="shared" si="34"/>
        <v>-55</v>
      </c>
      <c r="AA62" s="210">
        <f t="shared" si="35"/>
        <v>-53</v>
      </c>
    </row>
    <row r="63" spans="1:27" s="186" customFormat="1">
      <c r="B63" s="190" t="s">
        <v>3</v>
      </c>
      <c r="C63" s="15"/>
      <c r="D63" s="262">
        <v>-8</v>
      </c>
      <c r="E63" s="67">
        <v>-8</v>
      </c>
      <c r="F63" s="57">
        <v>-7</v>
      </c>
      <c r="G63" s="57">
        <v>-7</v>
      </c>
      <c r="H63" s="184">
        <v>-7</v>
      </c>
      <c r="I63" s="67">
        <v>-7</v>
      </c>
      <c r="J63" s="68"/>
      <c r="Q63" s="190" t="s">
        <v>3</v>
      </c>
      <c r="R63" s="206"/>
      <c r="S63" s="204"/>
      <c r="T63" s="204"/>
      <c r="U63" s="204">
        <f t="shared" si="29"/>
        <v>0</v>
      </c>
      <c r="V63" s="184">
        <f t="shared" si="30"/>
        <v>8</v>
      </c>
      <c r="W63" s="191">
        <f t="shared" si="31"/>
        <v>8</v>
      </c>
      <c r="X63" s="191">
        <f t="shared" si="32"/>
        <v>7</v>
      </c>
      <c r="Y63" s="191">
        <f t="shared" si="33"/>
        <v>7</v>
      </c>
      <c r="Z63" s="191">
        <f t="shared" si="34"/>
        <v>7</v>
      </c>
      <c r="AA63" s="191">
        <f t="shared" si="35"/>
        <v>7</v>
      </c>
    </row>
    <row r="64" spans="1:27" s="186" customFormat="1">
      <c r="B64" s="190" t="str">
        <f>B10</f>
        <v>Other exp. excl. depreciations</v>
      </c>
      <c r="C64" s="15"/>
      <c r="D64" s="262">
        <v>-19</v>
      </c>
      <c r="E64" s="67">
        <v>-20</v>
      </c>
      <c r="F64" s="57">
        <v>-18</v>
      </c>
      <c r="G64" s="57">
        <v>-19</v>
      </c>
      <c r="H64" s="184">
        <v>-15</v>
      </c>
      <c r="I64" s="67">
        <v>-16</v>
      </c>
      <c r="J64" s="68"/>
      <c r="Q64" s="190"/>
      <c r="R64" s="206"/>
      <c r="S64" s="204"/>
      <c r="T64" s="204"/>
      <c r="U64" s="204">
        <f t="shared" si="29"/>
        <v>0</v>
      </c>
      <c r="V64" s="184">
        <f t="shared" si="30"/>
        <v>19</v>
      </c>
      <c r="W64" s="191">
        <f t="shared" si="31"/>
        <v>20</v>
      </c>
      <c r="X64" s="191">
        <f t="shared" si="32"/>
        <v>18</v>
      </c>
      <c r="Y64" s="191">
        <f t="shared" si="33"/>
        <v>19</v>
      </c>
      <c r="Z64" s="191">
        <f t="shared" si="34"/>
        <v>15</v>
      </c>
      <c r="AA64" s="191">
        <f t="shared" si="35"/>
        <v>16</v>
      </c>
    </row>
    <row r="65" spans="2:27" s="186" customFormat="1">
      <c r="B65" s="193" t="s">
        <v>20</v>
      </c>
      <c r="C65" s="20"/>
      <c r="D65" s="87">
        <v>-27</v>
      </c>
      <c r="E65" s="77">
        <v>-27</v>
      </c>
      <c r="F65" s="75">
        <v>-26</v>
      </c>
      <c r="G65" s="75">
        <v>-26</v>
      </c>
      <c r="H65" s="184">
        <v>-22</v>
      </c>
      <c r="I65" s="77">
        <v>-24</v>
      </c>
      <c r="J65" s="782"/>
      <c r="Q65" s="193" t="s">
        <v>20</v>
      </c>
      <c r="R65" s="207"/>
      <c r="S65" s="208"/>
      <c r="T65" s="208"/>
      <c r="U65" s="208">
        <f t="shared" si="29"/>
        <v>0</v>
      </c>
      <c r="V65" s="209">
        <f t="shared" si="30"/>
        <v>27</v>
      </c>
      <c r="W65" s="210">
        <f t="shared" si="31"/>
        <v>27</v>
      </c>
      <c r="X65" s="210">
        <f t="shared" si="32"/>
        <v>26</v>
      </c>
      <c r="Y65" s="210">
        <f t="shared" si="33"/>
        <v>26</v>
      </c>
      <c r="Z65" s="210">
        <f t="shared" si="34"/>
        <v>22</v>
      </c>
      <c r="AA65" s="210">
        <f t="shared" si="35"/>
        <v>24</v>
      </c>
    </row>
    <row r="66" spans="2:27" s="186" customFormat="1">
      <c r="B66" s="193" t="s">
        <v>9</v>
      </c>
      <c r="C66" s="20"/>
      <c r="D66" s="87">
        <v>28</v>
      </c>
      <c r="E66" s="77">
        <v>26</v>
      </c>
      <c r="F66" s="77">
        <v>24</v>
      </c>
      <c r="G66" s="77">
        <v>27</v>
      </c>
      <c r="H66" s="184">
        <v>33</v>
      </c>
      <c r="I66" s="77">
        <v>29</v>
      </c>
      <c r="J66" s="782"/>
      <c r="Q66" s="193" t="s">
        <v>9</v>
      </c>
      <c r="R66" s="207"/>
      <c r="S66" s="208"/>
      <c r="T66" s="208"/>
      <c r="U66" s="208">
        <f t="shared" si="29"/>
        <v>0</v>
      </c>
      <c r="V66" s="209">
        <f t="shared" si="30"/>
        <v>-28</v>
      </c>
      <c r="W66" s="209">
        <f t="shared" si="31"/>
        <v>-26</v>
      </c>
      <c r="X66" s="209">
        <f t="shared" si="32"/>
        <v>-24</v>
      </c>
      <c r="Y66" s="209">
        <f t="shared" si="33"/>
        <v>-27</v>
      </c>
      <c r="Z66" s="209">
        <f t="shared" si="34"/>
        <v>-33</v>
      </c>
      <c r="AA66" s="209">
        <f t="shared" si="35"/>
        <v>-29</v>
      </c>
    </row>
    <row r="67" spans="2:27" s="186" customFormat="1">
      <c r="B67" s="190" t="s">
        <v>19</v>
      </c>
      <c r="C67" s="15"/>
      <c r="D67" s="262">
        <v>-9</v>
      </c>
      <c r="E67" s="67">
        <v>-2</v>
      </c>
      <c r="F67" s="64">
        <v>1</v>
      </c>
      <c r="G67" s="64">
        <v>-2</v>
      </c>
      <c r="H67" s="184">
        <v>-1</v>
      </c>
      <c r="I67" s="67">
        <v>-11</v>
      </c>
      <c r="J67" s="68"/>
      <c r="Q67" s="190" t="s">
        <v>19</v>
      </c>
      <c r="R67" s="206"/>
      <c r="S67" s="204"/>
      <c r="T67" s="204"/>
      <c r="U67" s="204">
        <f t="shared" si="29"/>
        <v>0</v>
      </c>
      <c r="V67" s="184">
        <f t="shared" si="30"/>
        <v>9</v>
      </c>
      <c r="W67" s="196">
        <f t="shared" si="31"/>
        <v>2</v>
      </c>
      <c r="X67" s="196">
        <f t="shared" si="32"/>
        <v>-1</v>
      </c>
      <c r="Y67" s="196">
        <f t="shared" si="33"/>
        <v>2</v>
      </c>
      <c r="Z67" s="196">
        <f t="shared" si="34"/>
        <v>1</v>
      </c>
      <c r="AA67" s="196">
        <f t="shared" si="35"/>
        <v>11</v>
      </c>
    </row>
    <row r="68" spans="2:27" s="186" customFormat="1">
      <c r="B68" s="190" t="str">
        <f>B14</f>
        <v>Imp. of sec. fin. non-cur. ass.</v>
      </c>
      <c r="C68" s="15"/>
      <c r="D68" s="262"/>
      <c r="E68" s="67"/>
      <c r="F68" s="64"/>
      <c r="G68" s="64"/>
      <c r="H68" s="184"/>
      <c r="I68" s="67"/>
      <c r="J68" s="68"/>
      <c r="Q68" s="190" t="str">
        <f>B68</f>
        <v>Imp. of sec. fin. non-cur. ass.</v>
      </c>
      <c r="R68" s="206"/>
      <c r="S68" s="204"/>
      <c r="T68" s="204"/>
      <c r="U68" s="204">
        <f t="shared" si="29"/>
        <v>0</v>
      </c>
      <c r="V68" s="184">
        <f t="shared" si="30"/>
        <v>0</v>
      </c>
      <c r="W68" s="196">
        <f t="shared" si="31"/>
        <v>0</v>
      </c>
      <c r="X68" s="196">
        <f t="shared" si="32"/>
        <v>0</v>
      </c>
      <c r="Y68" s="196">
        <f t="shared" si="33"/>
        <v>0</v>
      </c>
      <c r="Z68" s="196">
        <f t="shared" si="34"/>
        <v>0</v>
      </c>
      <c r="AA68" s="196">
        <f t="shared" si="35"/>
        <v>0</v>
      </c>
    </row>
    <row r="69" spans="2:27" s="186" customFormat="1">
      <c r="B69" s="194" t="s">
        <v>4</v>
      </c>
      <c r="C69" s="28"/>
      <c r="D69" s="88">
        <v>19</v>
      </c>
      <c r="E69" s="81">
        <v>24</v>
      </c>
      <c r="F69" s="79">
        <v>25</v>
      </c>
      <c r="G69" s="79">
        <v>25</v>
      </c>
      <c r="H69" s="239">
        <v>32</v>
      </c>
      <c r="I69" s="118">
        <v>18</v>
      </c>
      <c r="J69" s="777"/>
      <c r="Q69" s="194" t="s">
        <v>4</v>
      </c>
      <c r="R69" s="229"/>
      <c r="S69" s="230"/>
      <c r="T69" s="230"/>
      <c r="U69" s="230">
        <f t="shared" si="29"/>
        <v>0</v>
      </c>
      <c r="V69" s="224">
        <f t="shared" si="30"/>
        <v>-19</v>
      </c>
      <c r="W69" s="212">
        <f t="shared" si="31"/>
        <v>-24</v>
      </c>
      <c r="X69" s="212">
        <f t="shared" si="32"/>
        <v>-25</v>
      </c>
      <c r="Y69" s="212">
        <f t="shared" si="33"/>
        <v>-25</v>
      </c>
      <c r="Z69" s="212">
        <f t="shared" si="34"/>
        <v>-32</v>
      </c>
      <c r="AA69" s="212">
        <f t="shared" si="35"/>
        <v>-18</v>
      </c>
    </row>
    <row r="70" spans="2:27" s="186" customFormat="1">
      <c r="B70" s="190" t="s">
        <v>8</v>
      </c>
      <c r="C70" s="783"/>
      <c r="D70" s="781">
        <v>49.1</v>
      </c>
      <c r="E70" s="781">
        <v>50.9</v>
      </c>
      <c r="F70" s="781">
        <v>52</v>
      </c>
      <c r="G70" s="781">
        <v>49.1</v>
      </c>
      <c r="H70" s="776">
        <v>40</v>
      </c>
      <c r="I70" s="400">
        <v>45.3</v>
      </c>
      <c r="J70" s="401"/>
      <c r="Q70" s="190" t="s">
        <v>8</v>
      </c>
      <c r="R70" s="200"/>
      <c r="S70" s="191"/>
      <c r="T70" s="191"/>
      <c r="U70" s="191">
        <f t="shared" si="29"/>
        <v>0</v>
      </c>
      <c r="V70" s="191">
        <f t="shared" si="30"/>
        <v>-49.1</v>
      </c>
      <c r="W70" s="191">
        <f t="shared" si="31"/>
        <v>-50.9</v>
      </c>
      <c r="X70" s="191">
        <f t="shared" si="32"/>
        <v>-52</v>
      </c>
      <c r="Y70" s="191">
        <f t="shared" si="33"/>
        <v>-49.1</v>
      </c>
      <c r="Z70" s="191">
        <f t="shared" si="34"/>
        <v>-40</v>
      </c>
      <c r="AA70" s="191">
        <f t="shared" si="35"/>
        <v>-45.3</v>
      </c>
    </row>
    <row r="71" spans="2:27" s="186" customFormat="1">
      <c r="B71" s="190" t="s">
        <v>79</v>
      </c>
      <c r="C71" s="82"/>
      <c r="D71" s="57">
        <v>6.5212973083965009</v>
      </c>
      <c r="E71" s="57">
        <v>8.2021838615010747</v>
      </c>
      <c r="F71" s="57">
        <v>8.9697021360992686</v>
      </c>
      <c r="G71" s="57">
        <v>9.4268603032438758</v>
      </c>
      <c r="H71" s="184">
        <v>12.55613498340856</v>
      </c>
      <c r="I71" s="67">
        <v>6.9034135850000604</v>
      </c>
      <c r="J71" s="68"/>
      <c r="Q71" s="190" t="s">
        <v>5</v>
      </c>
      <c r="R71" s="200"/>
      <c r="S71" s="191"/>
      <c r="T71" s="191"/>
      <c r="U71" s="191">
        <f t="shared" si="29"/>
        <v>0</v>
      </c>
      <c r="V71" s="191">
        <f t="shared" si="30"/>
        <v>-6.5212973083965009</v>
      </c>
      <c r="W71" s="191">
        <f t="shared" si="31"/>
        <v>-8.2021838615010747</v>
      </c>
      <c r="X71" s="191">
        <f t="shared" si="32"/>
        <v>-8.9697021360992686</v>
      </c>
      <c r="Y71" s="191">
        <f t="shared" si="33"/>
        <v>-9.4268603032438758</v>
      </c>
      <c r="Z71" s="191">
        <f t="shared" si="34"/>
        <v>-12.55613498340856</v>
      </c>
      <c r="AA71" s="191">
        <f t="shared" si="35"/>
        <v>-6.9034135850000604</v>
      </c>
    </row>
    <row r="72" spans="2:27" s="186" customFormat="1">
      <c r="B72" s="190" t="s">
        <v>5</v>
      </c>
      <c r="C72" s="82"/>
      <c r="D72" s="57"/>
      <c r="E72" s="57"/>
      <c r="F72" s="57"/>
      <c r="G72" s="57"/>
      <c r="H72" s="184"/>
      <c r="I72" s="67"/>
      <c r="J72" s="68"/>
      <c r="Q72" s="190" t="s">
        <v>5</v>
      </c>
      <c r="R72" s="200"/>
      <c r="S72" s="191"/>
      <c r="T72" s="191"/>
      <c r="U72" s="191">
        <f t="shared" si="29"/>
        <v>0</v>
      </c>
      <c r="V72" s="191">
        <f t="shared" si="30"/>
        <v>0</v>
      </c>
      <c r="W72" s="191">
        <f t="shared" si="31"/>
        <v>0</v>
      </c>
      <c r="X72" s="191">
        <f t="shared" si="32"/>
        <v>0</v>
      </c>
      <c r="Y72" s="191">
        <f t="shared" si="33"/>
        <v>0</v>
      </c>
      <c r="Z72" s="191">
        <f t="shared" si="34"/>
        <v>0</v>
      </c>
      <c r="AA72" s="191">
        <f t="shared" si="35"/>
        <v>0</v>
      </c>
    </row>
    <row r="73" spans="2:27" s="186" customFormat="1">
      <c r="B73" s="190" t="s">
        <v>23</v>
      </c>
      <c r="C73" s="35"/>
      <c r="D73" s="64">
        <v>933</v>
      </c>
      <c r="E73" s="64">
        <v>850</v>
      </c>
      <c r="F73" s="64">
        <v>873</v>
      </c>
      <c r="G73" s="64">
        <v>786</v>
      </c>
      <c r="H73" s="184">
        <v>777</v>
      </c>
      <c r="I73" s="67">
        <v>795</v>
      </c>
      <c r="J73" s="68"/>
      <c r="Q73" s="190" t="s">
        <v>23</v>
      </c>
      <c r="R73" s="195"/>
      <c r="S73" s="196"/>
      <c r="T73" s="196"/>
      <c r="U73" s="196">
        <f t="shared" si="29"/>
        <v>0</v>
      </c>
      <c r="V73" s="196">
        <f t="shared" si="30"/>
        <v>-933</v>
      </c>
      <c r="W73" s="196">
        <f t="shared" si="31"/>
        <v>-850</v>
      </c>
      <c r="X73" s="196">
        <f t="shared" si="32"/>
        <v>-873</v>
      </c>
      <c r="Y73" s="196">
        <f t="shared" si="33"/>
        <v>-786</v>
      </c>
      <c r="Z73" s="196">
        <f t="shared" si="34"/>
        <v>-777</v>
      </c>
      <c r="AA73" s="196">
        <f t="shared" si="35"/>
        <v>-795</v>
      </c>
    </row>
    <row r="74" spans="2:27" s="186" customFormat="1">
      <c r="B74" s="265" t="s">
        <v>67</v>
      </c>
      <c r="C74" s="35"/>
      <c r="D74" s="64">
        <v>5357</v>
      </c>
      <c r="E74" s="64">
        <v>4994</v>
      </c>
      <c r="F74" s="64">
        <v>4943</v>
      </c>
      <c r="G74" s="64">
        <v>4831</v>
      </c>
      <c r="H74" s="184">
        <v>4849</v>
      </c>
      <c r="I74" s="67">
        <v>5051</v>
      </c>
      <c r="J74" s="68"/>
      <c r="Q74" s="265" t="s">
        <v>67</v>
      </c>
      <c r="R74" s="195"/>
      <c r="S74" s="196"/>
      <c r="T74" s="196"/>
      <c r="U74" s="196">
        <f t="shared" si="29"/>
        <v>0</v>
      </c>
      <c r="V74" s="196">
        <f t="shared" si="30"/>
        <v>-5357</v>
      </c>
      <c r="W74" s="196">
        <f t="shared" si="31"/>
        <v>-4994</v>
      </c>
      <c r="X74" s="196">
        <f t="shared" si="32"/>
        <v>-4943</v>
      </c>
      <c r="Y74" s="196">
        <f t="shared" si="33"/>
        <v>-4831</v>
      </c>
      <c r="Z74" s="196">
        <f t="shared" si="34"/>
        <v>-4849</v>
      </c>
      <c r="AA74" s="196">
        <f t="shared" si="35"/>
        <v>-5051</v>
      </c>
    </row>
    <row r="75" spans="2:27" s="186" customFormat="1">
      <c r="B75" s="197" t="s">
        <v>10</v>
      </c>
      <c r="C75" s="36"/>
      <c r="D75" s="65">
        <v>822</v>
      </c>
      <c r="E75" s="65">
        <v>836</v>
      </c>
      <c r="F75" s="65">
        <v>844</v>
      </c>
      <c r="G75" s="65">
        <v>854</v>
      </c>
      <c r="H75" s="239">
        <v>820</v>
      </c>
      <c r="I75" s="118">
        <v>781</v>
      </c>
      <c r="J75" s="777"/>
      <c r="Q75" s="197" t="s">
        <v>10</v>
      </c>
      <c r="R75" s="198"/>
      <c r="S75" s="199"/>
      <c r="T75" s="199"/>
      <c r="U75" s="199">
        <f t="shared" si="29"/>
        <v>0</v>
      </c>
      <c r="V75" s="199">
        <f t="shared" si="30"/>
        <v>-822</v>
      </c>
      <c r="W75" s="199">
        <f t="shared" si="31"/>
        <v>-836</v>
      </c>
      <c r="X75" s="199">
        <f t="shared" si="32"/>
        <v>-844</v>
      </c>
      <c r="Y75" s="199">
        <f t="shared" si="33"/>
        <v>-854</v>
      </c>
      <c r="Z75" s="199">
        <f t="shared" si="34"/>
        <v>-820</v>
      </c>
      <c r="AA75" s="199">
        <f t="shared" si="35"/>
        <v>-781</v>
      </c>
    </row>
    <row r="76" spans="2:27" s="186" customFormat="1">
      <c r="B76" s="193" t="s">
        <v>18</v>
      </c>
      <c r="C76" s="784"/>
      <c r="D76" s="400"/>
      <c r="E76" s="400"/>
      <c r="F76" s="400"/>
      <c r="G76" s="400"/>
      <c r="H76" s="776"/>
      <c r="I76" s="400"/>
      <c r="J76" s="401"/>
      <c r="Q76" s="193" t="s">
        <v>18</v>
      </c>
      <c r="R76" s="203"/>
      <c r="S76" s="184"/>
      <c r="T76" s="184"/>
      <c r="U76" s="184">
        <f t="shared" si="29"/>
        <v>0</v>
      </c>
      <c r="V76" s="184">
        <f t="shared" si="30"/>
        <v>0</v>
      </c>
      <c r="W76" s="184">
        <f t="shared" si="31"/>
        <v>0</v>
      </c>
      <c r="X76" s="184">
        <f t="shared" si="32"/>
        <v>0</v>
      </c>
      <c r="Y76" s="184">
        <f t="shared" si="33"/>
        <v>0</v>
      </c>
      <c r="Z76" s="184">
        <f t="shared" si="34"/>
        <v>0</v>
      </c>
      <c r="AA76" s="184">
        <f t="shared" si="35"/>
        <v>0</v>
      </c>
    </row>
    <row r="77" spans="2:27" s="186" customFormat="1">
      <c r="B77" s="190" t="s">
        <v>15</v>
      </c>
      <c r="C77" s="83"/>
      <c r="D77" s="70">
        <v>5.3</v>
      </c>
      <c r="E77" s="70">
        <v>5.3999999999999995</v>
      </c>
      <c r="F77" s="70">
        <v>5.4</v>
      </c>
      <c r="G77" s="70">
        <v>5.3000000000000007</v>
      </c>
      <c r="H77" s="184">
        <v>5.4</v>
      </c>
      <c r="I77" s="67">
        <v>5.1999999999999993</v>
      </c>
      <c r="J77" s="68"/>
      <c r="Q77" s="190" t="s">
        <v>15</v>
      </c>
      <c r="R77" s="213"/>
      <c r="S77" s="214"/>
      <c r="T77" s="214"/>
      <c r="U77" s="214">
        <f t="shared" si="29"/>
        <v>0</v>
      </c>
      <c r="V77" s="214">
        <f t="shared" si="30"/>
        <v>-5.3</v>
      </c>
      <c r="W77" s="214">
        <f t="shared" si="31"/>
        <v>-5.3999999999999995</v>
      </c>
      <c r="X77" s="214">
        <f t="shared" si="32"/>
        <v>-5.4</v>
      </c>
      <c r="Y77" s="214">
        <f t="shared" si="33"/>
        <v>-5.3000000000000007</v>
      </c>
      <c r="Z77" s="214">
        <f t="shared" si="34"/>
        <v>-5.4</v>
      </c>
      <c r="AA77" s="214">
        <f t="shared" si="35"/>
        <v>-5.1999999999999993</v>
      </c>
    </row>
    <row r="78" spans="2:27" s="186" customFormat="1">
      <c r="B78" s="190" t="s">
        <v>35</v>
      </c>
      <c r="C78" s="83"/>
      <c r="D78" s="70">
        <v>2.7</v>
      </c>
      <c r="E78" s="70">
        <v>2.7</v>
      </c>
      <c r="F78" s="70">
        <v>2.6</v>
      </c>
      <c r="G78" s="70">
        <v>2.6</v>
      </c>
      <c r="H78" s="184">
        <v>2.6</v>
      </c>
      <c r="I78" s="67">
        <v>2.6</v>
      </c>
      <c r="J78" s="68"/>
      <c r="Q78" s="190" t="s">
        <v>35</v>
      </c>
      <c r="R78" s="213"/>
      <c r="S78" s="214"/>
      <c r="T78" s="214"/>
      <c r="U78" s="214">
        <f t="shared" si="29"/>
        <v>0</v>
      </c>
      <c r="V78" s="214">
        <f t="shared" si="30"/>
        <v>-2.7</v>
      </c>
      <c r="W78" s="214">
        <f t="shared" si="31"/>
        <v>-2.7</v>
      </c>
      <c r="X78" s="214">
        <f t="shared" si="32"/>
        <v>-2.6</v>
      </c>
      <c r="Y78" s="214">
        <f t="shared" si="33"/>
        <v>-2.6</v>
      </c>
      <c r="Z78" s="214">
        <f t="shared" si="34"/>
        <v>-2.6</v>
      </c>
      <c r="AA78" s="214">
        <f t="shared" si="35"/>
        <v>-2.6</v>
      </c>
    </row>
    <row r="79" spans="2:27" s="186" customFormat="1">
      <c r="B79" s="190" t="s">
        <v>17</v>
      </c>
      <c r="C79" s="83"/>
      <c r="D79" s="70">
        <v>0.5</v>
      </c>
      <c r="E79" s="70">
        <v>0.5</v>
      </c>
      <c r="F79" s="70">
        <v>0.5</v>
      </c>
      <c r="G79" s="70">
        <v>0.5</v>
      </c>
      <c r="H79" s="184">
        <v>0.4</v>
      </c>
      <c r="I79" s="67">
        <v>0.4</v>
      </c>
      <c r="J79" s="68"/>
      <c r="Q79" s="190" t="s">
        <v>17</v>
      </c>
      <c r="R79" s="213"/>
      <c r="S79" s="214"/>
      <c r="T79" s="214"/>
      <c r="U79" s="214">
        <f t="shared" si="29"/>
        <v>0</v>
      </c>
      <c r="V79" s="214">
        <f t="shared" si="30"/>
        <v>-0.5</v>
      </c>
      <c r="W79" s="214">
        <f t="shared" si="31"/>
        <v>-0.5</v>
      </c>
      <c r="X79" s="214">
        <f t="shared" si="32"/>
        <v>-0.5</v>
      </c>
      <c r="Y79" s="214">
        <f t="shared" si="33"/>
        <v>-0.5</v>
      </c>
      <c r="Z79" s="214">
        <f t="shared" si="34"/>
        <v>-0.4</v>
      </c>
      <c r="AA79" s="214">
        <f t="shared" si="35"/>
        <v>-0.4</v>
      </c>
    </row>
    <row r="80" spans="2:27" s="186" customFormat="1">
      <c r="B80" s="193" t="s">
        <v>21</v>
      </c>
      <c r="C80" s="94"/>
      <c r="D80" s="71">
        <v>8.5</v>
      </c>
      <c r="E80" s="71">
        <v>8.6</v>
      </c>
      <c r="F80" s="71">
        <v>8.5</v>
      </c>
      <c r="G80" s="71">
        <v>8.4</v>
      </c>
      <c r="H80" s="184">
        <v>8.4</v>
      </c>
      <c r="I80" s="67">
        <v>8.1999999999999993</v>
      </c>
      <c r="J80" s="68"/>
      <c r="Q80" s="193" t="s">
        <v>21</v>
      </c>
      <c r="R80" s="213"/>
      <c r="S80" s="214"/>
      <c r="T80" s="214"/>
      <c r="U80" s="219">
        <f t="shared" si="29"/>
        <v>0</v>
      </c>
      <c r="V80" s="219">
        <f t="shared" si="30"/>
        <v>-8.5</v>
      </c>
      <c r="W80" s="219">
        <f t="shared" si="31"/>
        <v>-8.6</v>
      </c>
      <c r="X80" s="219">
        <f t="shared" si="32"/>
        <v>-8.5</v>
      </c>
      <c r="Y80" s="219">
        <f t="shared" si="33"/>
        <v>-8.4</v>
      </c>
      <c r="Z80" s="219">
        <f t="shared" si="34"/>
        <v>-8.4</v>
      </c>
      <c r="AA80" s="219">
        <f t="shared" si="35"/>
        <v>-8.1999999999999993</v>
      </c>
    </row>
    <row r="81" spans="2:27" s="186" customFormat="1">
      <c r="B81" s="190" t="s">
        <v>13</v>
      </c>
      <c r="C81" s="83"/>
      <c r="D81" s="70">
        <v>3.7</v>
      </c>
      <c r="E81" s="70">
        <v>3.6000000000000005</v>
      </c>
      <c r="F81" s="70">
        <v>3.7</v>
      </c>
      <c r="G81" s="70">
        <v>3.4</v>
      </c>
      <c r="H81" s="184">
        <v>3.1000000000000005</v>
      </c>
      <c r="I81" s="67">
        <v>3.1000000000000005</v>
      </c>
      <c r="J81" s="68"/>
      <c r="Q81" s="190" t="s">
        <v>13</v>
      </c>
      <c r="R81" s="218"/>
      <c r="S81" s="219"/>
      <c r="T81" s="219"/>
      <c r="U81" s="214">
        <f t="shared" si="29"/>
        <v>0</v>
      </c>
      <c r="V81" s="214">
        <f t="shared" si="30"/>
        <v>-3.7</v>
      </c>
      <c r="W81" s="214">
        <f t="shared" si="31"/>
        <v>-3.6000000000000005</v>
      </c>
      <c r="X81" s="214">
        <f t="shared" si="32"/>
        <v>-3.7</v>
      </c>
      <c r="Y81" s="214">
        <f t="shared" si="33"/>
        <v>-3.4</v>
      </c>
      <c r="Z81" s="214">
        <f t="shared" si="34"/>
        <v>-3.1000000000000005</v>
      </c>
      <c r="AA81" s="214">
        <f t="shared" si="35"/>
        <v>-3.1000000000000005</v>
      </c>
    </row>
    <row r="82" spans="2:27" s="186" customFormat="1">
      <c r="B82" s="190" t="s">
        <v>12</v>
      </c>
      <c r="C82" s="83"/>
      <c r="D82" s="70">
        <v>1.3</v>
      </c>
      <c r="E82" s="70">
        <v>1.3</v>
      </c>
      <c r="F82" s="70">
        <v>1.3</v>
      </c>
      <c r="G82" s="70">
        <v>1.4</v>
      </c>
      <c r="H82" s="184">
        <v>1.3</v>
      </c>
      <c r="I82" s="67">
        <v>1.3</v>
      </c>
      <c r="J82" s="68"/>
      <c r="Q82" s="190" t="s">
        <v>12</v>
      </c>
      <c r="R82" s="213"/>
      <c r="S82" s="214"/>
      <c r="T82" s="214"/>
      <c r="U82" s="214">
        <f t="shared" si="29"/>
        <v>0</v>
      </c>
      <c r="V82" s="214">
        <f t="shared" si="30"/>
        <v>-1.3</v>
      </c>
      <c r="W82" s="214">
        <f t="shared" si="31"/>
        <v>-1.3</v>
      </c>
      <c r="X82" s="214">
        <f t="shared" si="32"/>
        <v>-1.3</v>
      </c>
      <c r="Y82" s="214">
        <f t="shared" si="33"/>
        <v>-1.4</v>
      </c>
      <c r="Z82" s="214">
        <f t="shared" si="34"/>
        <v>-1.3</v>
      </c>
      <c r="AA82" s="214">
        <f t="shared" si="35"/>
        <v>-1.3</v>
      </c>
    </row>
    <row r="83" spans="2:27" s="186" customFormat="1">
      <c r="B83" s="194" t="s">
        <v>11</v>
      </c>
      <c r="C83" s="95"/>
      <c r="D83" s="72">
        <v>5</v>
      </c>
      <c r="E83" s="72">
        <v>4.9000000000000004</v>
      </c>
      <c r="F83" s="72">
        <v>5</v>
      </c>
      <c r="G83" s="72">
        <v>4.8</v>
      </c>
      <c r="H83" s="222">
        <v>4.4000000000000004</v>
      </c>
      <c r="I83" s="72">
        <v>4.4000000000000004</v>
      </c>
      <c r="J83" s="777"/>
      <c r="Q83" s="194" t="s">
        <v>11</v>
      </c>
      <c r="R83" s="213"/>
      <c r="S83" s="214"/>
      <c r="T83" s="214"/>
      <c r="U83" s="214">
        <f t="shared" si="29"/>
        <v>0</v>
      </c>
      <c r="V83" s="214">
        <f t="shared" si="30"/>
        <v>-5</v>
      </c>
      <c r="W83" s="214">
        <f t="shared" si="31"/>
        <v>-4.9000000000000004</v>
      </c>
      <c r="X83" s="214">
        <f t="shared" si="32"/>
        <v>-5</v>
      </c>
      <c r="Y83" s="214">
        <f t="shared" si="33"/>
        <v>-4.8</v>
      </c>
      <c r="Z83" s="214">
        <f t="shared" si="34"/>
        <v>-4.4000000000000004</v>
      </c>
      <c r="AA83" s="214">
        <f t="shared" si="35"/>
        <v>-4.4000000000000004</v>
      </c>
    </row>
    <row r="84" spans="2:27" s="186" customFormat="1">
      <c r="I84" s="67"/>
      <c r="J84" s="67"/>
    </row>
    <row r="85" spans="2:27" s="186" customFormat="1"/>
    <row r="86" spans="2:27" s="186" customFormat="1"/>
    <row r="87" spans="2:27" s="186" customFormat="1"/>
    <row r="88" spans="2:27" s="186" customFormat="1"/>
    <row r="89" spans="2:27" s="186" customFormat="1"/>
    <row r="90" spans="2:27" s="186" customFormat="1"/>
    <row r="91" spans="2:27" s="186" customFormat="1"/>
    <row r="92" spans="2:27" s="186" customFormat="1"/>
    <row r="93" spans="2:27" s="186" customFormat="1"/>
    <row r="94" spans="2:27" s="186" customFormat="1"/>
    <row r="95" spans="2:27" s="186" customFormat="1"/>
    <row r="96" spans="2:27" s="186" customFormat="1"/>
    <row r="97" s="186" customFormat="1"/>
    <row r="98" s="186" customFormat="1"/>
    <row r="99" s="186" customFormat="1"/>
    <row r="100" s="186" customFormat="1"/>
    <row r="101" s="186" customFormat="1"/>
    <row r="102" s="186" customFormat="1"/>
    <row r="103" s="186" customFormat="1"/>
    <row r="104" s="186" customFormat="1"/>
    <row r="105" s="186" customFormat="1"/>
    <row r="106" s="186" customFormat="1"/>
    <row r="107" s="186" customFormat="1"/>
    <row r="108" s="186" customFormat="1"/>
    <row r="109" s="186" customFormat="1"/>
  </sheetData>
  <mergeCells count="2">
    <mergeCell ref="B31:L31"/>
    <mergeCell ref="B30:O30"/>
  </mergeCells>
  <phoneticPr fontId="21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&amp;RPage &amp;P&amp;C&amp;"Calibri"&amp;11&amp;K000000&amp;A_x000D_&amp;1#&amp;"Calibri"&amp;10&amp;K000000Confidential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93">
    <tabColor rgb="FF92D050"/>
    <pageSetUpPr fitToPage="1"/>
  </sheetPr>
  <dimension ref="A1:AV101"/>
  <sheetViews>
    <sheetView topLeftCell="B1" zoomScale="90" zoomScaleNormal="90" workbookViewId="0">
      <selection activeCell="W59" sqref="W59"/>
    </sheetView>
  </sheetViews>
  <sheetFormatPr defaultColWidth="9.33203125" defaultRowHeight="12" outlineLevelRow="1" outlineLevelCol="1"/>
  <cols>
    <col min="1" max="1" width="23.33203125" style="48" customWidth="1"/>
    <col min="2" max="2" width="33.33203125" style="49" customWidth="1"/>
    <col min="3" max="3" width="7.6640625" style="10" customWidth="1"/>
    <col min="4" max="7" width="7.44140625" style="10" customWidth="1"/>
    <col min="8" max="8" width="6.6640625" style="49" customWidth="1" outlineLevel="1"/>
    <col min="9" max="9" width="6.33203125" style="49" customWidth="1" outlineLevel="1"/>
    <col min="10" max="10" width="6.6640625" style="49" customWidth="1" outlineLevel="1"/>
    <col min="11" max="11" width="8.109375" style="49" customWidth="1"/>
    <col min="12" max="12" width="9.109375" style="49" customWidth="1"/>
    <col min="13" max="15" width="8.44140625" style="49" customWidth="1" outlineLevel="1"/>
    <col min="16" max="16" width="14.44140625" style="49" customWidth="1"/>
    <col min="17" max="19" width="7.33203125" style="49" customWidth="1"/>
    <col min="20" max="22" width="9.33203125" style="49"/>
    <col min="23" max="23" width="13.109375" style="49" customWidth="1"/>
    <col min="24" max="24" width="8.109375" style="49" customWidth="1"/>
    <col min="25" max="16384" width="9.33203125" style="49"/>
  </cols>
  <sheetData>
    <row r="1" spans="1:48" s="86" customFormat="1" ht="10.5" customHeight="1">
      <c r="A1" s="162" t="s">
        <v>59</v>
      </c>
      <c r="B1" s="163">
        <v>2</v>
      </c>
      <c r="C1" s="163">
        <f t="shared" ref="C1:N1" si="0">+B1+1</f>
        <v>3</v>
      </c>
      <c r="D1" s="163">
        <f t="shared" si="0"/>
        <v>4</v>
      </c>
      <c r="E1" s="163">
        <f t="shared" si="0"/>
        <v>5</v>
      </c>
      <c r="F1" s="163">
        <f t="shared" si="0"/>
        <v>6</v>
      </c>
      <c r="G1" s="163">
        <f t="shared" si="0"/>
        <v>7</v>
      </c>
      <c r="H1" s="163">
        <f t="shared" si="0"/>
        <v>8</v>
      </c>
      <c r="I1" s="163">
        <f t="shared" si="0"/>
        <v>9</v>
      </c>
      <c r="J1" s="163">
        <f t="shared" si="0"/>
        <v>10</v>
      </c>
      <c r="K1" s="163">
        <f t="shared" si="0"/>
        <v>11</v>
      </c>
      <c r="L1" s="163">
        <f t="shared" si="0"/>
        <v>12</v>
      </c>
      <c r="M1" s="163">
        <f t="shared" si="0"/>
        <v>13</v>
      </c>
      <c r="N1" s="163">
        <f t="shared" si="0"/>
        <v>14</v>
      </c>
      <c r="O1" s="163">
        <v>17</v>
      </c>
      <c r="P1" s="163">
        <v>20</v>
      </c>
      <c r="Q1" s="163">
        <v>21</v>
      </c>
      <c r="R1" s="163"/>
      <c r="S1" s="163"/>
      <c r="T1" s="163">
        <v>22</v>
      </c>
      <c r="U1" s="163">
        <v>23</v>
      </c>
      <c r="V1" s="163">
        <v>24</v>
      </c>
      <c r="W1" s="163">
        <v>25</v>
      </c>
      <c r="X1" s="163">
        <v>26</v>
      </c>
      <c r="Y1" s="163">
        <v>27</v>
      </c>
      <c r="Z1" s="163">
        <v>28</v>
      </c>
      <c r="AA1" s="163">
        <v>29</v>
      </c>
      <c r="AB1" s="163">
        <v>30</v>
      </c>
      <c r="AC1" s="163">
        <v>31</v>
      </c>
      <c r="AD1" s="163">
        <v>32</v>
      </c>
      <c r="AE1" s="163">
        <v>33</v>
      </c>
      <c r="AF1" s="163">
        <v>34</v>
      </c>
      <c r="AG1" s="163">
        <v>35</v>
      </c>
      <c r="AH1" s="163">
        <v>36</v>
      </c>
      <c r="AI1" s="163">
        <v>37</v>
      </c>
      <c r="AJ1" s="163">
        <v>38</v>
      </c>
    </row>
    <row r="2" spans="1:48" s="86" customFormat="1" ht="10.5" customHeight="1">
      <c r="A2" s="162"/>
      <c r="B2" s="266" t="s">
        <v>86</v>
      </c>
      <c r="C2" s="267"/>
      <c r="D2" s="268"/>
      <c r="E2" s="268"/>
      <c r="F2" s="268"/>
      <c r="G2" s="268"/>
      <c r="H2" s="268"/>
      <c r="I2" s="268"/>
      <c r="J2" s="268"/>
      <c r="K2" s="268"/>
      <c r="L2" s="268"/>
      <c r="M2" s="270"/>
      <c r="N2" s="270"/>
      <c r="O2" s="270"/>
      <c r="V2" s="86" t="s">
        <v>90</v>
      </c>
    </row>
    <row r="3" spans="1:48" s="86" customFormat="1" ht="24" customHeight="1">
      <c r="A3" s="147" t="str">
        <f>+"headingqy"&amp;$A$1</f>
        <v>headingqyGroup</v>
      </c>
      <c r="B3" s="354" t="e">
        <f>+VLOOKUP($A3,#REF!,B$1+1,FALSE)</f>
        <v>#REF!</v>
      </c>
      <c r="C3" s="387" t="e">
        <f>+VLOOKUP($A3,#REF!,C$1+1,FALSE)</f>
        <v>#REF!</v>
      </c>
      <c r="D3" s="388" t="e">
        <f>+VLOOKUP($A3,#REF!,D$1+1,FALSE)</f>
        <v>#REF!</v>
      </c>
      <c r="E3" s="388" t="e">
        <f>+VLOOKUP($A3,#REF!,E$1+1,FALSE)</f>
        <v>#REF!</v>
      </c>
      <c r="F3" s="388" t="e">
        <f>+VLOOKUP($A3,#REF!,F$1+1,FALSE)</f>
        <v>#REF!</v>
      </c>
      <c r="G3" s="388" t="e">
        <f>+VLOOKUP($A3,#REF!,G$1+1,FALSE)</f>
        <v>#REF!</v>
      </c>
      <c r="H3" s="388" t="e">
        <f>+VLOOKUP($A3,#REF!,H$1+1,FALSE)</f>
        <v>#REF!</v>
      </c>
      <c r="I3" s="388" t="e">
        <f>+VLOOKUP($A3,#REF!,I$1+1,FALSE)</f>
        <v>#REF!</v>
      </c>
      <c r="J3" s="388" t="e">
        <f>+VLOOKUP($A3,#REF!,J$1+1,FALSE)</f>
        <v>#REF!</v>
      </c>
      <c r="K3" s="854" t="e">
        <f>+VLOOKUP($A3,#REF!,K$1+1,FALSE)</f>
        <v>#REF!</v>
      </c>
      <c r="L3" s="855" t="e">
        <f>+VLOOKUP($A3,#REF!,L$1+1,FALSE)</f>
        <v>#REF!</v>
      </c>
      <c r="M3" s="389" t="e">
        <f>+VLOOKUP($A3,#REF!,M$1+1,FALSE)</f>
        <v>#REF!</v>
      </c>
      <c r="N3" s="390" t="e">
        <f>+VLOOKUP($A3,#REF!,N$1+1,FALSE)</f>
        <v>#REF!</v>
      </c>
      <c r="O3" s="645" t="str">
        <f>'Banking Baltics'!O3</f>
        <v>Jan/Dec 19/18</v>
      </c>
      <c r="P3" s="164"/>
      <c r="V3" s="387" t="e">
        <f>C3</f>
        <v>#REF!</v>
      </c>
      <c r="W3" s="388" t="e">
        <f t="shared" ref="W3:AH3" si="1">D3</f>
        <v>#REF!</v>
      </c>
      <c r="X3" s="388" t="e">
        <f t="shared" si="1"/>
        <v>#REF!</v>
      </c>
      <c r="Y3" s="388" t="e">
        <f t="shared" si="1"/>
        <v>#REF!</v>
      </c>
      <c r="Z3" s="388" t="e">
        <f t="shared" si="1"/>
        <v>#REF!</v>
      </c>
      <c r="AA3" s="388" t="e">
        <f t="shared" si="1"/>
        <v>#REF!</v>
      </c>
      <c r="AB3" s="388" t="e">
        <f t="shared" si="1"/>
        <v>#REF!</v>
      </c>
      <c r="AC3" s="388" t="e">
        <f t="shared" si="1"/>
        <v>#REF!</v>
      </c>
      <c r="AD3" s="389" t="e">
        <f t="shared" si="1"/>
        <v>#REF!</v>
      </c>
      <c r="AE3" s="390" t="e">
        <f t="shared" si="1"/>
        <v>#REF!</v>
      </c>
      <c r="AF3" s="389" t="e">
        <f t="shared" si="1"/>
        <v>#REF!</v>
      </c>
      <c r="AG3" s="390" t="e">
        <f t="shared" si="1"/>
        <v>#REF!</v>
      </c>
      <c r="AH3" s="383" t="str">
        <f t="shared" si="1"/>
        <v>Jan/Dec 19/18</v>
      </c>
    </row>
    <row r="4" spans="1:48" s="86" customFormat="1" ht="10.5" customHeight="1">
      <c r="A4" s="165" t="s">
        <v>6</v>
      </c>
      <c r="B4" s="480" t="s">
        <v>6</v>
      </c>
      <c r="C4" s="405"/>
      <c r="D4" s="405">
        <v>-2</v>
      </c>
      <c r="E4" s="481">
        <v>-5</v>
      </c>
      <c r="F4" s="467">
        <v>0</v>
      </c>
      <c r="G4" s="467">
        <v>-3</v>
      </c>
      <c r="H4" s="467">
        <v>-5</v>
      </c>
      <c r="I4" s="466">
        <v>-3</v>
      </c>
      <c r="J4" s="466">
        <v>1</v>
      </c>
      <c r="K4" s="581"/>
      <c r="L4" s="596"/>
      <c r="M4" s="481"/>
      <c r="N4" s="481"/>
      <c r="O4" s="798"/>
      <c r="Q4" s="677"/>
      <c r="R4" s="677"/>
      <c r="S4" s="677"/>
      <c r="T4" s="843">
        <f>C4+D4+E4+F4-M4</f>
        <v>-7</v>
      </c>
      <c r="U4" s="677">
        <f>G4+H4+I4+J4-N4</f>
        <v>-10</v>
      </c>
      <c r="V4" s="615"/>
      <c r="W4" s="761"/>
      <c r="X4" s="762"/>
      <c r="Y4" s="762"/>
      <c r="Z4" s="762"/>
      <c r="AA4" s="763"/>
      <c r="AB4" s="763"/>
      <c r="AC4" s="763"/>
      <c r="AD4" s="581"/>
      <c r="AE4" s="596"/>
      <c r="AF4" s="615"/>
      <c r="AG4" s="761"/>
      <c r="AH4" s="648"/>
      <c r="AJ4" s="170">
        <f t="shared" ref="AJ4:AJ17" si="2">C4-V4</f>
        <v>0</v>
      </c>
      <c r="AK4" s="170">
        <f t="shared" ref="AK4:AK17" si="3">D4-W4</f>
        <v>-2</v>
      </c>
      <c r="AL4" s="170">
        <f t="shared" ref="AL4:AL17" si="4">E4-X4</f>
        <v>-5</v>
      </c>
      <c r="AM4" s="170">
        <f t="shared" ref="AM4:AM17" si="5">F4-Y4</f>
        <v>0</v>
      </c>
      <c r="AN4" s="170">
        <f t="shared" ref="AN4:AN17" si="6">G4-Z4</f>
        <v>-3</v>
      </c>
      <c r="AO4" s="170">
        <f t="shared" ref="AO4:AO17" si="7">H4-AA4</f>
        <v>-5</v>
      </c>
      <c r="AP4" s="170">
        <f t="shared" ref="AP4:AP17" si="8">I4-AB4</f>
        <v>-3</v>
      </c>
      <c r="AQ4" s="170">
        <f t="shared" ref="AQ4:AQ17" si="9">J4-AC4</f>
        <v>1</v>
      </c>
      <c r="AR4" s="170">
        <f t="shared" ref="AR4:AR17" si="10">K4-AD4</f>
        <v>0</v>
      </c>
      <c r="AS4" s="170">
        <f t="shared" ref="AS4:AS17" si="11">L4-AE4</f>
        <v>0</v>
      </c>
      <c r="AT4" s="170">
        <f t="shared" ref="AT4:AT17" si="12">M4-AF4</f>
        <v>0</v>
      </c>
      <c r="AU4" s="170">
        <f t="shared" ref="AU4:AU17" si="13">N4-AG4</f>
        <v>0</v>
      </c>
      <c r="AV4" s="170">
        <f t="shared" ref="AV4:AV17" si="14">O4-AH4</f>
        <v>0</v>
      </c>
    </row>
    <row r="5" spans="1:48" s="86" customFormat="1" ht="10.5" customHeight="1">
      <c r="A5" s="165" t="s">
        <v>2</v>
      </c>
      <c r="B5" s="480" t="s">
        <v>2</v>
      </c>
      <c r="C5" s="405"/>
      <c r="D5" s="405">
        <v>2</v>
      </c>
      <c r="E5" s="482">
        <v>-1</v>
      </c>
      <c r="F5" s="483">
        <v>-3</v>
      </c>
      <c r="G5" s="466">
        <v>-5</v>
      </c>
      <c r="H5" s="466">
        <v>2</v>
      </c>
      <c r="I5" s="483">
        <v>-1</v>
      </c>
      <c r="J5" s="483">
        <v>-4</v>
      </c>
      <c r="K5" s="284"/>
      <c r="L5" s="285"/>
      <c r="M5" s="481"/>
      <c r="N5" s="482"/>
      <c r="O5" s="798"/>
      <c r="Q5" s="677"/>
      <c r="R5" s="677"/>
      <c r="S5" s="677"/>
      <c r="T5" s="843">
        <f>C5+D5+E5+F5-M5</f>
        <v>-2</v>
      </c>
      <c r="U5" s="677">
        <f t="shared" ref="U5:U15" si="15">G5+H5+I5+J5-N5</f>
        <v>-8</v>
      </c>
      <c r="V5" s="327"/>
      <c r="W5" s="333"/>
      <c r="X5" s="335"/>
      <c r="Y5" s="590"/>
      <c r="Z5" s="590"/>
      <c r="AA5" s="335"/>
      <c r="AB5" s="335"/>
      <c r="AC5" s="335"/>
      <c r="AD5" s="284"/>
      <c r="AE5" s="285"/>
      <c r="AF5" s="327"/>
      <c r="AG5" s="333"/>
      <c r="AH5" s="654"/>
      <c r="AJ5" s="170">
        <f t="shared" si="2"/>
        <v>0</v>
      </c>
      <c r="AK5" s="170">
        <f t="shared" si="3"/>
        <v>2</v>
      </c>
      <c r="AL5" s="170">
        <f t="shared" si="4"/>
        <v>-1</v>
      </c>
      <c r="AM5" s="170">
        <f t="shared" si="5"/>
        <v>-3</v>
      </c>
      <c r="AN5" s="170">
        <f t="shared" si="6"/>
        <v>-5</v>
      </c>
      <c r="AO5" s="170">
        <f t="shared" si="7"/>
        <v>2</v>
      </c>
      <c r="AP5" s="170">
        <f t="shared" si="8"/>
        <v>-1</v>
      </c>
      <c r="AQ5" s="170">
        <f t="shared" si="9"/>
        <v>-4</v>
      </c>
      <c r="AR5" s="170">
        <f t="shared" si="10"/>
        <v>0</v>
      </c>
      <c r="AS5" s="170">
        <f t="shared" si="11"/>
        <v>0</v>
      </c>
      <c r="AT5" s="170">
        <f t="shared" si="12"/>
        <v>0</v>
      </c>
      <c r="AU5" s="170">
        <f t="shared" si="13"/>
        <v>0</v>
      </c>
      <c r="AV5" s="170">
        <f t="shared" si="14"/>
        <v>0</v>
      </c>
    </row>
    <row r="6" spans="1:48" s="86" customFormat="1" ht="10.5" customHeight="1">
      <c r="A6" s="165" t="s">
        <v>0</v>
      </c>
      <c r="B6" s="480" t="s">
        <v>0</v>
      </c>
      <c r="C6" s="405"/>
      <c r="D6" s="405">
        <v>2</v>
      </c>
      <c r="E6" s="482">
        <v>-2</v>
      </c>
      <c r="F6" s="483">
        <v>3</v>
      </c>
      <c r="G6" s="466">
        <v>0</v>
      </c>
      <c r="H6" s="466">
        <v>-2</v>
      </c>
      <c r="I6" s="483">
        <v>-1</v>
      </c>
      <c r="J6" s="483">
        <v>0</v>
      </c>
      <c r="K6" s="284"/>
      <c r="L6" s="285"/>
      <c r="M6" s="481"/>
      <c r="N6" s="482"/>
      <c r="O6" s="798"/>
      <c r="Q6" s="678"/>
      <c r="R6" s="677"/>
      <c r="S6" s="677"/>
      <c r="T6" s="843">
        <f>C6+D6+E6+F6-M6</f>
        <v>3</v>
      </c>
      <c r="U6" s="677">
        <f t="shared" si="15"/>
        <v>-3</v>
      </c>
      <c r="V6" s="327"/>
      <c r="W6" s="333"/>
      <c r="X6" s="335"/>
      <c r="Y6" s="590"/>
      <c r="Z6" s="590"/>
      <c r="AA6" s="335"/>
      <c r="AB6" s="335"/>
      <c r="AC6" s="335"/>
      <c r="AD6" s="284"/>
      <c r="AE6" s="285"/>
      <c r="AF6" s="327"/>
      <c r="AG6" s="333"/>
      <c r="AH6" s="654"/>
      <c r="AJ6" s="170">
        <f t="shared" si="2"/>
        <v>0</v>
      </c>
      <c r="AK6" s="170">
        <f t="shared" si="3"/>
        <v>2</v>
      </c>
      <c r="AL6" s="170">
        <f t="shared" si="4"/>
        <v>-2</v>
      </c>
      <c r="AM6" s="170">
        <f t="shared" si="5"/>
        <v>3</v>
      </c>
      <c r="AN6" s="170">
        <f t="shared" si="6"/>
        <v>0</v>
      </c>
      <c r="AO6" s="170">
        <f t="shared" si="7"/>
        <v>-2</v>
      </c>
      <c r="AP6" s="170">
        <f t="shared" si="8"/>
        <v>-1</v>
      </c>
      <c r="AQ6" s="170">
        <f t="shared" si="9"/>
        <v>0</v>
      </c>
      <c r="AR6" s="170">
        <f t="shared" si="10"/>
        <v>0</v>
      </c>
      <c r="AS6" s="170">
        <f t="shared" si="11"/>
        <v>0</v>
      </c>
      <c r="AT6" s="170">
        <f t="shared" si="12"/>
        <v>0</v>
      </c>
      <c r="AU6" s="170">
        <f t="shared" si="13"/>
        <v>0</v>
      </c>
      <c r="AV6" s="170">
        <f t="shared" si="14"/>
        <v>0</v>
      </c>
    </row>
    <row r="7" spans="1:48" s="86" customFormat="1" ht="10.5" customHeight="1">
      <c r="A7" s="165" t="s">
        <v>14</v>
      </c>
      <c r="B7" s="480" t="s">
        <v>14</v>
      </c>
      <c r="C7" s="405"/>
      <c r="D7" s="405">
        <v>0</v>
      </c>
      <c r="E7" s="482">
        <v>0</v>
      </c>
      <c r="F7" s="483">
        <v>0</v>
      </c>
      <c r="G7" s="466">
        <v>0</v>
      </c>
      <c r="H7" s="466">
        <v>0</v>
      </c>
      <c r="I7" s="483">
        <v>0</v>
      </c>
      <c r="J7" s="483">
        <v>-1</v>
      </c>
      <c r="K7" s="284"/>
      <c r="L7" s="285"/>
      <c r="M7" s="481"/>
      <c r="N7" s="482"/>
      <c r="O7" s="798"/>
      <c r="Q7" s="677"/>
      <c r="R7" s="677"/>
      <c r="S7" s="677"/>
      <c r="T7" s="843">
        <f>C7+D7+E7+F7-M7</f>
        <v>0</v>
      </c>
      <c r="U7" s="677">
        <f t="shared" si="15"/>
        <v>-1</v>
      </c>
      <c r="V7" s="327"/>
      <c r="W7" s="333"/>
      <c r="X7" s="335"/>
      <c r="Y7" s="590"/>
      <c r="Z7" s="590"/>
      <c r="AA7" s="335"/>
      <c r="AB7" s="335"/>
      <c r="AC7" s="335"/>
      <c r="AD7" s="284"/>
      <c r="AE7" s="285"/>
      <c r="AF7" s="327"/>
      <c r="AG7" s="333"/>
      <c r="AH7" s="654"/>
      <c r="AJ7" s="170">
        <f t="shared" si="2"/>
        <v>0</v>
      </c>
      <c r="AK7" s="170">
        <f t="shared" si="3"/>
        <v>0</v>
      </c>
      <c r="AL7" s="170">
        <f t="shared" si="4"/>
        <v>0</v>
      </c>
      <c r="AM7" s="170">
        <f t="shared" si="5"/>
        <v>0</v>
      </c>
      <c r="AN7" s="170">
        <f t="shared" si="6"/>
        <v>0</v>
      </c>
      <c r="AO7" s="170">
        <f t="shared" si="7"/>
        <v>0</v>
      </c>
      <c r="AP7" s="170">
        <f t="shared" si="8"/>
        <v>0</v>
      </c>
      <c r="AQ7" s="170">
        <f t="shared" si="9"/>
        <v>-1</v>
      </c>
      <c r="AR7" s="170">
        <f t="shared" si="10"/>
        <v>0</v>
      </c>
      <c r="AS7" s="170">
        <f t="shared" si="11"/>
        <v>0</v>
      </c>
      <c r="AT7" s="170">
        <f t="shared" si="12"/>
        <v>0</v>
      </c>
      <c r="AU7" s="170">
        <f t="shared" si="13"/>
        <v>0</v>
      </c>
      <c r="AV7" s="170">
        <f t="shared" si="14"/>
        <v>0</v>
      </c>
    </row>
    <row r="8" spans="1:48" s="86" customFormat="1" ht="10.5" customHeight="1">
      <c r="A8" s="166" t="s">
        <v>7</v>
      </c>
      <c r="B8" s="484" t="s">
        <v>7</v>
      </c>
      <c r="C8" s="408"/>
      <c r="D8" s="408">
        <v>2</v>
      </c>
      <c r="E8" s="485">
        <v>-8</v>
      </c>
      <c r="F8" s="486">
        <v>0</v>
      </c>
      <c r="G8" s="487">
        <v>-8</v>
      </c>
      <c r="H8" s="487">
        <v>-5</v>
      </c>
      <c r="I8" s="486">
        <v>-5</v>
      </c>
      <c r="J8" s="486">
        <v>-4</v>
      </c>
      <c r="K8" s="287"/>
      <c r="L8" s="288"/>
      <c r="M8" s="824"/>
      <c r="N8" s="485"/>
      <c r="O8" s="799"/>
      <c r="Q8" s="677"/>
      <c r="R8" s="677"/>
      <c r="S8" s="677"/>
      <c r="T8" s="843">
        <f>C8+D8+E8+F8-M8</f>
        <v>-6</v>
      </c>
      <c r="U8" s="677">
        <f t="shared" si="15"/>
        <v>-22</v>
      </c>
      <c r="V8" s="292"/>
      <c r="W8" s="636"/>
      <c r="X8" s="608"/>
      <c r="Y8" s="637"/>
      <c r="Z8" s="637"/>
      <c r="AA8" s="608"/>
      <c r="AB8" s="608"/>
      <c r="AC8" s="608"/>
      <c r="AD8" s="287"/>
      <c r="AE8" s="288"/>
      <c r="AF8" s="292"/>
      <c r="AG8" s="636"/>
      <c r="AH8" s="599"/>
      <c r="AJ8" s="170">
        <f t="shared" si="2"/>
        <v>0</v>
      </c>
      <c r="AK8" s="170">
        <f t="shared" si="3"/>
        <v>2</v>
      </c>
      <c r="AL8" s="170">
        <f t="shared" si="4"/>
        <v>-8</v>
      </c>
      <c r="AM8" s="170">
        <f t="shared" si="5"/>
        <v>0</v>
      </c>
      <c r="AN8" s="170">
        <f t="shared" si="6"/>
        <v>-8</v>
      </c>
      <c r="AO8" s="170">
        <f t="shared" si="7"/>
        <v>-5</v>
      </c>
      <c r="AP8" s="170">
        <f t="shared" si="8"/>
        <v>-5</v>
      </c>
      <c r="AQ8" s="170">
        <f t="shared" si="9"/>
        <v>-4</v>
      </c>
      <c r="AR8" s="170">
        <f t="shared" si="10"/>
        <v>0</v>
      </c>
      <c r="AS8" s="170">
        <f t="shared" si="11"/>
        <v>0</v>
      </c>
      <c r="AT8" s="170">
        <f t="shared" si="12"/>
        <v>0</v>
      </c>
      <c r="AU8" s="170">
        <f t="shared" si="13"/>
        <v>0</v>
      </c>
      <c r="AV8" s="170">
        <f t="shared" si="14"/>
        <v>0</v>
      </c>
    </row>
    <row r="9" spans="1:48" s="86" customFormat="1" ht="10.5" customHeight="1">
      <c r="A9" s="165" t="s">
        <v>3</v>
      </c>
      <c r="B9" s="893" t="s">
        <v>3</v>
      </c>
      <c r="C9" s="873"/>
      <c r="D9" s="873"/>
      <c r="E9" s="882"/>
      <c r="F9" s="870"/>
      <c r="G9" s="883"/>
      <c r="H9" s="883"/>
      <c r="I9" s="870"/>
      <c r="J9" s="870"/>
      <c r="K9" s="871"/>
      <c r="L9" s="872"/>
      <c r="M9" s="874"/>
      <c r="N9" s="882"/>
      <c r="O9" s="884"/>
      <c r="P9" s="875"/>
      <c r="Q9" s="876"/>
      <c r="R9" s="876"/>
      <c r="S9" s="876"/>
      <c r="T9" s="843"/>
      <c r="U9" s="876"/>
      <c r="V9" s="281"/>
      <c r="W9" s="333"/>
      <c r="X9" s="335"/>
      <c r="Y9" s="590"/>
      <c r="Z9" s="590"/>
      <c r="AA9" s="335"/>
      <c r="AB9" s="335"/>
      <c r="AC9" s="335"/>
      <c r="AD9" s="284"/>
      <c r="AE9" s="285"/>
      <c r="AF9" s="281"/>
      <c r="AG9" s="333"/>
      <c r="AH9" s="654"/>
      <c r="AJ9" s="170">
        <f t="shared" si="2"/>
        <v>0</v>
      </c>
      <c r="AK9" s="170">
        <f t="shared" si="3"/>
        <v>0</v>
      </c>
      <c r="AL9" s="170">
        <f t="shared" si="4"/>
        <v>0</v>
      </c>
      <c r="AM9" s="170">
        <f t="shared" si="5"/>
        <v>0</v>
      </c>
      <c r="AN9" s="170">
        <f t="shared" si="6"/>
        <v>0</v>
      </c>
      <c r="AO9" s="170">
        <f t="shared" si="7"/>
        <v>0</v>
      </c>
      <c r="AP9" s="170">
        <f t="shared" si="8"/>
        <v>0</v>
      </c>
      <c r="AQ9" s="170">
        <f t="shared" si="9"/>
        <v>0</v>
      </c>
      <c r="AR9" s="170">
        <f t="shared" si="10"/>
        <v>0</v>
      </c>
      <c r="AS9" s="170">
        <f t="shared" si="11"/>
        <v>0</v>
      </c>
      <c r="AT9" s="170">
        <f t="shared" si="12"/>
        <v>0</v>
      </c>
      <c r="AU9" s="170">
        <f t="shared" si="13"/>
        <v>0</v>
      </c>
      <c r="AV9" s="170">
        <f t="shared" si="14"/>
        <v>0</v>
      </c>
    </row>
    <row r="10" spans="1:48" s="86" customFormat="1" ht="10.5" customHeight="1">
      <c r="A10" s="165" t="s">
        <v>61</v>
      </c>
      <c r="B10" s="893" t="s">
        <v>65</v>
      </c>
      <c r="C10" s="873"/>
      <c r="D10" s="873"/>
      <c r="E10" s="882"/>
      <c r="F10" s="870"/>
      <c r="G10" s="883"/>
      <c r="H10" s="883"/>
      <c r="I10" s="870"/>
      <c r="J10" s="870"/>
      <c r="K10" s="871"/>
      <c r="L10" s="872"/>
      <c r="M10" s="874"/>
      <c r="N10" s="882"/>
      <c r="O10" s="884"/>
      <c r="P10" s="875"/>
      <c r="Q10" s="876"/>
      <c r="R10" s="876"/>
      <c r="S10" s="876"/>
      <c r="T10" s="843"/>
      <c r="U10" s="876"/>
      <c r="V10" s="281"/>
      <c r="W10" s="333"/>
      <c r="X10" s="335"/>
      <c r="Y10" s="590"/>
      <c r="Z10" s="590"/>
      <c r="AA10" s="335"/>
      <c r="AB10" s="335"/>
      <c r="AC10" s="335"/>
      <c r="AD10" s="284"/>
      <c r="AE10" s="285"/>
      <c r="AF10" s="281"/>
      <c r="AG10" s="333"/>
      <c r="AH10" s="654"/>
      <c r="AJ10" s="170">
        <f t="shared" si="2"/>
        <v>0</v>
      </c>
      <c r="AK10" s="170">
        <f t="shared" si="3"/>
        <v>0</v>
      </c>
      <c r="AL10" s="170">
        <f t="shared" si="4"/>
        <v>0</v>
      </c>
      <c r="AM10" s="170">
        <f t="shared" si="5"/>
        <v>0</v>
      </c>
      <c r="AN10" s="170">
        <f t="shared" si="6"/>
        <v>0</v>
      </c>
      <c r="AO10" s="170">
        <f t="shared" si="7"/>
        <v>0</v>
      </c>
      <c r="AP10" s="170">
        <f t="shared" si="8"/>
        <v>0</v>
      </c>
      <c r="AQ10" s="170">
        <f t="shared" si="9"/>
        <v>0</v>
      </c>
      <c r="AR10" s="170">
        <f t="shared" si="10"/>
        <v>0</v>
      </c>
      <c r="AS10" s="170">
        <f t="shared" si="11"/>
        <v>0</v>
      </c>
      <c r="AT10" s="170">
        <f t="shared" si="12"/>
        <v>0</v>
      </c>
      <c r="AU10" s="170">
        <f t="shared" si="13"/>
        <v>0</v>
      </c>
      <c r="AV10" s="170">
        <f t="shared" si="14"/>
        <v>0</v>
      </c>
    </row>
    <row r="11" spans="1:48" s="86" customFormat="1" ht="10.5" customHeight="1">
      <c r="A11" s="166" t="s">
        <v>20</v>
      </c>
      <c r="B11" s="484" t="s">
        <v>20</v>
      </c>
      <c r="C11" s="408"/>
      <c r="D11" s="408">
        <v>-23</v>
      </c>
      <c r="E11" s="485">
        <v>5</v>
      </c>
      <c r="F11" s="486">
        <v>5</v>
      </c>
      <c r="G11" s="487">
        <v>-30</v>
      </c>
      <c r="H11" s="487">
        <v>-27</v>
      </c>
      <c r="I11" s="486">
        <v>-9</v>
      </c>
      <c r="J11" s="486">
        <v>-8</v>
      </c>
      <c r="K11" s="287"/>
      <c r="L11" s="288"/>
      <c r="M11" s="824"/>
      <c r="N11" s="485"/>
      <c r="O11" s="799"/>
      <c r="Q11" s="677"/>
      <c r="R11" s="677"/>
      <c r="S11" s="677"/>
      <c r="T11" s="843">
        <f>C11+D11+E11+F11-M11</f>
        <v>-13</v>
      </c>
      <c r="U11" s="677">
        <f t="shared" si="15"/>
        <v>-74</v>
      </c>
      <c r="V11" s="292"/>
      <c r="W11" s="636"/>
      <c r="X11" s="608"/>
      <c r="Y11" s="637"/>
      <c r="Z11" s="637"/>
      <c r="AA11" s="608"/>
      <c r="AB11" s="608"/>
      <c r="AC11" s="608"/>
      <c r="AD11" s="287"/>
      <c r="AE11" s="288"/>
      <c r="AF11" s="292"/>
      <c r="AG11" s="636"/>
      <c r="AH11" s="599"/>
      <c r="AJ11" s="170">
        <f t="shared" si="2"/>
        <v>0</v>
      </c>
      <c r="AK11" s="170">
        <f t="shared" si="3"/>
        <v>-23</v>
      </c>
      <c r="AL11" s="170">
        <f t="shared" si="4"/>
        <v>5</v>
      </c>
      <c r="AM11" s="170">
        <f t="shared" si="5"/>
        <v>5</v>
      </c>
      <c r="AN11" s="170">
        <f t="shared" si="6"/>
        <v>-30</v>
      </c>
      <c r="AO11" s="170">
        <f t="shared" si="7"/>
        <v>-27</v>
      </c>
      <c r="AP11" s="170">
        <f t="shared" si="8"/>
        <v>-9</v>
      </c>
      <c r="AQ11" s="170">
        <f t="shared" si="9"/>
        <v>-8</v>
      </c>
      <c r="AR11" s="170">
        <f t="shared" si="10"/>
        <v>0</v>
      </c>
      <c r="AS11" s="170">
        <f t="shared" si="11"/>
        <v>0</v>
      </c>
      <c r="AT11" s="170">
        <f t="shared" si="12"/>
        <v>0</v>
      </c>
      <c r="AU11" s="170">
        <f t="shared" si="13"/>
        <v>0</v>
      </c>
      <c r="AV11" s="170">
        <f t="shared" si="14"/>
        <v>0</v>
      </c>
    </row>
    <row r="12" spans="1:48" s="86" customFormat="1" ht="10.5" customHeight="1">
      <c r="A12" s="166" t="s">
        <v>9</v>
      </c>
      <c r="B12" s="484" t="s">
        <v>9</v>
      </c>
      <c r="C12" s="408"/>
      <c r="D12" s="408">
        <v>-21</v>
      </c>
      <c r="E12" s="485">
        <v>-3</v>
      </c>
      <c r="F12" s="486">
        <v>5</v>
      </c>
      <c r="G12" s="486">
        <v>-38</v>
      </c>
      <c r="H12" s="486">
        <v>-32</v>
      </c>
      <c r="I12" s="486">
        <v>-14</v>
      </c>
      <c r="J12" s="486">
        <v>-12</v>
      </c>
      <c r="K12" s="287"/>
      <c r="L12" s="288"/>
      <c r="M12" s="824"/>
      <c r="N12" s="485"/>
      <c r="O12" s="799"/>
      <c r="Q12" s="677"/>
      <c r="R12" s="677"/>
      <c r="S12" s="677"/>
      <c r="T12" s="843">
        <f>C12+D12+E12+F12-M12</f>
        <v>-19</v>
      </c>
      <c r="U12" s="677">
        <f t="shared" si="15"/>
        <v>-96</v>
      </c>
      <c r="V12" s="292"/>
      <c r="W12" s="636"/>
      <c r="X12" s="608"/>
      <c r="Y12" s="608"/>
      <c r="Z12" s="608"/>
      <c r="AA12" s="608"/>
      <c r="AB12" s="608"/>
      <c r="AC12" s="608"/>
      <c r="AD12" s="287"/>
      <c r="AE12" s="288"/>
      <c r="AF12" s="292"/>
      <c r="AG12" s="636"/>
      <c r="AH12" s="599"/>
      <c r="AJ12" s="170">
        <f t="shared" si="2"/>
        <v>0</v>
      </c>
      <c r="AK12" s="170">
        <f t="shared" si="3"/>
        <v>-21</v>
      </c>
      <c r="AL12" s="170">
        <f t="shared" si="4"/>
        <v>-3</v>
      </c>
      <c r="AM12" s="170">
        <f t="shared" si="5"/>
        <v>5</v>
      </c>
      <c r="AN12" s="170">
        <f t="shared" si="6"/>
        <v>-38</v>
      </c>
      <c r="AO12" s="170">
        <f t="shared" si="7"/>
        <v>-32</v>
      </c>
      <c r="AP12" s="170">
        <f t="shared" si="8"/>
        <v>-14</v>
      </c>
      <c r="AQ12" s="170">
        <f t="shared" si="9"/>
        <v>-12</v>
      </c>
      <c r="AR12" s="170">
        <f t="shared" si="10"/>
        <v>0</v>
      </c>
      <c r="AS12" s="170">
        <f t="shared" si="11"/>
        <v>0</v>
      </c>
      <c r="AT12" s="170">
        <f t="shared" si="12"/>
        <v>0</v>
      </c>
      <c r="AU12" s="170">
        <f t="shared" si="13"/>
        <v>0</v>
      </c>
      <c r="AV12" s="170">
        <f t="shared" si="14"/>
        <v>0</v>
      </c>
    </row>
    <row r="13" spans="1:48" s="86" customFormat="1" ht="10.5" customHeight="1">
      <c r="A13" s="165" t="s">
        <v>19</v>
      </c>
      <c r="B13" s="480" t="s">
        <v>19</v>
      </c>
      <c r="C13" s="405"/>
      <c r="D13" s="405">
        <v>1</v>
      </c>
      <c r="E13" s="482">
        <v>1</v>
      </c>
      <c r="F13" s="483">
        <v>-1</v>
      </c>
      <c r="G13" s="467">
        <v>-1</v>
      </c>
      <c r="H13" s="467">
        <v>0</v>
      </c>
      <c r="I13" s="483">
        <v>-1</v>
      </c>
      <c r="J13" s="483">
        <v>1</v>
      </c>
      <c r="K13" s="284"/>
      <c r="L13" s="285"/>
      <c r="M13" s="481"/>
      <c r="N13" s="482"/>
      <c r="O13" s="798"/>
      <c r="Q13" s="677"/>
      <c r="R13" s="677"/>
      <c r="S13" s="677"/>
      <c r="T13" s="843">
        <f>C13+D13+E13+F13-M13</f>
        <v>1</v>
      </c>
      <c r="U13" s="677">
        <f t="shared" si="15"/>
        <v>-1</v>
      </c>
      <c r="V13" s="281"/>
      <c r="W13" s="333"/>
      <c r="X13" s="335"/>
      <c r="Y13" s="328"/>
      <c r="Z13" s="328"/>
      <c r="AA13" s="335"/>
      <c r="AB13" s="335"/>
      <c r="AC13" s="335"/>
      <c r="AD13" s="284"/>
      <c r="AE13" s="285"/>
      <c r="AF13" s="281"/>
      <c r="AG13" s="333"/>
      <c r="AH13" s="654"/>
      <c r="AJ13" s="170">
        <f t="shared" si="2"/>
        <v>0</v>
      </c>
      <c r="AK13" s="170">
        <f t="shared" si="3"/>
        <v>1</v>
      </c>
      <c r="AL13" s="170">
        <f t="shared" si="4"/>
        <v>1</v>
      </c>
      <c r="AM13" s="170">
        <f t="shared" si="5"/>
        <v>-1</v>
      </c>
      <c r="AN13" s="170">
        <f t="shared" si="6"/>
        <v>-1</v>
      </c>
      <c r="AO13" s="170">
        <f t="shared" si="7"/>
        <v>0</v>
      </c>
      <c r="AP13" s="170">
        <f t="shared" si="8"/>
        <v>-1</v>
      </c>
      <c r="AQ13" s="170">
        <f t="shared" si="9"/>
        <v>1</v>
      </c>
      <c r="AR13" s="170">
        <f t="shared" si="10"/>
        <v>0</v>
      </c>
      <c r="AS13" s="170">
        <f t="shared" si="11"/>
        <v>0</v>
      </c>
      <c r="AT13" s="170">
        <f t="shared" si="12"/>
        <v>0</v>
      </c>
      <c r="AU13" s="170">
        <f t="shared" si="13"/>
        <v>0</v>
      </c>
      <c r="AV13" s="170">
        <f t="shared" si="14"/>
        <v>0</v>
      </c>
    </row>
    <row r="14" spans="1:48" s="86" customFormat="1" ht="10.5" hidden="1" customHeight="1" outlineLevel="1">
      <c r="A14" s="176" t="s">
        <v>83</v>
      </c>
      <c r="B14" s="413" t="s">
        <v>83</v>
      </c>
      <c r="C14" s="405"/>
      <c r="D14" s="405"/>
      <c r="E14" s="482"/>
      <c r="F14" s="483"/>
      <c r="G14" s="467"/>
      <c r="H14" s="467"/>
      <c r="I14" s="483"/>
      <c r="J14" s="483"/>
      <c r="K14" s="284"/>
      <c r="L14" s="285"/>
      <c r="M14" s="481"/>
      <c r="N14" s="482"/>
      <c r="O14" s="798"/>
      <c r="Q14" s="677"/>
      <c r="R14" s="677"/>
      <c r="S14" s="677"/>
      <c r="T14" s="843">
        <f t="shared" ref="T14" si="16">C14+D14+E14-M14</f>
        <v>0</v>
      </c>
      <c r="U14" s="677">
        <f t="shared" si="15"/>
        <v>0</v>
      </c>
      <c r="V14" s="281"/>
      <c r="W14" s="333"/>
      <c r="X14" s="335"/>
      <c r="Y14" s="328"/>
      <c r="Z14" s="328"/>
      <c r="AA14" s="335"/>
      <c r="AB14" s="335"/>
      <c r="AC14" s="335"/>
      <c r="AD14" s="284"/>
      <c r="AE14" s="285"/>
      <c r="AF14" s="281"/>
      <c r="AG14" s="333"/>
      <c r="AH14" s="654"/>
      <c r="AJ14" s="170">
        <f t="shared" ref="AJ14:AV14" si="17">C14-V14</f>
        <v>0</v>
      </c>
      <c r="AK14" s="170">
        <f t="shared" si="17"/>
        <v>0</v>
      </c>
      <c r="AL14" s="170">
        <f t="shared" si="17"/>
        <v>0</v>
      </c>
      <c r="AM14" s="170">
        <f t="shared" si="17"/>
        <v>0</v>
      </c>
      <c r="AN14" s="170">
        <f t="shared" si="17"/>
        <v>0</v>
      </c>
      <c r="AO14" s="170">
        <f t="shared" si="17"/>
        <v>0</v>
      </c>
      <c r="AP14" s="170">
        <f t="shared" si="17"/>
        <v>0</v>
      </c>
      <c r="AQ14" s="170">
        <f t="shared" si="17"/>
        <v>0</v>
      </c>
      <c r="AR14" s="170">
        <f t="shared" si="17"/>
        <v>0</v>
      </c>
      <c r="AS14" s="170">
        <f t="shared" si="17"/>
        <v>0</v>
      </c>
      <c r="AT14" s="170">
        <f t="shared" si="17"/>
        <v>0</v>
      </c>
      <c r="AU14" s="170">
        <f t="shared" si="17"/>
        <v>0</v>
      </c>
      <c r="AV14" s="170">
        <f t="shared" si="17"/>
        <v>0</v>
      </c>
    </row>
    <row r="15" spans="1:48" s="86" customFormat="1" ht="10.5" customHeight="1" collapsed="1">
      <c r="A15" s="166" t="s">
        <v>4</v>
      </c>
      <c r="B15" s="488" t="s">
        <v>4</v>
      </c>
      <c r="C15" s="431"/>
      <c r="D15" s="431">
        <v>-20</v>
      </c>
      <c r="E15" s="489">
        <v>-2</v>
      </c>
      <c r="F15" s="490">
        <v>4</v>
      </c>
      <c r="G15" s="491">
        <v>-39</v>
      </c>
      <c r="H15" s="491">
        <v>-32</v>
      </c>
      <c r="I15" s="490">
        <v>-15</v>
      </c>
      <c r="J15" s="490">
        <v>-11</v>
      </c>
      <c r="K15" s="299"/>
      <c r="L15" s="607"/>
      <c r="M15" s="824"/>
      <c r="N15" s="485"/>
      <c r="O15" s="800"/>
      <c r="Q15" s="677"/>
      <c r="R15" s="677"/>
      <c r="S15" s="677"/>
      <c r="T15" s="843">
        <f>C15+D15+E15+F15-M15</f>
        <v>-18</v>
      </c>
      <c r="U15" s="677">
        <f t="shared" si="15"/>
        <v>-97</v>
      </c>
      <c r="V15" s="296"/>
      <c r="W15" s="638"/>
      <c r="X15" s="639"/>
      <c r="Y15" s="640"/>
      <c r="Z15" s="640"/>
      <c r="AA15" s="639"/>
      <c r="AB15" s="639"/>
      <c r="AC15" s="639"/>
      <c r="AD15" s="287"/>
      <c r="AE15" s="288"/>
      <c r="AF15" s="296"/>
      <c r="AG15" s="638"/>
      <c r="AH15" s="654"/>
      <c r="AJ15" s="170">
        <f t="shared" si="2"/>
        <v>0</v>
      </c>
      <c r="AK15" s="170">
        <f t="shared" si="3"/>
        <v>-20</v>
      </c>
      <c r="AL15" s="170">
        <f t="shared" si="4"/>
        <v>-2</v>
      </c>
      <c r="AM15" s="170">
        <f t="shared" si="5"/>
        <v>4</v>
      </c>
      <c r="AN15" s="170">
        <f t="shared" si="6"/>
        <v>-39</v>
      </c>
      <c r="AO15" s="170">
        <f t="shared" si="7"/>
        <v>-32</v>
      </c>
      <c r="AP15" s="170">
        <f t="shared" si="8"/>
        <v>-15</v>
      </c>
      <c r="AQ15" s="170">
        <f t="shared" si="9"/>
        <v>-11</v>
      </c>
      <c r="AR15" s="170">
        <f t="shared" si="10"/>
        <v>0</v>
      </c>
      <c r="AS15" s="170">
        <f t="shared" si="11"/>
        <v>0</v>
      </c>
      <c r="AT15" s="170">
        <f t="shared" si="12"/>
        <v>0</v>
      </c>
      <c r="AU15" s="170">
        <f t="shared" si="13"/>
        <v>0</v>
      </c>
      <c r="AV15" s="170">
        <f t="shared" si="14"/>
        <v>0</v>
      </c>
    </row>
    <row r="16" spans="1:48" s="86" customFormat="1" ht="10.5" customHeight="1">
      <c r="A16" s="165" t="s">
        <v>23</v>
      </c>
      <c r="B16" s="480" t="s">
        <v>23</v>
      </c>
      <c r="C16" s="405"/>
      <c r="D16" s="405">
        <v>929</v>
      </c>
      <c r="E16" s="481">
        <v>828</v>
      </c>
      <c r="F16" s="467">
        <v>822</v>
      </c>
      <c r="G16" s="467">
        <v>234</v>
      </c>
      <c r="H16" s="467">
        <v>249</v>
      </c>
      <c r="I16" s="467">
        <v>341</v>
      </c>
      <c r="J16" s="467">
        <v>327</v>
      </c>
      <c r="K16" s="284"/>
      <c r="L16" s="285"/>
      <c r="M16" s="834"/>
      <c r="N16" s="834"/>
      <c r="O16" s="798"/>
      <c r="Q16" s="677"/>
      <c r="R16" s="677"/>
      <c r="S16" s="677"/>
      <c r="T16" s="843">
        <f>C16-M16</f>
        <v>0</v>
      </c>
      <c r="U16" s="677">
        <f>G16-N16</f>
        <v>234</v>
      </c>
      <c r="V16" s="292"/>
      <c r="W16" s="636"/>
      <c r="X16" s="608"/>
      <c r="Y16" s="637"/>
      <c r="Z16" s="637"/>
      <c r="AA16" s="608"/>
      <c r="AB16" s="608"/>
      <c r="AC16" s="608"/>
      <c r="AD16" s="287"/>
      <c r="AE16" s="288"/>
      <c r="AF16" s="292"/>
      <c r="AG16" s="636"/>
      <c r="AH16" s="654"/>
      <c r="AJ16" s="170">
        <f t="shared" si="2"/>
        <v>0</v>
      </c>
      <c r="AK16" s="170">
        <f t="shared" si="3"/>
        <v>929</v>
      </c>
      <c r="AL16" s="170">
        <f t="shared" si="4"/>
        <v>828</v>
      </c>
      <c r="AM16" s="170">
        <f t="shared" si="5"/>
        <v>822</v>
      </c>
      <c r="AN16" s="170">
        <f t="shared" si="6"/>
        <v>234</v>
      </c>
      <c r="AO16" s="170">
        <f t="shared" si="7"/>
        <v>249</v>
      </c>
      <c r="AP16" s="170">
        <f t="shared" si="8"/>
        <v>341</v>
      </c>
      <c r="AQ16" s="170">
        <f t="shared" si="9"/>
        <v>327</v>
      </c>
      <c r="AR16" s="170">
        <f t="shared" si="10"/>
        <v>0</v>
      </c>
      <c r="AS16" s="170">
        <f t="shared" si="11"/>
        <v>0</v>
      </c>
      <c r="AT16" s="170">
        <f t="shared" si="12"/>
        <v>0</v>
      </c>
      <c r="AU16" s="170">
        <f t="shared" si="13"/>
        <v>0</v>
      </c>
      <c r="AV16" s="170">
        <f t="shared" si="14"/>
        <v>0</v>
      </c>
    </row>
    <row r="17" spans="1:48" s="86" customFormat="1" ht="10.5" customHeight="1">
      <c r="A17" s="165" t="s">
        <v>10</v>
      </c>
      <c r="B17" s="492" t="s">
        <v>10</v>
      </c>
      <c r="C17" s="410"/>
      <c r="D17" s="410">
        <v>1016</v>
      </c>
      <c r="E17" s="699">
        <v>961</v>
      </c>
      <c r="F17" s="468">
        <v>967</v>
      </c>
      <c r="G17" s="468">
        <v>935</v>
      </c>
      <c r="H17" s="468">
        <v>962</v>
      </c>
      <c r="I17" s="468">
        <v>941</v>
      </c>
      <c r="J17" s="468">
        <v>956</v>
      </c>
      <c r="K17" s="603">
        <f>((C17-D17)/D17)</f>
        <v>-1</v>
      </c>
      <c r="L17" s="604">
        <f>((C17-G17)/G17)</f>
        <v>-1</v>
      </c>
      <c r="M17" s="699"/>
      <c r="N17" s="835"/>
      <c r="O17" s="798" t="e">
        <f>((M17-N17)/N17)</f>
        <v>#DIV/0!</v>
      </c>
      <c r="P17" s="86" t="s">
        <v>111</v>
      </c>
      <c r="Q17" s="677">
        <f t="shared" ref="Q17:Q19" si="18">((C17-D17)/D17)-K17</f>
        <v>0</v>
      </c>
      <c r="R17" s="677">
        <f t="shared" ref="R17" si="19">((C17-G17)/G17)-L17</f>
        <v>0</v>
      </c>
      <c r="S17" s="677" t="e">
        <f t="shared" ref="S17" si="20">((M17-N17)/N17)-O17</f>
        <v>#DIV/0!</v>
      </c>
      <c r="T17" s="843">
        <f>C17-M17</f>
        <v>0</v>
      </c>
      <c r="U17" s="677">
        <f>G17-N17</f>
        <v>935</v>
      </c>
      <c r="V17" s="296"/>
      <c r="W17" s="638"/>
      <c r="X17" s="639"/>
      <c r="Y17" s="640"/>
      <c r="Z17" s="640"/>
      <c r="AA17" s="639"/>
      <c r="AB17" s="639"/>
      <c r="AC17" s="639"/>
      <c r="AD17" s="299"/>
      <c r="AE17" s="607"/>
      <c r="AF17" s="296"/>
      <c r="AG17" s="638"/>
      <c r="AH17" s="602"/>
      <c r="AJ17" s="170">
        <f t="shared" si="2"/>
        <v>0</v>
      </c>
      <c r="AK17" s="170">
        <f t="shared" si="3"/>
        <v>1016</v>
      </c>
      <c r="AL17" s="170">
        <f t="shared" si="4"/>
        <v>961</v>
      </c>
      <c r="AM17" s="170">
        <f t="shared" si="5"/>
        <v>967</v>
      </c>
      <c r="AN17" s="170">
        <f t="shared" si="6"/>
        <v>935</v>
      </c>
      <c r="AO17" s="170">
        <f t="shared" si="7"/>
        <v>962</v>
      </c>
      <c r="AP17" s="170">
        <f t="shared" si="8"/>
        <v>941</v>
      </c>
      <c r="AQ17" s="170">
        <f t="shared" si="9"/>
        <v>956</v>
      </c>
      <c r="AR17" s="170">
        <f t="shared" si="10"/>
        <v>-1</v>
      </c>
      <c r="AS17" s="170">
        <f t="shared" si="11"/>
        <v>-1</v>
      </c>
      <c r="AT17" s="170">
        <f t="shared" si="12"/>
        <v>0</v>
      </c>
      <c r="AU17" s="170">
        <f t="shared" si="13"/>
        <v>0</v>
      </c>
      <c r="AV17" s="170" t="e">
        <f t="shared" si="14"/>
        <v>#DIV/0!</v>
      </c>
    </row>
    <row r="18" spans="1:48" s="86" customFormat="1" ht="10.5" hidden="1" customHeight="1">
      <c r="A18" s="166" t="s">
        <v>18</v>
      </c>
      <c r="B18" s="336" t="s">
        <v>18</v>
      </c>
      <c r="C18" s="305">
        <v>0</v>
      </c>
      <c r="D18" s="328">
        <v>13</v>
      </c>
      <c r="E18" s="328">
        <v>73</v>
      </c>
      <c r="F18" s="328">
        <v>13</v>
      </c>
      <c r="G18" s="328">
        <v>89</v>
      </c>
      <c r="H18" s="328">
        <v>91</v>
      </c>
      <c r="I18" s="328"/>
      <c r="J18" s="328"/>
      <c r="K18" s="338">
        <v>-1</v>
      </c>
      <c r="L18" s="339">
        <v>-1</v>
      </c>
      <c r="M18" s="334">
        <v>0</v>
      </c>
      <c r="N18" s="348">
        <v>89</v>
      </c>
      <c r="O18" s="279">
        <v>-1</v>
      </c>
      <c r="Q18" s="677">
        <f t="shared" si="18"/>
        <v>0</v>
      </c>
      <c r="R18" s="677"/>
      <c r="S18" s="677"/>
      <c r="T18" s="677">
        <f>((C18-G18)/G18)-L18</f>
        <v>0</v>
      </c>
      <c r="U18" s="677">
        <f>((M18-N18)/N18)-O18</f>
        <v>0</v>
      </c>
      <c r="V18" s="328">
        <v>73</v>
      </c>
      <c r="W18" s="328">
        <v>13</v>
      </c>
      <c r="X18" s="328">
        <v>89</v>
      </c>
      <c r="Y18" s="328">
        <v>91</v>
      </c>
      <c r="Z18" s="328"/>
      <c r="AA18" s="328"/>
      <c r="AB18" s="284">
        <v>0.38461538461538464</v>
      </c>
      <c r="AC18" s="285">
        <v>-0.797752808988764</v>
      </c>
      <c r="AD18" s="363">
        <v>18</v>
      </c>
      <c r="AE18" s="622">
        <v>89</v>
      </c>
      <c r="AF18" s="654">
        <v>-0.797752808988764</v>
      </c>
      <c r="AH18" s="170">
        <f t="shared" ref="AH18:AH25" si="21">C18-T18</f>
        <v>0</v>
      </c>
    </row>
    <row r="19" spans="1:48" s="86" customFormat="1" ht="10.5" hidden="1" customHeight="1">
      <c r="A19" s="165" t="s">
        <v>15</v>
      </c>
      <c r="B19" s="334" t="s">
        <v>15</v>
      </c>
      <c r="C19" s="305">
        <v>0</v>
      </c>
      <c r="D19" s="328">
        <v>1</v>
      </c>
      <c r="E19" s="328">
        <v>0</v>
      </c>
      <c r="F19" s="328">
        <v>1</v>
      </c>
      <c r="G19" s="328">
        <v>1</v>
      </c>
      <c r="H19" s="328">
        <v>0</v>
      </c>
      <c r="I19" s="328"/>
      <c r="J19" s="328"/>
      <c r="K19" s="338"/>
      <c r="L19" s="339"/>
      <c r="M19" s="334">
        <v>0</v>
      </c>
      <c r="N19" s="348">
        <v>1</v>
      </c>
      <c r="O19" s="279"/>
      <c r="Q19" s="677">
        <f t="shared" si="18"/>
        <v>-1</v>
      </c>
      <c r="R19" s="677"/>
      <c r="S19" s="677"/>
      <c r="T19" s="677">
        <f>((C19-G19)/G19)-L19</f>
        <v>-1</v>
      </c>
      <c r="U19" s="677">
        <f>((M19-N19)/N19)-O19</f>
        <v>-1</v>
      </c>
      <c r="V19" s="328">
        <v>0</v>
      </c>
      <c r="W19" s="328">
        <v>1</v>
      </c>
      <c r="X19" s="328">
        <v>1</v>
      </c>
      <c r="Y19" s="328">
        <v>0</v>
      </c>
      <c r="Z19" s="328"/>
      <c r="AA19" s="328"/>
      <c r="AB19" s="284"/>
      <c r="AC19" s="285"/>
      <c r="AD19" s="363">
        <v>-1</v>
      </c>
      <c r="AE19" s="622">
        <v>1</v>
      </c>
      <c r="AF19" s="598"/>
      <c r="AH19" s="170">
        <f t="shared" si="21"/>
        <v>1</v>
      </c>
    </row>
    <row r="20" spans="1:48" s="86" customFormat="1" ht="10.5" hidden="1" customHeight="1">
      <c r="A20" s="165" t="s">
        <v>16</v>
      </c>
      <c r="B20" s="334" t="s">
        <v>16</v>
      </c>
      <c r="C20" s="307">
        <v>4550</v>
      </c>
      <c r="D20" s="329">
        <v>4550</v>
      </c>
      <c r="E20" s="329">
        <v>4562</v>
      </c>
      <c r="F20" s="329">
        <v>4537</v>
      </c>
      <c r="G20" s="329">
        <v>4380</v>
      </c>
      <c r="H20" s="328">
        <v>4350</v>
      </c>
      <c r="I20" s="328"/>
      <c r="J20" s="328"/>
      <c r="K20" s="338">
        <v>0</v>
      </c>
      <c r="L20" s="339">
        <v>3.8812785388127852E-2</v>
      </c>
      <c r="M20" s="334">
        <v>4550</v>
      </c>
      <c r="N20" s="348">
        <v>4380</v>
      </c>
      <c r="O20" s="386">
        <v>3.8812785388127852E-2</v>
      </c>
      <c r="T20" s="363">
        <v>4550</v>
      </c>
      <c r="U20" s="622">
        <v>4550</v>
      </c>
      <c r="V20" s="328">
        <v>4562</v>
      </c>
      <c r="W20" s="328">
        <v>4537</v>
      </c>
      <c r="X20" s="328">
        <v>4380</v>
      </c>
      <c r="Y20" s="329">
        <v>4350</v>
      </c>
      <c r="Z20" s="329"/>
      <c r="AA20" s="329"/>
      <c r="AB20" s="284">
        <v>0</v>
      </c>
      <c r="AC20" s="285">
        <v>3.8812785388127852E-2</v>
      </c>
      <c r="AD20" s="641">
        <v>4550</v>
      </c>
      <c r="AE20" s="642">
        <v>4380</v>
      </c>
      <c r="AF20" s="602">
        <v>3.8812785388127852E-2</v>
      </c>
      <c r="AH20" s="170">
        <f t="shared" si="21"/>
        <v>0</v>
      </c>
    </row>
    <row r="21" spans="1:48" s="86" customFormat="1" ht="10.5" hidden="1" customHeight="1">
      <c r="A21" s="165" t="s">
        <v>17</v>
      </c>
      <c r="B21" s="334" t="s">
        <v>17</v>
      </c>
      <c r="C21" s="312"/>
      <c r="D21" s="330"/>
      <c r="E21" s="330"/>
      <c r="F21" s="330"/>
      <c r="G21" s="330"/>
      <c r="H21" s="330"/>
      <c r="I21" s="330"/>
      <c r="J21" s="330"/>
      <c r="K21" s="338" t="str">
        <f>+IF(ISERROR(IF(OR(AND(C21&lt;0,D21&gt;0),AND(C21&gt;0,D21&lt;0),ABS(C21/D21)&gt;2.9999),"",C21/D21-1)),"",IF(OR(AND(C21&lt;0,D21&gt;0),AND(C21&gt;0,D21&lt;0),ABS(C21/D21)&gt;2.9999),"",(C21-D21)/D21))</f>
        <v/>
      </c>
      <c r="L21" s="339" t="str">
        <f>+IF(ISERROR(IF(OR(AND(C21&lt;0,G21&gt;0),AND(C21&gt;0,G21&lt;0),ABS(C21/G21)&gt;2.9999),"",C21/G21-1)),"",IF(OR(AND(C21&lt;0,G21&gt;0),AND(C21&gt;0,G21&lt;0),ABS(C21/G21)&gt;2.9999),"",(C21-G21)/G21))</f>
        <v/>
      </c>
      <c r="M21" s="334"/>
      <c r="N21" s="348"/>
      <c r="O21" s="304"/>
      <c r="AH21" s="170">
        <f t="shared" si="21"/>
        <v>0</v>
      </c>
    </row>
    <row r="22" spans="1:48" s="86" customFormat="1" ht="10.5" hidden="1" customHeight="1">
      <c r="A22" s="166" t="s">
        <v>21</v>
      </c>
      <c r="B22" s="336" t="s">
        <v>21</v>
      </c>
      <c r="C22" s="314"/>
      <c r="D22" s="331"/>
      <c r="E22" s="331"/>
      <c r="F22" s="331"/>
      <c r="G22" s="331"/>
      <c r="H22" s="331"/>
      <c r="I22" s="331"/>
      <c r="J22" s="331"/>
      <c r="K22" s="367" t="str">
        <f>+IF(ISERROR(IF(OR(AND(C22&lt;0,D22&gt;0),AND(C22&gt;0,D22&lt;0),ABS(C22/D22)&gt;2.9999),"",C22/D22-1)),"",IF(OR(AND(C22&lt;0,D22&gt;0),AND(C22&gt;0,D22&lt;0),ABS(C22/D22)&gt;2.9999),"",(C22-D22)/D22))</f>
        <v/>
      </c>
      <c r="L22" s="368" t="str">
        <f>+IF(ISERROR(IF(OR(AND(C22&lt;0,G22&gt;0),AND(C22&gt;0,G22&lt;0),ABS(C22/G22)&gt;2.9999),"",C22/G22-1)),"",IF(OR(AND(C22&lt;0,G22&gt;0),AND(C22&gt;0,G22&lt;0),ABS(C22/G22)&gt;2.9999),"",(C22-G22)/G22))</f>
        <v/>
      </c>
      <c r="M22" s="334"/>
      <c r="N22" s="348"/>
      <c r="O22" s="279" t="str">
        <f>+IF(ISERROR(IF(OR(AND(M22&lt;0,N22&gt;0),AND(M22&gt;0,N22&lt;0),ABS(M22/N22)&gt;3.9999,AND(M22&lt;0,N22&lt;0)),"",M22/N22-1)),"",IF(OR(AND(M22&lt;0,N22&gt;0),AND(M22&gt;0,N22&lt;0),ABS(M22/N22)&gt;3.9999,AND(M22&lt;0,N22&lt;0)),"",(M22-N22)/N22))</f>
        <v/>
      </c>
      <c r="AH22" s="170">
        <f t="shared" si="21"/>
        <v>0</v>
      </c>
    </row>
    <row r="23" spans="1:48" s="86" customFormat="1" ht="10.5" hidden="1" customHeight="1">
      <c r="A23" s="165" t="s">
        <v>13</v>
      </c>
      <c r="B23" s="334" t="s">
        <v>13</v>
      </c>
      <c r="C23" s="312"/>
      <c r="D23" s="330"/>
      <c r="E23" s="330"/>
      <c r="F23" s="330"/>
      <c r="G23" s="330"/>
      <c r="H23" s="330"/>
      <c r="I23" s="330"/>
      <c r="J23" s="330"/>
      <c r="K23" s="338" t="str">
        <f>+IF(ISERROR(IF(OR(AND(C23&lt;0,D23&gt;0),AND(C23&gt;0,D23&lt;0),ABS(C23/D23)&gt;2.9999),"",C23/D23-1)),"",IF(OR(AND(C23&lt;0,D23&gt;0),AND(C23&gt;0,D23&lt;0),ABS(C23/D23)&gt;2.9999),"",(C23-D23)/D23))</f>
        <v/>
      </c>
      <c r="L23" s="339" t="str">
        <f>+IF(ISERROR(IF(OR(AND(C23&lt;0,G23&gt;0),AND(C23&gt;0,G23&lt;0),ABS(C23/G23)&gt;2.9999),"",C23/G23-1)),"",IF(OR(AND(C23&lt;0,G23&gt;0),AND(C23&gt;0,G23&lt;0),ABS(C23/G23)&gt;2.9999),"",(C23-G23)/G23))</f>
        <v/>
      </c>
      <c r="M23" s="334"/>
      <c r="N23" s="348"/>
      <c r="O23" s="279" t="str">
        <f>+IF(ISERROR(IF(OR(AND(M23&lt;0,N23&gt;0),AND(M23&gt;0,N23&lt;0),ABS(M23/N23)&gt;3.9999,AND(M23&lt;0,N23&lt;0)),"",M23/N23-1)),"",IF(OR(AND(M23&lt;0,N23&gt;0),AND(M23&gt;0,N23&lt;0),ABS(M23/N23)&gt;3.9999,AND(M23&lt;0,N23&lt;0)),"",(M23-N23)/N23))</f>
        <v/>
      </c>
      <c r="AH23" s="170">
        <f t="shared" si="21"/>
        <v>0</v>
      </c>
    </row>
    <row r="24" spans="1:48" s="86" customFormat="1" ht="10.5" hidden="1" customHeight="1">
      <c r="A24" s="165" t="s">
        <v>12</v>
      </c>
      <c r="B24" s="334" t="s">
        <v>12</v>
      </c>
      <c r="C24" s="312"/>
      <c r="D24" s="330"/>
      <c r="E24" s="330"/>
      <c r="F24" s="330"/>
      <c r="G24" s="330"/>
      <c r="H24" s="330"/>
      <c r="I24" s="330"/>
      <c r="J24" s="330"/>
      <c r="K24" s="338" t="str">
        <f>+IF(ISERROR(IF(OR(AND(C24&lt;0,D24&gt;0),AND(C24&gt;0,D24&lt;0),ABS(C24/D24)&gt;2.9999),"",C24/D24-1)),"",IF(OR(AND(C24&lt;0,D24&gt;0),AND(C24&gt;0,D24&lt;0),ABS(C24/D24)&gt;2.9999),"",(C24-D24)/D24))</f>
        <v/>
      </c>
      <c r="L24" s="339" t="str">
        <f>+IF(ISERROR(IF(OR(AND(C24&lt;0,G24&gt;0),AND(C24&gt;0,G24&lt;0),ABS(C24/G24)&gt;2.9999),"",C24/G24-1)),"",IF(OR(AND(C24&lt;0,G24&gt;0),AND(C24&gt;0,G24&lt;0),ABS(C24/G24)&gt;2.9999),"",(C24-G24)/G24))</f>
        <v/>
      </c>
      <c r="M24" s="334"/>
      <c r="N24" s="348"/>
      <c r="O24" s="291" t="str">
        <f>+IF(ISERROR(IF(OR(AND(M24&lt;0,N24&gt;0),AND(M24&gt;0,N24&lt;0),ABS(M24/N24)&gt;3.9999,AND(M24&lt;0,N24&lt;0)),"",M24/N24-1)),"",IF(OR(AND(M24&lt;0,N24&gt;0),AND(M24&gt;0,N24&lt;0),ABS(M24/N24)&gt;3.9999,AND(M24&lt;0,N24&lt;0)),"",(M24-N24)/N24))</f>
        <v/>
      </c>
      <c r="AH24" s="170">
        <f t="shared" si="21"/>
        <v>0</v>
      </c>
    </row>
    <row r="25" spans="1:48" s="86" customFormat="1" ht="10.5" hidden="1" customHeight="1">
      <c r="A25" s="166" t="s">
        <v>11</v>
      </c>
      <c r="B25" s="337" t="s">
        <v>11</v>
      </c>
      <c r="C25" s="316"/>
      <c r="D25" s="332"/>
      <c r="E25" s="332"/>
      <c r="F25" s="332"/>
      <c r="G25" s="332"/>
      <c r="H25" s="332"/>
      <c r="I25" s="332"/>
      <c r="J25" s="332"/>
      <c r="K25" s="369" t="str">
        <f>+IF(ISERROR(IF(OR(AND(C25&lt;0,D25&gt;0),AND(C25&gt;0,D25&lt;0),ABS(C25/D25)&gt;2.9999),"",C25/D25-1)),"",IF(OR(AND(C25&lt;0,D25&gt;0),AND(C25&gt;0,D25&lt;0),ABS(C25/D25)&gt;2.9999),"",(C25-D25)/D25))</f>
        <v/>
      </c>
      <c r="L25" s="370" t="str">
        <f>+IF(ISERROR(IF(OR(AND(C25&lt;0,G25&gt;0),AND(C25&gt;0,G25&lt;0),ABS(C25/G25)&gt;2.9999),"",C25/G25-1)),"",IF(OR(AND(C25&lt;0,G25&gt;0),AND(C25&gt;0,G25&lt;0),ABS(C25/G25)&gt;2.9999),"",(C25-G25)/G25))</f>
        <v/>
      </c>
      <c r="M25" s="334"/>
      <c r="N25" s="348"/>
      <c r="O25" s="279" t="str">
        <f>+IF(ISERROR(IF(OR(AND(M25&lt;0,N25&gt;0),AND(M25&gt;0,N25&lt;0),ABS(M25/N25)&gt;3.9999,AND(M25&lt;0,N25&lt;0)),"",M25/N25-1)),"",IF(OR(AND(M25&lt;0,N25&gt;0),AND(M25&gt;0,N25&lt;0),ABS(M25/N25)&gt;3.9999,AND(M25&lt;0,N25&lt;0)),"",(M25-N25)/N25))</f>
        <v/>
      </c>
      <c r="AH25" s="170">
        <f t="shared" si="21"/>
        <v>0</v>
      </c>
    </row>
    <row r="26" spans="1:48" s="86" customFormat="1" ht="12" customHeight="1">
      <c r="A26" s="169">
        <v>1</v>
      </c>
      <c r="B26" s="919" t="s">
        <v>106</v>
      </c>
      <c r="C26" s="919"/>
      <c r="D26" s="919"/>
      <c r="E26" s="919"/>
      <c r="F26" s="919"/>
      <c r="G26" s="919"/>
      <c r="H26" s="919"/>
      <c r="I26" s="919"/>
      <c r="J26" s="919"/>
      <c r="K26" s="919"/>
      <c r="L26" s="919"/>
      <c r="M26" s="919"/>
      <c r="N26" s="919"/>
      <c r="O26" s="919"/>
    </row>
    <row r="27" spans="1:48">
      <c r="A27" s="146">
        <v>3</v>
      </c>
      <c r="B27" s="921"/>
      <c r="C27" s="921"/>
      <c r="D27" s="921"/>
      <c r="E27" s="921"/>
      <c r="F27" s="921"/>
      <c r="G27" s="921"/>
      <c r="H27" s="921"/>
      <c r="I27" s="921"/>
      <c r="J27" s="921"/>
      <c r="K27" s="921"/>
      <c r="L27" s="921"/>
      <c r="M27" s="324"/>
      <c r="N27" s="324"/>
    </row>
    <row r="28" spans="1:48">
      <c r="D28" s="10" t="s">
        <v>58</v>
      </c>
    </row>
    <row r="29" spans="1:48">
      <c r="B29" s="655" t="s">
        <v>75</v>
      </c>
      <c r="C29" s="656">
        <f>(C4+C5+C6+C7-C8)+(C8+C11-C12)+(C12+C13-C15)</f>
        <v>0</v>
      </c>
      <c r="D29" s="656">
        <f t="shared" ref="D29:J29" si="22">(D4+D5+D6+D7-D8)+(D8+D11-D12)+(D12+D13-D15)</f>
        <v>0</v>
      </c>
      <c r="E29" s="656">
        <f t="shared" si="22"/>
        <v>0</v>
      </c>
      <c r="F29" s="656">
        <f t="shared" si="22"/>
        <v>0</v>
      </c>
      <c r="G29" s="656">
        <f t="shared" si="22"/>
        <v>0</v>
      </c>
      <c r="H29" s="656">
        <f t="shared" si="22"/>
        <v>0</v>
      </c>
      <c r="I29" s="656">
        <f t="shared" si="22"/>
        <v>0</v>
      </c>
      <c r="J29" s="656">
        <f t="shared" si="22"/>
        <v>0</v>
      </c>
      <c r="K29" s="655"/>
      <c r="L29" s="655"/>
      <c r="M29" s="656">
        <f>(M4+M5+M6+M7-M8)+(M8+M11-M12)+(M12+M13-M15)</f>
        <v>0</v>
      </c>
      <c r="N29" s="656">
        <f>(N4+N5+N6+N7-N8)+(N8+N11-N12)+(N12+N13-N15)</f>
        <v>0</v>
      </c>
    </row>
    <row r="30" spans="1:48">
      <c r="B30" s="655"/>
      <c r="C30" s="656"/>
      <c r="D30" s="656"/>
      <c r="E30" s="656"/>
      <c r="F30" s="656"/>
      <c r="G30" s="656"/>
      <c r="H30" s="656"/>
      <c r="I30" s="656"/>
      <c r="J30" s="656"/>
      <c r="K30" s="655"/>
      <c r="L30" s="655"/>
      <c r="M30" s="656"/>
      <c r="N30" s="656"/>
    </row>
    <row r="31" spans="1:48">
      <c r="B31" s="655"/>
      <c r="C31" s="656"/>
      <c r="D31" s="656"/>
      <c r="E31" s="656"/>
      <c r="F31" s="656"/>
      <c r="G31" s="656"/>
    </row>
    <row r="32" spans="1:48">
      <c r="B32" s="655"/>
      <c r="C32" s="656"/>
      <c r="D32" s="656"/>
      <c r="E32" s="656"/>
      <c r="F32" s="656"/>
      <c r="G32" s="656"/>
    </row>
    <row r="34" spans="3:12" hidden="1"/>
    <row r="35" spans="3:12" hidden="1"/>
    <row r="36" spans="3:12" hidden="1"/>
    <row r="37" spans="3:12" hidden="1"/>
    <row r="38" spans="3:12" hidden="1"/>
    <row r="39" spans="3:12" hidden="1"/>
    <row r="40" spans="3:12" hidden="1"/>
    <row r="41" spans="3:12" hidden="1"/>
    <row r="42" spans="3:12" hidden="1"/>
    <row r="43" spans="3:12" hidden="1"/>
    <row r="44" spans="3:12" hidden="1"/>
    <row r="45" spans="3:12" hidden="1">
      <c r="C45" s="49"/>
      <c r="D45" s="49"/>
      <c r="E45" s="49"/>
      <c r="F45" s="49"/>
      <c r="G45" s="49"/>
      <c r="H45" s="122"/>
      <c r="I45" s="122"/>
      <c r="J45" s="123"/>
    </row>
    <row r="46" spans="3:12" hidden="1">
      <c r="C46" s="49"/>
      <c r="D46" s="49"/>
      <c r="E46" s="49"/>
      <c r="F46" s="49"/>
      <c r="G46" s="49"/>
      <c r="H46" s="132"/>
      <c r="I46" s="132"/>
      <c r="J46" s="133"/>
      <c r="K46" s="96"/>
      <c r="L46" s="96"/>
    </row>
    <row r="47" spans="3:12" hidden="1">
      <c r="C47" s="49"/>
      <c r="D47" s="49"/>
      <c r="E47" s="49"/>
      <c r="F47" s="49"/>
      <c r="G47" s="49"/>
      <c r="H47" s="124"/>
      <c r="I47" s="124"/>
      <c r="J47" s="125"/>
    </row>
    <row r="48" spans="3:12" hidden="1">
      <c r="C48" s="49"/>
      <c r="D48" s="49"/>
      <c r="E48" s="49"/>
      <c r="F48" s="49"/>
      <c r="G48" s="49"/>
      <c r="H48" s="126"/>
      <c r="I48" s="126"/>
      <c r="J48" s="127"/>
    </row>
    <row r="49" spans="2:27" s="10" customFormat="1"/>
    <row r="50" spans="2:27" s="184" customFormat="1" ht="18.75" customHeight="1">
      <c r="B50" s="185" t="s">
        <v>55</v>
      </c>
      <c r="C50" s="236"/>
      <c r="D50" s="236"/>
      <c r="E50" s="236"/>
      <c r="F50" s="236"/>
      <c r="G50" s="236"/>
      <c r="H50" s="236"/>
      <c r="I50" s="10"/>
      <c r="J50" s="10"/>
      <c r="K50" s="236"/>
      <c r="L50" s="236"/>
      <c r="M50" s="237"/>
      <c r="N50" s="238"/>
      <c r="Q50" s="185" t="s">
        <v>63</v>
      </c>
      <c r="R50" s="185"/>
      <c r="S50" s="185"/>
      <c r="T50" s="185"/>
      <c r="U50" s="185"/>
      <c r="V50" s="185"/>
      <c r="W50" s="186"/>
      <c r="X50" s="186"/>
    </row>
    <row r="51" spans="2:27" s="186" customFormat="1">
      <c r="B51" s="141" t="s">
        <v>1</v>
      </c>
      <c r="C51" s="142" t="e">
        <f>D3</f>
        <v>#REF!</v>
      </c>
      <c r="D51" s="684" t="e">
        <f t="shared" ref="D51:I51" si="23">E3</f>
        <v>#REF!</v>
      </c>
      <c r="E51" s="684" t="e">
        <f t="shared" si="23"/>
        <v>#REF!</v>
      </c>
      <c r="F51" s="684" t="e">
        <f t="shared" si="23"/>
        <v>#REF!</v>
      </c>
      <c r="G51" s="684" t="e">
        <f t="shared" si="23"/>
        <v>#REF!</v>
      </c>
      <c r="H51" s="684" t="e">
        <f t="shared" si="23"/>
        <v>#REF!</v>
      </c>
      <c r="I51" s="772" t="e">
        <f t="shared" si="23"/>
        <v>#REF!</v>
      </c>
      <c r="J51" s="10"/>
      <c r="K51" s="184"/>
      <c r="L51" s="184"/>
      <c r="M51" s="184"/>
      <c r="N51" s="184"/>
      <c r="Q51" s="141" t="s">
        <v>1</v>
      </c>
      <c r="R51" s="141"/>
      <c r="S51" s="141"/>
      <c r="T51" s="142"/>
      <c r="U51" s="143" t="e">
        <f t="shared" ref="U51:AA51" si="24">+C51</f>
        <v>#REF!</v>
      </c>
      <c r="V51" s="143" t="e">
        <f t="shared" si="24"/>
        <v>#REF!</v>
      </c>
      <c r="W51" s="143" t="e">
        <f t="shared" si="24"/>
        <v>#REF!</v>
      </c>
      <c r="X51" s="143" t="e">
        <f t="shared" si="24"/>
        <v>#REF!</v>
      </c>
      <c r="Y51" s="143" t="e">
        <f t="shared" si="24"/>
        <v>#REF!</v>
      </c>
      <c r="Z51" s="143" t="e">
        <f t="shared" si="24"/>
        <v>#REF!</v>
      </c>
      <c r="AA51" s="143" t="e">
        <f t="shared" si="24"/>
        <v>#REF!</v>
      </c>
    </row>
    <row r="52" spans="2:27" s="186" customFormat="1">
      <c r="B52" s="66" t="s">
        <v>6</v>
      </c>
      <c r="C52" s="773">
        <v>-2</v>
      </c>
      <c r="D52" s="774">
        <v>-5</v>
      </c>
      <c r="E52" s="775">
        <v>0</v>
      </c>
      <c r="F52" s="775">
        <v>-3</v>
      </c>
      <c r="G52" s="775">
        <v>-5</v>
      </c>
      <c r="H52" s="776">
        <v>-3</v>
      </c>
      <c r="I52" s="650">
        <v>1</v>
      </c>
      <c r="J52" s="10"/>
      <c r="K52" s="67"/>
      <c r="Q52" s="66" t="s">
        <v>6</v>
      </c>
      <c r="R52" s="66"/>
      <c r="S52" s="66"/>
      <c r="T52" s="119"/>
      <c r="U52" s="135">
        <f t="shared" ref="U52:U65" si="25">+D4-C52</f>
        <v>0</v>
      </c>
      <c r="V52" s="27">
        <f t="shared" ref="V52:V65" si="26">+E4-D52</f>
        <v>0</v>
      </c>
      <c r="W52" s="27">
        <f t="shared" ref="W52:W65" si="27">+F4-E52</f>
        <v>0</v>
      </c>
      <c r="X52" s="27">
        <f t="shared" ref="X52:X65" si="28">+G4-F52</f>
        <v>0</v>
      </c>
      <c r="Y52" s="27">
        <f t="shared" ref="Y52:Y65" si="29">+H4-G52</f>
        <v>0</v>
      </c>
      <c r="Z52" s="27">
        <f t="shared" ref="Z52:Z65" si="30">+I4-H52</f>
        <v>0</v>
      </c>
      <c r="AA52" s="27">
        <f t="shared" ref="AA52:AA65" si="31">+J4-I52</f>
        <v>0</v>
      </c>
    </row>
    <row r="53" spans="2:27" s="186" customFormat="1">
      <c r="B53" s="66" t="s">
        <v>2</v>
      </c>
      <c r="C53" s="15">
        <v>2</v>
      </c>
      <c r="D53" s="16">
        <v>-1</v>
      </c>
      <c r="E53" s="18">
        <v>-3</v>
      </c>
      <c r="F53" s="19">
        <v>-5</v>
      </c>
      <c r="G53" s="19">
        <v>2</v>
      </c>
      <c r="H53" s="184">
        <v>-1</v>
      </c>
      <c r="I53" s="68">
        <v>-4</v>
      </c>
      <c r="J53" s="67"/>
      <c r="K53" s="67"/>
      <c r="Q53" s="66" t="s">
        <v>2</v>
      </c>
      <c r="R53" s="66"/>
      <c r="S53" s="66"/>
      <c r="T53" s="15"/>
      <c r="U53" s="16">
        <f t="shared" si="25"/>
        <v>0</v>
      </c>
      <c r="V53" s="18">
        <f t="shared" si="26"/>
        <v>0</v>
      </c>
      <c r="W53" s="19">
        <f t="shared" si="27"/>
        <v>0</v>
      </c>
      <c r="X53" s="19">
        <f t="shared" si="28"/>
        <v>0</v>
      </c>
      <c r="Y53" s="19">
        <f t="shared" si="29"/>
        <v>0</v>
      </c>
      <c r="Z53" s="19">
        <f t="shared" si="30"/>
        <v>0</v>
      </c>
      <c r="AA53" s="19">
        <f t="shared" si="31"/>
        <v>0</v>
      </c>
    </row>
    <row r="54" spans="2:27" s="186" customFormat="1">
      <c r="B54" s="66" t="s">
        <v>0</v>
      </c>
      <c r="C54" s="15">
        <v>2</v>
      </c>
      <c r="D54" s="16">
        <v>-2</v>
      </c>
      <c r="E54" s="18">
        <v>3</v>
      </c>
      <c r="F54" s="19">
        <v>0</v>
      </c>
      <c r="G54" s="19">
        <v>-2</v>
      </c>
      <c r="H54" s="184">
        <v>-1</v>
      </c>
      <c r="I54" s="68">
        <v>0</v>
      </c>
      <c r="J54" s="67"/>
      <c r="K54" s="67"/>
      <c r="Q54" s="66" t="s">
        <v>0</v>
      </c>
      <c r="R54" s="66"/>
      <c r="S54" s="66"/>
      <c r="T54" s="15"/>
      <c r="U54" s="16">
        <f t="shared" si="25"/>
        <v>0</v>
      </c>
      <c r="V54" s="18">
        <f t="shared" si="26"/>
        <v>0</v>
      </c>
      <c r="W54" s="19">
        <f t="shared" si="27"/>
        <v>0</v>
      </c>
      <c r="X54" s="19">
        <f t="shared" si="28"/>
        <v>0</v>
      </c>
      <c r="Y54" s="19">
        <f t="shared" si="29"/>
        <v>0</v>
      </c>
      <c r="Z54" s="19">
        <f t="shared" si="30"/>
        <v>0</v>
      </c>
      <c r="AA54" s="19">
        <f t="shared" si="31"/>
        <v>0</v>
      </c>
    </row>
    <row r="55" spans="2:27" s="186" customFormat="1">
      <c r="B55" s="66" t="s">
        <v>14</v>
      </c>
      <c r="C55" s="15">
        <v>0</v>
      </c>
      <c r="D55" s="16">
        <v>0</v>
      </c>
      <c r="E55" s="18">
        <v>0</v>
      </c>
      <c r="F55" s="19">
        <v>0</v>
      </c>
      <c r="G55" s="19">
        <v>0</v>
      </c>
      <c r="H55" s="184">
        <v>0</v>
      </c>
      <c r="I55" s="68">
        <v>-1</v>
      </c>
      <c r="J55" s="67"/>
      <c r="K55" s="67"/>
      <c r="Q55" s="66" t="s">
        <v>14</v>
      </c>
      <c r="R55" s="66"/>
      <c r="S55" s="66"/>
      <c r="T55" s="15"/>
      <c r="U55" s="16">
        <f t="shared" si="25"/>
        <v>0</v>
      </c>
      <c r="V55" s="18">
        <f t="shared" si="26"/>
        <v>0</v>
      </c>
      <c r="W55" s="19">
        <f t="shared" si="27"/>
        <v>0</v>
      </c>
      <c r="X55" s="19">
        <f t="shared" si="28"/>
        <v>0</v>
      </c>
      <c r="Y55" s="19">
        <f t="shared" si="29"/>
        <v>0</v>
      </c>
      <c r="Z55" s="19">
        <f t="shared" si="30"/>
        <v>0</v>
      </c>
      <c r="AA55" s="19">
        <f t="shared" si="31"/>
        <v>0</v>
      </c>
    </row>
    <row r="56" spans="2:27" s="186" customFormat="1">
      <c r="B56" s="76" t="s">
        <v>7</v>
      </c>
      <c r="C56" s="20">
        <v>2</v>
      </c>
      <c r="D56" s="21">
        <v>-8</v>
      </c>
      <c r="E56" s="22">
        <v>0</v>
      </c>
      <c r="F56" s="23">
        <v>-8</v>
      </c>
      <c r="G56" s="23">
        <v>-5</v>
      </c>
      <c r="H56" s="184">
        <v>-5</v>
      </c>
      <c r="I56" s="68">
        <v>-4</v>
      </c>
      <c r="J56" s="67"/>
      <c r="K56" s="67"/>
      <c r="Q56" s="76" t="s">
        <v>7</v>
      </c>
      <c r="R56" s="76"/>
      <c r="S56" s="76"/>
      <c r="T56" s="20"/>
      <c r="U56" s="21">
        <f t="shared" si="25"/>
        <v>0</v>
      </c>
      <c r="V56" s="22">
        <f t="shared" si="26"/>
        <v>0</v>
      </c>
      <c r="W56" s="23">
        <f t="shared" si="27"/>
        <v>0</v>
      </c>
      <c r="X56" s="23">
        <f t="shared" si="28"/>
        <v>0</v>
      </c>
      <c r="Y56" s="23">
        <f t="shared" si="29"/>
        <v>0</v>
      </c>
      <c r="Z56" s="23">
        <f t="shared" si="30"/>
        <v>0</v>
      </c>
      <c r="AA56" s="23">
        <f t="shared" si="31"/>
        <v>0</v>
      </c>
    </row>
    <row r="57" spans="2:27" s="186" customFormat="1">
      <c r="B57" s="66" t="s">
        <v>3</v>
      </c>
      <c r="C57" s="15"/>
      <c r="D57" s="16"/>
      <c r="E57" s="18"/>
      <c r="F57" s="19"/>
      <c r="G57" s="19"/>
      <c r="H57" s="184"/>
      <c r="I57" s="68"/>
      <c r="J57" s="67"/>
      <c r="K57" s="67"/>
      <c r="Q57" s="66" t="s">
        <v>3</v>
      </c>
      <c r="R57" s="66"/>
      <c r="S57" s="66"/>
      <c r="T57" s="15"/>
      <c r="U57" s="16">
        <f t="shared" si="25"/>
        <v>0</v>
      </c>
      <c r="V57" s="18">
        <f t="shared" si="26"/>
        <v>0</v>
      </c>
      <c r="W57" s="19">
        <f t="shared" si="27"/>
        <v>0</v>
      </c>
      <c r="X57" s="19">
        <f t="shared" si="28"/>
        <v>0</v>
      </c>
      <c r="Y57" s="19">
        <f t="shared" si="29"/>
        <v>0</v>
      </c>
      <c r="Z57" s="19">
        <f t="shared" si="30"/>
        <v>0</v>
      </c>
      <c r="AA57" s="19">
        <f t="shared" si="31"/>
        <v>0</v>
      </c>
    </row>
    <row r="58" spans="2:27" s="186" customFormat="1">
      <c r="B58" s="66" t="s">
        <v>65</v>
      </c>
      <c r="C58" s="15"/>
      <c r="D58" s="16"/>
      <c r="E58" s="18"/>
      <c r="F58" s="19"/>
      <c r="G58" s="19"/>
      <c r="H58" s="184"/>
      <c r="I58" s="68"/>
      <c r="J58" s="67"/>
      <c r="K58" s="67"/>
      <c r="Q58" s="66" t="s">
        <v>65</v>
      </c>
      <c r="R58" s="66"/>
      <c r="S58" s="66"/>
      <c r="T58" s="15"/>
      <c r="U58" s="16">
        <f t="shared" si="25"/>
        <v>0</v>
      </c>
      <c r="V58" s="18">
        <f t="shared" si="26"/>
        <v>0</v>
      </c>
      <c r="W58" s="19">
        <f t="shared" si="27"/>
        <v>0</v>
      </c>
      <c r="X58" s="19">
        <f t="shared" si="28"/>
        <v>0</v>
      </c>
      <c r="Y58" s="19">
        <f t="shared" si="29"/>
        <v>0</v>
      </c>
      <c r="Z58" s="19">
        <f t="shared" si="30"/>
        <v>0</v>
      </c>
      <c r="AA58" s="19">
        <f t="shared" si="31"/>
        <v>0</v>
      </c>
    </row>
    <row r="59" spans="2:27" s="186" customFormat="1">
      <c r="B59" s="76" t="s">
        <v>20</v>
      </c>
      <c r="C59" s="20">
        <v>-23</v>
      </c>
      <c r="D59" s="21">
        <v>5</v>
      </c>
      <c r="E59" s="22">
        <v>5</v>
      </c>
      <c r="F59" s="23">
        <v>-30</v>
      </c>
      <c r="G59" s="23">
        <v>-27</v>
      </c>
      <c r="H59" s="184">
        <v>-9</v>
      </c>
      <c r="I59" s="68">
        <v>-8</v>
      </c>
      <c r="J59" s="67"/>
      <c r="K59" s="67"/>
      <c r="Q59" s="76" t="s">
        <v>20</v>
      </c>
      <c r="R59" s="76"/>
      <c r="S59" s="76"/>
      <c r="T59" s="20"/>
      <c r="U59" s="21">
        <f t="shared" si="25"/>
        <v>0</v>
      </c>
      <c r="V59" s="22">
        <f t="shared" si="26"/>
        <v>0</v>
      </c>
      <c r="W59" s="23">
        <f t="shared" si="27"/>
        <v>0</v>
      </c>
      <c r="X59" s="23">
        <f t="shared" si="28"/>
        <v>0</v>
      </c>
      <c r="Y59" s="23">
        <f t="shared" si="29"/>
        <v>0</v>
      </c>
      <c r="Z59" s="23">
        <f t="shared" si="30"/>
        <v>0</v>
      </c>
      <c r="AA59" s="23">
        <f t="shared" si="31"/>
        <v>0</v>
      </c>
    </row>
    <row r="60" spans="2:27" s="186" customFormat="1">
      <c r="B60" s="76" t="s">
        <v>9</v>
      </c>
      <c r="C60" s="20">
        <v>-21</v>
      </c>
      <c r="D60" s="21">
        <v>-3</v>
      </c>
      <c r="E60" s="22">
        <v>5</v>
      </c>
      <c r="F60" s="22">
        <v>-38</v>
      </c>
      <c r="G60" s="22">
        <v>-32</v>
      </c>
      <c r="H60" s="184">
        <v>-14</v>
      </c>
      <c r="I60" s="68">
        <v>-12</v>
      </c>
      <c r="J60" s="67"/>
      <c r="K60" s="67"/>
      <c r="Q60" s="76" t="s">
        <v>9</v>
      </c>
      <c r="R60" s="76"/>
      <c r="S60" s="76"/>
      <c r="T60" s="20"/>
      <c r="U60" s="21">
        <f t="shared" si="25"/>
        <v>0</v>
      </c>
      <c r="V60" s="22">
        <f t="shared" si="26"/>
        <v>0</v>
      </c>
      <c r="W60" s="22">
        <f t="shared" si="27"/>
        <v>0</v>
      </c>
      <c r="X60" s="22">
        <f t="shared" si="28"/>
        <v>0</v>
      </c>
      <c r="Y60" s="22">
        <f t="shared" si="29"/>
        <v>0</v>
      </c>
      <c r="Z60" s="22">
        <f t="shared" si="30"/>
        <v>0</v>
      </c>
      <c r="AA60" s="22">
        <f t="shared" si="31"/>
        <v>0</v>
      </c>
    </row>
    <row r="61" spans="2:27" s="186" customFormat="1">
      <c r="B61" s="66" t="s">
        <v>19</v>
      </c>
      <c r="C61" s="15">
        <v>1</v>
      </c>
      <c r="D61" s="16">
        <v>1</v>
      </c>
      <c r="E61" s="18">
        <v>-1</v>
      </c>
      <c r="F61" s="27">
        <v>-1</v>
      </c>
      <c r="G61" s="27">
        <v>0</v>
      </c>
      <c r="H61" s="184">
        <v>-1</v>
      </c>
      <c r="I61" s="68">
        <v>1</v>
      </c>
      <c r="J61" s="67"/>
      <c r="K61" s="67"/>
      <c r="Q61" s="66" t="s">
        <v>19</v>
      </c>
      <c r="R61" s="66"/>
      <c r="S61" s="66"/>
      <c r="T61" s="15"/>
      <c r="U61" s="16">
        <f t="shared" si="25"/>
        <v>0</v>
      </c>
      <c r="V61" s="18">
        <f t="shared" si="26"/>
        <v>0</v>
      </c>
      <c r="W61" s="27">
        <f t="shared" si="27"/>
        <v>0</v>
      </c>
      <c r="X61" s="27">
        <f t="shared" si="28"/>
        <v>0</v>
      </c>
      <c r="Y61" s="27">
        <f t="shared" si="29"/>
        <v>0</v>
      </c>
      <c r="Z61" s="27">
        <f t="shared" si="30"/>
        <v>0</v>
      </c>
      <c r="AA61" s="27">
        <f t="shared" si="31"/>
        <v>0</v>
      </c>
    </row>
    <row r="62" spans="2:27" s="186" customFormat="1">
      <c r="B62" s="413" t="str">
        <f>B14</f>
        <v>Imp. of sec. fin. non-cur. ass.</v>
      </c>
      <c r="C62" s="15"/>
      <c r="D62" s="16"/>
      <c r="E62" s="18"/>
      <c r="F62" s="27"/>
      <c r="G62" s="27"/>
      <c r="H62" s="184"/>
      <c r="I62" s="68"/>
      <c r="J62" s="67"/>
      <c r="K62" s="67"/>
      <c r="Q62" s="413" t="str">
        <f>B62</f>
        <v>Imp. of sec. fin. non-cur. ass.</v>
      </c>
      <c r="R62" s="66"/>
      <c r="S62" s="66"/>
      <c r="T62" s="15"/>
      <c r="U62" s="16"/>
      <c r="V62" s="18"/>
      <c r="W62" s="27"/>
      <c r="X62" s="27"/>
      <c r="Y62" s="27"/>
      <c r="Z62" s="27"/>
      <c r="AA62" s="27"/>
    </row>
    <row r="63" spans="2:27" s="186" customFormat="1">
      <c r="B63" s="80" t="s">
        <v>4</v>
      </c>
      <c r="C63" s="28">
        <v>-20</v>
      </c>
      <c r="D63" s="29">
        <v>-2</v>
      </c>
      <c r="E63" s="32">
        <v>4</v>
      </c>
      <c r="F63" s="31">
        <v>-39</v>
      </c>
      <c r="G63" s="31">
        <v>-32</v>
      </c>
      <c r="H63" s="239">
        <v>-15</v>
      </c>
      <c r="I63" s="777">
        <v>-11</v>
      </c>
      <c r="J63" s="67"/>
      <c r="K63" s="67"/>
      <c r="Q63" s="80" t="s">
        <v>4</v>
      </c>
      <c r="R63" s="80"/>
      <c r="S63" s="80"/>
      <c r="T63" s="28"/>
      <c r="U63" s="29">
        <f t="shared" si="25"/>
        <v>0</v>
      </c>
      <c r="V63" s="32">
        <f t="shared" si="26"/>
        <v>0</v>
      </c>
      <c r="W63" s="31">
        <f t="shared" si="27"/>
        <v>0</v>
      </c>
      <c r="X63" s="31">
        <f t="shared" si="28"/>
        <v>0</v>
      </c>
      <c r="Y63" s="31">
        <f t="shared" si="29"/>
        <v>0</v>
      </c>
      <c r="Z63" s="31">
        <f t="shared" si="30"/>
        <v>0</v>
      </c>
      <c r="AA63" s="31">
        <f t="shared" si="31"/>
        <v>0</v>
      </c>
    </row>
    <row r="64" spans="2:27" s="186" customFormat="1">
      <c r="B64" s="66" t="s">
        <v>23</v>
      </c>
      <c r="C64" s="778">
        <v>929</v>
      </c>
      <c r="D64" s="775">
        <v>828</v>
      </c>
      <c r="E64" s="775">
        <v>822</v>
      </c>
      <c r="F64" s="775">
        <v>234</v>
      </c>
      <c r="G64" s="775">
        <v>249</v>
      </c>
      <c r="H64" s="776">
        <v>341</v>
      </c>
      <c r="I64" s="401">
        <v>327</v>
      </c>
      <c r="J64" s="67"/>
      <c r="K64" s="67"/>
      <c r="Q64" s="66" t="s">
        <v>23</v>
      </c>
      <c r="R64" s="66"/>
      <c r="S64" s="66"/>
      <c r="T64" s="35"/>
      <c r="U64" s="27">
        <f t="shared" si="25"/>
        <v>0</v>
      </c>
      <c r="V64" s="27">
        <f t="shared" si="26"/>
        <v>0</v>
      </c>
      <c r="W64" s="27">
        <f t="shared" si="27"/>
        <v>0</v>
      </c>
      <c r="X64" s="27">
        <f t="shared" si="28"/>
        <v>0</v>
      </c>
      <c r="Y64" s="27">
        <f>+H16-G64</f>
        <v>0</v>
      </c>
      <c r="Z64" s="27">
        <f t="shared" si="30"/>
        <v>0</v>
      </c>
      <c r="AA64" s="27">
        <f t="shared" si="31"/>
        <v>0</v>
      </c>
    </row>
    <row r="65" spans="2:27" s="186" customFormat="1">
      <c r="B65" s="117" t="s">
        <v>10</v>
      </c>
      <c r="C65" s="36">
        <v>1016</v>
      </c>
      <c r="D65" s="37">
        <v>961</v>
      </c>
      <c r="E65" s="37">
        <v>967</v>
      </c>
      <c r="F65" s="37">
        <v>935</v>
      </c>
      <c r="G65" s="37">
        <v>962</v>
      </c>
      <c r="H65" s="239">
        <v>941</v>
      </c>
      <c r="I65" s="777">
        <v>956</v>
      </c>
      <c r="J65" s="67"/>
      <c r="K65" s="67"/>
      <c r="Q65" s="117" t="s">
        <v>10</v>
      </c>
      <c r="R65" s="117"/>
      <c r="S65" s="117"/>
      <c r="T65" s="36"/>
      <c r="U65" s="37">
        <f t="shared" si="25"/>
        <v>0</v>
      </c>
      <c r="V65" s="37">
        <f t="shared" si="26"/>
        <v>0</v>
      </c>
      <c r="W65" s="37">
        <f t="shared" si="27"/>
        <v>0</v>
      </c>
      <c r="X65" s="37">
        <f t="shared" si="28"/>
        <v>0</v>
      </c>
      <c r="Y65" s="37">
        <f t="shared" si="29"/>
        <v>0</v>
      </c>
      <c r="Z65" s="37">
        <f t="shared" si="30"/>
        <v>0</v>
      </c>
      <c r="AA65" s="37">
        <f t="shared" si="31"/>
        <v>0</v>
      </c>
    </row>
    <row r="66" spans="2:27" s="186" customFormat="1">
      <c r="I66" s="67"/>
      <c r="J66" s="67"/>
      <c r="K66" s="67"/>
      <c r="Z66" s="19"/>
    </row>
    <row r="67" spans="2:27" s="186" customFormat="1">
      <c r="I67" s="67"/>
      <c r="J67" s="67"/>
      <c r="K67" s="67"/>
      <c r="Z67" s="19"/>
    </row>
    <row r="68" spans="2:27" s="186" customFormat="1">
      <c r="I68" s="67"/>
      <c r="J68" s="67"/>
      <c r="K68" s="67"/>
    </row>
    <row r="69" spans="2:27" s="186" customFormat="1"/>
    <row r="70" spans="2:27" s="186" customFormat="1"/>
    <row r="71" spans="2:27" s="186" customFormat="1"/>
    <row r="72" spans="2:27" s="186" customFormat="1"/>
    <row r="73" spans="2:27" s="186" customFormat="1"/>
    <row r="74" spans="2:27" s="186" customFormat="1"/>
    <row r="75" spans="2:27" s="186" customFormat="1"/>
    <row r="76" spans="2:27" s="186" customFormat="1"/>
    <row r="77" spans="2:27" s="186" customFormat="1"/>
    <row r="78" spans="2:27" s="186" customFormat="1"/>
    <row r="79" spans="2:27" s="186" customFormat="1"/>
    <row r="80" spans="2:27" s="186" customFormat="1"/>
    <row r="81" s="186" customFormat="1"/>
    <row r="82" s="186" customFormat="1"/>
    <row r="83" s="186" customFormat="1"/>
    <row r="84" s="186" customFormat="1"/>
    <row r="85" s="186" customFormat="1"/>
    <row r="86" s="186" customFormat="1"/>
    <row r="87" s="186" customFormat="1"/>
    <row r="88" s="186" customFormat="1"/>
    <row r="89" s="186" customFormat="1"/>
    <row r="90" s="186" customFormat="1"/>
    <row r="91" s="186" customFormat="1"/>
    <row r="92" s="186" customFormat="1"/>
    <row r="93" s="186" customFormat="1"/>
    <row r="94" s="186" customFormat="1"/>
    <row r="95" s="186" customFormat="1"/>
    <row r="96" s="186" customFormat="1"/>
    <row r="97" s="186" customFormat="1"/>
    <row r="98" s="186" customFormat="1"/>
    <row r="99" s="186" customFormat="1"/>
    <row r="100" s="186" customFormat="1"/>
    <row r="101" s="186" customFormat="1"/>
  </sheetData>
  <mergeCells count="2">
    <mergeCell ref="B27:L27"/>
    <mergeCell ref="B26:O26"/>
  </mergeCells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&amp;RPage &amp;P&amp;C&amp;"Calibri"&amp;11&amp;K000000&amp;A_x000D_&amp;1#&amp;"Calibri"&amp;10&amp;K000000Confidential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</sheetPr>
  <dimension ref="B2:J95"/>
  <sheetViews>
    <sheetView zoomScale="90" zoomScaleNormal="90" workbookViewId="0"/>
  </sheetViews>
  <sheetFormatPr defaultColWidth="9.33203125" defaultRowHeight="13.2" customHeight="1"/>
  <cols>
    <col min="1" max="1" width="9.33203125" style="866"/>
    <col min="2" max="2" width="43.109375" style="866" customWidth="1"/>
    <col min="3" max="16384" width="9.33203125" style="866"/>
  </cols>
  <sheetData>
    <row r="2" spans="2:10" ht="13.2" customHeight="1">
      <c r="B2" s="850" t="s">
        <v>88</v>
      </c>
      <c r="C2" s="851"/>
      <c r="D2" s="851"/>
      <c r="E2" s="851"/>
      <c r="F2" s="851"/>
      <c r="G2" s="851"/>
      <c r="H2" s="851"/>
      <c r="I2" s="851"/>
      <c r="J2" s="851"/>
    </row>
    <row r="3" spans="2:10" ht="13.2" customHeight="1">
      <c r="B3" s="839"/>
      <c r="C3" s="376"/>
      <c r="D3" s="628"/>
      <c r="E3" s="628"/>
      <c r="F3" s="628"/>
      <c r="G3" s="628"/>
      <c r="H3" s="628"/>
      <c r="I3" s="628"/>
      <c r="J3" s="840"/>
    </row>
    <row r="4" spans="2:10" ht="13.2" customHeight="1">
      <c r="B4" s="852" t="s">
        <v>66</v>
      </c>
      <c r="C4" s="894" t="s">
        <v>121</v>
      </c>
      <c r="D4" s="895" t="s">
        <v>129</v>
      </c>
      <c r="E4" s="895" t="s">
        <v>130</v>
      </c>
      <c r="F4" s="895" t="s">
        <v>131</v>
      </c>
      <c r="G4" s="895" t="s">
        <v>132</v>
      </c>
      <c r="H4" s="895" t="s">
        <v>133</v>
      </c>
      <c r="I4" s="895" t="s">
        <v>134</v>
      </c>
      <c r="J4" s="905" t="s">
        <v>113</v>
      </c>
    </row>
    <row r="5" spans="2:10" ht="13.2" customHeight="1">
      <c r="B5" s="857" t="s">
        <v>114</v>
      </c>
      <c r="C5" s="847"/>
      <c r="D5" s="848">
        <v>72</v>
      </c>
      <c r="E5" s="848">
        <v>77</v>
      </c>
      <c r="F5" s="848">
        <v>75</v>
      </c>
      <c r="G5" s="848">
        <v>76</v>
      </c>
      <c r="H5" s="848">
        <v>78</v>
      </c>
      <c r="I5" s="848">
        <v>77</v>
      </c>
      <c r="J5" s="849">
        <v>77</v>
      </c>
    </row>
    <row r="6" spans="2:10" ht="13.2" customHeight="1">
      <c r="B6" s="857" t="s">
        <v>115</v>
      </c>
      <c r="C6" s="847"/>
      <c r="D6" s="848">
        <v>66</v>
      </c>
      <c r="E6" s="848">
        <v>65</v>
      </c>
      <c r="F6" s="848">
        <v>65</v>
      </c>
      <c r="G6" s="848">
        <v>66</v>
      </c>
      <c r="H6" s="848">
        <v>64</v>
      </c>
      <c r="I6" s="848">
        <v>64</v>
      </c>
      <c r="J6" s="849">
        <v>62</v>
      </c>
    </row>
    <row r="7" spans="2:10" ht="13.2" customHeight="1">
      <c r="B7" s="857" t="s">
        <v>116</v>
      </c>
      <c r="C7" s="847"/>
      <c r="D7" s="848">
        <v>73</v>
      </c>
      <c r="E7" s="848">
        <v>72</v>
      </c>
      <c r="F7" s="848">
        <v>72</v>
      </c>
      <c r="G7" s="848">
        <v>73</v>
      </c>
      <c r="H7" s="848">
        <v>70</v>
      </c>
      <c r="I7" s="848">
        <v>71</v>
      </c>
      <c r="J7" s="849">
        <v>69</v>
      </c>
    </row>
    <row r="8" spans="2:10" ht="13.2" customHeight="1">
      <c r="B8" s="857" t="s">
        <v>117</v>
      </c>
      <c r="C8" s="847"/>
      <c r="D8" s="848">
        <v>66</v>
      </c>
      <c r="E8" s="848">
        <v>66</v>
      </c>
      <c r="F8" s="848">
        <v>66</v>
      </c>
      <c r="G8" s="848">
        <v>64</v>
      </c>
      <c r="H8" s="848">
        <v>64</v>
      </c>
      <c r="I8" s="848">
        <v>61</v>
      </c>
      <c r="J8" s="849">
        <v>61</v>
      </c>
    </row>
    <row r="9" spans="2:10" ht="13.2" customHeight="1">
      <c r="B9" s="858" t="s">
        <v>118</v>
      </c>
      <c r="C9" s="847"/>
      <c r="D9" s="848">
        <v>54</v>
      </c>
      <c r="E9" s="848">
        <v>56</v>
      </c>
      <c r="F9" s="848">
        <v>54</v>
      </c>
      <c r="G9" s="848">
        <v>53</v>
      </c>
      <c r="H9" s="848">
        <v>51</v>
      </c>
      <c r="I9" s="848">
        <v>53</v>
      </c>
      <c r="J9" s="849">
        <v>52</v>
      </c>
    </row>
    <row r="10" spans="2:10" ht="13.2" customHeight="1">
      <c r="B10" s="907"/>
      <c r="C10" s="908"/>
      <c r="D10" s="909"/>
      <c r="E10" s="909"/>
      <c r="F10" s="909"/>
      <c r="G10" s="909"/>
      <c r="H10" s="909"/>
      <c r="I10" s="909"/>
      <c r="J10" s="910"/>
    </row>
    <row r="11" spans="2:10" ht="13.2" customHeight="1">
      <c r="B11" s="862" t="s">
        <v>104</v>
      </c>
      <c r="C11" s="863"/>
      <c r="D11" s="864">
        <v>2</v>
      </c>
      <c r="E11" s="864">
        <v>1</v>
      </c>
      <c r="F11" s="864">
        <v>-1</v>
      </c>
      <c r="G11" s="864">
        <v>9</v>
      </c>
      <c r="H11" s="864">
        <v>-1</v>
      </c>
      <c r="I11" s="864">
        <v>5</v>
      </c>
      <c r="J11" s="865">
        <v>3</v>
      </c>
    </row>
    <row r="12" spans="2:10" ht="13.2" customHeight="1">
      <c r="B12" s="851"/>
      <c r="C12" s="851"/>
      <c r="D12" s="851"/>
      <c r="E12" s="851"/>
      <c r="F12" s="851"/>
      <c r="G12" s="851"/>
      <c r="H12" s="851"/>
      <c r="I12" s="851"/>
      <c r="J12" s="851"/>
    </row>
    <row r="13" spans="2:10" ht="13.2" customHeight="1">
      <c r="B13" s="376"/>
      <c r="C13" s="376"/>
      <c r="D13" s="628"/>
      <c r="E13" s="628"/>
      <c r="F13" s="628"/>
      <c r="G13" s="628"/>
      <c r="H13" s="628"/>
      <c r="I13" s="628"/>
      <c r="J13" s="840"/>
    </row>
    <row r="14" spans="2:10" ht="13.2" customHeight="1">
      <c r="B14" s="852" t="s">
        <v>127</v>
      </c>
      <c r="C14" s="898" t="str">
        <f>+C4</f>
        <v>Q419</v>
      </c>
      <c r="D14" s="917" t="str">
        <f t="shared" ref="D14:J14" si="0">+D4</f>
        <v>Q319</v>
      </c>
      <c r="E14" s="917" t="str">
        <f t="shared" si="0"/>
        <v>Q219</v>
      </c>
      <c r="F14" s="917" t="str">
        <f t="shared" si="0"/>
        <v>Q119</v>
      </c>
      <c r="G14" s="917" t="str">
        <f t="shared" si="0"/>
        <v>Q418</v>
      </c>
      <c r="H14" s="917" t="str">
        <f t="shared" si="0"/>
        <v>Q318</v>
      </c>
      <c r="I14" s="917" t="str">
        <f t="shared" si="0"/>
        <v>Q218</v>
      </c>
      <c r="J14" s="906" t="str">
        <f t="shared" si="0"/>
        <v>Q118</v>
      </c>
    </row>
    <row r="15" spans="2:10" ht="13.2" customHeight="1">
      <c r="B15" s="857" t="s">
        <v>114</v>
      </c>
      <c r="C15" s="844"/>
      <c r="D15" s="845">
        <v>23</v>
      </c>
      <c r="E15" s="845">
        <v>17</v>
      </c>
      <c r="F15" s="845">
        <v>19</v>
      </c>
      <c r="G15" s="845">
        <v>19</v>
      </c>
      <c r="H15" s="845">
        <v>19</v>
      </c>
      <c r="I15" s="845">
        <v>18</v>
      </c>
      <c r="J15" s="846">
        <v>18</v>
      </c>
    </row>
    <row r="16" spans="2:10" ht="13.2" customHeight="1">
      <c r="B16" s="857" t="s">
        <v>115</v>
      </c>
      <c r="C16" s="847"/>
      <c r="D16" s="848">
        <v>24</v>
      </c>
      <c r="E16" s="848">
        <v>25</v>
      </c>
      <c r="F16" s="848">
        <v>28</v>
      </c>
      <c r="G16" s="848">
        <v>31</v>
      </c>
      <c r="H16" s="848">
        <v>24</v>
      </c>
      <c r="I16" s="848">
        <v>25</v>
      </c>
      <c r="J16" s="849">
        <v>28</v>
      </c>
    </row>
    <row r="17" spans="2:10" ht="13.2" customHeight="1">
      <c r="B17" s="857" t="s">
        <v>116</v>
      </c>
      <c r="C17" s="847"/>
      <c r="D17" s="848">
        <v>19</v>
      </c>
      <c r="E17" s="848">
        <v>18</v>
      </c>
      <c r="F17" s="848">
        <v>19</v>
      </c>
      <c r="G17" s="848">
        <v>21</v>
      </c>
      <c r="H17" s="848">
        <v>17</v>
      </c>
      <c r="I17" s="848">
        <v>19</v>
      </c>
      <c r="J17" s="849">
        <v>18</v>
      </c>
    </row>
    <row r="18" spans="2:10" ht="13.2" customHeight="1">
      <c r="B18" s="857" t="s">
        <v>117</v>
      </c>
      <c r="C18" s="847"/>
      <c r="D18" s="848">
        <v>28</v>
      </c>
      <c r="E18" s="848">
        <v>32</v>
      </c>
      <c r="F18" s="848">
        <v>35</v>
      </c>
      <c r="G18" s="848">
        <v>29</v>
      </c>
      <c r="H18" s="848">
        <v>28</v>
      </c>
      <c r="I18" s="848">
        <v>31</v>
      </c>
      <c r="J18" s="849">
        <v>31</v>
      </c>
    </row>
    <row r="19" spans="2:10" ht="13.2" customHeight="1">
      <c r="B19" s="858" t="s">
        <v>118</v>
      </c>
      <c r="C19" s="847"/>
      <c r="D19" s="848">
        <v>33</v>
      </c>
      <c r="E19" s="848">
        <v>32</v>
      </c>
      <c r="F19" s="848">
        <v>32</v>
      </c>
      <c r="G19" s="848">
        <v>31</v>
      </c>
      <c r="H19" s="848">
        <v>32</v>
      </c>
      <c r="I19" s="848">
        <v>32</v>
      </c>
      <c r="J19" s="849">
        <v>33</v>
      </c>
    </row>
    <row r="20" spans="2:10" ht="13.2" customHeight="1">
      <c r="B20" s="861"/>
      <c r="C20" s="911"/>
      <c r="D20" s="912"/>
      <c r="E20" s="912"/>
      <c r="F20" s="912"/>
      <c r="G20" s="912"/>
      <c r="H20" s="912"/>
      <c r="I20" s="912"/>
      <c r="J20" s="913"/>
    </row>
    <row r="21" spans="2:10" ht="13.2" customHeight="1">
      <c r="B21" s="862" t="s">
        <v>104</v>
      </c>
      <c r="C21" s="863"/>
      <c r="D21" s="864">
        <v>-3</v>
      </c>
      <c r="E21" s="864">
        <v>-15</v>
      </c>
      <c r="F21" s="864">
        <v>-8</v>
      </c>
      <c r="G21" s="864">
        <v>-17</v>
      </c>
      <c r="H21" s="864">
        <v>-9</v>
      </c>
      <c r="I21" s="864">
        <v>-11</v>
      </c>
      <c r="J21" s="865">
        <v>-10</v>
      </c>
    </row>
    <row r="22" spans="2:10" ht="13.2" customHeight="1">
      <c r="B22" s="851"/>
      <c r="C22" s="851"/>
      <c r="D22" s="851"/>
      <c r="E22" s="851"/>
      <c r="F22" s="851"/>
      <c r="G22" s="851"/>
      <c r="H22" s="851"/>
      <c r="I22" s="851"/>
      <c r="J22" s="851"/>
    </row>
    <row r="23" spans="2:10" ht="13.2" customHeight="1">
      <c r="B23" s="376"/>
      <c r="C23" s="376"/>
      <c r="D23" s="628"/>
      <c r="E23" s="628"/>
      <c r="F23" s="628"/>
      <c r="G23" s="628"/>
      <c r="H23" s="628"/>
      <c r="I23" s="628"/>
      <c r="J23" s="840"/>
    </row>
    <row r="24" spans="2:10" ht="13.2" customHeight="1">
      <c r="B24" s="852" t="s">
        <v>112</v>
      </c>
      <c r="C24" s="898" t="str">
        <f t="shared" ref="C24:J24" si="1">+C4</f>
        <v>Q419</v>
      </c>
      <c r="D24" s="917" t="str">
        <f t="shared" si="1"/>
        <v>Q319</v>
      </c>
      <c r="E24" s="917" t="str">
        <f t="shared" si="1"/>
        <v>Q219</v>
      </c>
      <c r="F24" s="917" t="str">
        <f t="shared" si="1"/>
        <v>Q119</v>
      </c>
      <c r="G24" s="917" t="str">
        <f t="shared" si="1"/>
        <v>Q418</v>
      </c>
      <c r="H24" s="917" t="str">
        <f t="shared" si="1"/>
        <v>Q318</v>
      </c>
      <c r="I24" s="917" t="str">
        <f t="shared" si="1"/>
        <v>Q218</v>
      </c>
      <c r="J24" s="906" t="str">
        <f t="shared" si="1"/>
        <v>Q118</v>
      </c>
    </row>
    <row r="25" spans="2:10" ht="13.2" customHeight="1">
      <c r="B25" s="857" t="s">
        <v>114</v>
      </c>
      <c r="C25" s="844"/>
      <c r="D25" s="845">
        <v>-32</v>
      </c>
      <c r="E25" s="845">
        <v>-23</v>
      </c>
      <c r="F25" s="845">
        <v>-1</v>
      </c>
      <c r="G25" s="845">
        <v>-18</v>
      </c>
      <c r="H25" s="845">
        <v>-30</v>
      </c>
      <c r="I25" s="845">
        <v>-1</v>
      </c>
      <c r="J25" s="846">
        <v>-13</v>
      </c>
    </row>
    <row r="26" spans="2:10" ht="13.2" customHeight="1">
      <c r="B26" s="857" t="s">
        <v>115</v>
      </c>
      <c r="C26" s="847"/>
      <c r="D26" s="848">
        <v>-7</v>
      </c>
      <c r="E26" s="848">
        <v>7</v>
      </c>
      <c r="F26" s="848">
        <v>-15</v>
      </c>
      <c r="G26" s="848">
        <v>-9</v>
      </c>
      <c r="H26" s="848">
        <v>-5</v>
      </c>
      <c r="I26" s="848">
        <v>4</v>
      </c>
      <c r="J26" s="849">
        <v>21</v>
      </c>
    </row>
    <row r="27" spans="2:10" ht="13.2" customHeight="1">
      <c r="B27" s="857" t="s">
        <v>116</v>
      </c>
      <c r="C27" s="847"/>
      <c r="D27" s="848">
        <v>-7</v>
      </c>
      <c r="E27" s="848">
        <v>0</v>
      </c>
      <c r="F27" s="848">
        <v>-4</v>
      </c>
      <c r="G27" s="848">
        <v>6</v>
      </c>
      <c r="H27" s="848">
        <v>2</v>
      </c>
      <c r="I27" s="848">
        <v>22</v>
      </c>
      <c r="J27" s="849">
        <v>10</v>
      </c>
    </row>
    <row r="28" spans="2:10" ht="13.2" customHeight="1">
      <c r="B28" s="857" t="s">
        <v>117</v>
      </c>
      <c r="C28" s="847"/>
      <c r="D28" s="848">
        <v>-7</v>
      </c>
      <c r="E28" s="848">
        <v>-6</v>
      </c>
      <c r="F28" s="848">
        <v>-6</v>
      </c>
      <c r="G28" s="848">
        <v>-4</v>
      </c>
      <c r="H28" s="848">
        <v>-4</v>
      </c>
      <c r="I28" s="848">
        <v>4</v>
      </c>
      <c r="J28" s="849">
        <v>1</v>
      </c>
    </row>
    <row r="29" spans="2:10" ht="13.2" customHeight="1">
      <c r="B29" s="858" t="s">
        <v>118</v>
      </c>
      <c r="C29" s="847"/>
      <c r="D29" s="848">
        <v>1</v>
      </c>
      <c r="E29" s="848">
        <v>-2</v>
      </c>
      <c r="F29" s="848">
        <v>1</v>
      </c>
      <c r="G29" s="848">
        <v>-1</v>
      </c>
      <c r="H29" s="848">
        <v>-1</v>
      </c>
      <c r="I29" s="848">
        <v>-1</v>
      </c>
      <c r="J29" s="849">
        <v>0</v>
      </c>
    </row>
    <row r="30" spans="2:10" ht="13.2" customHeight="1">
      <c r="B30" s="861"/>
      <c r="C30" s="911"/>
      <c r="D30" s="912"/>
      <c r="E30" s="912"/>
      <c r="F30" s="912"/>
      <c r="G30" s="912"/>
      <c r="H30" s="912"/>
      <c r="I30" s="912"/>
      <c r="J30" s="913"/>
    </row>
    <row r="31" spans="2:10" ht="13.2" customHeight="1">
      <c r="B31" s="862" t="s">
        <v>104</v>
      </c>
      <c r="C31" s="863"/>
      <c r="D31" s="864">
        <v>5</v>
      </c>
      <c r="E31" s="864">
        <v>-4</v>
      </c>
      <c r="F31" s="864">
        <v>-8</v>
      </c>
      <c r="G31" s="864">
        <v>-5</v>
      </c>
      <c r="H31" s="864">
        <v>-3</v>
      </c>
      <c r="I31" s="864">
        <v>-1</v>
      </c>
      <c r="J31" s="865">
        <v>2</v>
      </c>
    </row>
    <row r="32" spans="2:10" ht="13.2" customHeight="1">
      <c r="B32" s="851"/>
      <c r="C32" s="851"/>
      <c r="D32" s="851"/>
      <c r="E32" s="851"/>
      <c r="F32" s="851"/>
      <c r="G32" s="851"/>
      <c r="H32" s="851"/>
      <c r="I32" s="851"/>
      <c r="J32" s="851"/>
    </row>
    <row r="33" spans="2:10" ht="13.2" customHeight="1">
      <c r="B33" s="335"/>
      <c r="C33" s="335"/>
      <c r="D33" s="335"/>
      <c r="E33" s="335"/>
      <c r="F33" s="335"/>
      <c r="G33" s="335"/>
      <c r="H33" s="335"/>
      <c r="I33" s="335"/>
      <c r="J33" s="335"/>
    </row>
    <row r="34" spans="2:10" ht="13.2" customHeight="1">
      <c r="B34" s="850" t="s">
        <v>128</v>
      </c>
      <c r="C34" s="917"/>
      <c r="D34" s="917"/>
      <c r="E34" s="917"/>
      <c r="F34" s="917"/>
      <c r="G34" s="917"/>
      <c r="H34" s="917"/>
      <c r="I34" s="917"/>
      <c r="J34" s="917"/>
    </row>
    <row r="35" spans="2:10" ht="13.2" customHeight="1">
      <c r="B35" s="294" t="s">
        <v>135</v>
      </c>
      <c r="C35" s="842"/>
      <c r="D35" s="842"/>
      <c r="E35" s="842"/>
      <c r="F35" s="842"/>
      <c r="G35" s="842"/>
      <c r="H35" s="842"/>
      <c r="I35" s="842"/>
      <c r="J35" s="842"/>
    </row>
    <row r="36" spans="2:10" ht="13.2" customHeight="1">
      <c r="B36" s="914" t="s">
        <v>15</v>
      </c>
      <c r="C36" s="683"/>
      <c r="D36" s="856">
        <v>21.2</v>
      </c>
      <c r="E36" s="856">
        <v>21.4</v>
      </c>
      <c r="F36" s="856">
        <v>21.4</v>
      </c>
      <c r="G36" s="856">
        <v>21.599999999999998</v>
      </c>
      <c r="H36" s="856">
        <v>21.299999999999997</v>
      </c>
      <c r="I36" s="856">
        <v>21.1</v>
      </c>
      <c r="J36" s="903">
        <v>20.9</v>
      </c>
    </row>
    <row r="37" spans="2:10" ht="13.2" customHeight="1">
      <c r="B37" s="453" t="s">
        <v>16</v>
      </c>
      <c r="C37" s="441"/>
      <c r="D37" s="474">
        <v>0.1</v>
      </c>
      <c r="E37" s="474">
        <v>0.1</v>
      </c>
      <c r="F37" s="474">
        <v>0.1</v>
      </c>
      <c r="G37" s="474">
        <v>0.1</v>
      </c>
      <c r="H37" s="474">
        <v>0.1</v>
      </c>
      <c r="I37" s="474">
        <v>0.2</v>
      </c>
      <c r="J37" s="512">
        <v>0.3</v>
      </c>
    </row>
    <row r="38" spans="2:10" ht="13.2" customHeight="1">
      <c r="B38" s="453" t="s">
        <v>17</v>
      </c>
      <c r="C38" s="441"/>
      <c r="D38" s="474">
        <v>0</v>
      </c>
      <c r="E38" s="474">
        <v>0</v>
      </c>
      <c r="F38" s="474">
        <v>0</v>
      </c>
      <c r="G38" s="474">
        <v>0</v>
      </c>
      <c r="H38" s="474">
        <v>0</v>
      </c>
      <c r="I38" s="474">
        <v>0</v>
      </c>
      <c r="J38" s="512">
        <v>0</v>
      </c>
    </row>
    <row r="39" spans="2:10" ht="13.2" customHeight="1">
      <c r="B39" s="454" t="s">
        <v>21</v>
      </c>
      <c r="C39" s="448"/>
      <c r="D39" s="477">
        <v>21.3</v>
      </c>
      <c r="E39" s="477">
        <v>21.5</v>
      </c>
      <c r="F39" s="477">
        <v>21.5</v>
      </c>
      <c r="G39" s="477">
        <v>21.7</v>
      </c>
      <c r="H39" s="477">
        <v>21.4</v>
      </c>
      <c r="I39" s="477">
        <v>21.3</v>
      </c>
      <c r="J39" s="513">
        <v>21.2</v>
      </c>
    </row>
    <row r="40" spans="2:10" ht="13.2" customHeight="1">
      <c r="B40" s="453" t="s">
        <v>13</v>
      </c>
      <c r="C40" s="441"/>
      <c r="D40" s="474">
        <v>5.9</v>
      </c>
      <c r="E40" s="474">
        <v>6.1000000000000005</v>
      </c>
      <c r="F40" s="474">
        <v>6</v>
      </c>
      <c r="G40" s="474">
        <v>6</v>
      </c>
      <c r="H40" s="474">
        <v>6.1000000000000005</v>
      </c>
      <c r="I40" s="474">
        <v>6</v>
      </c>
      <c r="J40" s="512">
        <v>5.8999999999999995</v>
      </c>
    </row>
    <row r="41" spans="2:10" ht="13.2" customHeight="1">
      <c r="B41" s="453" t="s">
        <v>12</v>
      </c>
      <c r="C41" s="441"/>
      <c r="D41" s="474">
        <v>0.1</v>
      </c>
      <c r="E41" s="474">
        <v>0.1</v>
      </c>
      <c r="F41" s="474">
        <v>0.1</v>
      </c>
      <c r="G41" s="474">
        <v>0.1</v>
      </c>
      <c r="H41" s="474">
        <v>0.1</v>
      </c>
      <c r="I41" s="474">
        <v>0.1</v>
      </c>
      <c r="J41" s="512">
        <v>0.2</v>
      </c>
    </row>
    <row r="42" spans="2:10" ht="13.2" customHeight="1">
      <c r="B42" s="455" t="s">
        <v>11</v>
      </c>
      <c r="C42" s="450"/>
      <c r="D42" s="479">
        <v>6</v>
      </c>
      <c r="E42" s="479">
        <v>6.2</v>
      </c>
      <c r="F42" s="479">
        <v>6.1</v>
      </c>
      <c r="G42" s="479">
        <v>6.1</v>
      </c>
      <c r="H42" s="479">
        <v>6.2</v>
      </c>
      <c r="I42" s="479">
        <v>6.1</v>
      </c>
      <c r="J42" s="514">
        <v>6.1</v>
      </c>
    </row>
    <row r="43" spans="2:10" ht="13.2" customHeight="1">
      <c r="B43" s="900"/>
      <c r="C43" s="842"/>
      <c r="D43" s="842"/>
      <c r="E43" s="842"/>
      <c r="F43" s="842"/>
      <c r="G43" s="842"/>
      <c r="H43" s="842"/>
      <c r="I43" s="842"/>
      <c r="J43" s="842"/>
    </row>
    <row r="44" spans="2:10" ht="13.2" customHeight="1">
      <c r="B44" s="294" t="s">
        <v>136</v>
      </c>
      <c r="C44" s="842"/>
      <c r="D44" s="842"/>
      <c r="E44" s="842"/>
      <c r="F44" s="842"/>
      <c r="G44" s="842"/>
      <c r="H44" s="842"/>
      <c r="I44" s="842"/>
      <c r="J44" s="842"/>
    </row>
    <row r="45" spans="2:10" ht="13.2" customHeight="1">
      <c r="B45" s="914" t="s">
        <v>15</v>
      </c>
      <c r="C45" s="683"/>
      <c r="D45" s="856">
        <v>13</v>
      </c>
      <c r="E45" s="856">
        <v>13</v>
      </c>
      <c r="F45" s="856">
        <v>12.799999999999999</v>
      </c>
      <c r="G45" s="856">
        <v>12.7</v>
      </c>
      <c r="H45" s="856">
        <v>12.8</v>
      </c>
      <c r="I45" s="856">
        <v>12.7</v>
      </c>
      <c r="J45" s="903">
        <v>12.299999999999999</v>
      </c>
    </row>
    <row r="46" spans="2:10" ht="13.2" customHeight="1">
      <c r="B46" s="453" t="s">
        <v>16</v>
      </c>
      <c r="C46" s="441"/>
      <c r="D46" s="474">
        <v>0.1</v>
      </c>
      <c r="E46" s="474">
        <v>0.1</v>
      </c>
      <c r="F46" s="474">
        <v>0.1</v>
      </c>
      <c r="G46" s="474">
        <v>0.1</v>
      </c>
      <c r="H46" s="474">
        <v>0.1</v>
      </c>
      <c r="I46" s="474">
        <v>0.1</v>
      </c>
      <c r="J46" s="512">
        <v>0.3</v>
      </c>
    </row>
    <row r="47" spans="2:10" ht="13.2" customHeight="1">
      <c r="B47" s="453" t="s">
        <v>17</v>
      </c>
      <c r="C47" s="441"/>
      <c r="D47" s="474">
        <v>0.3</v>
      </c>
      <c r="E47" s="474">
        <v>0.3</v>
      </c>
      <c r="F47" s="474">
        <v>0.3</v>
      </c>
      <c r="G47" s="474">
        <v>0.4</v>
      </c>
      <c r="H47" s="474">
        <v>0.5</v>
      </c>
      <c r="I47" s="474">
        <v>0.4</v>
      </c>
      <c r="J47" s="512">
        <v>0.4</v>
      </c>
    </row>
    <row r="48" spans="2:10" ht="13.2" customHeight="1">
      <c r="B48" s="454" t="s">
        <v>21</v>
      </c>
      <c r="C48" s="448"/>
      <c r="D48" s="477">
        <v>13.4</v>
      </c>
      <c r="E48" s="477">
        <v>13.4</v>
      </c>
      <c r="F48" s="477">
        <v>13.2</v>
      </c>
      <c r="G48" s="477">
        <v>13.2</v>
      </c>
      <c r="H48" s="477">
        <v>13.4</v>
      </c>
      <c r="I48" s="477">
        <v>13.2</v>
      </c>
      <c r="J48" s="513">
        <v>13</v>
      </c>
    </row>
    <row r="49" spans="2:10" ht="13.2" customHeight="1">
      <c r="B49" s="453" t="s">
        <v>13</v>
      </c>
      <c r="C49" s="441"/>
      <c r="D49" s="474">
        <v>7.6</v>
      </c>
      <c r="E49" s="474">
        <v>7.6</v>
      </c>
      <c r="F49" s="474">
        <v>7.5</v>
      </c>
      <c r="G49" s="474">
        <v>7.7</v>
      </c>
      <c r="H49" s="474">
        <v>7.1000000000000005</v>
      </c>
      <c r="I49" s="474">
        <v>7.5</v>
      </c>
      <c r="J49" s="512">
        <v>6.8999999999999995</v>
      </c>
    </row>
    <row r="50" spans="2:10" ht="13.2" customHeight="1">
      <c r="B50" s="453" t="s">
        <v>12</v>
      </c>
      <c r="C50" s="441"/>
      <c r="D50" s="474">
        <v>0.2</v>
      </c>
      <c r="E50" s="474">
        <v>0.2</v>
      </c>
      <c r="F50" s="474">
        <v>0.2</v>
      </c>
      <c r="G50" s="474">
        <v>0.1</v>
      </c>
      <c r="H50" s="474">
        <v>0.1</v>
      </c>
      <c r="I50" s="474">
        <v>0.1</v>
      </c>
      <c r="J50" s="512">
        <v>0.2</v>
      </c>
    </row>
    <row r="51" spans="2:10" ht="13.2" customHeight="1">
      <c r="B51" s="455" t="s">
        <v>11</v>
      </c>
      <c r="C51" s="450"/>
      <c r="D51" s="479">
        <v>7.8</v>
      </c>
      <c r="E51" s="479">
        <v>7.8</v>
      </c>
      <c r="F51" s="479">
        <v>7.7</v>
      </c>
      <c r="G51" s="479">
        <v>7.8</v>
      </c>
      <c r="H51" s="479">
        <v>7.2</v>
      </c>
      <c r="I51" s="479">
        <v>7.6</v>
      </c>
      <c r="J51" s="514">
        <v>7.1</v>
      </c>
    </row>
    <row r="52" spans="2:10" ht="13.2" customHeight="1">
      <c r="B52" s="900"/>
      <c r="C52" s="842"/>
      <c r="D52" s="842"/>
      <c r="E52" s="842"/>
      <c r="F52" s="842"/>
      <c r="G52" s="842"/>
      <c r="H52" s="842"/>
      <c r="I52" s="842"/>
      <c r="J52" s="842"/>
    </row>
    <row r="53" spans="2:10" ht="13.2" customHeight="1">
      <c r="B53" s="294" t="s">
        <v>137</v>
      </c>
      <c r="C53" s="842"/>
      <c r="D53" s="842"/>
      <c r="E53" s="842"/>
      <c r="F53" s="842"/>
      <c r="G53" s="842"/>
      <c r="H53" s="842"/>
      <c r="I53" s="842"/>
      <c r="J53" s="842"/>
    </row>
    <row r="54" spans="2:10" ht="13.2" customHeight="1">
      <c r="B54" s="914" t="s">
        <v>15</v>
      </c>
      <c r="C54" s="683"/>
      <c r="D54" s="856">
        <v>16.100000000000001</v>
      </c>
      <c r="E54" s="868">
        <v>16.600000000000001</v>
      </c>
      <c r="F54" s="868">
        <v>16.100000000000001</v>
      </c>
      <c r="G54" s="868">
        <v>15.8</v>
      </c>
      <c r="H54" s="868">
        <v>16.2</v>
      </c>
      <c r="I54" s="868">
        <v>15.8</v>
      </c>
      <c r="J54" s="904">
        <v>15.3</v>
      </c>
    </row>
    <row r="55" spans="2:10" ht="13.2" customHeight="1">
      <c r="B55" s="453" t="s">
        <v>16</v>
      </c>
      <c r="C55" s="441"/>
      <c r="D55" s="474">
        <v>0</v>
      </c>
      <c r="E55" s="442">
        <v>0</v>
      </c>
      <c r="F55" s="442">
        <v>0</v>
      </c>
      <c r="G55" s="442">
        <v>0</v>
      </c>
      <c r="H55" s="442">
        <v>0</v>
      </c>
      <c r="I55" s="442">
        <v>0</v>
      </c>
      <c r="J55" s="499">
        <v>0</v>
      </c>
    </row>
    <row r="56" spans="2:10" ht="13.2" customHeight="1">
      <c r="B56" s="453" t="s">
        <v>17</v>
      </c>
      <c r="C56" s="441"/>
      <c r="D56" s="474">
        <v>0</v>
      </c>
      <c r="E56" s="442">
        <v>0</v>
      </c>
      <c r="F56" s="442">
        <v>0</v>
      </c>
      <c r="G56" s="442">
        <v>0</v>
      </c>
      <c r="H56" s="442">
        <v>0</v>
      </c>
      <c r="I56" s="442">
        <v>0</v>
      </c>
      <c r="J56" s="499">
        <v>0</v>
      </c>
    </row>
    <row r="57" spans="2:10" ht="13.2" customHeight="1">
      <c r="B57" s="454" t="s">
        <v>21</v>
      </c>
      <c r="C57" s="448"/>
      <c r="D57" s="477">
        <v>16.100000000000001</v>
      </c>
      <c r="E57" s="449">
        <v>16.600000000000001</v>
      </c>
      <c r="F57" s="449">
        <v>16.100000000000001</v>
      </c>
      <c r="G57" s="449">
        <v>15.8</v>
      </c>
      <c r="H57" s="449">
        <v>16.2</v>
      </c>
      <c r="I57" s="449">
        <v>15.8</v>
      </c>
      <c r="J57" s="575">
        <v>15.3</v>
      </c>
    </row>
    <row r="58" spans="2:10" ht="13.2" customHeight="1">
      <c r="B58" s="453" t="s">
        <v>13</v>
      </c>
      <c r="C58" s="441"/>
      <c r="D58" s="474">
        <v>6.3</v>
      </c>
      <c r="E58" s="442">
        <v>6.7</v>
      </c>
      <c r="F58" s="442">
        <v>7</v>
      </c>
      <c r="G58" s="442">
        <v>6.6</v>
      </c>
      <c r="H58" s="442">
        <v>6.7</v>
      </c>
      <c r="I58" s="442">
        <v>6.6</v>
      </c>
      <c r="J58" s="499">
        <v>6.5</v>
      </c>
    </row>
    <row r="59" spans="2:10" ht="13.2" customHeight="1">
      <c r="B59" s="453" t="s">
        <v>12</v>
      </c>
      <c r="C59" s="441"/>
      <c r="D59" s="474">
        <v>0</v>
      </c>
      <c r="E59" s="442">
        <v>0</v>
      </c>
      <c r="F59" s="442">
        <v>0</v>
      </c>
      <c r="G59" s="442">
        <v>0</v>
      </c>
      <c r="H59" s="442">
        <v>0</v>
      </c>
      <c r="I59" s="442">
        <v>0</v>
      </c>
      <c r="J59" s="499">
        <v>0</v>
      </c>
    </row>
    <row r="60" spans="2:10" ht="13.2" customHeight="1">
      <c r="B60" s="455" t="s">
        <v>11</v>
      </c>
      <c r="C60" s="450"/>
      <c r="D60" s="479">
        <v>6.3</v>
      </c>
      <c r="E60" s="451">
        <v>6.7</v>
      </c>
      <c r="F60" s="451">
        <v>7</v>
      </c>
      <c r="G60" s="451">
        <v>6.6</v>
      </c>
      <c r="H60" s="451">
        <v>6.7</v>
      </c>
      <c r="I60" s="451">
        <v>6.6</v>
      </c>
      <c r="J60" s="576">
        <v>6.5</v>
      </c>
    </row>
    <row r="61" spans="2:10" ht="13.2" customHeight="1">
      <c r="B61" s="900"/>
      <c r="C61" s="842"/>
      <c r="D61" s="842"/>
      <c r="E61" s="842"/>
      <c r="F61" s="842"/>
      <c r="G61" s="842"/>
      <c r="H61" s="842"/>
      <c r="I61" s="842"/>
      <c r="J61" s="842"/>
    </row>
    <row r="62" spans="2:10" ht="13.2" customHeight="1">
      <c r="B62" s="294" t="s">
        <v>138</v>
      </c>
      <c r="C62" s="842"/>
      <c r="D62" s="842"/>
      <c r="E62" s="842"/>
      <c r="F62" s="842"/>
      <c r="G62" s="842"/>
      <c r="H62" s="842"/>
      <c r="I62" s="842"/>
      <c r="J62" s="842"/>
    </row>
    <row r="63" spans="2:10" ht="13.2" customHeight="1">
      <c r="B63" s="914" t="s">
        <v>15</v>
      </c>
      <c r="C63" s="683"/>
      <c r="D63" s="856">
        <v>18.7</v>
      </c>
      <c r="E63" s="868">
        <v>18.799999999999997</v>
      </c>
      <c r="F63" s="868">
        <v>18.899999999999999</v>
      </c>
      <c r="G63" s="868">
        <v>18.5</v>
      </c>
      <c r="H63" s="868">
        <v>18.5</v>
      </c>
      <c r="I63" s="868">
        <v>17.8</v>
      </c>
      <c r="J63" s="904">
        <v>18.000000000000004</v>
      </c>
    </row>
    <row r="64" spans="2:10" ht="13.2" customHeight="1">
      <c r="B64" s="453" t="s">
        <v>16</v>
      </c>
      <c r="C64" s="441"/>
      <c r="D64" s="474">
        <v>0.3</v>
      </c>
      <c r="E64" s="442">
        <v>0.3</v>
      </c>
      <c r="F64" s="442">
        <v>0.3</v>
      </c>
      <c r="G64" s="442">
        <v>0.3</v>
      </c>
      <c r="H64" s="442">
        <v>0.3</v>
      </c>
      <c r="I64" s="442">
        <v>0.4</v>
      </c>
      <c r="J64" s="499">
        <v>0.4</v>
      </c>
    </row>
    <row r="65" spans="2:10" ht="13.2" customHeight="1">
      <c r="B65" s="453" t="s">
        <v>17</v>
      </c>
      <c r="C65" s="441"/>
      <c r="D65" s="474">
        <v>0.1</v>
      </c>
      <c r="E65" s="442">
        <v>0.1</v>
      </c>
      <c r="F65" s="442">
        <v>0.2</v>
      </c>
      <c r="G65" s="442">
        <v>0.2</v>
      </c>
      <c r="H65" s="442">
        <v>0.2</v>
      </c>
      <c r="I65" s="442">
        <v>0.2</v>
      </c>
      <c r="J65" s="499">
        <v>0.2</v>
      </c>
    </row>
    <row r="66" spans="2:10" ht="13.2" customHeight="1">
      <c r="B66" s="454" t="s">
        <v>21</v>
      </c>
      <c r="C66" s="448"/>
      <c r="D66" s="477">
        <v>19.100000000000001</v>
      </c>
      <c r="E66" s="449">
        <v>19.2</v>
      </c>
      <c r="F66" s="449">
        <v>19.399999999999999</v>
      </c>
      <c r="G66" s="449">
        <v>19</v>
      </c>
      <c r="H66" s="449">
        <v>19</v>
      </c>
      <c r="I66" s="449">
        <v>18.399999999999999</v>
      </c>
      <c r="J66" s="575">
        <v>18.600000000000001</v>
      </c>
    </row>
    <row r="67" spans="2:10" ht="13.2" customHeight="1">
      <c r="B67" s="453" t="s">
        <v>13</v>
      </c>
      <c r="C67" s="441"/>
      <c r="D67" s="474">
        <v>8.7000000000000011</v>
      </c>
      <c r="E67" s="442">
        <v>8.9</v>
      </c>
      <c r="F67" s="442">
        <v>9.2000000000000011</v>
      </c>
      <c r="G67" s="442">
        <v>9</v>
      </c>
      <c r="H67" s="442">
        <v>8.5</v>
      </c>
      <c r="I67" s="442">
        <v>8.8000000000000007</v>
      </c>
      <c r="J67" s="499">
        <v>8.7000000000000011</v>
      </c>
    </row>
    <row r="68" spans="2:10" ht="13.2" customHeight="1">
      <c r="B68" s="453" t="s">
        <v>12</v>
      </c>
      <c r="C68" s="441"/>
      <c r="D68" s="474">
        <v>0.1</v>
      </c>
      <c r="E68" s="442">
        <v>0.1</v>
      </c>
      <c r="F68" s="442">
        <v>0.1</v>
      </c>
      <c r="G68" s="442">
        <v>0.1</v>
      </c>
      <c r="H68" s="442">
        <v>0.1</v>
      </c>
      <c r="I68" s="442">
        <v>0.2</v>
      </c>
      <c r="J68" s="499">
        <v>0.2</v>
      </c>
    </row>
    <row r="69" spans="2:10" ht="13.2" customHeight="1">
      <c r="B69" s="455" t="s">
        <v>11</v>
      </c>
      <c r="C69" s="450"/>
      <c r="D69" s="479">
        <v>8.8000000000000007</v>
      </c>
      <c r="E69" s="451">
        <v>9</v>
      </c>
      <c r="F69" s="451">
        <v>9.3000000000000007</v>
      </c>
      <c r="G69" s="451">
        <v>9.1</v>
      </c>
      <c r="H69" s="451">
        <v>8.6</v>
      </c>
      <c r="I69" s="451">
        <v>9</v>
      </c>
      <c r="J69" s="576">
        <v>8.9</v>
      </c>
    </row>
    <row r="70" spans="2:10" ht="13.2" customHeight="1">
      <c r="B70" s="851"/>
      <c r="C70" s="851"/>
      <c r="D70" s="851"/>
      <c r="E70" s="851"/>
      <c r="F70" s="851"/>
      <c r="G70" s="851"/>
      <c r="H70" s="851"/>
      <c r="I70" s="851"/>
      <c r="J70" s="851"/>
    </row>
    <row r="71" spans="2:10" ht="13.2" customHeight="1">
      <c r="B71" s="294" t="s">
        <v>139</v>
      </c>
      <c r="C71" s="842"/>
      <c r="D71" s="842"/>
      <c r="E71" s="842"/>
      <c r="F71" s="842"/>
      <c r="G71" s="842"/>
      <c r="H71" s="842"/>
      <c r="I71" s="842"/>
      <c r="J71" s="842"/>
    </row>
    <row r="72" spans="2:10" ht="13.2" customHeight="1">
      <c r="B72" s="914" t="s">
        <v>15</v>
      </c>
      <c r="C72" s="683"/>
      <c r="D72" s="856">
        <v>4.8000000000000007</v>
      </c>
      <c r="E72" s="868">
        <v>4.6000000000000014</v>
      </c>
      <c r="F72" s="868">
        <v>4.7000000000000011</v>
      </c>
      <c r="G72" s="868">
        <v>4.5</v>
      </c>
      <c r="H72" s="868">
        <v>4.7000000000000011</v>
      </c>
      <c r="I72" s="868">
        <v>4.6000000000000005</v>
      </c>
      <c r="J72" s="904">
        <v>4.9000000000000004</v>
      </c>
    </row>
    <row r="73" spans="2:10" ht="13.2" customHeight="1">
      <c r="B73" s="453" t="s">
        <v>16</v>
      </c>
      <c r="C73" s="441"/>
      <c r="D73" s="474">
        <v>6</v>
      </c>
      <c r="E73" s="442">
        <v>6.1</v>
      </c>
      <c r="F73" s="442">
        <v>6.1</v>
      </c>
      <c r="G73" s="442">
        <v>6.1</v>
      </c>
      <c r="H73" s="442">
        <v>6.1</v>
      </c>
      <c r="I73" s="442">
        <v>6.2</v>
      </c>
      <c r="J73" s="499">
        <v>6</v>
      </c>
    </row>
    <row r="74" spans="2:10" ht="13.2" customHeight="1">
      <c r="B74" s="453" t="s">
        <v>17</v>
      </c>
      <c r="C74" s="441"/>
      <c r="D74" s="474">
        <v>1</v>
      </c>
      <c r="E74" s="442">
        <v>1.1000000000000001</v>
      </c>
      <c r="F74" s="442">
        <v>1.1000000000000001</v>
      </c>
      <c r="G74" s="442">
        <v>1.1000000000000001</v>
      </c>
      <c r="H74" s="442">
        <v>1.1000000000000001</v>
      </c>
      <c r="I74" s="442">
        <v>1.2</v>
      </c>
      <c r="J74" s="499">
        <v>1.1000000000000001</v>
      </c>
    </row>
    <row r="75" spans="2:10" ht="13.2" customHeight="1">
      <c r="B75" s="454" t="s">
        <v>21</v>
      </c>
      <c r="C75" s="448"/>
      <c r="D75" s="477">
        <v>11.8</v>
      </c>
      <c r="E75" s="449">
        <v>11.8</v>
      </c>
      <c r="F75" s="449">
        <v>11.9</v>
      </c>
      <c r="G75" s="449">
        <v>11.7</v>
      </c>
      <c r="H75" s="449">
        <v>11.9</v>
      </c>
      <c r="I75" s="449">
        <v>12</v>
      </c>
      <c r="J75" s="575">
        <v>12</v>
      </c>
    </row>
    <row r="76" spans="2:10" ht="13.2" customHeight="1">
      <c r="B76" s="453" t="s">
        <v>13</v>
      </c>
      <c r="C76" s="441"/>
      <c r="D76" s="474">
        <v>9</v>
      </c>
      <c r="E76" s="442">
        <v>9</v>
      </c>
      <c r="F76" s="442">
        <v>8.7999999999999989</v>
      </c>
      <c r="G76" s="442">
        <v>8.6999999999999993</v>
      </c>
      <c r="H76" s="442">
        <v>8.5</v>
      </c>
      <c r="I76" s="442">
        <v>8.6</v>
      </c>
      <c r="J76" s="499">
        <v>8.3999999999999986</v>
      </c>
    </row>
    <row r="77" spans="2:10" ht="13.2" customHeight="1">
      <c r="B77" s="453" t="s">
        <v>12</v>
      </c>
      <c r="C77" s="441"/>
      <c r="D77" s="474">
        <v>2.4</v>
      </c>
      <c r="E77" s="442">
        <v>2.5</v>
      </c>
      <c r="F77" s="442">
        <v>2.4</v>
      </c>
      <c r="G77" s="442">
        <v>2.5</v>
      </c>
      <c r="H77" s="442">
        <v>2.5</v>
      </c>
      <c r="I77" s="442">
        <v>2.5</v>
      </c>
      <c r="J77" s="499">
        <v>2.2999999999999998</v>
      </c>
    </row>
    <row r="78" spans="2:10" ht="13.2" customHeight="1">
      <c r="B78" s="455" t="s">
        <v>11</v>
      </c>
      <c r="C78" s="450"/>
      <c r="D78" s="479">
        <v>11.4</v>
      </c>
      <c r="E78" s="451">
        <v>11.5</v>
      </c>
      <c r="F78" s="451">
        <v>11.2</v>
      </c>
      <c r="G78" s="451">
        <v>11.2</v>
      </c>
      <c r="H78" s="451">
        <v>11</v>
      </c>
      <c r="I78" s="451">
        <v>11.1</v>
      </c>
      <c r="J78" s="576">
        <v>10.7</v>
      </c>
    </row>
    <row r="81" spans="10:10" ht="13.2" customHeight="1">
      <c r="J81" s="899"/>
    </row>
    <row r="82" spans="10:10" ht="13.2" customHeight="1">
      <c r="J82" s="899"/>
    </row>
    <row r="83" spans="10:10" ht="13.2" customHeight="1">
      <c r="J83" s="899"/>
    </row>
    <row r="84" spans="10:10" ht="13.2" customHeight="1">
      <c r="J84" s="899"/>
    </row>
    <row r="85" spans="10:10" ht="13.2" customHeight="1">
      <c r="J85" s="899"/>
    </row>
    <row r="86" spans="10:10" ht="13.2" customHeight="1">
      <c r="J86" s="899"/>
    </row>
    <row r="87" spans="10:10" ht="13.2" customHeight="1">
      <c r="J87" s="899"/>
    </row>
    <row r="88" spans="10:10" ht="13.2" customHeight="1">
      <c r="J88" s="899"/>
    </row>
    <row r="89" spans="10:10" ht="13.2" customHeight="1">
      <c r="J89" s="899"/>
    </row>
    <row r="90" spans="10:10" ht="13.2" customHeight="1">
      <c r="J90" s="899"/>
    </row>
    <row r="91" spans="10:10" ht="13.2" customHeight="1">
      <c r="J91" s="899"/>
    </row>
    <row r="92" spans="10:10" ht="13.2" customHeight="1">
      <c r="J92" s="899"/>
    </row>
    <row r="93" spans="10:10" ht="13.2" customHeight="1">
      <c r="J93" s="899"/>
    </row>
    <row r="94" spans="10:10" ht="13.2" customHeight="1">
      <c r="J94" s="899"/>
    </row>
    <row r="95" spans="10:10" ht="13.2" customHeight="1">
      <c r="J95" s="899"/>
    </row>
  </sheetData>
  <pageMargins left="0.7" right="0.7" top="0.75" bottom="0.75" header="0.3" footer="0.3"/>
  <pageSetup paperSize="9" orientation="portrait" r:id="rId1"/>
  <headerFooter>
    <oddFooter>&amp;C&amp;1#&amp;"Calibri"&amp;10&amp;K000000Confidential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2" tint="0.79998168889431442"/>
    <pageSetUpPr fitToPage="1"/>
  </sheetPr>
  <dimension ref="A1:BD108"/>
  <sheetViews>
    <sheetView topLeftCell="F1" zoomScale="90" zoomScaleNormal="90" workbookViewId="0">
      <selection activeCell="R57" sqref="R57"/>
    </sheetView>
  </sheetViews>
  <sheetFormatPr defaultColWidth="9.33203125" defaultRowHeight="12" outlineLevelRow="1" outlineLevelCol="1"/>
  <cols>
    <col min="1" max="1" width="23.33203125" style="146" customWidth="1"/>
    <col min="2" max="2" width="29.109375" style="49" customWidth="1"/>
    <col min="3" max="3" width="7.33203125" style="10" customWidth="1"/>
    <col min="4" max="7" width="7.33203125" style="49" customWidth="1"/>
    <col min="8" max="8" width="7.109375" style="49" customWidth="1" outlineLevel="1"/>
    <col min="9" max="10" width="7.33203125" style="49" customWidth="1" outlineLevel="1"/>
    <col min="11" max="14" width="7" style="49" customWidth="1"/>
    <col min="15" max="15" width="7.44140625" style="49" customWidth="1" outlineLevel="1"/>
    <col min="16" max="17" width="7.77734375" style="49" customWidth="1" outlineLevel="1"/>
    <col min="18" max="18" width="7" style="49" customWidth="1" outlineLevel="1"/>
    <col min="19" max="20" width="9.33203125" style="49" customWidth="1"/>
    <col min="21" max="23" width="7.6640625" style="49" customWidth="1"/>
    <col min="24" max="24" width="7.109375" style="49" customWidth="1"/>
    <col min="25" max="25" width="7.33203125" style="49" customWidth="1"/>
    <col min="26" max="26" width="8.77734375" style="49" customWidth="1"/>
    <col min="27" max="31" width="9.33203125" style="49" customWidth="1"/>
    <col min="32" max="32" width="9" style="49" bestFit="1" customWidth="1"/>
    <col min="33" max="33" width="9.33203125" style="49" customWidth="1"/>
    <col min="34" max="16384" width="9.33203125" style="49"/>
  </cols>
  <sheetData>
    <row r="1" spans="1:56" s="86" customFormat="1" ht="10.5" customHeight="1">
      <c r="A1" s="162" t="s">
        <v>59</v>
      </c>
      <c r="B1" s="163">
        <v>2</v>
      </c>
      <c r="C1" s="163">
        <f>+B1+1</f>
        <v>3</v>
      </c>
      <c r="D1" s="163">
        <f t="shared" ref="D1:L1" si="0">+C1+1</f>
        <v>4</v>
      </c>
      <c r="E1" s="163">
        <f t="shared" si="0"/>
        <v>5</v>
      </c>
      <c r="F1" s="163">
        <f t="shared" si="0"/>
        <v>6</v>
      </c>
      <c r="G1" s="163">
        <f t="shared" si="0"/>
        <v>7</v>
      </c>
      <c r="H1" s="163">
        <f t="shared" si="0"/>
        <v>8</v>
      </c>
      <c r="I1" s="163">
        <f t="shared" si="0"/>
        <v>9</v>
      </c>
      <c r="J1" s="163">
        <f t="shared" si="0"/>
        <v>10</v>
      </c>
      <c r="K1" s="163">
        <f t="shared" si="0"/>
        <v>11</v>
      </c>
      <c r="L1" s="163">
        <f t="shared" si="0"/>
        <v>12</v>
      </c>
      <c r="M1" s="163">
        <f>+L1+1</f>
        <v>13</v>
      </c>
      <c r="N1" s="163">
        <f>+M1+1</f>
        <v>14</v>
      </c>
      <c r="O1" s="163">
        <f>+N1+1</f>
        <v>15</v>
      </c>
      <c r="P1" s="163">
        <f>+O1+1</f>
        <v>16</v>
      </c>
    </row>
    <row r="2" spans="1:56" s="86" customFormat="1" ht="10.5" customHeight="1">
      <c r="A2" s="162"/>
      <c r="B2" s="294" t="s">
        <v>87</v>
      </c>
      <c r="C2" s="335"/>
      <c r="D2" s="283"/>
      <c r="E2" s="283"/>
      <c r="F2" s="283"/>
      <c r="G2" s="283"/>
      <c r="H2" s="283"/>
      <c r="I2" s="283"/>
      <c r="J2" s="283"/>
      <c r="K2" s="283"/>
      <c r="L2" s="283"/>
      <c r="M2" s="269"/>
      <c r="N2" s="270"/>
      <c r="O2" s="270"/>
      <c r="P2" s="270"/>
      <c r="Q2" s="270"/>
      <c r="R2" s="270"/>
      <c r="Y2" s="86" t="s">
        <v>89</v>
      </c>
    </row>
    <row r="3" spans="1:56" s="86" customFormat="1" ht="10.5" customHeight="1">
      <c r="A3" s="162"/>
      <c r="B3" s="378"/>
      <c r="C3" s="376"/>
      <c r="D3" s="375"/>
      <c r="E3" s="375"/>
      <c r="F3" s="375"/>
      <c r="G3" s="375"/>
      <c r="H3" s="375"/>
      <c r="I3" s="375"/>
      <c r="J3" s="377"/>
      <c r="K3" s="375"/>
      <c r="L3" s="377"/>
      <c r="M3" s="922" t="s">
        <v>80</v>
      </c>
      <c r="N3" s="923"/>
      <c r="O3" s="929" t="e">
        <f>+VLOOKUP($A4,#REF!,M$1+1,FALSE)</f>
        <v>#REF!</v>
      </c>
      <c r="P3" s="931" t="e">
        <f>+VLOOKUP($A4,#REF!,N$1+1,FALSE)</f>
        <v>#REF!</v>
      </c>
      <c r="Q3" s="807" t="s">
        <v>108</v>
      </c>
      <c r="R3" s="695" t="s">
        <v>105</v>
      </c>
      <c r="AI3" s="86" t="s">
        <v>80</v>
      </c>
      <c r="AK3" s="935" t="e">
        <f>O3</f>
        <v>#REF!</v>
      </c>
      <c r="AL3" s="933" t="e">
        <f>P3</f>
        <v>#REF!</v>
      </c>
      <c r="AM3" s="681" t="str">
        <f>Q3</f>
        <v>Jan-Dec</v>
      </c>
      <c r="AN3" s="681" t="str">
        <f>R3</f>
        <v>17/16</v>
      </c>
    </row>
    <row r="4" spans="1:56" s="86" customFormat="1" ht="13.5" customHeight="1">
      <c r="A4" s="147" t="str">
        <f>+"headingqy"&amp;$A$1</f>
        <v>headingqyGroup</v>
      </c>
      <c r="B4" s="384" t="e">
        <f>+VLOOKUP($A4,#REF!,B$1+1,FALSE)</f>
        <v>#REF!</v>
      </c>
      <c r="C4" s="769" t="e">
        <f>+VLOOKUP($A4,#REF!,C$1+1,FALSE)</f>
        <v>#REF!</v>
      </c>
      <c r="D4" s="770" t="e">
        <f>+VLOOKUP($A4,#REF!,D$1+1,FALSE)</f>
        <v>#REF!</v>
      </c>
      <c r="E4" s="770" t="e">
        <f>+VLOOKUP($A4,#REF!,E$1+1,FALSE)</f>
        <v>#REF!</v>
      </c>
      <c r="F4" s="770" t="e">
        <f>+VLOOKUP($A4,#REF!,F$1+1,FALSE)</f>
        <v>#REF!</v>
      </c>
      <c r="G4" s="770" t="e">
        <f>+VLOOKUP($A4,#REF!,G$1+1,FALSE)</f>
        <v>#REF!</v>
      </c>
      <c r="H4" s="770" t="e">
        <f>+VLOOKUP($A4,#REF!,H$1+1,FALSE)</f>
        <v>#REF!</v>
      </c>
      <c r="I4" s="770" t="e">
        <f>+VLOOKUP($A4,#REF!,I$1+1,FALSE)</f>
        <v>#REF!</v>
      </c>
      <c r="J4" s="771" t="e">
        <f>+VLOOKUP($A4,#REF!,J$1+1,FALSE)</f>
        <v>#REF!</v>
      </c>
      <c r="K4" s="394" t="e">
        <f>+VLOOKUP($A4,#REF!,K$1+1,FALSE)</f>
        <v>#REF!</v>
      </c>
      <c r="L4" s="768" t="e">
        <f>+VLOOKUP($A4,#REF!,L$1+1,FALSE)</f>
        <v>#REF!</v>
      </c>
      <c r="M4" s="767" t="e">
        <f>+K4</f>
        <v>#REF!</v>
      </c>
      <c r="N4" s="768" t="e">
        <f>L4</f>
        <v>#REF!</v>
      </c>
      <c r="O4" s="930"/>
      <c r="P4" s="932"/>
      <c r="Q4" s="767" t="str">
        <f>"14 vs
"&amp;"EUR"</f>
        <v>14 vs
EUR</v>
      </c>
      <c r="R4" s="768" t="str">
        <f>"13
"&amp;"Local"</f>
        <v>13
Local</v>
      </c>
      <c r="Y4" s="770" t="e">
        <f>C4</f>
        <v>#REF!</v>
      </c>
      <c r="Z4" s="770" t="e">
        <f t="shared" ref="Z4:AF4" si="1">D4</f>
        <v>#REF!</v>
      </c>
      <c r="AA4" s="770" t="e">
        <f t="shared" si="1"/>
        <v>#REF!</v>
      </c>
      <c r="AB4" s="770" t="e">
        <f t="shared" si="1"/>
        <v>#REF!</v>
      </c>
      <c r="AC4" s="770" t="e">
        <f t="shared" si="1"/>
        <v>#REF!</v>
      </c>
      <c r="AD4" s="770" t="e">
        <f t="shared" si="1"/>
        <v>#REF!</v>
      </c>
      <c r="AE4" s="770" t="e">
        <f t="shared" si="1"/>
        <v>#REF!</v>
      </c>
      <c r="AF4" s="770" t="e">
        <f t="shared" si="1"/>
        <v>#REF!</v>
      </c>
      <c r="AG4" s="767" t="e">
        <f>K4</f>
        <v>#REF!</v>
      </c>
      <c r="AH4" s="767" t="e">
        <f>L4</f>
        <v>#REF!</v>
      </c>
      <c r="AI4" s="767" t="e">
        <f>M4</f>
        <v>#REF!</v>
      </c>
      <c r="AJ4" s="767" t="e">
        <f>N4</f>
        <v>#REF!</v>
      </c>
      <c r="AK4" s="936"/>
      <c r="AL4" s="934"/>
      <c r="AM4" s="767" t="s">
        <v>69</v>
      </c>
      <c r="AN4" s="768" t="s">
        <v>70</v>
      </c>
    </row>
    <row r="5" spans="1:56" s="86" customFormat="1" ht="10.5" customHeight="1">
      <c r="A5" s="176" t="s">
        <v>6</v>
      </c>
      <c r="B5" s="413" t="s">
        <v>6</v>
      </c>
      <c r="C5" s="305">
        <v>142</v>
      </c>
      <c r="D5" s="328">
        <v>131</v>
      </c>
      <c r="E5" s="328">
        <v>130</v>
      </c>
      <c r="F5" s="328">
        <v>128</v>
      </c>
      <c r="G5" s="328">
        <v>128</v>
      </c>
      <c r="H5" s="466"/>
      <c r="I5" s="466"/>
      <c r="J5" s="466"/>
      <c r="K5" s="581">
        <v>7.8571091660141423E-2</v>
      </c>
      <c r="L5" s="596">
        <v>0.10220550098846148</v>
      </c>
      <c r="M5" s="403">
        <v>8.3288933174290758E-2</v>
      </c>
      <c r="N5" s="508">
        <v>0.13381631782858738</v>
      </c>
      <c r="O5" s="405">
        <v>142</v>
      </c>
      <c r="P5" s="481">
        <v>128</v>
      </c>
      <c r="Q5" s="822">
        <v>0.10220550098846148</v>
      </c>
      <c r="R5" s="417">
        <v>0.13381631782858738</v>
      </c>
      <c r="T5" s="677">
        <f>((C5-D5)/D5)-K5</f>
        <v>5.3983739887135396E-3</v>
      </c>
      <c r="U5" s="677">
        <f>((C5-G5)/G5)-L5</f>
        <v>7.169499011538516E-3</v>
      </c>
      <c r="V5" s="677">
        <f t="shared" ref="V5:V16" si="2">((O5-P5)/P5)-Q5</f>
        <v>7.169499011538516E-3</v>
      </c>
      <c r="W5" s="677">
        <f>C5-O5</f>
        <v>0</v>
      </c>
      <c r="X5" s="677">
        <f>H5+G5+I5+J5-P5</f>
        <v>0</v>
      </c>
      <c r="Y5" s="615">
        <v>142</v>
      </c>
      <c r="Z5" s="723">
        <v>131</v>
      </c>
      <c r="AA5" s="724">
        <v>130</v>
      </c>
      <c r="AB5" s="724">
        <v>128</v>
      </c>
      <c r="AC5" s="724">
        <v>128</v>
      </c>
      <c r="AD5" s="724"/>
      <c r="AE5" s="725"/>
      <c r="AF5" s="725"/>
      <c r="AG5" s="581">
        <v>7.8571091660141423E-2</v>
      </c>
      <c r="AH5" s="596">
        <v>0.10220550098846148</v>
      </c>
      <c r="AI5" s="609">
        <v>8.3288933174290758E-2</v>
      </c>
      <c r="AJ5" s="582">
        <v>0.13381631782858738</v>
      </c>
      <c r="AK5" s="615">
        <v>142</v>
      </c>
      <c r="AL5" s="723">
        <v>128</v>
      </c>
      <c r="AM5" s="609">
        <v>0.10220550098846148</v>
      </c>
      <c r="AN5" s="582">
        <v>0.13381631782858738</v>
      </c>
      <c r="AO5" s="661">
        <f t="shared" ref="AO5:BD5" si="3">C5-Y5</f>
        <v>0</v>
      </c>
      <c r="AP5" s="661">
        <f t="shared" si="3"/>
        <v>0</v>
      </c>
      <c r="AQ5" s="661">
        <f t="shared" si="3"/>
        <v>0</v>
      </c>
      <c r="AR5" s="661">
        <f t="shared" si="3"/>
        <v>0</v>
      </c>
      <c r="AS5" s="661">
        <f t="shared" si="3"/>
        <v>0</v>
      </c>
      <c r="AT5" s="661">
        <f t="shared" si="3"/>
        <v>0</v>
      </c>
      <c r="AU5" s="661">
        <f t="shared" si="3"/>
        <v>0</v>
      </c>
      <c r="AV5" s="661">
        <f t="shared" si="3"/>
        <v>0</v>
      </c>
      <c r="AW5" s="661">
        <f t="shared" si="3"/>
        <v>0</v>
      </c>
      <c r="AX5" s="661">
        <f t="shared" si="3"/>
        <v>0</v>
      </c>
      <c r="AY5" s="661">
        <f t="shared" si="3"/>
        <v>0</v>
      </c>
      <c r="AZ5" s="661">
        <f t="shared" si="3"/>
        <v>0</v>
      </c>
      <c r="BA5" s="661">
        <f t="shared" si="3"/>
        <v>0</v>
      </c>
      <c r="BB5" s="661">
        <f t="shared" si="3"/>
        <v>0</v>
      </c>
      <c r="BC5" s="661">
        <f t="shared" si="3"/>
        <v>0</v>
      </c>
      <c r="BD5" s="661">
        <f t="shared" si="3"/>
        <v>0</v>
      </c>
    </row>
    <row r="6" spans="1:56" s="86" customFormat="1" ht="10.5" customHeight="1">
      <c r="A6" s="176" t="s">
        <v>2</v>
      </c>
      <c r="B6" s="413" t="s">
        <v>2</v>
      </c>
      <c r="C6" s="334">
        <v>57</v>
      </c>
      <c r="D6" s="335">
        <v>60</v>
      </c>
      <c r="E6" s="335">
        <v>54</v>
      </c>
      <c r="F6" s="590">
        <v>60</v>
      </c>
      <c r="G6" s="590">
        <v>57</v>
      </c>
      <c r="H6" s="483"/>
      <c r="I6" s="483"/>
      <c r="J6" s="483"/>
      <c r="K6" s="284">
        <v>-5.5000266997768277E-2</v>
      </c>
      <c r="L6" s="285">
        <v>-7.0506084354826637E-3</v>
      </c>
      <c r="M6" s="403">
        <v>-4.8735913174431822E-2</v>
      </c>
      <c r="N6" s="404">
        <v>2.5226252818519646E-2</v>
      </c>
      <c r="O6" s="405">
        <v>57</v>
      </c>
      <c r="P6" s="481">
        <v>57</v>
      </c>
      <c r="Q6" s="338">
        <v>-7.0506084354826637E-3</v>
      </c>
      <c r="R6" s="404">
        <v>2.5226252818519646E-2</v>
      </c>
      <c r="T6" s="677">
        <f t="shared" ref="T6:T16" si="4">((C6-D6)/D6)-K6</f>
        <v>5.000266997768274E-3</v>
      </c>
      <c r="U6" s="677">
        <f>((C6-G6)/G6)-L6</f>
        <v>7.0506084354826637E-3</v>
      </c>
      <c r="V6" s="677">
        <f t="shared" si="2"/>
        <v>7.0506084354826637E-3</v>
      </c>
      <c r="W6" s="677">
        <f t="shared" ref="W6:W16" si="5">C6-O6</f>
        <v>0</v>
      </c>
      <c r="X6" s="677">
        <f t="shared" ref="X6:X16" si="6">H6+G6+I6+J6-P6</f>
        <v>0</v>
      </c>
      <c r="Y6" s="281">
        <v>57</v>
      </c>
      <c r="Z6" s="282">
        <v>60</v>
      </c>
      <c r="AA6" s="283">
        <v>54</v>
      </c>
      <c r="AB6" s="277">
        <v>60</v>
      </c>
      <c r="AC6" s="277">
        <v>57</v>
      </c>
      <c r="AD6" s="277"/>
      <c r="AE6" s="283"/>
      <c r="AF6" s="283"/>
      <c r="AG6" s="284">
        <v>-5.5000266997768277E-2</v>
      </c>
      <c r="AH6" s="285">
        <v>-7.0506084354826637E-3</v>
      </c>
      <c r="AI6" s="278">
        <v>-4.8735913174431822E-2</v>
      </c>
      <c r="AJ6" s="280">
        <v>2.5226252818519646E-2</v>
      </c>
      <c r="AK6" s="363">
        <v>57</v>
      </c>
      <c r="AL6" s="275">
        <v>57</v>
      </c>
      <c r="AM6" s="278">
        <v>-7.0506084354826637E-3</v>
      </c>
      <c r="AN6" s="280">
        <v>2.5226252818519646E-2</v>
      </c>
      <c r="AO6" s="661">
        <f t="shared" ref="AO6:AO30" si="7">C6-Y6</f>
        <v>0</v>
      </c>
      <c r="AP6" s="661">
        <f t="shared" ref="AP6:AP30" si="8">D6-Z6</f>
        <v>0</v>
      </c>
      <c r="AQ6" s="661">
        <f t="shared" ref="AQ6:AQ30" si="9">E6-AA6</f>
        <v>0</v>
      </c>
      <c r="AR6" s="661">
        <f t="shared" ref="AR6:AR30" si="10">F6-AB6</f>
        <v>0</v>
      </c>
      <c r="AS6" s="661">
        <f t="shared" ref="AS6:AS30" si="11">G6-AC6</f>
        <v>0</v>
      </c>
      <c r="AT6" s="661">
        <f t="shared" ref="AT6:AT30" si="12">H6-AD6</f>
        <v>0</v>
      </c>
      <c r="AU6" s="661">
        <f t="shared" ref="AU6:AU30" si="13">I6-AE6</f>
        <v>0</v>
      </c>
      <c r="AV6" s="661">
        <f t="shared" ref="AV6:AV30" si="14">J6-AF6</f>
        <v>0</v>
      </c>
      <c r="AW6" s="661">
        <f t="shared" ref="AW6:AW30" si="15">K6-AG6</f>
        <v>0</v>
      </c>
      <c r="AX6" s="661">
        <f t="shared" ref="AX6:AX30" si="16">L6-AH6</f>
        <v>0</v>
      </c>
      <c r="AY6" s="661">
        <f t="shared" ref="AY6:AY30" si="17">M6-AI6</f>
        <v>0</v>
      </c>
      <c r="AZ6" s="661">
        <f t="shared" ref="AZ6:AZ30" si="18">N6-AJ6</f>
        <v>0</v>
      </c>
      <c r="BA6" s="661">
        <f t="shared" ref="BA6:BA30" si="19">O6-AK6</f>
        <v>0</v>
      </c>
      <c r="BB6" s="661">
        <f t="shared" ref="BB6:BB30" si="20">P6-AL6</f>
        <v>0</v>
      </c>
      <c r="BC6" s="661">
        <f t="shared" ref="BC6:BC30" si="21">Q6-AM6</f>
        <v>0</v>
      </c>
      <c r="BD6" s="661">
        <f t="shared" ref="BD6:BD30" si="22">R6-AN6</f>
        <v>0</v>
      </c>
    </row>
    <row r="7" spans="1:56" s="86" customFormat="1" ht="10.5" customHeight="1">
      <c r="A7" s="176" t="s">
        <v>0</v>
      </c>
      <c r="B7" s="413" t="s">
        <v>0</v>
      </c>
      <c r="C7" s="334">
        <v>75</v>
      </c>
      <c r="D7" s="335">
        <v>42</v>
      </c>
      <c r="E7" s="335">
        <v>44</v>
      </c>
      <c r="F7" s="590">
        <v>57</v>
      </c>
      <c r="G7" s="590">
        <v>55</v>
      </c>
      <c r="H7" s="483"/>
      <c r="I7" s="483"/>
      <c r="J7" s="483"/>
      <c r="K7" s="284">
        <v>0.7971222842440211</v>
      </c>
      <c r="L7" s="285">
        <v>0.36684534523753998</v>
      </c>
      <c r="M7" s="403">
        <v>0.81149843480580297</v>
      </c>
      <c r="N7" s="404">
        <v>0.41078435444925665</v>
      </c>
      <c r="O7" s="405">
        <v>75</v>
      </c>
      <c r="P7" s="481">
        <v>55</v>
      </c>
      <c r="Q7" s="338">
        <v>0.36684534523753998</v>
      </c>
      <c r="R7" s="404">
        <v>0.41078435444925665</v>
      </c>
      <c r="T7" s="677">
        <f t="shared" si="4"/>
        <v>-1.1407998529735397E-2</v>
      </c>
      <c r="U7" s="677">
        <f t="shared" ref="U7:U16" si="23">((C7-G7)/G7)-L7</f>
        <v>-3.2089816011763306E-3</v>
      </c>
      <c r="V7" s="677">
        <f t="shared" si="2"/>
        <v>-3.2089816011763306E-3</v>
      </c>
      <c r="W7" s="677">
        <f t="shared" si="5"/>
        <v>0</v>
      </c>
      <c r="X7" s="677">
        <f t="shared" si="6"/>
        <v>0</v>
      </c>
      <c r="Y7" s="281">
        <v>75</v>
      </c>
      <c r="Z7" s="282">
        <v>42</v>
      </c>
      <c r="AA7" s="283">
        <v>44</v>
      </c>
      <c r="AB7" s="277">
        <v>57</v>
      </c>
      <c r="AC7" s="277">
        <v>55</v>
      </c>
      <c r="AD7" s="277"/>
      <c r="AE7" s="283"/>
      <c r="AF7" s="283"/>
      <c r="AG7" s="284">
        <v>0.7971222842440211</v>
      </c>
      <c r="AH7" s="285">
        <v>0.36684534523753998</v>
      </c>
      <c r="AI7" s="278">
        <v>0.81149843480580297</v>
      </c>
      <c r="AJ7" s="280">
        <v>0.41078435444925665</v>
      </c>
      <c r="AK7" s="363">
        <v>75</v>
      </c>
      <c r="AL7" s="275">
        <v>55</v>
      </c>
      <c r="AM7" s="278">
        <v>0.36684534523753998</v>
      </c>
      <c r="AN7" s="280">
        <v>0.41078435444925665</v>
      </c>
      <c r="AO7" s="661">
        <f t="shared" si="7"/>
        <v>0</v>
      </c>
      <c r="AP7" s="661">
        <f t="shared" si="8"/>
        <v>0</v>
      </c>
      <c r="AQ7" s="661">
        <f t="shared" si="9"/>
        <v>0</v>
      </c>
      <c r="AR7" s="661">
        <f t="shared" si="10"/>
        <v>0</v>
      </c>
      <c r="AS7" s="661">
        <f t="shared" si="11"/>
        <v>0</v>
      </c>
      <c r="AT7" s="661">
        <f t="shared" si="12"/>
        <v>0</v>
      </c>
      <c r="AU7" s="661">
        <f t="shared" si="13"/>
        <v>0</v>
      </c>
      <c r="AV7" s="661">
        <f t="shared" si="14"/>
        <v>0</v>
      </c>
      <c r="AW7" s="661">
        <f t="shared" si="15"/>
        <v>0</v>
      </c>
      <c r="AX7" s="661">
        <f t="shared" si="16"/>
        <v>0</v>
      </c>
      <c r="AY7" s="661">
        <f t="shared" si="17"/>
        <v>0</v>
      </c>
      <c r="AZ7" s="661">
        <f t="shared" si="18"/>
        <v>0</v>
      </c>
      <c r="BA7" s="661">
        <f t="shared" si="19"/>
        <v>0</v>
      </c>
      <c r="BB7" s="661">
        <f t="shared" si="20"/>
        <v>0</v>
      </c>
      <c r="BC7" s="661">
        <f t="shared" si="21"/>
        <v>0</v>
      </c>
      <c r="BD7" s="661">
        <f t="shared" si="22"/>
        <v>0</v>
      </c>
    </row>
    <row r="8" spans="1:56" s="86" customFormat="1" ht="10.5" customHeight="1">
      <c r="A8" s="176" t="s">
        <v>14</v>
      </c>
      <c r="B8" s="413" t="s">
        <v>14</v>
      </c>
      <c r="C8" s="334">
        <v>3</v>
      </c>
      <c r="D8" s="335">
        <v>2</v>
      </c>
      <c r="E8" s="335">
        <v>2</v>
      </c>
      <c r="F8" s="590">
        <v>2</v>
      </c>
      <c r="G8" s="590">
        <v>15</v>
      </c>
      <c r="H8" s="483"/>
      <c r="I8" s="483"/>
      <c r="J8" s="483"/>
      <c r="K8" s="284"/>
      <c r="L8" s="285">
        <v>-0.77281044862980153</v>
      </c>
      <c r="M8" s="403"/>
      <c r="N8" s="404">
        <v>-0.77321822022994513</v>
      </c>
      <c r="O8" s="405">
        <v>3</v>
      </c>
      <c r="P8" s="481">
        <v>15</v>
      </c>
      <c r="Q8" s="338">
        <v>-0.77281044862980153</v>
      </c>
      <c r="R8" s="404">
        <v>-0.77321822022994513</v>
      </c>
      <c r="T8" s="677">
        <f>((C8-D8)/D8)-K8</f>
        <v>0.5</v>
      </c>
      <c r="U8" s="677">
        <f t="shared" si="23"/>
        <v>-2.7189551370198517E-2</v>
      </c>
      <c r="V8" s="677">
        <f t="shared" si="2"/>
        <v>-2.7189551370198517E-2</v>
      </c>
      <c r="W8" s="677">
        <f t="shared" si="5"/>
        <v>0</v>
      </c>
      <c r="X8" s="677">
        <f t="shared" si="6"/>
        <v>0</v>
      </c>
      <c r="Y8" s="281">
        <v>3</v>
      </c>
      <c r="Z8" s="282">
        <v>2</v>
      </c>
      <c r="AA8" s="283">
        <v>2</v>
      </c>
      <c r="AB8" s="277">
        <v>2</v>
      </c>
      <c r="AC8" s="277">
        <v>15</v>
      </c>
      <c r="AD8" s="277"/>
      <c r="AE8" s="283"/>
      <c r="AF8" s="283"/>
      <c r="AG8" s="284"/>
      <c r="AH8" s="285">
        <v>-0.77281044862980153</v>
      </c>
      <c r="AI8" s="278"/>
      <c r="AJ8" s="280">
        <v>-0.77321822022994513</v>
      </c>
      <c r="AK8" s="363">
        <v>3</v>
      </c>
      <c r="AL8" s="275">
        <v>15</v>
      </c>
      <c r="AM8" s="278">
        <v>-0.77281044862980153</v>
      </c>
      <c r="AN8" s="280">
        <v>-0.77321822022994513</v>
      </c>
      <c r="AO8" s="661">
        <f t="shared" si="7"/>
        <v>0</v>
      </c>
      <c r="AP8" s="661">
        <f t="shared" si="8"/>
        <v>0</v>
      </c>
      <c r="AQ8" s="661">
        <f t="shared" si="9"/>
        <v>0</v>
      </c>
      <c r="AR8" s="661">
        <f t="shared" si="10"/>
        <v>0</v>
      </c>
      <c r="AS8" s="661">
        <f t="shared" si="11"/>
        <v>0</v>
      </c>
      <c r="AT8" s="661">
        <f t="shared" si="12"/>
        <v>0</v>
      </c>
      <c r="AU8" s="661">
        <f t="shared" si="13"/>
        <v>0</v>
      </c>
      <c r="AV8" s="661">
        <f t="shared" si="14"/>
        <v>0</v>
      </c>
      <c r="AW8" s="661">
        <f t="shared" si="15"/>
        <v>0</v>
      </c>
      <c r="AX8" s="661">
        <f t="shared" si="16"/>
        <v>0</v>
      </c>
      <c r="AY8" s="661">
        <f t="shared" si="17"/>
        <v>0</v>
      </c>
      <c r="AZ8" s="661">
        <f t="shared" si="18"/>
        <v>0</v>
      </c>
      <c r="BA8" s="661">
        <f t="shared" si="19"/>
        <v>0</v>
      </c>
      <c r="BB8" s="661">
        <f t="shared" si="20"/>
        <v>0</v>
      </c>
      <c r="BC8" s="661">
        <f t="shared" si="21"/>
        <v>0</v>
      </c>
      <c r="BD8" s="661">
        <f t="shared" si="22"/>
        <v>0</v>
      </c>
    </row>
    <row r="9" spans="1:56" s="86" customFormat="1" ht="10.5" customHeight="1">
      <c r="A9" s="177" t="s">
        <v>7</v>
      </c>
      <c r="B9" s="423" t="s">
        <v>7</v>
      </c>
      <c r="C9" s="364">
        <v>277</v>
      </c>
      <c r="D9" s="637">
        <v>235</v>
      </c>
      <c r="E9" s="637">
        <v>230</v>
      </c>
      <c r="F9" s="637">
        <v>247</v>
      </c>
      <c r="G9" s="637">
        <v>255</v>
      </c>
      <c r="H9" s="487"/>
      <c r="I9" s="487"/>
      <c r="J9" s="487"/>
      <c r="K9" s="287">
        <v>0.17952012352822044</v>
      </c>
      <c r="L9" s="288">
        <v>8.5126177949940596E-2</v>
      </c>
      <c r="M9" s="823">
        <v>0.18623413699983415</v>
      </c>
      <c r="N9" s="424">
        <v>0.11602485072316004</v>
      </c>
      <c r="O9" s="407">
        <v>277</v>
      </c>
      <c r="P9" s="487">
        <v>255</v>
      </c>
      <c r="Q9" s="367">
        <v>8.5126177949940596E-2</v>
      </c>
      <c r="R9" s="424">
        <v>0.11602485072316004</v>
      </c>
      <c r="T9" s="677">
        <f t="shared" si="4"/>
        <v>-7.9671927290128619E-4</v>
      </c>
      <c r="U9" s="677">
        <f t="shared" si="23"/>
        <v>1.1483318539809717E-3</v>
      </c>
      <c r="V9" s="677">
        <f t="shared" si="2"/>
        <v>1.1483318539809717E-3</v>
      </c>
      <c r="W9" s="677">
        <f t="shared" si="5"/>
        <v>0</v>
      </c>
      <c r="X9" s="677">
        <f t="shared" si="6"/>
        <v>0</v>
      </c>
      <c r="Y9" s="364">
        <v>277</v>
      </c>
      <c r="Z9" s="286">
        <v>235</v>
      </c>
      <c r="AA9" s="286">
        <v>230</v>
      </c>
      <c r="AB9" s="286">
        <v>247</v>
      </c>
      <c r="AC9" s="286">
        <v>255</v>
      </c>
      <c r="AD9" s="286"/>
      <c r="AE9" s="286"/>
      <c r="AF9" s="286"/>
      <c r="AG9" s="287">
        <v>0.17952012352822044</v>
      </c>
      <c r="AH9" s="288">
        <v>8.5126177949940596E-2</v>
      </c>
      <c r="AI9" s="289">
        <v>0.18623413699983415</v>
      </c>
      <c r="AJ9" s="290">
        <v>0.11602485072316004</v>
      </c>
      <c r="AK9" s="364">
        <v>277</v>
      </c>
      <c r="AL9" s="286">
        <v>255</v>
      </c>
      <c r="AM9" s="289">
        <v>8.5126177949940596E-2</v>
      </c>
      <c r="AN9" s="290">
        <v>0.11602485072316004</v>
      </c>
      <c r="AO9" s="661">
        <f t="shared" si="7"/>
        <v>0</v>
      </c>
      <c r="AP9" s="661">
        <f t="shared" si="8"/>
        <v>0</v>
      </c>
      <c r="AQ9" s="661">
        <f t="shared" si="9"/>
        <v>0</v>
      </c>
      <c r="AR9" s="661">
        <f t="shared" si="10"/>
        <v>0</v>
      </c>
      <c r="AS9" s="661">
        <f t="shared" si="11"/>
        <v>0</v>
      </c>
      <c r="AT9" s="661">
        <f t="shared" si="12"/>
        <v>0</v>
      </c>
      <c r="AU9" s="661">
        <f t="shared" si="13"/>
        <v>0</v>
      </c>
      <c r="AV9" s="661">
        <f t="shared" si="14"/>
        <v>0</v>
      </c>
      <c r="AW9" s="661">
        <f t="shared" si="15"/>
        <v>0</v>
      </c>
      <c r="AX9" s="661">
        <f t="shared" si="16"/>
        <v>0</v>
      </c>
      <c r="AY9" s="661">
        <f t="shared" si="17"/>
        <v>0</v>
      </c>
      <c r="AZ9" s="661">
        <f t="shared" si="18"/>
        <v>0</v>
      </c>
      <c r="BA9" s="661">
        <f t="shared" si="19"/>
        <v>0</v>
      </c>
      <c r="BB9" s="661">
        <f t="shared" si="20"/>
        <v>0</v>
      </c>
      <c r="BC9" s="661">
        <f t="shared" si="21"/>
        <v>0</v>
      </c>
      <c r="BD9" s="661">
        <f t="shared" si="22"/>
        <v>0</v>
      </c>
    </row>
    <row r="10" spans="1:56" s="86" customFormat="1" ht="10.5" customHeight="1">
      <c r="A10" s="176" t="s">
        <v>3</v>
      </c>
      <c r="B10" s="413" t="s">
        <v>3</v>
      </c>
      <c r="C10" s="281">
        <v>-24</v>
      </c>
      <c r="D10" s="333">
        <v>-23</v>
      </c>
      <c r="E10" s="335">
        <v>-24</v>
      </c>
      <c r="F10" s="590">
        <v>-24</v>
      </c>
      <c r="G10" s="590">
        <v>-26</v>
      </c>
      <c r="H10" s="483"/>
      <c r="I10" s="483"/>
      <c r="J10" s="483"/>
      <c r="K10" s="284">
        <v>1.8622221150649043E-2</v>
      </c>
      <c r="L10" s="285">
        <v>-6.9526751682875143E-2</v>
      </c>
      <c r="M10" s="403">
        <v>2.5732205399305652E-2</v>
      </c>
      <c r="N10" s="404">
        <v>-3.698989374941597E-2</v>
      </c>
      <c r="O10" s="405">
        <v>-24</v>
      </c>
      <c r="P10" s="481">
        <v>-26</v>
      </c>
      <c r="Q10" s="338">
        <v>-6.9526751682875143E-2</v>
      </c>
      <c r="R10" s="404">
        <v>-3.698989374941597E-2</v>
      </c>
      <c r="T10" s="677">
        <f t="shared" si="4"/>
        <v>2.4856039718916173E-2</v>
      </c>
      <c r="U10" s="677">
        <f t="shared" si="23"/>
        <v>-7.3963252402017843E-3</v>
      </c>
      <c r="V10" s="677">
        <f t="shared" si="2"/>
        <v>-7.3963252402017843E-3</v>
      </c>
      <c r="W10" s="677">
        <f t="shared" si="5"/>
        <v>0</v>
      </c>
      <c r="X10" s="677">
        <f t="shared" si="6"/>
        <v>0</v>
      </c>
      <c r="Y10" s="281">
        <v>-24</v>
      </c>
      <c r="Z10" s="282">
        <v>-23</v>
      </c>
      <c r="AA10" s="283">
        <v>-24</v>
      </c>
      <c r="AB10" s="277">
        <v>-24</v>
      </c>
      <c r="AC10" s="277">
        <v>-26</v>
      </c>
      <c r="AD10" s="277"/>
      <c r="AE10" s="283"/>
      <c r="AF10" s="283"/>
      <c r="AG10" s="284">
        <v>1.8622221150649043E-2</v>
      </c>
      <c r="AH10" s="285">
        <v>-6.9526751682875143E-2</v>
      </c>
      <c r="AI10" s="278">
        <v>2.5732205399305652E-2</v>
      </c>
      <c r="AJ10" s="280">
        <v>-3.698989374941597E-2</v>
      </c>
      <c r="AK10" s="363">
        <v>-24</v>
      </c>
      <c r="AL10" s="275">
        <v>-26</v>
      </c>
      <c r="AM10" s="278">
        <v>-6.9526751682875143E-2</v>
      </c>
      <c r="AN10" s="280">
        <v>-3.698989374941597E-2</v>
      </c>
      <c r="AO10" s="661">
        <f t="shared" si="7"/>
        <v>0</v>
      </c>
      <c r="AP10" s="661">
        <f t="shared" si="8"/>
        <v>0</v>
      </c>
      <c r="AQ10" s="661">
        <f t="shared" si="9"/>
        <v>0</v>
      </c>
      <c r="AR10" s="661">
        <f t="shared" si="10"/>
        <v>0</v>
      </c>
      <c r="AS10" s="661">
        <f t="shared" si="11"/>
        <v>0</v>
      </c>
      <c r="AT10" s="661">
        <f t="shared" si="12"/>
        <v>0</v>
      </c>
      <c r="AU10" s="661">
        <f t="shared" si="13"/>
        <v>0</v>
      </c>
      <c r="AV10" s="661">
        <f t="shared" si="14"/>
        <v>0</v>
      </c>
      <c r="AW10" s="661">
        <f t="shared" si="15"/>
        <v>0</v>
      </c>
      <c r="AX10" s="661">
        <f t="shared" si="16"/>
        <v>0</v>
      </c>
      <c r="AY10" s="661">
        <f t="shared" si="17"/>
        <v>0</v>
      </c>
      <c r="AZ10" s="661">
        <f t="shared" si="18"/>
        <v>0</v>
      </c>
      <c r="BA10" s="661">
        <f t="shared" si="19"/>
        <v>0</v>
      </c>
      <c r="BB10" s="661">
        <f t="shared" si="20"/>
        <v>0</v>
      </c>
      <c r="BC10" s="661">
        <f t="shared" si="21"/>
        <v>0</v>
      </c>
      <c r="BD10" s="661">
        <f t="shared" si="22"/>
        <v>0</v>
      </c>
    </row>
    <row r="11" spans="1:56" s="86" customFormat="1" ht="10.5" customHeight="1">
      <c r="A11" s="176" t="s">
        <v>61</v>
      </c>
      <c r="B11" s="413" t="s">
        <v>65</v>
      </c>
      <c r="C11" s="281">
        <v>-101</v>
      </c>
      <c r="D11" s="333">
        <v>-97</v>
      </c>
      <c r="E11" s="335">
        <v>-102</v>
      </c>
      <c r="F11" s="590">
        <v>-105</v>
      </c>
      <c r="G11" s="590">
        <v>-105</v>
      </c>
      <c r="H11" s="483"/>
      <c r="I11" s="483"/>
      <c r="J11" s="483"/>
      <c r="K11" s="284">
        <v>4.3817713122758173E-2</v>
      </c>
      <c r="L11" s="285">
        <v>-3.9855683513121964E-2</v>
      </c>
      <c r="M11" s="403">
        <v>4.9228998310814287E-2</v>
      </c>
      <c r="N11" s="404">
        <v>-1.1308219999031532E-2</v>
      </c>
      <c r="O11" s="405">
        <v>-101</v>
      </c>
      <c r="P11" s="481">
        <v>-105</v>
      </c>
      <c r="Q11" s="338">
        <v>-3.9855683513121964E-2</v>
      </c>
      <c r="R11" s="404">
        <v>-1.1308219999031532E-2</v>
      </c>
      <c r="T11" s="677">
        <f t="shared" si="4"/>
        <v>-2.580599720696318E-3</v>
      </c>
      <c r="U11" s="677">
        <f t="shared" si="23"/>
        <v>1.7604454178838658E-3</v>
      </c>
      <c r="V11" s="677">
        <f t="shared" si="2"/>
        <v>1.7604454178838658E-3</v>
      </c>
      <c r="W11" s="677">
        <f t="shared" si="5"/>
        <v>0</v>
      </c>
      <c r="X11" s="677">
        <f t="shared" si="6"/>
        <v>0</v>
      </c>
      <c r="Y11" s="281">
        <v>-101</v>
      </c>
      <c r="Z11" s="282">
        <v>-97</v>
      </c>
      <c r="AA11" s="283">
        <v>-102</v>
      </c>
      <c r="AB11" s="277">
        <v>-105</v>
      </c>
      <c r="AC11" s="277">
        <v>-105</v>
      </c>
      <c r="AD11" s="277"/>
      <c r="AE11" s="283"/>
      <c r="AF11" s="283"/>
      <c r="AG11" s="284">
        <v>4.3817713122758173E-2</v>
      </c>
      <c r="AH11" s="285">
        <v>-3.9855683513121964E-2</v>
      </c>
      <c r="AI11" s="278">
        <v>4.9228998310814287E-2</v>
      </c>
      <c r="AJ11" s="280">
        <v>-1.1308219999031532E-2</v>
      </c>
      <c r="AK11" s="363">
        <v>-101</v>
      </c>
      <c r="AL11" s="275">
        <v>-105</v>
      </c>
      <c r="AM11" s="278">
        <v>-3.9855683513121964E-2</v>
      </c>
      <c r="AN11" s="280">
        <v>-1.1308219999031532E-2</v>
      </c>
      <c r="AO11" s="661">
        <f t="shared" si="7"/>
        <v>0</v>
      </c>
      <c r="AP11" s="661">
        <f t="shared" si="8"/>
        <v>0</v>
      </c>
      <c r="AQ11" s="661">
        <f t="shared" si="9"/>
        <v>0</v>
      </c>
      <c r="AR11" s="661">
        <f t="shared" si="10"/>
        <v>0</v>
      </c>
      <c r="AS11" s="661">
        <f t="shared" si="11"/>
        <v>0</v>
      </c>
      <c r="AT11" s="661">
        <f t="shared" si="12"/>
        <v>0</v>
      </c>
      <c r="AU11" s="661">
        <f t="shared" si="13"/>
        <v>0</v>
      </c>
      <c r="AV11" s="661">
        <f t="shared" si="14"/>
        <v>0</v>
      </c>
      <c r="AW11" s="661">
        <f t="shared" si="15"/>
        <v>0</v>
      </c>
      <c r="AX11" s="661">
        <f t="shared" si="16"/>
        <v>0</v>
      </c>
      <c r="AY11" s="661">
        <f t="shared" si="17"/>
        <v>0</v>
      </c>
      <c r="AZ11" s="661">
        <f t="shared" si="18"/>
        <v>0</v>
      </c>
      <c r="BA11" s="661">
        <f t="shared" si="19"/>
        <v>0</v>
      </c>
      <c r="BB11" s="661">
        <f t="shared" si="20"/>
        <v>0</v>
      </c>
      <c r="BC11" s="661">
        <f t="shared" si="21"/>
        <v>0</v>
      </c>
      <c r="BD11" s="661">
        <f t="shared" si="22"/>
        <v>0</v>
      </c>
    </row>
    <row r="12" spans="1:56" s="86" customFormat="1" ht="10.5" customHeight="1">
      <c r="A12" s="177" t="s">
        <v>20</v>
      </c>
      <c r="B12" s="423" t="s">
        <v>20</v>
      </c>
      <c r="C12" s="292">
        <v>-126</v>
      </c>
      <c r="D12" s="636">
        <v>-121</v>
      </c>
      <c r="E12" s="608">
        <v>-127</v>
      </c>
      <c r="F12" s="637">
        <v>-129</v>
      </c>
      <c r="G12" s="637">
        <v>-132</v>
      </c>
      <c r="H12" s="486"/>
      <c r="I12" s="486"/>
      <c r="J12" s="486"/>
      <c r="K12" s="287">
        <v>3.8865750029856594E-2</v>
      </c>
      <c r="L12" s="288">
        <v>-4.5273748587337348E-2</v>
      </c>
      <c r="M12" s="823">
        <v>4.4600762846468189E-2</v>
      </c>
      <c r="N12" s="424">
        <v>-1.5993048947441135E-2</v>
      </c>
      <c r="O12" s="408">
        <v>-126</v>
      </c>
      <c r="P12" s="824">
        <v>-132</v>
      </c>
      <c r="Q12" s="367">
        <v>-4.5273748587337348E-2</v>
      </c>
      <c r="R12" s="424">
        <v>-1.5993048947441135E-2</v>
      </c>
      <c r="T12" s="677">
        <f t="shared" si="4"/>
        <v>2.4565640197301841E-3</v>
      </c>
      <c r="U12" s="677">
        <f t="shared" si="23"/>
        <v>-1.8079686720810784E-4</v>
      </c>
      <c r="V12" s="677">
        <f t="shared" si="2"/>
        <v>-1.8079686720810784E-4</v>
      </c>
      <c r="W12" s="677">
        <f t="shared" si="5"/>
        <v>0</v>
      </c>
      <c r="X12" s="677">
        <f t="shared" si="6"/>
        <v>0</v>
      </c>
      <c r="Y12" s="292">
        <v>-126</v>
      </c>
      <c r="Z12" s="293">
        <v>-121</v>
      </c>
      <c r="AA12" s="294">
        <v>-127</v>
      </c>
      <c r="AB12" s="286">
        <v>-129</v>
      </c>
      <c r="AC12" s="286">
        <v>-132</v>
      </c>
      <c r="AD12" s="286"/>
      <c r="AE12" s="294"/>
      <c r="AF12" s="294"/>
      <c r="AG12" s="287">
        <v>3.8865750029856594E-2</v>
      </c>
      <c r="AH12" s="288">
        <v>-4.5273748587337348E-2</v>
      </c>
      <c r="AI12" s="289">
        <v>4.4600762846468189E-2</v>
      </c>
      <c r="AJ12" s="290">
        <v>-1.5993048947441135E-2</v>
      </c>
      <c r="AK12" s="610">
        <v>-126</v>
      </c>
      <c r="AL12" s="611">
        <v>-132</v>
      </c>
      <c r="AM12" s="289">
        <v>-4.5273748587337348E-2</v>
      </c>
      <c r="AN12" s="290">
        <v>-1.5993048947441135E-2</v>
      </c>
      <c r="AO12" s="661">
        <f t="shared" si="7"/>
        <v>0</v>
      </c>
      <c r="AP12" s="661">
        <f t="shared" si="8"/>
        <v>0</v>
      </c>
      <c r="AQ12" s="661">
        <f t="shared" si="9"/>
        <v>0</v>
      </c>
      <c r="AR12" s="661">
        <f t="shared" si="10"/>
        <v>0</v>
      </c>
      <c r="AS12" s="661">
        <f t="shared" si="11"/>
        <v>0</v>
      </c>
      <c r="AT12" s="661">
        <f t="shared" si="12"/>
        <v>0</v>
      </c>
      <c r="AU12" s="661">
        <f t="shared" si="13"/>
        <v>0</v>
      </c>
      <c r="AV12" s="661">
        <f t="shared" si="14"/>
        <v>0</v>
      </c>
      <c r="AW12" s="661">
        <f t="shared" si="15"/>
        <v>0</v>
      </c>
      <c r="AX12" s="661">
        <f t="shared" si="16"/>
        <v>0</v>
      </c>
      <c r="AY12" s="661">
        <f t="shared" si="17"/>
        <v>0</v>
      </c>
      <c r="AZ12" s="661">
        <f t="shared" si="18"/>
        <v>0</v>
      </c>
      <c r="BA12" s="661">
        <f t="shared" si="19"/>
        <v>0</v>
      </c>
      <c r="BB12" s="661">
        <f t="shared" si="20"/>
        <v>0</v>
      </c>
      <c r="BC12" s="661">
        <f t="shared" si="21"/>
        <v>0</v>
      </c>
      <c r="BD12" s="661">
        <f t="shared" si="22"/>
        <v>0</v>
      </c>
    </row>
    <row r="13" spans="1:56" s="86" customFormat="1" ht="10.5" customHeight="1">
      <c r="A13" s="177" t="s">
        <v>9</v>
      </c>
      <c r="B13" s="423" t="s">
        <v>9</v>
      </c>
      <c r="C13" s="292">
        <v>151</v>
      </c>
      <c r="D13" s="636">
        <v>114</v>
      </c>
      <c r="E13" s="608">
        <v>103</v>
      </c>
      <c r="F13" s="608">
        <v>118</v>
      </c>
      <c r="G13" s="608">
        <v>123</v>
      </c>
      <c r="H13" s="486"/>
      <c r="I13" s="486"/>
      <c r="J13" s="486"/>
      <c r="K13" s="287">
        <v>0.32879878264090157</v>
      </c>
      <c r="L13" s="288">
        <v>0.22382129807531403</v>
      </c>
      <c r="M13" s="823">
        <v>0.33701300872076723</v>
      </c>
      <c r="N13" s="424">
        <v>0.25620436265637325</v>
      </c>
      <c r="O13" s="408">
        <v>151</v>
      </c>
      <c r="P13" s="824">
        <v>123</v>
      </c>
      <c r="Q13" s="367">
        <v>0.22382129807531403</v>
      </c>
      <c r="R13" s="424">
        <v>0.25620436265637325</v>
      </c>
      <c r="T13" s="677">
        <f t="shared" si="4"/>
        <v>-4.2373791321296261E-3</v>
      </c>
      <c r="U13" s="677">
        <f t="shared" si="23"/>
        <v>3.8209783474501824E-3</v>
      </c>
      <c r="V13" s="677">
        <f t="shared" si="2"/>
        <v>3.8209783474501824E-3</v>
      </c>
      <c r="W13" s="677">
        <f t="shared" si="5"/>
        <v>0</v>
      </c>
      <c r="X13" s="677">
        <f t="shared" si="6"/>
        <v>0</v>
      </c>
      <c r="Y13" s="292">
        <v>151</v>
      </c>
      <c r="Z13" s="293">
        <v>114</v>
      </c>
      <c r="AA13" s="294">
        <v>103</v>
      </c>
      <c r="AB13" s="294">
        <v>118</v>
      </c>
      <c r="AC13" s="294">
        <v>123</v>
      </c>
      <c r="AD13" s="294"/>
      <c r="AE13" s="294"/>
      <c r="AF13" s="294"/>
      <c r="AG13" s="287">
        <v>0.32879878264090157</v>
      </c>
      <c r="AH13" s="288">
        <v>0.22382129807531403</v>
      </c>
      <c r="AI13" s="289">
        <v>0.33701300872076723</v>
      </c>
      <c r="AJ13" s="290">
        <v>0.25620436265637325</v>
      </c>
      <c r="AK13" s="610">
        <v>151</v>
      </c>
      <c r="AL13" s="611">
        <v>123</v>
      </c>
      <c r="AM13" s="289">
        <v>0.22382129807531403</v>
      </c>
      <c r="AN13" s="290">
        <v>0.25620436265637325</v>
      </c>
      <c r="AO13" s="661">
        <f t="shared" si="7"/>
        <v>0</v>
      </c>
      <c r="AP13" s="661">
        <f t="shared" si="8"/>
        <v>0</v>
      </c>
      <c r="AQ13" s="661">
        <f t="shared" si="9"/>
        <v>0</v>
      </c>
      <c r="AR13" s="661">
        <f t="shared" si="10"/>
        <v>0</v>
      </c>
      <c r="AS13" s="661">
        <f t="shared" si="11"/>
        <v>0</v>
      </c>
      <c r="AT13" s="661">
        <f t="shared" si="12"/>
        <v>0</v>
      </c>
      <c r="AU13" s="661">
        <f t="shared" si="13"/>
        <v>0</v>
      </c>
      <c r="AV13" s="661">
        <f t="shared" si="14"/>
        <v>0</v>
      </c>
      <c r="AW13" s="661">
        <f t="shared" si="15"/>
        <v>0</v>
      </c>
      <c r="AX13" s="661">
        <f t="shared" si="16"/>
        <v>0</v>
      </c>
      <c r="AY13" s="661">
        <f t="shared" si="17"/>
        <v>0</v>
      </c>
      <c r="AZ13" s="661">
        <f t="shared" si="18"/>
        <v>0</v>
      </c>
      <c r="BA13" s="661">
        <f t="shared" si="19"/>
        <v>0</v>
      </c>
      <c r="BB13" s="661">
        <f t="shared" si="20"/>
        <v>0</v>
      </c>
      <c r="BC13" s="661">
        <f t="shared" si="21"/>
        <v>0</v>
      </c>
      <c r="BD13" s="661">
        <f t="shared" si="22"/>
        <v>0</v>
      </c>
    </row>
    <row r="14" spans="1:56" s="86" customFormat="1" ht="10.5" customHeight="1">
      <c r="A14" s="176" t="s">
        <v>19</v>
      </c>
      <c r="B14" s="413" t="s">
        <v>19</v>
      </c>
      <c r="C14" s="281">
        <v>28</v>
      </c>
      <c r="D14" s="333">
        <v>-27</v>
      </c>
      <c r="E14" s="335">
        <v>-23</v>
      </c>
      <c r="F14" s="328">
        <v>-14</v>
      </c>
      <c r="G14" s="328">
        <v>-25</v>
      </c>
      <c r="H14" s="483"/>
      <c r="I14" s="483"/>
      <c r="J14" s="483"/>
      <c r="K14" s="284"/>
      <c r="L14" s="285"/>
      <c r="M14" s="577"/>
      <c r="N14" s="404"/>
      <c r="O14" s="405">
        <v>28</v>
      </c>
      <c r="P14" s="481">
        <v>-25</v>
      </c>
      <c r="Q14" s="338"/>
      <c r="R14" s="404"/>
      <c r="T14" s="677">
        <f t="shared" si="4"/>
        <v>-2.0370370370370372</v>
      </c>
      <c r="U14" s="677">
        <f t="shared" si="23"/>
        <v>-2.12</v>
      </c>
      <c r="V14" s="677">
        <f t="shared" si="2"/>
        <v>-2.12</v>
      </c>
      <c r="W14" s="677">
        <f t="shared" si="5"/>
        <v>0</v>
      </c>
      <c r="X14" s="677">
        <f t="shared" si="6"/>
        <v>0</v>
      </c>
      <c r="Y14" s="281">
        <v>28</v>
      </c>
      <c r="Z14" s="282">
        <v>-27</v>
      </c>
      <c r="AA14" s="283">
        <v>-23</v>
      </c>
      <c r="AB14" s="276">
        <v>-14</v>
      </c>
      <c r="AC14" s="276">
        <v>-25</v>
      </c>
      <c r="AD14" s="276"/>
      <c r="AE14" s="283"/>
      <c r="AF14" s="283"/>
      <c r="AG14" s="284"/>
      <c r="AH14" s="285"/>
      <c r="AI14" s="295"/>
      <c r="AJ14" s="280"/>
      <c r="AK14" s="363">
        <v>28</v>
      </c>
      <c r="AL14" s="275">
        <v>-25</v>
      </c>
      <c r="AM14" s="278"/>
      <c r="AN14" s="280"/>
      <c r="AO14" s="661">
        <f t="shared" si="7"/>
        <v>0</v>
      </c>
      <c r="AP14" s="661">
        <f t="shared" si="8"/>
        <v>0</v>
      </c>
      <c r="AQ14" s="661">
        <f t="shared" si="9"/>
        <v>0</v>
      </c>
      <c r="AR14" s="661">
        <f t="shared" si="10"/>
        <v>0</v>
      </c>
      <c r="AS14" s="661">
        <f t="shared" si="11"/>
        <v>0</v>
      </c>
      <c r="AT14" s="661">
        <f t="shared" si="12"/>
        <v>0</v>
      </c>
      <c r="AU14" s="661">
        <f t="shared" si="13"/>
        <v>0</v>
      </c>
      <c r="AV14" s="661">
        <f t="shared" si="14"/>
        <v>0</v>
      </c>
      <c r="AW14" s="661">
        <f t="shared" si="15"/>
        <v>0</v>
      </c>
      <c r="AX14" s="661">
        <f t="shared" si="16"/>
        <v>0</v>
      </c>
      <c r="AY14" s="661">
        <f t="shared" si="17"/>
        <v>0</v>
      </c>
      <c r="AZ14" s="661">
        <f t="shared" si="18"/>
        <v>0</v>
      </c>
      <c r="BA14" s="661">
        <f t="shared" si="19"/>
        <v>0</v>
      </c>
      <c r="BB14" s="661">
        <f t="shared" si="20"/>
        <v>0</v>
      </c>
      <c r="BC14" s="661">
        <f t="shared" si="21"/>
        <v>0</v>
      </c>
      <c r="BD14" s="661">
        <f t="shared" si="22"/>
        <v>0</v>
      </c>
    </row>
    <row r="15" spans="1:56" s="86" customFormat="1" ht="10.5" hidden="1" customHeight="1" outlineLevel="1">
      <c r="A15" s="176" t="s">
        <v>83</v>
      </c>
      <c r="B15" s="413" t="s">
        <v>83</v>
      </c>
      <c r="C15" s="281" t="e">
        <v>#N/A</v>
      </c>
      <c r="D15" s="333" t="e">
        <v>#N/A</v>
      </c>
      <c r="E15" s="335" t="e">
        <v>#N/A</v>
      </c>
      <c r="F15" s="328" t="e">
        <v>#N/A</v>
      </c>
      <c r="G15" s="328" t="e">
        <v>#N/A</v>
      </c>
      <c r="H15" s="483"/>
      <c r="I15" s="483"/>
      <c r="J15" s="483"/>
      <c r="K15" s="284" t="e">
        <v>#N/A</v>
      </c>
      <c r="L15" s="285" t="e">
        <v>#N/A</v>
      </c>
      <c r="M15" s="577" t="e">
        <v>#N/A</v>
      </c>
      <c r="N15" s="404" t="e">
        <v>#N/A</v>
      </c>
      <c r="O15" s="405" t="e">
        <v>#N/A</v>
      </c>
      <c r="P15" s="481" t="e">
        <v>#N/A</v>
      </c>
      <c r="Q15" s="338" t="e">
        <v>#N/A</v>
      </c>
      <c r="R15" s="404" t="e">
        <v>#N/A</v>
      </c>
      <c r="T15" s="677" t="e">
        <f t="shared" si="4"/>
        <v>#N/A</v>
      </c>
      <c r="U15" s="677" t="e">
        <f t="shared" si="23"/>
        <v>#N/A</v>
      </c>
      <c r="V15" s="677" t="e">
        <f t="shared" si="2"/>
        <v>#N/A</v>
      </c>
      <c r="W15" s="677" t="e">
        <f t="shared" si="5"/>
        <v>#N/A</v>
      </c>
      <c r="X15" s="677" t="e">
        <f t="shared" si="6"/>
        <v>#N/A</v>
      </c>
      <c r="Y15" s="281" t="e">
        <v>#N/A</v>
      </c>
      <c r="Z15" s="282" t="e">
        <v>#N/A</v>
      </c>
      <c r="AA15" s="283" t="e">
        <v>#N/A</v>
      </c>
      <c r="AB15" s="276" t="e">
        <v>#N/A</v>
      </c>
      <c r="AC15" s="276" t="e">
        <v>#N/A</v>
      </c>
      <c r="AD15" s="276"/>
      <c r="AE15" s="283"/>
      <c r="AF15" s="283"/>
      <c r="AG15" s="284" t="e">
        <v>#N/A</v>
      </c>
      <c r="AH15" s="285" t="e">
        <v>#N/A</v>
      </c>
      <c r="AI15" s="295" t="e">
        <v>#N/A</v>
      </c>
      <c r="AJ15" s="280" t="e">
        <v>#N/A</v>
      </c>
      <c r="AK15" s="363" t="e">
        <v>#N/A</v>
      </c>
      <c r="AL15" s="275" t="e">
        <v>#N/A</v>
      </c>
      <c r="AM15" s="278" t="e">
        <v>#N/A</v>
      </c>
      <c r="AN15" s="280" t="e">
        <v>#N/A</v>
      </c>
      <c r="AO15" s="661" t="e">
        <f t="shared" si="7"/>
        <v>#N/A</v>
      </c>
      <c r="AP15" s="661" t="e">
        <f t="shared" si="8"/>
        <v>#N/A</v>
      </c>
      <c r="AQ15" s="661" t="e">
        <f t="shared" si="9"/>
        <v>#N/A</v>
      </c>
      <c r="AR15" s="661" t="e">
        <f t="shared" si="10"/>
        <v>#N/A</v>
      </c>
      <c r="AS15" s="661" t="e">
        <f t="shared" si="11"/>
        <v>#N/A</v>
      </c>
      <c r="AT15" s="661">
        <f t="shared" si="12"/>
        <v>0</v>
      </c>
      <c r="AU15" s="661">
        <f t="shared" si="13"/>
        <v>0</v>
      </c>
      <c r="AV15" s="661">
        <f t="shared" si="14"/>
        <v>0</v>
      </c>
      <c r="AW15" s="661" t="e">
        <f t="shared" si="15"/>
        <v>#N/A</v>
      </c>
      <c r="AX15" s="661" t="e">
        <f t="shared" si="16"/>
        <v>#N/A</v>
      </c>
      <c r="AY15" s="661" t="e">
        <f t="shared" si="17"/>
        <v>#N/A</v>
      </c>
      <c r="AZ15" s="661" t="e">
        <f t="shared" si="18"/>
        <v>#N/A</v>
      </c>
      <c r="BA15" s="661" t="e">
        <f t="shared" si="19"/>
        <v>#N/A</v>
      </c>
      <c r="BB15" s="661" t="e">
        <f t="shared" si="20"/>
        <v>#N/A</v>
      </c>
      <c r="BC15" s="661" t="e">
        <f t="shared" si="21"/>
        <v>#N/A</v>
      </c>
      <c r="BD15" s="661" t="e">
        <f t="shared" si="22"/>
        <v>#N/A</v>
      </c>
    </row>
    <row r="16" spans="1:56" s="86" customFormat="1" ht="10.5" customHeight="1" collapsed="1">
      <c r="A16" s="177" t="s">
        <v>4</v>
      </c>
      <c r="B16" s="430" t="s">
        <v>4</v>
      </c>
      <c r="C16" s="296">
        <v>179</v>
      </c>
      <c r="D16" s="638">
        <v>87</v>
      </c>
      <c r="E16" s="639">
        <v>80</v>
      </c>
      <c r="F16" s="640">
        <v>104</v>
      </c>
      <c r="G16" s="640">
        <v>98</v>
      </c>
      <c r="H16" s="490"/>
      <c r="I16" s="490"/>
      <c r="J16" s="490"/>
      <c r="K16" s="299">
        <v>1.0515546633195911</v>
      </c>
      <c r="L16" s="607">
        <v>0.82211670180094787</v>
      </c>
      <c r="M16" s="825">
        <v>1.0650736505956755</v>
      </c>
      <c r="N16" s="509">
        <v>0.86512495323661609</v>
      </c>
      <c r="O16" s="431">
        <v>179</v>
      </c>
      <c r="P16" s="826">
        <v>98</v>
      </c>
      <c r="Q16" s="369">
        <v>0.82211670180094787</v>
      </c>
      <c r="R16" s="435">
        <v>0.86512495323661609</v>
      </c>
      <c r="T16" s="677">
        <f t="shared" si="4"/>
        <v>5.9166010482250009E-3</v>
      </c>
      <c r="U16" s="677">
        <f t="shared" si="23"/>
        <v>4.4139104439501198E-3</v>
      </c>
      <c r="V16" s="677">
        <f t="shared" si="2"/>
        <v>4.4139104439501198E-3</v>
      </c>
      <c r="W16" s="677">
        <f t="shared" si="5"/>
        <v>0</v>
      </c>
      <c r="X16" s="677">
        <f t="shared" si="6"/>
        <v>0</v>
      </c>
      <c r="Y16" s="296">
        <v>179</v>
      </c>
      <c r="Z16" s="297">
        <v>87</v>
      </c>
      <c r="AA16" s="266">
        <v>80</v>
      </c>
      <c r="AB16" s="298">
        <v>104</v>
      </c>
      <c r="AC16" s="298">
        <v>98</v>
      </c>
      <c r="AD16" s="298"/>
      <c r="AE16" s="266"/>
      <c r="AF16" s="266"/>
      <c r="AG16" s="299">
        <v>1.0515546633195911</v>
      </c>
      <c r="AH16" s="607">
        <v>0.82211670180094787</v>
      </c>
      <c r="AI16" s="300">
        <v>1.0650736505956755</v>
      </c>
      <c r="AJ16" s="301">
        <v>0.86512495323661609</v>
      </c>
      <c r="AK16" s="612">
        <v>179</v>
      </c>
      <c r="AL16" s="613">
        <v>98</v>
      </c>
      <c r="AM16" s="300">
        <v>0.82211670180094787</v>
      </c>
      <c r="AN16" s="318">
        <v>0.86512495323661609</v>
      </c>
      <c r="AO16" s="661">
        <f t="shared" si="7"/>
        <v>0</v>
      </c>
      <c r="AP16" s="661">
        <f t="shared" si="8"/>
        <v>0</v>
      </c>
      <c r="AQ16" s="661">
        <f t="shared" si="9"/>
        <v>0</v>
      </c>
      <c r="AR16" s="661">
        <f t="shared" si="10"/>
        <v>0</v>
      </c>
      <c r="AS16" s="661">
        <f t="shared" si="11"/>
        <v>0</v>
      </c>
      <c r="AT16" s="661">
        <f t="shared" si="12"/>
        <v>0</v>
      </c>
      <c r="AU16" s="661">
        <f t="shared" si="13"/>
        <v>0</v>
      </c>
      <c r="AV16" s="661">
        <f t="shared" si="14"/>
        <v>0</v>
      </c>
      <c r="AW16" s="661">
        <f t="shared" si="15"/>
        <v>0</v>
      </c>
      <c r="AX16" s="661">
        <f t="shared" si="16"/>
        <v>0</v>
      </c>
      <c r="AY16" s="661">
        <f t="shared" si="17"/>
        <v>0</v>
      </c>
      <c r="AZ16" s="661">
        <f t="shared" si="18"/>
        <v>0</v>
      </c>
      <c r="BA16" s="661">
        <f t="shared" si="19"/>
        <v>0</v>
      </c>
      <c r="BB16" s="661">
        <f t="shared" si="20"/>
        <v>0</v>
      </c>
      <c r="BC16" s="661">
        <f t="shared" si="21"/>
        <v>0</v>
      </c>
      <c r="BD16" s="661">
        <f t="shared" si="22"/>
        <v>0</v>
      </c>
    </row>
    <row r="17" spans="1:56" s="86" customFormat="1" ht="10.5" customHeight="1">
      <c r="A17" s="176" t="s">
        <v>8</v>
      </c>
      <c r="B17" s="413" t="s">
        <v>8</v>
      </c>
      <c r="C17" s="303">
        <v>45.5</v>
      </c>
      <c r="D17" s="590">
        <v>51.5</v>
      </c>
      <c r="E17" s="590">
        <v>55.2</v>
      </c>
      <c r="F17" s="590">
        <v>52.2</v>
      </c>
      <c r="G17" s="590">
        <v>51.8</v>
      </c>
      <c r="H17" s="466"/>
      <c r="I17" s="466"/>
      <c r="J17" s="466"/>
      <c r="K17" s="338">
        <v>0</v>
      </c>
      <c r="L17" s="339">
        <v>0</v>
      </c>
      <c r="M17" s="403">
        <v>0</v>
      </c>
      <c r="N17" s="404">
        <v>0</v>
      </c>
      <c r="O17" s="406">
        <v>45.5</v>
      </c>
      <c r="P17" s="467">
        <v>51.8</v>
      </c>
      <c r="Q17" s="338">
        <v>0</v>
      </c>
      <c r="R17" s="511">
        <v>0</v>
      </c>
      <c r="T17" s="677"/>
      <c r="U17" s="677"/>
      <c r="V17" s="677"/>
      <c r="W17" s="677"/>
      <c r="X17" s="172"/>
      <c r="Y17" s="303">
        <v>45.5</v>
      </c>
      <c r="Z17" s="277">
        <v>51.5</v>
      </c>
      <c r="AA17" s="277">
        <v>55.2</v>
      </c>
      <c r="AB17" s="277">
        <v>52.2</v>
      </c>
      <c r="AC17" s="277">
        <v>51.8</v>
      </c>
      <c r="AD17" s="277"/>
      <c r="AE17" s="277"/>
      <c r="AF17" s="277"/>
      <c r="AG17" s="278">
        <v>0</v>
      </c>
      <c r="AH17" s="280">
        <v>0</v>
      </c>
      <c r="AI17" s="278">
        <v>0</v>
      </c>
      <c r="AJ17" s="280">
        <v>0</v>
      </c>
      <c r="AK17" s="303">
        <v>45.5</v>
      </c>
      <c r="AL17" s="277">
        <v>51.8</v>
      </c>
      <c r="AM17" s="278">
        <v>0</v>
      </c>
      <c r="AN17" s="306">
        <v>0</v>
      </c>
      <c r="AO17" s="661">
        <f t="shared" si="7"/>
        <v>0</v>
      </c>
      <c r="AP17" s="661">
        <f t="shared" si="8"/>
        <v>0</v>
      </c>
      <c r="AQ17" s="661">
        <f t="shared" si="9"/>
        <v>0</v>
      </c>
      <c r="AR17" s="661">
        <f t="shared" si="10"/>
        <v>0</v>
      </c>
      <c r="AS17" s="661">
        <f t="shared" si="11"/>
        <v>0</v>
      </c>
      <c r="AT17" s="661">
        <f t="shared" si="12"/>
        <v>0</v>
      </c>
      <c r="AU17" s="661">
        <f t="shared" si="13"/>
        <v>0</v>
      </c>
      <c r="AV17" s="661">
        <f t="shared" si="14"/>
        <v>0</v>
      </c>
      <c r="AW17" s="661">
        <f t="shared" si="15"/>
        <v>0</v>
      </c>
      <c r="AX17" s="661">
        <f t="shared" si="16"/>
        <v>0</v>
      </c>
      <c r="AY17" s="661">
        <f t="shared" si="17"/>
        <v>0</v>
      </c>
      <c r="AZ17" s="661">
        <f t="shared" si="18"/>
        <v>0</v>
      </c>
      <c r="BA17" s="661">
        <f t="shared" si="19"/>
        <v>0</v>
      </c>
      <c r="BB17" s="661">
        <f t="shared" si="20"/>
        <v>0</v>
      </c>
      <c r="BC17" s="661">
        <f t="shared" si="21"/>
        <v>0</v>
      </c>
      <c r="BD17" s="661">
        <f t="shared" si="22"/>
        <v>0</v>
      </c>
    </row>
    <row r="18" spans="1:56" s="86" customFormat="1" ht="10.5" customHeight="1">
      <c r="A18" s="176" t="s">
        <v>5</v>
      </c>
      <c r="B18" s="413" t="s">
        <v>79</v>
      </c>
      <c r="C18" s="303">
        <v>14.987203733148908</v>
      </c>
      <c r="D18" s="590">
        <v>7.2028556569074471</v>
      </c>
      <c r="E18" s="590">
        <v>6.3011971302542875</v>
      </c>
      <c r="F18" s="590">
        <v>8.1076113108048187</v>
      </c>
      <c r="G18" s="590">
        <v>7.7618298474735727</v>
      </c>
      <c r="H18" s="466"/>
      <c r="I18" s="466"/>
      <c r="J18" s="466"/>
      <c r="K18" s="338">
        <v>0</v>
      </c>
      <c r="L18" s="339">
        <v>0</v>
      </c>
      <c r="M18" s="828">
        <v>0</v>
      </c>
      <c r="N18" s="829">
        <v>0</v>
      </c>
      <c r="O18" s="406">
        <v>15.105991382296411</v>
      </c>
      <c r="P18" s="330">
        <v>7.8208364273553519</v>
      </c>
      <c r="Q18" s="338">
        <v>0</v>
      </c>
      <c r="R18" s="511">
        <v>0</v>
      </c>
      <c r="T18" s="677"/>
      <c r="U18" s="677"/>
      <c r="V18" s="677"/>
      <c r="W18" s="677"/>
      <c r="X18" s="172"/>
      <c r="Y18" s="312"/>
      <c r="Z18" s="313"/>
      <c r="AA18" s="313"/>
      <c r="AB18" s="313"/>
      <c r="AC18" s="313"/>
      <c r="AD18" s="313"/>
      <c r="AE18" s="277"/>
      <c r="AF18" s="277"/>
      <c r="AG18" s="278"/>
      <c r="AH18" s="280"/>
      <c r="AI18" s="278"/>
      <c r="AJ18" s="280"/>
      <c r="AK18" s="312"/>
      <c r="AL18" s="313"/>
      <c r="AM18" s="278"/>
      <c r="AN18" s="306"/>
      <c r="AO18" s="661">
        <f t="shared" si="7"/>
        <v>14.987203733148908</v>
      </c>
      <c r="AP18" s="661">
        <f t="shared" si="8"/>
        <v>7.2028556569074471</v>
      </c>
      <c r="AQ18" s="661">
        <f t="shared" si="9"/>
        <v>6.3011971302542875</v>
      </c>
      <c r="AR18" s="661">
        <f t="shared" si="10"/>
        <v>8.1076113108048187</v>
      </c>
      <c r="AS18" s="661">
        <f t="shared" si="11"/>
        <v>7.7618298474735727</v>
      </c>
      <c r="AT18" s="661">
        <f t="shared" si="12"/>
        <v>0</v>
      </c>
      <c r="AU18" s="661">
        <f t="shared" si="13"/>
        <v>0</v>
      </c>
      <c r="AV18" s="661">
        <f t="shared" si="14"/>
        <v>0</v>
      </c>
      <c r="AW18" s="661">
        <f t="shared" si="15"/>
        <v>0</v>
      </c>
      <c r="AX18" s="661">
        <f t="shared" si="16"/>
        <v>0</v>
      </c>
      <c r="AY18" s="661">
        <f t="shared" si="17"/>
        <v>0</v>
      </c>
      <c r="AZ18" s="661">
        <f t="shared" si="18"/>
        <v>0</v>
      </c>
      <c r="BA18" s="661">
        <f t="shared" si="19"/>
        <v>15.105991382296411</v>
      </c>
      <c r="BB18" s="661">
        <f t="shared" si="20"/>
        <v>7.8208364273553519</v>
      </c>
      <c r="BC18" s="661">
        <f t="shared" si="21"/>
        <v>0</v>
      </c>
      <c r="BD18" s="661">
        <f t="shared" si="22"/>
        <v>0</v>
      </c>
    </row>
    <row r="19" spans="1:56" s="86" customFormat="1" ht="10.5" hidden="1" customHeight="1" outlineLevel="1">
      <c r="A19" s="176" t="s">
        <v>5</v>
      </c>
      <c r="B19" s="413" t="s">
        <v>5</v>
      </c>
      <c r="C19" s="303"/>
      <c r="D19" s="590"/>
      <c r="E19" s="590"/>
      <c r="F19" s="590"/>
      <c r="G19" s="590"/>
      <c r="H19" s="466"/>
      <c r="I19" s="466"/>
      <c r="J19" s="466"/>
      <c r="K19" s="338"/>
      <c r="L19" s="339"/>
      <c r="M19" s="828"/>
      <c r="N19" s="829"/>
      <c r="O19" s="406"/>
      <c r="P19" s="467"/>
      <c r="Q19" s="338"/>
      <c r="R19" s="511"/>
      <c r="T19" s="677"/>
      <c r="U19" s="677"/>
      <c r="V19" s="677"/>
      <c r="W19" s="677"/>
      <c r="X19" s="172"/>
      <c r="Y19" s="312"/>
      <c r="Z19" s="313"/>
      <c r="AA19" s="313"/>
      <c r="AB19" s="313"/>
      <c r="AC19" s="313"/>
      <c r="AD19" s="313"/>
      <c r="AE19" s="277"/>
      <c r="AF19" s="277"/>
      <c r="AG19" s="278"/>
      <c r="AH19" s="280"/>
      <c r="AI19" s="278"/>
      <c r="AJ19" s="280"/>
      <c r="AK19" s="312"/>
      <c r="AL19" s="313"/>
      <c r="AM19" s="278"/>
      <c r="AN19" s="306"/>
      <c r="AO19" s="661">
        <f t="shared" si="7"/>
        <v>0</v>
      </c>
      <c r="AP19" s="661">
        <f t="shared" si="8"/>
        <v>0</v>
      </c>
      <c r="AQ19" s="661">
        <f t="shared" si="9"/>
        <v>0</v>
      </c>
      <c r="AR19" s="661">
        <f t="shared" si="10"/>
        <v>0</v>
      </c>
      <c r="AS19" s="661">
        <f t="shared" si="11"/>
        <v>0</v>
      </c>
      <c r="AT19" s="661">
        <f t="shared" si="12"/>
        <v>0</v>
      </c>
      <c r="AU19" s="661">
        <f t="shared" si="13"/>
        <v>0</v>
      </c>
      <c r="AV19" s="661">
        <f t="shared" si="14"/>
        <v>0</v>
      </c>
      <c r="AW19" s="661">
        <f t="shared" si="15"/>
        <v>0</v>
      </c>
      <c r="AX19" s="661">
        <f t="shared" si="16"/>
        <v>0</v>
      </c>
      <c r="AY19" s="661">
        <f t="shared" si="17"/>
        <v>0</v>
      </c>
      <c r="AZ19" s="661">
        <f t="shared" si="18"/>
        <v>0</v>
      </c>
      <c r="BA19" s="661">
        <f t="shared" si="19"/>
        <v>0</v>
      </c>
      <c r="BB19" s="661">
        <f t="shared" si="20"/>
        <v>0</v>
      </c>
      <c r="BC19" s="661">
        <f t="shared" si="21"/>
        <v>0</v>
      </c>
      <c r="BD19" s="661">
        <f t="shared" si="22"/>
        <v>0</v>
      </c>
    </row>
    <row r="20" spans="1:56" s="86" customFormat="1" ht="10.5" customHeight="1" collapsed="1">
      <c r="A20" s="176" t="s">
        <v>23</v>
      </c>
      <c r="B20" s="413" t="s">
        <v>23</v>
      </c>
      <c r="C20" s="305">
        <v>3609</v>
      </c>
      <c r="D20" s="328">
        <v>3667</v>
      </c>
      <c r="E20" s="328">
        <v>3713</v>
      </c>
      <c r="F20" s="328">
        <v>3999</v>
      </c>
      <c r="G20" s="328">
        <v>3826</v>
      </c>
      <c r="H20" s="467"/>
      <c r="I20" s="467"/>
      <c r="J20" s="467"/>
      <c r="K20" s="284">
        <v>-1.5604515363036864E-2</v>
      </c>
      <c r="L20" s="285">
        <v>-5.6634131736735704E-2</v>
      </c>
      <c r="M20" s="403">
        <v>-1.013160002295177E-2</v>
      </c>
      <c r="N20" s="404">
        <v>-5.1941456737200853E-2</v>
      </c>
      <c r="O20" s="406">
        <v>3609</v>
      </c>
      <c r="P20" s="467">
        <v>3826</v>
      </c>
      <c r="Q20" s="338">
        <v>-5.6634131736735704E-2</v>
      </c>
      <c r="R20" s="404">
        <v>-5.1941456737200853E-2</v>
      </c>
      <c r="T20" s="677">
        <f>((C20-D20)/D20)-K20</f>
        <v>-2.1222856933291942E-4</v>
      </c>
      <c r="U20" s="677">
        <f>((C20-G20)/G20)-L20</f>
        <v>-8.3066381403346101E-5</v>
      </c>
      <c r="V20" s="677">
        <f>((O20-P20)/P20)-Q20</f>
        <v>-8.3066381403346101E-5</v>
      </c>
      <c r="W20" s="677">
        <f>C20-O20</f>
        <v>0</v>
      </c>
      <c r="X20" s="706">
        <f>G20-P20</f>
        <v>0</v>
      </c>
      <c r="Y20" s="305"/>
      <c r="Z20" s="276"/>
      <c r="AA20" s="276"/>
      <c r="AB20" s="276"/>
      <c r="AC20" s="276"/>
      <c r="AD20" s="276"/>
      <c r="AE20" s="276"/>
      <c r="AF20" s="276"/>
      <c r="AG20" s="284"/>
      <c r="AH20" s="285"/>
      <c r="AI20" s="278"/>
      <c r="AJ20" s="280"/>
      <c r="AK20" s="305"/>
      <c r="AL20" s="276"/>
      <c r="AM20" s="278"/>
      <c r="AN20" s="280"/>
      <c r="AO20" s="661">
        <f t="shared" si="7"/>
        <v>3609</v>
      </c>
      <c r="AP20" s="661">
        <f t="shared" si="8"/>
        <v>3667</v>
      </c>
      <c r="AQ20" s="661">
        <f t="shared" si="9"/>
        <v>3713</v>
      </c>
      <c r="AR20" s="661">
        <f t="shared" si="10"/>
        <v>3999</v>
      </c>
      <c r="AS20" s="661">
        <f t="shared" si="11"/>
        <v>3826</v>
      </c>
      <c r="AT20" s="661">
        <f t="shared" si="12"/>
        <v>0</v>
      </c>
      <c r="AU20" s="661">
        <f t="shared" si="13"/>
        <v>0</v>
      </c>
      <c r="AV20" s="661">
        <f t="shared" si="14"/>
        <v>0</v>
      </c>
      <c r="AW20" s="661">
        <f t="shared" si="15"/>
        <v>-1.5604515363036864E-2</v>
      </c>
      <c r="AX20" s="661">
        <f t="shared" si="16"/>
        <v>-5.6634131736735704E-2</v>
      </c>
      <c r="AY20" s="661">
        <f t="shared" si="17"/>
        <v>-1.013160002295177E-2</v>
      </c>
      <c r="AZ20" s="661">
        <f t="shared" si="18"/>
        <v>-5.1941456737200853E-2</v>
      </c>
      <c r="BA20" s="661">
        <f t="shared" si="19"/>
        <v>3609</v>
      </c>
      <c r="BB20" s="661">
        <f t="shared" si="20"/>
        <v>3826</v>
      </c>
      <c r="BC20" s="661">
        <f t="shared" si="21"/>
        <v>-5.6634131736735704E-2</v>
      </c>
      <c r="BD20" s="661">
        <f t="shared" si="22"/>
        <v>-5.1941456737200853E-2</v>
      </c>
    </row>
    <row r="21" spans="1:56" s="86" customFormat="1" ht="10.5" customHeight="1">
      <c r="A21" s="176" t="s">
        <v>22</v>
      </c>
      <c r="B21" s="411" t="s">
        <v>67</v>
      </c>
      <c r="C21" s="305">
        <v>20059</v>
      </c>
      <c r="D21" s="328">
        <v>20818</v>
      </c>
      <c r="E21" s="328">
        <v>21322</v>
      </c>
      <c r="F21" s="328">
        <v>21396</v>
      </c>
      <c r="G21" s="328">
        <v>20971</v>
      </c>
      <c r="H21" s="467"/>
      <c r="I21" s="467"/>
      <c r="J21" s="467"/>
      <c r="K21" s="284">
        <v>-3.6470621854243879E-2</v>
      </c>
      <c r="L21" s="285">
        <v>-4.350223082893101E-2</v>
      </c>
      <c r="M21" s="403">
        <v>-3.2148112509950422E-2</v>
      </c>
      <c r="N21" s="404">
        <v>-1.1514729350149411E-2</v>
      </c>
      <c r="O21" s="406">
        <v>20059</v>
      </c>
      <c r="P21" s="467">
        <v>20971</v>
      </c>
      <c r="Q21" s="338">
        <v>-4.350223082893101E-2</v>
      </c>
      <c r="R21" s="404">
        <v>-1.1514729350149411E-2</v>
      </c>
      <c r="T21" s="677">
        <f>((C21-D21)/D21)-K21</f>
        <v>1.1788152639496952E-5</v>
      </c>
      <c r="U21" s="677">
        <f t="shared" ref="U21:U30" si="24">((C21-G21)/G21)-L21</f>
        <v>1.3603677149975901E-5</v>
      </c>
      <c r="V21" s="677">
        <f>((O21-P21)/P21)-Q21</f>
        <v>1.3603677149975901E-5</v>
      </c>
      <c r="W21" s="677">
        <f>C21-O21</f>
        <v>0</v>
      </c>
      <c r="X21" s="706">
        <f>G21-P21</f>
        <v>0</v>
      </c>
      <c r="Y21" s="305"/>
      <c r="Z21" s="276"/>
      <c r="AA21" s="276"/>
      <c r="AB21" s="276"/>
      <c r="AC21" s="276"/>
      <c r="AD21" s="276"/>
      <c r="AE21" s="276"/>
      <c r="AF21" s="276"/>
      <c r="AG21" s="284"/>
      <c r="AH21" s="285"/>
      <c r="AI21" s="278"/>
      <c r="AJ21" s="280"/>
      <c r="AK21" s="305"/>
      <c r="AL21" s="276"/>
      <c r="AM21" s="278"/>
      <c r="AN21" s="280"/>
      <c r="AO21" s="661">
        <f t="shared" si="7"/>
        <v>20059</v>
      </c>
      <c r="AP21" s="661">
        <f t="shared" si="8"/>
        <v>20818</v>
      </c>
      <c r="AQ21" s="661">
        <f t="shared" si="9"/>
        <v>21322</v>
      </c>
      <c r="AR21" s="661">
        <f t="shared" si="10"/>
        <v>21396</v>
      </c>
      <c r="AS21" s="661">
        <f t="shared" si="11"/>
        <v>20971</v>
      </c>
      <c r="AT21" s="661">
        <f t="shared" si="12"/>
        <v>0</v>
      </c>
      <c r="AU21" s="661">
        <f t="shared" si="13"/>
        <v>0</v>
      </c>
      <c r="AV21" s="661">
        <f t="shared" si="14"/>
        <v>0</v>
      </c>
      <c r="AW21" s="661">
        <f t="shared" si="15"/>
        <v>-3.6470621854243879E-2</v>
      </c>
      <c r="AX21" s="661">
        <f t="shared" si="16"/>
        <v>-4.350223082893101E-2</v>
      </c>
      <c r="AY21" s="661">
        <f t="shared" si="17"/>
        <v>-3.2148112509950422E-2</v>
      </c>
      <c r="AZ21" s="661">
        <f t="shared" si="18"/>
        <v>-1.1514729350149411E-2</v>
      </c>
      <c r="BA21" s="661">
        <f t="shared" si="19"/>
        <v>20059</v>
      </c>
      <c r="BB21" s="661">
        <f t="shared" si="20"/>
        <v>20971</v>
      </c>
      <c r="BC21" s="661">
        <f t="shared" si="21"/>
        <v>-4.350223082893101E-2</v>
      </c>
      <c r="BD21" s="661">
        <f t="shared" si="22"/>
        <v>-1.1514729350149411E-2</v>
      </c>
    </row>
    <row r="22" spans="1:56" s="86" customFormat="1" ht="10.5" customHeight="1">
      <c r="A22" s="176" t="s">
        <v>10</v>
      </c>
      <c r="B22" s="443" t="s">
        <v>10</v>
      </c>
      <c r="C22" s="307">
        <v>793</v>
      </c>
      <c r="D22" s="329">
        <v>833</v>
      </c>
      <c r="E22" s="329">
        <v>836</v>
      </c>
      <c r="F22" s="329">
        <v>833</v>
      </c>
      <c r="G22" s="329">
        <v>854</v>
      </c>
      <c r="H22" s="468"/>
      <c r="I22" s="468"/>
      <c r="J22" s="468"/>
      <c r="K22" s="603">
        <v>-4.853320535125083E-2</v>
      </c>
      <c r="L22" s="604">
        <v>-7.1450317322779289E-2</v>
      </c>
      <c r="M22" s="830">
        <v>-4.853320535125083E-2</v>
      </c>
      <c r="N22" s="831">
        <v>-7.1450317322779289E-2</v>
      </c>
      <c r="O22" s="406">
        <v>793</v>
      </c>
      <c r="P22" s="503">
        <v>854</v>
      </c>
      <c r="Q22" s="832">
        <v>-7.1450317322779289E-2</v>
      </c>
      <c r="R22" s="831">
        <v>-7.1450317322779289E-2</v>
      </c>
      <c r="T22" s="677">
        <f t="shared" ref="T22:T30" si="25">((C22-D22)/D22)-K22</f>
        <v>5.1399766817759873E-4</v>
      </c>
      <c r="U22" s="677">
        <f t="shared" si="24"/>
        <v>2.1745894207864103E-5</v>
      </c>
      <c r="V22" s="677">
        <f>((O22-P22)/P22)-Q22</f>
        <v>2.1745894207864103E-5</v>
      </c>
      <c r="W22" s="677">
        <f>C22-O22</f>
        <v>0</v>
      </c>
      <c r="X22" s="706">
        <f>G22-P22</f>
        <v>0</v>
      </c>
      <c r="Y22" s="307">
        <v>793</v>
      </c>
      <c r="Z22" s="308">
        <v>833</v>
      </c>
      <c r="AA22" s="308">
        <v>836</v>
      </c>
      <c r="AB22" s="308">
        <v>833</v>
      </c>
      <c r="AC22" s="308">
        <v>854</v>
      </c>
      <c r="AD22" s="308"/>
      <c r="AE22" s="308"/>
      <c r="AF22" s="308"/>
      <c r="AG22" s="603">
        <v>-4.853320535125083E-2</v>
      </c>
      <c r="AH22" s="604">
        <v>-7.1450317322779289E-2</v>
      </c>
      <c r="AI22" s="309">
        <v>-4.853320535125083E-2</v>
      </c>
      <c r="AJ22" s="310">
        <v>-7.1450317322779289E-2</v>
      </c>
      <c r="AK22" s="307">
        <v>793</v>
      </c>
      <c r="AL22" s="308">
        <v>854</v>
      </c>
      <c r="AM22" s="309">
        <v>-7.1450317322779289E-2</v>
      </c>
      <c r="AN22" s="614">
        <v>-7.1450317322779289E-2</v>
      </c>
      <c r="AO22" s="661">
        <f t="shared" si="7"/>
        <v>0</v>
      </c>
      <c r="AP22" s="661">
        <f t="shared" si="8"/>
        <v>0</v>
      </c>
      <c r="AQ22" s="661">
        <f t="shared" si="9"/>
        <v>0</v>
      </c>
      <c r="AR22" s="661">
        <f t="shared" si="10"/>
        <v>0</v>
      </c>
      <c r="AS22" s="661">
        <f t="shared" si="11"/>
        <v>0</v>
      </c>
      <c r="AT22" s="661">
        <f t="shared" si="12"/>
        <v>0</v>
      </c>
      <c r="AU22" s="661">
        <f t="shared" si="13"/>
        <v>0</v>
      </c>
      <c r="AV22" s="661">
        <f t="shared" si="14"/>
        <v>0</v>
      </c>
      <c r="AW22" s="661">
        <f t="shared" si="15"/>
        <v>0</v>
      </c>
      <c r="AX22" s="661">
        <f t="shared" si="16"/>
        <v>0</v>
      </c>
      <c r="AY22" s="661">
        <f t="shared" si="17"/>
        <v>0</v>
      </c>
      <c r="AZ22" s="661">
        <f t="shared" si="18"/>
        <v>0</v>
      </c>
      <c r="BA22" s="661">
        <f t="shared" si="19"/>
        <v>0</v>
      </c>
      <c r="BB22" s="661">
        <f t="shared" si="20"/>
        <v>0</v>
      </c>
      <c r="BC22" s="661">
        <f t="shared" si="21"/>
        <v>0</v>
      </c>
      <c r="BD22" s="661">
        <f t="shared" si="22"/>
        <v>0</v>
      </c>
    </row>
    <row r="23" spans="1:56" s="86" customFormat="1" ht="10.5" customHeight="1">
      <c r="A23" s="177" t="s">
        <v>18</v>
      </c>
      <c r="B23" s="423" t="s">
        <v>18</v>
      </c>
      <c r="C23" s="311"/>
      <c r="D23" s="335"/>
      <c r="E23" s="335"/>
      <c r="F23" s="335"/>
      <c r="G23" s="335"/>
      <c r="H23" s="483"/>
      <c r="I23" s="483"/>
      <c r="J23" s="483"/>
      <c r="K23" s="338"/>
      <c r="L23" s="339"/>
      <c r="M23" s="403"/>
      <c r="N23" s="404"/>
      <c r="O23" s="713"/>
      <c r="P23" s="467"/>
      <c r="Q23" s="334"/>
      <c r="R23" s="511"/>
      <c r="T23" s="677"/>
      <c r="U23" s="677"/>
      <c r="V23" s="677"/>
      <c r="W23" s="677"/>
      <c r="X23" s="172"/>
      <c r="Y23" s="376"/>
      <c r="Z23" s="283"/>
      <c r="AA23" s="283"/>
      <c r="AB23" s="283"/>
      <c r="AC23" s="283"/>
      <c r="AD23" s="283"/>
      <c r="AE23" s="283"/>
      <c r="AF23" s="283"/>
      <c r="AG23" s="278"/>
      <c r="AH23" s="280"/>
      <c r="AI23" s="278"/>
      <c r="AJ23" s="280"/>
      <c r="AK23" s="376"/>
      <c r="AL23" s="283"/>
      <c r="AM23" s="274"/>
      <c r="AN23" s="306"/>
      <c r="AO23" s="661">
        <f t="shared" si="7"/>
        <v>0</v>
      </c>
      <c r="AP23" s="661">
        <f t="shared" si="8"/>
        <v>0</v>
      </c>
      <c r="AQ23" s="661">
        <f t="shared" si="9"/>
        <v>0</v>
      </c>
      <c r="AR23" s="661">
        <f t="shared" si="10"/>
        <v>0</v>
      </c>
      <c r="AS23" s="661">
        <f t="shared" si="11"/>
        <v>0</v>
      </c>
      <c r="AT23" s="661">
        <f t="shared" si="12"/>
        <v>0</v>
      </c>
      <c r="AU23" s="661">
        <f t="shared" si="13"/>
        <v>0</v>
      </c>
      <c r="AV23" s="661">
        <f t="shared" si="14"/>
        <v>0</v>
      </c>
      <c r="AW23" s="661">
        <f t="shared" si="15"/>
        <v>0</v>
      </c>
      <c r="AX23" s="661">
        <f t="shared" si="16"/>
        <v>0</v>
      </c>
      <c r="AY23" s="661">
        <f t="shared" si="17"/>
        <v>0</v>
      </c>
      <c r="AZ23" s="661">
        <f t="shared" si="18"/>
        <v>0</v>
      </c>
      <c r="BA23" s="661">
        <f t="shared" si="19"/>
        <v>0</v>
      </c>
      <c r="BB23" s="661">
        <f t="shared" si="20"/>
        <v>0</v>
      </c>
      <c r="BC23" s="661">
        <f t="shared" si="21"/>
        <v>0</v>
      </c>
      <c r="BD23" s="661">
        <f t="shared" si="22"/>
        <v>0</v>
      </c>
    </row>
    <row r="24" spans="1:56" s="86" customFormat="1" ht="10.5" customHeight="1">
      <c r="A24" s="176" t="s">
        <v>15</v>
      </c>
      <c r="B24" s="413" t="s">
        <v>15</v>
      </c>
      <c r="C24" s="312">
        <v>42.3</v>
      </c>
      <c r="D24" s="330">
        <v>42.4</v>
      </c>
      <c r="E24" s="330">
        <v>43.4</v>
      </c>
      <c r="F24" s="330">
        <v>42.999999999999993</v>
      </c>
      <c r="G24" s="330">
        <v>43.099999999999994</v>
      </c>
      <c r="H24" s="474"/>
      <c r="I24" s="474"/>
      <c r="J24" s="474"/>
      <c r="K24" s="284">
        <v>-2.5655830629109921E-3</v>
      </c>
      <c r="L24" s="285">
        <v>-1.8179151201135113E-2</v>
      </c>
      <c r="M24" s="403">
        <v>3.9356087050368416E-3</v>
      </c>
      <c r="N24" s="404">
        <v>1.4879630217416118E-2</v>
      </c>
      <c r="O24" s="653">
        <v>42.3</v>
      </c>
      <c r="P24" s="504">
        <v>43.099999999999994</v>
      </c>
      <c r="Q24" s="338">
        <v>-1.8179151201135113E-2</v>
      </c>
      <c r="R24" s="404">
        <v>1.4879630217416118E-2</v>
      </c>
      <c r="T24" s="677">
        <f>((C24-D24)/D24)-K24</f>
        <v>2.0709249687322255E-4</v>
      </c>
      <c r="U24" s="677">
        <f>((C24-G24)/G24)-L24</f>
        <v>-3.8233371765832719E-4</v>
      </c>
      <c r="V24" s="677">
        <f>((O24-P24)/P24)-Q24</f>
        <v>-3.8233371765832719E-4</v>
      </c>
      <c r="W24" s="677">
        <f>C24-O24</f>
        <v>0</v>
      </c>
      <c r="X24" s="706">
        <f>G24-P24</f>
        <v>0</v>
      </c>
      <c r="Y24" s="312">
        <v>42.3</v>
      </c>
      <c r="Z24" s="313">
        <v>42.4</v>
      </c>
      <c r="AA24" s="313">
        <v>43.4</v>
      </c>
      <c r="AB24" s="313">
        <v>42.999999999999993</v>
      </c>
      <c r="AC24" s="313">
        <v>43.099999999999994</v>
      </c>
      <c r="AD24" s="313"/>
      <c r="AE24" s="313"/>
      <c r="AF24" s="313"/>
      <c r="AG24" s="284">
        <v>-2.5655830629109921E-3</v>
      </c>
      <c r="AH24" s="285">
        <v>-1.8179151201135113E-2</v>
      </c>
      <c r="AI24" s="278">
        <v>3.9356087050368416E-3</v>
      </c>
      <c r="AJ24" s="280">
        <v>1.4879630217416118E-2</v>
      </c>
      <c r="AK24" s="312">
        <v>42.3</v>
      </c>
      <c r="AL24" s="313">
        <v>43.099999999999994</v>
      </c>
      <c r="AM24" s="278">
        <v>-1.8179151201135113E-2</v>
      </c>
      <c r="AN24" s="280">
        <v>1.4879630217416118E-2</v>
      </c>
      <c r="AO24" s="661">
        <f t="shared" si="7"/>
        <v>0</v>
      </c>
      <c r="AP24" s="661">
        <f t="shared" si="8"/>
        <v>0</v>
      </c>
      <c r="AQ24" s="661">
        <f t="shared" si="9"/>
        <v>0</v>
      </c>
      <c r="AR24" s="661">
        <f t="shared" si="10"/>
        <v>0</v>
      </c>
      <c r="AS24" s="661">
        <f t="shared" si="11"/>
        <v>0</v>
      </c>
      <c r="AT24" s="661">
        <f t="shared" si="12"/>
        <v>0</v>
      </c>
      <c r="AU24" s="661">
        <f t="shared" si="13"/>
        <v>0</v>
      </c>
      <c r="AV24" s="661">
        <f t="shared" si="14"/>
        <v>0</v>
      </c>
      <c r="AW24" s="661">
        <f t="shared" si="15"/>
        <v>0</v>
      </c>
      <c r="AX24" s="661">
        <f t="shared" si="16"/>
        <v>0</v>
      </c>
      <c r="AY24" s="661">
        <f t="shared" si="17"/>
        <v>0</v>
      </c>
      <c r="AZ24" s="661">
        <f t="shared" si="18"/>
        <v>0</v>
      </c>
      <c r="BA24" s="661">
        <f t="shared" si="19"/>
        <v>0</v>
      </c>
      <c r="BB24" s="661">
        <f t="shared" si="20"/>
        <v>0</v>
      </c>
      <c r="BC24" s="661">
        <f t="shared" si="21"/>
        <v>0</v>
      </c>
      <c r="BD24" s="661">
        <f t="shared" si="22"/>
        <v>0</v>
      </c>
    </row>
    <row r="25" spans="1:56" s="86" customFormat="1" ht="10.5" customHeight="1">
      <c r="A25" s="176" t="s">
        <v>16</v>
      </c>
      <c r="B25" s="413" t="s">
        <v>16</v>
      </c>
      <c r="C25" s="312">
        <v>0.2</v>
      </c>
      <c r="D25" s="330">
        <v>0.2</v>
      </c>
      <c r="E25" s="330">
        <v>0.2</v>
      </c>
      <c r="F25" s="330">
        <v>0.2</v>
      </c>
      <c r="G25" s="330">
        <v>0.2</v>
      </c>
      <c r="H25" s="474"/>
      <c r="I25" s="474"/>
      <c r="J25" s="474"/>
      <c r="K25" s="284">
        <v>-2.0234054417820335E-3</v>
      </c>
      <c r="L25" s="285">
        <v>-7.4942417227613412E-2</v>
      </c>
      <c r="M25" s="403">
        <v>1.8848447359162579E-2</v>
      </c>
      <c r="N25" s="404">
        <v>-3.516905196539466E-2</v>
      </c>
      <c r="O25" s="653">
        <v>0.2</v>
      </c>
      <c r="P25" s="504">
        <v>0.2</v>
      </c>
      <c r="Q25" s="338">
        <v>-7.4942417227613412E-2</v>
      </c>
      <c r="R25" s="404">
        <v>-3.516905196539466E-2</v>
      </c>
      <c r="S25" s="86" t="s">
        <v>58</v>
      </c>
      <c r="T25" s="677">
        <f t="shared" si="25"/>
        <v>2.0234054417820335E-3</v>
      </c>
      <c r="U25" s="677">
        <f t="shared" si="24"/>
        <v>7.4942417227613412E-2</v>
      </c>
      <c r="V25" s="677">
        <f t="shared" ref="V25:V30" si="26">((O25-P25)/P25)-Q25</f>
        <v>7.4942417227613412E-2</v>
      </c>
      <c r="W25" s="677">
        <f t="shared" ref="W25:W30" si="27">C25-O25</f>
        <v>0</v>
      </c>
      <c r="X25" s="706">
        <f t="shared" ref="X25:X30" si="28">G25-P25</f>
        <v>0</v>
      </c>
      <c r="Y25" s="312">
        <v>0.2</v>
      </c>
      <c r="Z25" s="313">
        <v>0.2</v>
      </c>
      <c r="AA25" s="313">
        <v>0.2</v>
      </c>
      <c r="AB25" s="313">
        <v>0.2</v>
      </c>
      <c r="AC25" s="313">
        <v>0.2</v>
      </c>
      <c r="AD25" s="313"/>
      <c r="AE25" s="313"/>
      <c r="AF25" s="313"/>
      <c r="AG25" s="284">
        <v>-2.0234054417820335E-3</v>
      </c>
      <c r="AH25" s="285">
        <v>-7.4942417227613412E-2</v>
      </c>
      <c r="AI25" s="278">
        <v>1.8848447359162579E-2</v>
      </c>
      <c r="AJ25" s="280">
        <v>-3.516905196539466E-2</v>
      </c>
      <c r="AK25" s="312">
        <v>0.2</v>
      </c>
      <c r="AL25" s="313">
        <v>0.2</v>
      </c>
      <c r="AM25" s="278">
        <v>-7.4942417227613412E-2</v>
      </c>
      <c r="AN25" s="280">
        <v>-3.516905196539466E-2</v>
      </c>
      <c r="AO25" s="661">
        <f t="shared" si="7"/>
        <v>0</v>
      </c>
      <c r="AP25" s="661">
        <f t="shared" si="8"/>
        <v>0</v>
      </c>
      <c r="AQ25" s="661">
        <f t="shared" si="9"/>
        <v>0</v>
      </c>
      <c r="AR25" s="661">
        <f t="shared" si="10"/>
        <v>0</v>
      </c>
      <c r="AS25" s="661">
        <f t="shared" si="11"/>
        <v>0</v>
      </c>
      <c r="AT25" s="661">
        <f t="shared" si="12"/>
        <v>0</v>
      </c>
      <c r="AU25" s="661">
        <f t="shared" si="13"/>
        <v>0</v>
      </c>
      <c r="AV25" s="661">
        <f t="shared" si="14"/>
        <v>0</v>
      </c>
      <c r="AW25" s="661">
        <f t="shared" si="15"/>
        <v>0</v>
      </c>
      <c r="AX25" s="661">
        <f t="shared" si="16"/>
        <v>0</v>
      </c>
      <c r="AY25" s="661">
        <f t="shared" si="17"/>
        <v>0</v>
      </c>
      <c r="AZ25" s="661">
        <f t="shared" si="18"/>
        <v>0</v>
      </c>
      <c r="BA25" s="661">
        <f t="shared" si="19"/>
        <v>0</v>
      </c>
      <c r="BB25" s="661">
        <f t="shared" si="20"/>
        <v>0</v>
      </c>
      <c r="BC25" s="661">
        <f t="shared" si="21"/>
        <v>0</v>
      </c>
      <c r="BD25" s="661">
        <f t="shared" si="22"/>
        <v>0</v>
      </c>
    </row>
    <row r="26" spans="1:56" s="86" customFormat="1" ht="10.5" customHeight="1">
      <c r="A26" s="176" t="s">
        <v>17</v>
      </c>
      <c r="B26" s="413" t="s">
        <v>17</v>
      </c>
      <c r="C26" s="312">
        <v>0.6</v>
      </c>
      <c r="D26" s="330">
        <v>0.6</v>
      </c>
      <c r="E26" s="330">
        <v>0.6</v>
      </c>
      <c r="F26" s="330">
        <v>0.7</v>
      </c>
      <c r="G26" s="330">
        <v>0.7</v>
      </c>
      <c r="H26" s="474"/>
      <c r="I26" s="474"/>
      <c r="J26" s="474"/>
      <c r="K26" s="284">
        <v>-2.9941136327075513E-2</v>
      </c>
      <c r="L26" s="285">
        <v>-0.10812782533587861</v>
      </c>
      <c r="M26" s="403">
        <v>-2.402905206522632E-2</v>
      </c>
      <c r="N26" s="404">
        <v>-9.5346648962532976E-2</v>
      </c>
      <c r="O26" s="653">
        <v>0.6</v>
      </c>
      <c r="P26" s="504">
        <v>0.7</v>
      </c>
      <c r="Q26" s="338">
        <v>-0.10812782533587861</v>
      </c>
      <c r="R26" s="404">
        <v>-9.5346648962532976E-2</v>
      </c>
      <c r="T26" s="677">
        <f>((C26-D26)/D26)-K26</f>
        <v>2.9941136327075513E-2</v>
      </c>
      <c r="U26" s="677">
        <f t="shared" si="24"/>
        <v>-3.4729317521264208E-2</v>
      </c>
      <c r="V26" s="677">
        <f t="shared" si="26"/>
        <v>-3.4729317521264208E-2</v>
      </c>
      <c r="W26" s="677">
        <f t="shared" si="27"/>
        <v>0</v>
      </c>
      <c r="X26" s="706">
        <f t="shared" si="28"/>
        <v>0</v>
      </c>
      <c r="Y26" s="312">
        <v>0.6</v>
      </c>
      <c r="Z26" s="313">
        <v>0.6</v>
      </c>
      <c r="AA26" s="313">
        <v>0.6</v>
      </c>
      <c r="AB26" s="313">
        <v>0.7</v>
      </c>
      <c r="AC26" s="313">
        <v>0.7</v>
      </c>
      <c r="AD26" s="313"/>
      <c r="AE26" s="313"/>
      <c r="AF26" s="313"/>
      <c r="AG26" s="284">
        <v>-2.9941136327075513E-2</v>
      </c>
      <c r="AH26" s="285">
        <v>-0.10812782533587861</v>
      </c>
      <c r="AI26" s="278">
        <v>-2.402905206522632E-2</v>
      </c>
      <c r="AJ26" s="280">
        <v>-9.5346648962532976E-2</v>
      </c>
      <c r="AK26" s="312">
        <v>0.6</v>
      </c>
      <c r="AL26" s="313">
        <v>0.7</v>
      </c>
      <c r="AM26" s="278">
        <v>-0.10812782533587861</v>
      </c>
      <c r="AN26" s="280">
        <v>-9.5346648962532976E-2</v>
      </c>
      <c r="AO26" s="661">
        <f t="shared" si="7"/>
        <v>0</v>
      </c>
      <c r="AP26" s="661">
        <f t="shared" si="8"/>
        <v>0</v>
      </c>
      <c r="AQ26" s="661">
        <f t="shared" si="9"/>
        <v>0</v>
      </c>
      <c r="AR26" s="661">
        <f t="shared" si="10"/>
        <v>0</v>
      </c>
      <c r="AS26" s="661">
        <f t="shared" si="11"/>
        <v>0</v>
      </c>
      <c r="AT26" s="661">
        <f t="shared" si="12"/>
        <v>0</v>
      </c>
      <c r="AU26" s="661">
        <f t="shared" si="13"/>
        <v>0</v>
      </c>
      <c r="AV26" s="661">
        <f t="shared" si="14"/>
        <v>0</v>
      </c>
      <c r="AW26" s="661">
        <f t="shared" si="15"/>
        <v>0</v>
      </c>
      <c r="AX26" s="661">
        <f t="shared" si="16"/>
        <v>0</v>
      </c>
      <c r="AY26" s="661">
        <f t="shared" si="17"/>
        <v>0</v>
      </c>
      <c r="AZ26" s="661">
        <f t="shared" si="18"/>
        <v>0</v>
      </c>
      <c r="BA26" s="661">
        <f t="shared" si="19"/>
        <v>0</v>
      </c>
      <c r="BB26" s="661">
        <f t="shared" si="20"/>
        <v>0</v>
      </c>
      <c r="BC26" s="661">
        <f t="shared" si="21"/>
        <v>0</v>
      </c>
      <c r="BD26" s="661">
        <f t="shared" si="22"/>
        <v>0</v>
      </c>
    </row>
    <row r="27" spans="1:56" s="86" customFormat="1" ht="10.5" customHeight="1">
      <c r="A27" s="177" t="s">
        <v>21</v>
      </c>
      <c r="B27" s="423" t="s">
        <v>21</v>
      </c>
      <c r="C27" s="314">
        <v>43.1</v>
      </c>
      <c r="D27" s="331">
        <v>43.2</v>
      </c>
      <c r="E27" s="331">
        <v>44.2</v>
      </c>
      <c r="F27" s="331">
        <v>43.9</v>
      </c>
      <c r="G27" s="331">
        <v>44</v>
      </c>
      <c r="H27" s="477"/>
      <c r="I27" s="477"/>
      <c r="J27" s="477"/>
      <c r="K27" s="287">
        <v>-2.9547787544265125E-3</v>
      </c>
      <c r="L27" s="288">
        <v>-1.9814944391790879E-2</v>
      </c>
      <c r="M27" s="823">
        <v>3.5995658969714128E-3</v>
      </c>
      <c r="N27" s="424">
        <v>1.2932126981510805E-2</v>
      </c>
      <c r="O27" s="457">
        <v>43.1</v>
      </c>
      <c r="P27" s="802">
        <v>44</v>
      </c>
      <c r="Q27" s="367">
        <v>-1.9814944391790879E-2</v>
      </c>
      <c r="R27" s="424">
        <v>1.2932126981510805E-2</v>
      </c>
      <c r="T27" s="677">
        <f t="shared" si="25"/>
        <v>6.3996393961166485E-4</v>
      </c>
      <c r="U27" s="677">
        <f t="shared" si="24"/>
        <v>-6.3960106275454467E-4</v>
      </c>
      <c r="V27" s="677">
        <f t="shared" si="26"/>
        <v>-6.3960106275454467E-4</v>
      </c>
      <c r="W27" s="677">
        <f t="shared" si="27"/>
        <v>0</v>
      </c>
      <c r="X27" s="706">
        <f t="shared" si="28"/>
        <v>0</v>
      </c>
      <c r="Y27" s="314">
        <v>43.1</v>
      </c>
      <c r="Z27" s="315">
        <v>43.2</v>
      </c>
      <c r="AA27" s="315">
        <v>44.2</v>
      </c>
      <c r="AB27" s="315">
        <v>43.9</v>
      </c>
      <c r="AC27" s="315">
        <v>44</v>
      </c>
      <c r="AD27" s="315"/>
      <c r="AE27" s="315"/>
      <c r="AF27" s="315"/>
      <c r="AG27" s="287">
        <v>-2.9547787544265125E-3</v>
      </c>
      <c r="AH27" s="288">
        <v>-1.9814944391790879E-2</v>
      </c>
      <c r="AI27" s="289">
        <v>3.5995658969714128E-3</v>
      </c>
      <c r="AJ27" s="290">
        <v>1.2932126981510805E-2</v>
      </c>
      <c r="AK27" s="314">
        <v>43.1</v>
      </c>
      <c r="AL27" s="315">
        <v>44</v>
      </c>
      <c r="AM27" s="289">
        <v>-1.9814944391790879E-2</v>
      </c>
      <c r="AN27" s="280">
        <v>1.2932126981510805E-2</v>
      </c>
      <c r="AO27" s="661">
        <f t="shared" si="7"/>
        <v>0</v>
      </c>
      <c r="AP27" s="661">
        <f t="shared" si="8"/>
        <v>0</v>
      </c>
      <c r="AQ27" s="661">
        <f t="shared" si="9"/>
        <v>0</v>
      </c>
      <c r="AR27" s="661">
        <f t="shared" si="10"/>
        <v>0</v>
      </c>
      <c r="AS27" s="661">
        <f t="shared" si="11"/>
        <v>0</v>
      </c>
      <c r="AT27" s="661">
        <f t="shared" si="12"/>
        <v>0</v>
      </c>
      <c r="AU27" s="661">
        <f t="shared" si="13"/>
        <v>0</v>
      </c>
      <c r="AV27" s="661">
        <f t="shared" si="14"/>
        <v>0</v>
      </c>
      <c r="AW27" s="661">
        <f t="shared" si="15"/>
        <v>0</v>
      </c>
      <c r="AX27" s="661">
        <f t="shared" si="16"/>
        <v>0</v>
      </c>
      <c r="AY27" s="661">
        <f t="shared" si="17"/>
        <v>0</v>
      </c>
      <c r="AZ27" s="661">
        <f t="shared" si="18"/>
        <v>0</v>
      </c>
      <c r="BA27" s="661">
        <f t="shared" si="19"/>
        <v>0</v>
      </c>
      <c r="BB27" s="661">
        <f t="shared" si="20"/>
        <v>0</v>
      </c>
      <c r="BC27" s="661">
        <f t="shared" si="21"/>
        <v>0</v>
      </c>
      <c r="BD27" s="661">
        <f t="shared" si="22"/>
        <v>0</v>
      </c>
    </row>
    <row r="28" spans="1:56" s="86" customFormat="1" ht="10.5" customHeight="1">
      <c r="A28" s="176" t="s">
        <v>13</v>
      </c>
      <c r="B28" s="413" t="s">
        <v>13</v>
      </c>
      <c r="C28" s="312">
        <v>17.100000000000001</v>
      </c>
      <c r="D28" s="330">
        <v>17.5</v>
      </c>
      <c r="E28" s="330">
        <v>17.599999999999998</v>
      </c>
      <c r="F28" s="330">
        <v>17</v>
      </c>
      <c r="G28" s="330">
        <v>17.299999999999997</v>
      </c>
      <c r="H28" s="474"/>
      <c r="I28" s="474"/>
      <c r="J28" s="474"/>
      <c r="K28" s="284">
        <v>-2.2389723846237497E-2</v>
      </c>
      <c r="L28" s="285">
        <v>-7.963269550744001E-3</v>
      </c>
      <c r="M28" s="403">
        <v>-1.1423820779139504E-2</v>
      </c>
      <c r="N28" s="404">
        <v>2.9742494997598623E-2</v>
      </c>
      <c r="O28" s="653">
        <v>17.100000000000001</v>
      </c>
      <c r="P28" s="504">
        <v>17.299999999999997</v>
      </c>
      <c r="Q28" s="338">
        <v>-7.963269550744001E-3</v>
      </c>
      <c r="R28" s="404">
        <v>2.9742494997598623E-2</v>
      </c>
      <c r="T28" s="677">
        <f t="shared" si="25"/>
        <v>-4.6741901090528032E-4</v>
      </c>
      <c r="U28" s="677">
        <f t="shared" si="24"/>
        <v>-3.5974240908742509E-3</v>
      </c>
      <c r="V28" s="677">
        <f t="shared" si="26"/>
        <v>-3.5974240908742509E-3</v>
      </c>
      <c r="W28" s="677">
        <f t="shared" si="27"/>
        <v>0</v>
      </c>
      <c r="X28" s="706">
        <f t="shared" si="28"/>
        <v>0</v>
      </c>
      <c r="Y28" s="312">
        <v>17.100000000000001</v>
      </c>
      <c r="Z28" s="313">
        <v>17.5</v>
      </c>
      <c r="AA28" s="313">
        <v>17.599999999999998</v>
      </c>
      <c r="AB28" s="313">
        <v>17</v>
      </c>
      <c r="AC28" s="313">
        <v>17.299999999999997</v>
      </c>
      <c r="AD28" s="313"/>
      <c r="AE28" s="313"/>
      <c r="AF28" s="313"/>
      <c r="AG28" s="284">
        <v>-2.2389723846237497E-2</v>
      </c>
      <c r="AH28" s="285">
        <v>-7.963269550744001E-3</v>
      </c>
      <c r="AI28" s="278">
        <v>-1.1423820779139504E-2</v>
      </c>
      <c r="AJ28" s="280">
        <v>2.9742494997598623E-2</v>
      </c>
      <c r="AK28" s="312">
        <v>17.100000000000001</v>
      </c>
      <c r="AL28" s="313">
        <v>17.299999999999997</v>
      </c>
      <c r="AM28" s="278">
        <v>-7.963269550744001E-3</v>
      </c>
      <c r="AN28" s="280">
        <v>2.9742494997598623E-2</v>
      </c>
      <c r="AO28" s="661">
        <f t="shared" si="7"/>
        <v>0</v>
      </c>
      <c r="AP28" s="661">
        <f t="shared" si="8"/>
        <v>0</v>
      </c>
      <c r="AQ28" s="661">
        <f t="shared" si="9"/>
        <v>0</v>
      </c>
      <c r="AR28" s="661">
        <f t="shared" si="10"/>
        <v>0</v>
      </c>
      <c r="AS28" s="661">
        <f t="shared" si="11"/>
        <v>0</v>
      </c>
      <c r="AT28" s="661">
        <f t="shared" si="12"/>
        <v>0</v>
      </c>
      <c r="AU28" s="661">
        <f t="shared" si="13"/>
        <v>0</v>
      </c>
      <c r="AV28" s="661">
        <f t="shared" si="14"/>
        <v>0</v>
      </c>
      <c r="AW28" s="661">
        <f t="shared" si="15"/>
        <v>0</v>
      </c>
      <c r="AX28" s="661">
        <f t="shared" si="16"/>
        <v>0</v>
      </c>
      <c r="AY28" s="661">
        <f t="shared" si="17"/>
        <v>0</v>
      </c>
      <c r="AZ28" s="661">
        <f t="shared" si="18"/>
        <v>0</v>
      </c>
      <c r="BA28" s="661">
        <f t="shared" si="19"/>
        <v>0</v>
      </c>
      <c r="BB28" s="661">
        <f t="shared" si="20"/>
        <v>0</v>
      </c>
      <c r="BC28" s="661">
        <f t="shared" si="21"/>
        <v>0</v>
      </c>
      <c r="BD28" s="661">
        <f t="shared" si="22"/>
        <v>0</v>
      </c>
    </row>
    <row r="29" spans="1:56" s="86" customFormat="1" ht="10.5" customHeight="1">
      <c r="A29" s="176" t="s">
        <v>12</v>
      </c>
      <c r="B29" s="413" t="s">
        <v>12</v>
      </c>
      <c r="C29" s="312">
        <v>0.2</v>
      </c>
      <c r="D29" s="330">
        <v>0.2</v>
      </c>
      <c r="E29" s="330">
        <v>0.1</v>
      </c>
      <c r="F29" s="330">
        <v>0.2</v>
      </c>
      <c r="G29" s="330">
        <v>0.1</v>
      </c>
      <c r="H29" s="474"/>
      <c r="I29" s="474"/>
      <c r="J29" s="474"/>
      <c r="K29" s="284">
        <v>-0.11479077673761706</v>
      </c>
      <c r="L29" s="285">
        <v>3.2606935792663494E-2</v>
      </c>
      <c r="M29" s="403">
        <v>-0.10194278991807004</v>
      </c>
      <c r="N29" s="404">
        <v>6.1749432998474685E-2</v>
      </c>
      <c r="O29" s="653">
        <v>0.2</v>
      </c>
      <c r="P29" s="504">
        <v>0.1</v>
      </c>
      <c r="Q29" s="338">
        <v>3.2606935792663494E-2</v>
      </c>
      <c r="R29" s="404">
        <v>6.1749432998474685E-2</v>
      </c>
      <c r="T29" s="677">
        <f t="shared" si="25"/>
        <v>0.11479077673761706</v>
      </c>
      <c r="U29" s="677">
        <f t="shared" si="24"/>
        <v>0.96739306420733651</v>
      </c>
      <c r="V29" s="677">
        <f t="shared" si="26"/>
        <v>0.96739306420733651</v>
      </c>
      <c r="W29" s="677">
        <f t="shared" si="27"/>
        <v>0</v>
      </c>
      <c r="X29" s="706">
        <f t="shared" si="28"/>
        <v>0</v>
      </c>
      <c r="Y29" s="312">
        <v>0.2</v>
      </c>
      <c r="Z29" s="313">
        <v>0.2</v>
      </c>
      <c r="AA29" s="313">
        <v>0.1</v>
      </c>
      <c r="AB29" s="313">
        <v>0.2</v>
      </c>
      <c r="AC29" s="313">
        <v>0.1</v>
      </c>
      <c r="AD29" s="313"/>
      <c r="AE29" s="313"/>
      <c r="AF29" s="313"/>
      <c r="AG29" s="284">
        <v>-0.11479077673761706</v>
      </c>
      <c r="AH29" s="285">
        <v>3.2606935792663494E-2</v>
      </c>
      <c r="AI29" s="278">
        <v>-0.10194278991807004</v>
      </c>
      <c r="AJ29" s="280">
        <v>6.1749432998474685E-2</v>
      </c>
      <c r="AK29" s="312">
        <v>0.2</v>
      </c>
      <c r="AL29" s="313">
        <v>0.1</v>
      </c>
      <c r="AM29" s="278">
        <v>3.2606935792663494E-2</v>
      </c>
      <c r="AN29" s="280">
        <v>6.1749432998474685E-2</v>
      </c>
      <c r="AO29" s="661">
        <f t="shared" si="7"/>
        <v>0</v>
      </c>
      <c r="AP29" s="661">
        <f t="shared" si="8"/>
        <v>0</v>
      </c>
      <c r="AQ29" s="661">
        <f t="shared" si="9"/>
        <v>0</v>
      </c>
      <c r="AR29" s="661">
        <f t="shared" si="10"/>
        <v>0</v>
      </c>
      <c r="AS29" s="661">
        <f t="shared" si="11"/>
        <v>0</v>
      </c>
      <c r="AT29" s="661">
        <f t="shared" si="12"/>
        <v>0</v>
      </c>
      <c r="AU29" s="661">
        <f t="shared" si="13"/>
        <v>0</v>
      </c>
      <c r="AV29" s="661">
        <f t="shared" si="14"/>
        <v>0</v>
      </c>
      <c r="AW29" s="661">
        <f t="shared" si="15"/>
        <v>0</v>
      </c>
      <c r="AX29" s="661">
        <f t="shared" si="16"/>
        <v>0</v>
      </c>
      <c r="AY29" s="661">
        <f t="shared" si="17"/>
        <v>0</v>
      </c>
      <c r="AZ29" s="661">
        <f t="shared" si="18"/>
        <v>0</v>
      </c>
      <c r="BA29" s="661">
        <f t="shared" si="19"/>
        <v>0</v>
      </c>
      <c r="BB29" s="661">
        <f t="shared" si="20"/>
        <v>0</v>
      </c>
      <c r="BC29" s="661">
        <f t="shared" si="21"/>
        <v>0</v>
      </c>
      <c r="BD29" s="661">
        <f t="shared" si="22"/>
        <v>0</v>
      </c>
    </row>
    <row r="30" spans="1:56" s="86" customFormat="1" ht="10.5" customHeight="1">
      <c r="A30" s="177" t="s">
        <v>11</v>
      </c>
      <c r="B30" s="430" t="s">
        <v>11</v>
      </c>
      <c r="C30" s="316">
        <v>17.3</v>
      </c>
      <c r="D30" s="332">
        <v>17.7</v>
      </c>
      <c r="E30" s="332">
        <v>17.7</v>
      </c>
      <c r="F30" s="332">
        <v>17.2</v>
      </c>
      <c r="G30" s="332">
        <v>17.399999999999999</v>
      </c>
      <c r="H30" s="479"/>
      <c r="I30" s="479"/>
      <c r="J30" s="479"/>
      <c r="K30" s="299">
        <v>-2.3290324262789652E-2</v>
      </c>
      <c r="L30" s="607">
        <v>-7.6188511563889394E-3</v>
      </c>
      <c r="M30" s="825">
        <v>-1.2304929963558808E-2</v>
      </c>
      <c r="N30" s="435">
        <v>3.0017308369097329E-2</v>
      </c>
      <c r="O30" s="458">
        <v>17.3</v>
      </c>
      <c r="P30" s="833">
        <v>17.399999999999999</v>
      </c>
      <c r="Q30" s="369">
        <v>-7.6188511563889394E-3</v>
      </c>
      <c r="R30" s="435">
        <v>3.0017308369097329E-2</v>
      </c>
      <c r="T30" s="677">
        <f t="shared" si="25"/>
        <v>6.9145420629255702E-4</v>
      </c>
      <c r="U30" s="677">
        <f t="shared" si="24"/>
        <v>1.8717247196074526E-3</v>
      </c>
      <c r="V30" s="677">
        <f t="shared" si="26"/>
        <v>1.8717247196074526E-3</v>
      </c>
      <c r="W30" s="677">
        <f t="shared" si="27"/>
        <v>0</v>
      </c>
      <c r="X30" s="706">
        <f t="shared" si="28"/>
        <v>0</v>
      </c>
      <c r="Y30" s="316">
        <v>17.3</v>
      </c>
      <c r="Z30" s="317">
        <v>17.7</v>
      </c>
      <c r="AA30" s="317">
        <v>17.7</v>
      </c>
      <c r="AB30" s="317">
        <v>17.2</v>
      </c>
      <c r="AC30" s="317">
        <v>17.399999999999999</v>
      </c>
      <c r="AD30" s="317"/>
      <c r="AE30" s="317"/>
      <c r="AF30" s="317"/>
      <c r="AG30" s="299">
        <v>-2.3290324262789652E-2</v>
      </c>
      <c r="AH30" s="607">
        <v>-7.6188511563889394E-3</v>
      </c>
      <c r="AI30" s="300">
        <v>-1.2304929963558808E-2</v>
      </c>
      <c r="AJ30" s="318">
        <v>3.0017308369097329E-2</v>
      </c>
      <c r="AK30" s="316">
        <v>17.3</v>
      </c>
      <c r="AL30" s="317">
        <v>17.399999999999999</v>
      </c>
      <c r="AM30" s="300">
        <v>-7.6188511563889394E-3</v>
      </c>
      <c r="AN30" s="310">
        <v>3.0017308369097329E-2</v>
      </c>
      <c r="AO30" s="661">
        <f t="shared" si="7"/>
        <v>0</v>
      </c>
      <c r="AP30" s="661">
        <f t="shared" si="8"/>
        <v>0</v>
      </c>
      <c r="AQ30" s="661">
        <f t="shared" si="9"/>
        <v>0</v>
      </c>
      <c r="AR30" s="661">
        <f t="shared" si="10"/>
        <v>0</v>
      </c>
      <c r="AS30" s="661">
        <f t="shared" si="11"/>
        <v>0</v>
      </c>
      <c r="AT30" s="661">
        <f t="shared" si="12"/>
        <v>0</v>
      </c>
      <c r="AU30" s="661">
        <f t="shared" si="13"/>
        <v>0</v>
      </c>
      <c r="AV30" s="661">
        <f t="shared" si="14"/>
        <v>0</v>
      </c>
      <c r="AW30" s="661">
        <f t="shared" si="15"/>
        <v>0</v>
      </c>
      <c r="AX30" s="661">
        <f t="shared" si="16"/>
        <v>0</v>
      </c>
      <c r="AY30" s="661">
        <f t="shared" si="17"/>
        <v>0</v>
      </c>
      <c r="AZ30" s="661">
        <f t="shared" si="18"/>
        <v>0</v>
      </c>
      <c r="BA30" s="661">
        <f t="shared" si="19"/>
        <v>0</v>
      </c>
      <c r="BB30" s="661">
        <f t="shared" si="20"/>
        <v>0</v>
      </c>
      <c r="BC30" s="661">
        <f t="shared" si="21"/>
        <v>0</v>
      </c>
      <c r="BD30" s="661">
        <f t="shared" si="22"/>
        <v>0</v>
      </c>
    </row>
    <row r="31" spans="1:56" s="173" customFormat="1" ht="12" customHeight="1">
      <c r="A31" s="178" t="str">
        <f>+"FXRetailTot"&amp;$A$1</f>
        <v>FXRetailTotGroup</v>
      </c>
      <c r="B31" s="919" t="s">
        <v>106</v>
      </c>
      <c r="C31" s="919"/>
      <c r="D31" s="919"/>
      <c r="E31" s="919"/>
      <c r="F31" s="919"/>
      <c r="G31" s="919"/>
      <c r="H31" s="919"/>
      <c r="I31" s="919"/>
      <c r="J31" s="919"/>
      <c r="K31" s="919"/>
      <c r="L31" s="919"/>
      <c r="M31" s="919"/>
      <c r="N31" s="919"/>
      <c r="O31" s="919"/>
      <c r="P31" s="356"/>
      <c r="Q31" s="356"/>
      <c r="R31" s="356"/>
      <c r="Y31" s="128"/>
    </row>
    <row r="32" spans="1:56" ht="12" customHeight="1">
      <c r="A32" s="169"/>
      <c r="B32" s="319"/>
      <c r="C32" s="257"/>
      <c r="D32" s="690"/>
      <c r="E32" s="257"/>
      <c r="F32" s="257"/>
      <c r="G32" s="257"/>
      <c r="H32" s="257"/>
      <c r="I32" s="257"/>
      <c r="J32" s="257"/>
      <c r="K32" s="257"/>
      <c r="L32" s="257"/>
      <c r="M32" s="182"/>
      <c r="N32" s="182"/>
      <c r="O32" s="182"/>
      <c r="P32" s="182"/>
      <c r="Q32" s="1"/>
      <c r="R32" s="1"/>
      <c r="S32" s="1"/>
      <c r="T32" s="1"/>
      <c r="U32" s="1"/>
      <c r="V32" s="1"/>
      <c r="W32" s="1"/>
      <c r="X32" s="120"/>
      <c r="Y32" s="120"/>
      <c r="Z32" s="120"/>
      <c r="AA32" s="120"/>
      <c r="AB32" s="120"/>
      <c r="AC32" s="120"/>
      <c r="AD32" s="120"/>
      <c r="AE32" s="120"/>
    </row>
    <row r="33" spans="1:16" ht="12" customHeight="1">
      <c r="A33" s="47"/>
    </row>
    <row r="34" spans="1:16">
      <c r="A34" s="146">
        <v>3</v>
      </c>
      <c r="B34" s="655" t="s">
        <v>75</v>
      </c>
      <c r="C34" s="656">
        <f>(C5+C6+C7+C8-C9)+(C9+C12-C13)+(C13+C14-C16)</f>
        <v>0</v>
      </c>
      <c r="D34" s="656">
        <f>(D5+D6+D7+D8-D9)+(D9+D12-D13)+(D13+D14-D16)</f>
        <v>0</v>
      </c>
      <c r="E34" s="656">
        <f t="shared" ref="E34:J34" si="29">(E5+E6+E7+E8-E9)+(E9+E12-E13)+(E13+E14-E16)</f>
        <v>0</v>
      </c>
      <c r="F34" s="656">
        <f t="shared" si="29"/>
        <v>0</v>
      </c>
      <c r="G34" s="656">
        <f t="shared" si="29"/>
        <v>0</v>
      </c>
      <c r="H34" s="656">
        <f t="shared" si="29"/>
        <v>0</v>
      </c>
      <c r="I34" s="656">
        <f t="shared" si="29"/>
        <v>0</v>
      </c>
      <c r="J34" s="656">
        <f t="shared" si="29"/>
        <v>0</v>
      </c>
      <c r="K34" s="655"/>
      <c r="L34" s="655"/>
      <c r="O34" s="656">
        <f>(O5+O6+O7+O8-O9)+(O9+O12-O13)+(O13+O14-O16)</f>
        <v>0</v>
      </c>
      <c r="P34" s="656">
        <f>(P5+P6+P7+P8-P9)+(P9+P12-P13)+(P13+P14-P16)</f>
        <v>0</v>
      </c>
    </row>
    <row r="35" spans="1:16">
      <c r="B35" s="655" t="s">
        <v>76</v>
      </c>
      <c r="C35" s="656">
        <f>C24+C25+C26-C27+C28+C29-C30</f>
        <v>0</v>
      </c>
      <c r="D35" s="656">
        <f t="shared" ref="D35:J35" si="30">D24+D25+D26-D27+D28+D29-D30</f>
        <v>0</v>
      </c>
      <c r="E35" s="656">
        <f t="shared" si="30"/>
        <v>0</v>
      </c>
      <c r="F35" s="656">
        <f t="shared" si="30"/>
        <v>0</v>
      </c>
      <c r="G35" s="656">
        <f t="shared" si="30"/>
        <v>0</v>
      </c>
      <c r="H35" s="656">
        <f t="shared" si="30"/>
        <v>0</v>
      </c>
      <c r="I35" s="656">
        <f t="shared" si="30"/>
        <v>0</v>
      </c>
      <c r="J35" s="656">
        <f t="shared" si="30"/>
        <v>0</v>
      </c>
      <c r="K35" s="655"/>
      <c r="L35" s="655"/>
      <c r="M35" s="657"/>
      <c r="N35" s="657"/>
      <c r="O35" s="656">
        <f>O24+O25+O26-O27+O28+O29-O30</f>
        <v>0</v>
      </c>
      <c r="P35" s="656">
        <f>P24+P25+P26-P27+P28+P29-P30</f>
        <v>0</v>
      </c>
    </row>
    <row r="36" spans="1:16">
      <c r="B36" s="655"/>
      <c r="C36" s="656"/>
      <c r="D36" s="656"/>
      <c r="E36" s="656"/>
      <c r="F36" s="656"/>
      <c r="G36" s="656"/>
      <c r="H36" s="656"/>
      <c r="I36" s="656"/>
      <c r="J36" s="656"/>
      <c r="K36" s="655"/>
      <c r="L36" s="655"/>
      <c r="M36" s="657"/>
      <c r="N36" s="657"/>
      <c r="O36" s="656"/>
      <c r="P36" s="656"/>
    </row>
    <row r="37" spans="1:16">
      <c r="B37" s="655" t="s">
        <v>77</v>
      </c>
      <c r="C37" s="700">
        <f>C24+C25+C26-C27</f>
        <v>0</v>
      </c>
      <c r="D37" s="700">
        <f>D24+D25+D26-D27</f>
        <v>0</v>
      </c>
      <c r="E37" s="700">
        <f>E24+E25+E26-E27</f>
        <v>0</v>
      </c>
      <c r="F37" s="700">
        <f>F24+F25+F26-F27</f>
        <v>0</v>
      </c>
      <c r="G37" s="700">
        <f>G24+G25+G26-G27</f>
        <v>0</v>
      </c>
      <c r="H37" s="656"/>
      <c r="I37" s="656"/>
      <c r="J37" s="656"/>
      <c r="K37" s="655"/>
      <c r="L37" s="655"/>
      <c r="M37" s="657"/>
      <c r="N37" s="657"/>
      <c r="O37" s="656"/>
      <c r="P37" s="656"/>
    </row>
    <row r="38" spans="1:16">
      <c r="B38" s="655" t="s">
        <v>78</v>
      </c>
      <c r="C38" s="700">
        <f>C28+C29-C30</f>
        <v>0</v>
      </c>
      <c r="D38" s="700">
        <f t="shared" ref="D38:J38" si="31">D28+D29-D30</f>
        <v>0</v>
      </c>
      <c r="E38" s="700">
        <f>E28+E29-E30</f>
        <v>0</v>
      </c>
      <c r="F38" s="700">
        <f t="shared" si="31"/>
        <v>0</v>
      </c>
      <c r="G38" s="700">
        <f t="shared" si="31"/>
        <v>0</v>
      </c>
      <c r="H38" s="656">
        <f t="shared" si="31"/>
        <v>0</v>
      </c>
      <c r="I38" s="656">
        <f t="shared" si="31"/>
        <v>0</v>
      </c>
      <c r="J38" s="656">
        <f t="shared" si="31"/>
        <v>0</v>
      </c>
      <c r="K38" s="655"/>
      <c r="L38" s="655"/>
      <c r="M38" s="657"/>
      <c r="N38" s="657"/>
      <c r="O38" s="656"/>
      <c r="P38" s="656"/>
    </row>
    <row r="39" spans="1:16">
      <c r="C39" s="658"/>
      <c r="D39" s="658"/>
      <c r="E39" s="658"/>
      <c r="F39" s="658"/>
      <c r="G39" s="658"/>
      <c r="H39" s="658"/>
      <c r="I39" s="658"/>
      <c r="J39" s="658"/>
      <c r="K39" s="657"/>
      <c r="L39" s="657"/>
      <c r="M39" s="657"/>
      <c r="N39" s="657"/>
      <c r="O39" s="658"/>
      <c r="P39" s="658"/>
    </row>
    <row r="41" spans="1:16" ht="12" hidden="1" customHeight="1"/>
    <row r="42" spans="1:16" ht="12" hidden="1" customHeight="1"/>
    <row r="43" spans="1:16" ht="12" hidden="1" customHeight="1"/>
    <row r="44" spans="1:16" ht="12" hidden="1" customHeight="1"/>
    <row r="45" spans="1:16" ht="12" hidden="1" customHeight="1"/>
    <row r="46" spans="1:16" ht="12" hidden="1" customHeight="1"/>
    <row r="47" spans="1:16" ht="12" hidden="1" customHeight="1"/>
    <row r="48" spans="1:16" ht="12" hidden="1" customHeight="1"/>
    <row r="49" spans="1:43" ht="12" hidden="1" customHeight="1"/>
    <row r="50" spans="1:43" ht="12" hidden="1" customHeight="1"/>
    <row r="51" spans="1:43" ht="12" hidden="1" customHeight="1"/>
    <row r="52" spans="1:43" ht="12" hidden="1" customHeight="1"/>
    <row r="53" spans="1:43" ht="12" hidden="1" customHeight="1"/>
    <row r="54" spans="1:43" ht="12" hidden="1" customHeight="1"/>
    <row r="55" spans="1:43" s="10" customFormat="1" ht="12" hidden="1" customHeight="1">
      <c r="A55" s="235"/>
    </row>
    <row r="56" spans="1:43" s="186" customFormat="1" ht="18.75" customHeight="1">
      <c r="A56" s="184"/>
      <c r="B56" s="185" t="s">
        <v>55</v>
      </c>
      <c r="C56" s="236"/>
      <c r="D56" s="236"/>
      <c r="E56" s="236"/>
      <c r="F56" s="236"/>
      <c r="G56" s="236"/>
      <c r="H56" s="236"/>
      <c r="I56" s="236"/>
      <c r="J56" s="236"/>
      <c r="K56" s="236"/>
      <c r="L56" s="236"/>
      <c r="M56" s="237"/>
      <c r="N56" s="238"/>
      <c r="T56" s="185" t="s">
        <v>63</v>
      </c>
      <c r="U56" s="185"/>
      <c r="V56" s="185"/>
      <c r="W56" s="185"/>
      <c r="X56" s="185"/>
      <c r="Y56" s="185"/>
      <c r="AE56" s="185"/>
    </row>
    <row r="57" spans="1:43" s="186" customFormat="1" ht="24" customHeight="1">
      <c r="B57" s="141" t="s">
        <v>1</v>
      </c>
      <c r="C57" s="142" t="e">
        <f>D4</f>
        <v>#REF!</v>
      </c>
      <c r="D57" s="143" t="e">
        <f t="shared" ref="D57:I57" si="32">E4</f>
        <v>#REF!</v>
      </c>
      <c r="E57" s="143" t="e">
        <f t="shared" si="32"/>
        <v>#REF!</v>
      </c>
      <c r="F57" s="143" t="e">
        <f t="shared" si="32"/>
        <v>#REF!</v>
      </c>
      <c r="G57" s="143" t="e">
        <f t="shared" si="32"/>
        <v>#REF!</v>
      </c>
      <c r="H57" s="143" t="e">
        <f t="shared" si="32"/>
        <v>#REF!</v>
      </c>
      <c r="I57" s="143" t="e">
        <f t="shared" si="32"/>
        <v>#REF!</v>
      </c>
      <c r="J57" s="143"/>
      <c r="K57" s="145"/>
      <c r="L57" s="144"/>
      <c r="M57" s="184"/>
      <c r="N57" s="184" t="s">
        <v>82</v>
      </c>
      <c r="T57" s="141" t="s">
        <v>1</v>
      </c>
      <c r="U57" s="142"/>
      <c r="V57" s="684"/>
      <c r="W57" s="684"/>
      <c r="X57" s="143" t="e">
        <f t="shared" ref="X57:AD57" si="33">+C57</f>
        <v>#REF!</v>
      </c>
      <c r="Y57" s="143" t="e">
        <f t="shared" si="33"/>
        <v>#REF!</v>
      </c>
      <c r="Z57" s="143" t="e">
        <f t="shared" si="33"/>
        <v>#REF!</v>
      </c>
      <c r="AA57" s="143" t="e">
        <f t="shared" si="33"/>
        <v>#REF!</v>
      </c>
      <c r="AB57" s="143" t="e">
        <f t="shared" si="33"/>
        <v>#REF!</v>
      </c>
      <c r="AC57" s="143" t="e">
        <f t="shared" si="33"/>
        <v>#REF!</v>
      </c>
      <c r="AD57" s="143" t="e">
        <f t="shared" si="33"/>
        <v>#REF!</v>
      </c>
      <c r="AE57" s="142"/>
      <c r="AF57" s="143"/>
      <c r="AG57" s="143"/>
      <c r="AH57" s="143"/>
      <c r="AI57" s="143"/>
      <c r="AJ57" s="143"/>
      <c r="AK57" s="143"/>
      <c r="AL57" s="145"/>
      <c r="AM57" s="144"/>
      <c r="AN57" s="216"/>
      <c r="AO57" s="216"/>
      <c r="AP57" s="216"/>
      <c r="AQ57" s="216"/>
    </row>
    <row r="58" spans="1:43" s="186" customFormat="1">
      <c r="B58" s="66" t="s">
        <v>6</v>
      </c>
      <c r="C58" s="174">
        <v>130</v>
      </c>
      <c r="D58" s="64">
        <v>129</v>
      </c>
      <c r="E58" s="64">
        <v>126</v>
      </c>
      <c r="F58" s="64">
        <v>126</v>
      </c>
      <c r="G58" s="64">
        <v>119</v>
      </c>
      <c r="H58" s="57">
        <v>116</v>
      </c>
      <c r="I58" s="57">
        <v>119</v>
      </c>
      <c r="J58" s="57"/>
      <c r="K58" s="13"/>
      <c r="L58" s="116"/>
      <c r="T58" s="66" t="s">
        <v>6</v>
      </c>
      <c r="U58" s="119"/>
      <c r="V58" s="135"/>
      <c r="W58" s="135"/>
      <c r="X58" s="92">
        <f t="shared" ref="X58:AD83" si="34">+D5-C58</f>
        <v>1</v>
      </c>
      <c r="Y58" s="64">
        <f t="shared" si="34"/>
        <v>1</v>
      </c>
      <c r="Z58" s="64">
        <f t="shared" si="34"/>
        <v>2</v>
      </c>
      <c r="AA58" s="64">
        <f t="shared" si="34"/>
        <v>2</v>
      </c>
      <c r="AB58" s="64">
        <f t="shared" si="34"/>
        <v>-119</v>
      </c>
      <c r="AC58" s="64">
        <f t="shared" si="34"/>
        <v>-116</v>
      </c>
      <c r="AD58" s="64">
        <f t="shared" si="34"/>
        <v>-119</v>
      </c>
      <c r="AE58" s="119"/>
      <c r="AF58" s="92"/>
      <c r="AG58" s="64"/>
      <c r="AH58" s="64"/>
      <c r="AI58" s="57"/>
      <c r="AJ58" s="57"/>
      <c r="AK58" s="57"/>
      <c r="AL58" s="13"/>
      <c r="AM58" s="116"/>
      <c r="AN58" s="201"/>
      <c r="AO58" s="201"/>
      <c r="AP58" s="201"/>
      <c r="AQ58" s="201"/>
    </row>
    <row r="59" spans="1:43" s="186" customFormat="1">
      <c r="B59" s="66" t="s">
        <v>2</v>
      </c>
      <c r="C59" s="66">
        <v>58</v>
      </c>
      <c r="D59" s="67">
        <v>54</v>
      </c>
      <c r="E59" s="67">
        <v>57</v>
      </c>
      <c r="F59" s="57">
        <v>56</v>
      </c>
      <c r="G59" s="57">
        <v>58</v>
      </c>
      <c r="H59" s="67">
        <v>48</v>
      </c>
      <c r="I59" s="67">
        <v>57</v>
      </c>
      <c r="J59" s="67"/>
      <c r="K59" s="17"/>
      <c r="L59" s="14"/>
      <c r="T59" s="66" t="s">
        <v>2</v>
      </c>
      <c r="U59" s="15"/>
      <c r="V59" s="16"/>
      <c r="W59" s="16"/>
      <c r="X59" s="92">
        <f t="shared" si="34"/>
        <v>2</v>
      </c>
      <c r="Y59" s="67">
        <f t="shared" si="34"/>
        <v>0</v>
      </c>
      <c r="Z59" s="57">
        <f t="shared" si="34"/>
        <v>3</v>
      </c>
      <c r="AA59" s="57">
        <f t="shared" si="34"/>
        <v>1</v>
      </c>
      <c r="AB59" s="57">
        <f t="shared" si="34"/>
        <v>-58</v>
      </c>
      <c r="AC59" s="57">
        <f t="shared" si="34"/>
        <v>-48</v>
      </c>
      <c r="AD59" s="57">
        <f t="shared" si="34"/>
        <v>-57</v>
      </c>
      <c r="AE59" s="11"/>
      <c r="AF59" s="55"/>
      <c r="AG59" s="57"/>
      <c r="AH59" s="57"/>
      <c r="AI59" s="57"/>
      <c r="AJ59" s="67"/>
      <c r="AK59" s="67"/>
      <c r="AL59" s="17"/>
      <c r="AM59" s="14"/>
      <c r="AN59" s="192"/>
      <c r="AO59" s="192"/>
      <c r="AP59" s="192"/>
      <c r="AQ59" s="192"/>
    </row>
    <row r="60" spans="1:43" s="186" customFormat="1">
      <c r="B60" s="66" t="s">
        <v>0</v>
      </c>
      <c r="C60" s="66">
        <v>38</v>
      </c>
      <c r="D60" s="67">
        <v>42</v>
      </c>
      <c r="E60" s="67">
        <v>53</v>
      </c>
      <c r="F60" s="57">
        <v>51</v>
      </c>
      <c r="G60" s="57">
        <v>53</v>
      </c>
      <c r="H60" s="67">
        <v>49</v>
      </c>
      <c r="I60" s="67">
        <v>57</v>
      </c>
      <c r="J60" s="67"/>
      <c r="K60" s="17"/>
      <c r="L60" s="14"/>
      <c r="T60" s="66" t="s">
        <v>0</v>
      </c>
      <c r="U60" s="15"/>
      <c r="V60" s="16"/>
      <c r="W60" s="16"/>
      <c r="X60" s="262">
        <f t="shared" si="34"/>
        <v>4</v>
      </c>
      <c r="Y60" s="67">
        <f t="shared" si="34"/>
        <v>2</v>
      </c>
      <c r="Z60" s="57">
        <f t="shared" si="34"/>
        <v>4</v>
      </c>
      <c r="AA60" s="57">
        <f t="shared" si="34"/>
        <v>4</v>
      </c>
      <c r="AB60" s="57">
        <f t="shared" si="34"/>
        <v>-53</v>
      </c>
      <c r="AC60" s="57">
        <f t="shared" si="34"/>
        <v>-49</v>
      </c>
      <c r="AD60" s="57">
        <f t="shared" si="34"/>
        <v>-57</v>
      </c>
      <c r="AE60" s="11"/>
      <c r="AF60" s="55"/>
      <c r="AG60" s="57"/>
      <c r="AH60" s="57"/>
      <c r="AI60" s="57"/>
      <c r="AJ60" s="67"/>
      <c r="AK60" s="67"/>
      <c r="AL60" s="17"/>
      <c r="AM60" s="14"/>
      <c r="AN60" s="192"/>
      <c r="AO60" s="192"/>
      <c r="AP60" s="192"/>
      <c r="AQ60" s="192"/>
    </row>
    <row r="61" spans="1:43" s="186" customFormat="1">
      <c r="B61" s="66" t="s">
        <v>14</v>
      </c>
      <c r="C61" s="66">
        <v>2</v>
      </c>
      <c r="D61" s="67">
        <v>2</v>
      </c>
      <c r="E61" s="67">
        <v>2</v>
      </c>
      <c r="F61" s="57">
        <v>15</v>
      </c>
      <c r="G61" s="57">
        <v>2</v>
      </c>
      <c r="H61" s="67">
        <v>1</v>
      </c>
      <c r="I61" s="67">
        <v>2</v>
      </c>
      <c r="J61" s="67"/>
      <c r="K61" s="17"/>
      <c r="L61" s="14"/>
      <c r="T61" s="66" t="s">
        <v>14</v>
      </c>
      <c r="U61" s="15"/>
      <c r="V61" s="16"/>
      <c r="W61" s="16"/>
      <c r="X61" s="262">
        <f t="shared" si="34"/>
        <v>0</v>
      </c>
      <c r="Y61" s="67">
        <f t="shared" si="34"/>
        <v>0</v>
      </c>
      <c r="Z61" s="57">
        <f t="shared" si="34"/>
        <v>0</v>
      </c>
      <c r="AA61" s="57">
        <f t="shared" si="34"/>
        <v>0</v>
      </c>
      <c r="AB61" s="57">
        <f t="shared" si="34"/>
        <v>-2</v>
      </c>
      <c r="AC61" s="57">
        <f t="shared" si="34"/>
        <v>-1</v>
      </c>
      <c r="AD61" s="57">
        <f t="shared" si="34"/>
        <v>-2</v>
      </c>
      <c r="AE61" s="11"/>
      <c r="AF61" s="55"/>
      <c r="AG61" s="57"/>
      <c r="AH61" s="57"/>
      <c r="AI61" s="57"/>
      <c r="AJ61" s="67"/>
      <c r="AK61" s="67"/>
      <c r="AL61" s="17"/>
      <c r="AM61" s="14"/>
      <c r="AN61" s="192"/>
      <c r="AO61" s="192"/>
      <c r="AP61" s="192"/>
      <c r="AQ61" s="192"/>
    </row>
    <row r="62" spans="1:43" s="186" customFormat="1">
      <c r="B62" s="76" t="s">
        <v>7</v>
      </c>
      <c r="C62" s="78">
        <v>228</v>
      </c>
      <c r="D62" s="75">
        <v>227</v>
      </c>
      <c r="E62" s="75">
        <v>238</v>
      </c>
      <c r="F62" s="75">
        <v>248</v>
      </c>
      <c r="G62" s="75">
        <v>232</v>
      </c>
      <c r="H62" s="75">
        <v>214</v>
      </c>
      <c r="I62" s="75">
        <v>235</v>
      </c>
      <c r="J62" s="75"/>
      <c r="K62" s="24"/>
      <c r="L62" s="25"/>
      <c r="T62" s="76" t="s">
        <v>7</v>
      </c>
      <c r="U62" s="140"/>
      <c r="V62" s="23"/>
      <c r="W62" s="23"/>
      <c r="X62" s="75">
        <f t="shared" si="34"/>
        <v>7</v>
      </c>
      <c r="Y62" s="75">
        <f t="shared" si="34"/>
        <v>3</v>
      </c>
      <c r="Z62" s="75">
        <f t="shared" si="34"/>
        <v>9</v>
      </c>
      <c r="AA62" s="75">
        <f t="shared" si="34"/>
        <v>7</v>
      </c>
      <c r="AB62" s="75">
        <f t="shared" si="34"/>
        <v>-232</v>
      </c>
      <c r="AC62" s="75">
        <f t="shared" si="34"/>
        <v>-214</v>
      </c>
      <c r="AD62" s="75">
        <f t="shared" si="34"/>
        <v>-235</v>
      </c>
      <c r="AE62" s="140"/>
      <c r="AF62" s="75"/>
      <c r="AG62" s="75"/>
      <c r="AH62" s="75"/>
      <c r="AI62" s="75"/>
      <c r="AJ62" s="75"/>
      <c r="AK62" s="75"/>
      <c r="AL62" s="24"/>
      <c r="AM62" s="25"/>
      <c r="AN62" s="211"/>
      <c r="AO62" s="211"/>
      <c r="AP62" s="211"/>
      <c r="AQ62" s="211"/>
    </row>
    <row r="63" spans="1:43" s="186" customFormat="1">
      <c r="B63" s="66" t="s">
        <v>3</v>
      </c>
      <c r="C63" s="15">
        <v>-23</v>
      </c>
      <c r="D63" s="262">
        <v>-24</v>
      </c>
      <c r="E63" s="67">
        <v>-24</v>
      </c>
      <c r="F63" s="57">
        <v>-26</v>
      </c>
      <c r="G63" s="57">
        <v>-27</v>
      </c>
      <c r="H63" s="67">
        <v>-27</v>
      </c>
      <c r="I63" s="67">
        <v>-27</v>
      </c>
      <c r="J63" s="67"/>
      <c r="K63" s="17"/>
      <c r="L63" s="14"/>
      <c r="T63" s="66" t="s">
        <v>3</v>
      </c>
      <c r="U63" s="15"/>
      <c r="V63" s="16"/>
      <c r="W63" s="16"/>
      <c r="X63" s="262">
        <f t="shared" si="34"/>
        <v>0</v>
      </c>
      <c r="Y63" s="67">
        <f t="shared" si="34"/>
        <v>0</v>
      </c>
      <c r="Z63" s="57">
        <f t="shared" si="34"/>
        <v>0</v>
      </c>
      <c r="AA63" s="57">
        <f t="shared" si="34"/>
        <v>0</v>
      </c>
      <c r="AB63" s="57">
        <f t="shared" si="34"/>
        <v>27</v>
      </c>
      <c r="AC63" s="57">
        <f t="shared" si="34"/>
        <v>27</v>
      </c>
      <c r="AD63" s="57">
        <f t="shared" si="34"/>
        <v>27</v>
      </c>
      <c r="AE63" s="11"/>
      <c r="AF63" s="55"/>
      <c r="AG63" s="57"/>
      <c r="AH63" s="57"/>
      <c r="AI63" s="57"/>
      <c r="AJ63" s="67"/>
      <c r="AK63" s="67"/>
      <c r="AL63" s="17"/>
      <c r="AM63" s="14"/>
      <c r="AN63" s="192"/>
      <c r="AO63" s="192"/>
      <c r="AP63" s="192"/>
      <c r="AQ63" s="192"/>
    </row>
    <row r="64" spans="1:43" s="186" customFormat="1">
      <c r="B64" s="66" t="s">
        <v>65</v>
      </c>
      <c r="C64" s="15">
        <v>-91</v>
      </c>
      <c r="D64" s="262">
        <v>-97</v>
      </c>
      <c r="E64" s="67">
        <v>-99</v>
      </c>
      <c r="F64" s="57">
        <v>-100</v>
      </c>
      <c r="G64" s="57">
        <v>-93</v>
      </c>
      <c r="H64" s="67">
        <v>-94</v>
      </c>
      <c r="I64" s="67">
        <v>-95</v>
      </c>
      <c r="J64" s="67"/>
      <c r="K64" s="17"/>
      <c r="L64" s="14"/>
      <c r="T64" s="66" t="s">
        <v>65</v>
      </c>
      <c r="U64" s="15"/>
      <c r="V64" s="16"/>
      <c r="W64" s="16"/>
      <c r="X64" s="262">
        <f t="shared" si="34"/>
        <v>-6</v>
      </c>
      <c r="Y64" s="67">
        <f t="shared" si="34"/>
        <v>-5</v>
      </c>
      <c r="Z64" s="57">
        <f t="shared" si="34"/>
        <v>-6</v>
      </c>
      <c r="AA64" s="57">
        <f t="shared" si="34"/>
        <v>-5</v>
      </c>
      <c r="AB64" s="57">
        <f t="shared" si="34"/>
        <v>93</v>
      </c>
      <c r="AC64" s="57">
        <f t="shared" si="34"/>
        <v>94</v>
      </c>
      <c r="AD64" s="57">
        <f t="shared" si="34"/>
        <v>95</v>
      </c>
      <c r="AE64" s="11"/>
      <c r="AF64" s="55"/>
      <c r="AG64" s="57"/>
      <c r="AH64" s="57"/>
      <c r="AI64" s="57"/>
      <c r="AJ64" s="67"/>
      <c r="AK64" s="67"/>
      <c r="AL64" s="17"/>
      <c r="AM64" s="14"/>
      <c r="AN64" s="192"/>
      <c r="AO64" s="192"/>
      <c r="AP64" s="192"/>
      <c r="AQ64" s="192"/>
    </row>
    <row r="65" spans="2:43" s="186" customFormat="1">
      <c r="B65" s="76" t="s">
        <v>20</v>
      </c>
      <c r="C65" s="20">
        <v>-115</v>
      </c>
      <c r="D65" s="87">
        <v>-122</v>
      </c>
      <c r="E65" s="77">
        <v>-123</v>
      </c>
      <c r="F65" s="75">
        <v>-126</v>
      </c>
      <c r="G65" s="75">
        <v>-120</v>
      </c>
      <c r="H65" s="77">
        <v>-122</v>
      </c>
      <c r="I65" s="77">
        <v>-124</v>
      </c>
      <c r="J65" s="77"/>
      <c r="K65" s="24"/>
      <c r="L65" s="25"/>
      <c r="T65" s="76" t="s">
        <v>20</v>
      </c>
      <c r="U65" s="20"/>
      <c r="V65" s="21"/>
      <c r="W65" s="21"/>
      <c r="X65" s="87">
        <f t="shared" si="34"/>
        <v>-6</v>
      </c>
      <c r="Y65" s="77">
        <f t="shared" si="34"/>
        <v>-5</v>
      </c>
      <c r="Z65" s="75">
        <f t="shared" si="34"/>
        <v>-6</v>
      </c>
      <c r="AA65" s="75">
        <f t="shared" si="34"/>
        <v>-6</v>
      </c>
      <c r="AB65" s="75">
        <f t="shared" si="34"/>
        <v>120</v>
      </c>
      <c r="AC65" s="75">
        <f t="shared" si="34"/>
        <v>122</v>
      </c>
      <c r="AD65" s="75">
        <f t="shared" si="34"/>
        <v>124</v>
      </c>
      <c r="AE65" s="42"/>
      <c r="AF65" s="59"/>
      <c r="AG65" s="75"/>
      <c r="AH65" s="75"/>
      <c r="AI65" s="75"/>
      <c r="AJ65" s="77"/>
      <c r="AK65" s="77"/>
      <c r="AL65" s="24"/>
      <c r="AM65" s="25"/>
      <c r="AN65" s="211"/>
      <c r="AO65" s="211"/>
      <c r="AP65" s="211"/>
      <c r="AQ65" s="211"/>
    </row>
    <row r="66" spans="2:43" s="186" customFormat="1">
      <c r="B66" s="76" t="s">
        <v>9</v>
      </c>
      <c r="C66" s="20">
        <v>113</v>
      </c>
      <c r="D66" s="87">
        <v>105</v>
      </c>
      <c r="E66" s="77">
        <v>115</v>
      </c>
      <c r="F66" s="77">
        <v>122</v>
      </c>
      <c r="G66" s="77">
        <v>112</v>
      </c>
      <c r="H66" s="77">
        <v>92</v>
      </c>
      <c r="I66" s="77">
        <v>111</v>
      </c>
      <c r="J66" s="77"/>
      <c r="K66" s="24"/>
      <c r="L66" s="25"/>
      <c r="T66" s="76" t="s">
        <v>9</v>
      </c>
      <c r="U66" s="20"/>
      <c r="V66" s="21"/>
      <c r="W66" s="21"/>
      <c r="X66" s="87">
        <f t="shared" si="34"/>
        <v>1</v>
      </c>
      <c r="Y66" s="77">
        <f t="shared" si="34"/>
        <v>-2</v>
      </c>
      <c r="Z66" s="77">
        <f t="shared" si="34"/>
        <v>3</v>
      </c>
      <c r="AA66" s="77">
        <f t="shared" si="34"/>
        <v>1</v>
      </c>
      <c r="AB66" s="77">
        <f t="shared" si="34"/>
        <v>-112</v>
      </c>
      <c r="AC66" s="77">
        <f t="shared" si="34"/>
        <v>-92</v>
      </c>
      <c r="AD66" s="77">
        <f t="shared" si="34"/>
        <v>-111</v>
      </c>
      <c r="AE66" s="42"/>
      <c r="AF66" s="59"/>
      <c r="AG66" s="77"/>
      <c r="AH66" s="77"/>
      <c r="AI66" s="77"/>
      <c r="AJ66" s="77"/>
      <c r="AK66" s="77"/>
      <c r="AL66" s="24"/>
      <c r="AM66" s="25"/>
      <c r="AN66" s="231"/>
      <c r="AO66" s="231"/>
      <c r="AP66" s="211"/>
      <c r="AQ66" s="211"/>
    </row>
    <row r="67" spans="2:43" s="186" customFormat="1">
      <c r="B67" s="66" t="s">
        <v>19</v>
      </c>
      <c r="C67" s="15">
        <v>-27</v>
      </c>
      <c r="D67" s="262">
        <v>-23</v>
      </c>
      <c r="E67" s="67">
        <v>-14</v>
      </c>
      <c r="F67" s="64">
        <v>-25</v>
      </c>
      <c r="G67" s="64">
        <v>-21</v>
      </c>
      <c r="H67" s="67">
        <v>-24</v>
      </c>
      <c r="I67" s="67">
        <v>-7</v>
      </c>
      <c r="J67" s="67"/>
      <c r="K67" s="17"/>
      <c r="L67" s="14"/>
      <c r="T67" s="66" t="s">
        <v>19</v>
      </c>
      <c r="U67" s="15"/>
      <c r="V67" s="16"/>
      <c r="W67" s="16"/>
      <c r="X67" s="262">
        <f t="shared" si="34"/>
        <v>0</v>
      </c>
      <c r="Y67" s="67">
        <f t="shared" si="34"/>
        <v>0</v>
      </c>
      <c r="Z67" s="64">
        <f t="shared" si="34"/>
        <v>0</v>
      </c>
      <c r="AA67" s="64">
        <f t="shared" si="34"/>
        <v>0</v>
      </c>
      <c r="AB67" s="64">
        <f t="shared" si="34"/>
        <v>21</v>
      </c>
      <c r="AC67" s="64">
        <f t="shared" si="34"/>
        <v>24</v>
      </c>
      <c r="AD67" s="64">
        <f t="shared" si="34"/>
        <v>7</v>
      </c>
      <c r="AE67" s="11"/>
      <c r="AF67" s="55"/>
      <c r="AG67" s="64"/>
      <c r="AH67" s="64"/>
      <c r="AI67" s="64"/>
      <c r="AJ67" s="67"/>
      <c r="AK67" s="67"/>
      <c r="AL67" s="17"/>
      <c r="AM67" s="14"/>
      <c r="AN67" s="201"/>
      <c r="AO67" s="201"/>
      <c r="AP67" s="201"/>
      <c r="AQ67" s="201"/>
    </row>
    <row r="68" spans="2:43" s="186" customFormat="1">
      <c r="B68" s="413" t="s">
        <v>83</v>
      </c>
      <c r="C68" s="15" t="e">
        <v>#N/A</v>
      </c>
      <c r="D68" s="262" t="e">
        <v>#N/A</v>
      </c>
      <c r="E68" s="67" t="e">
        <v>#N/A</v>
      </c>
      <c r="F68" s="64" t="e">
        <v>#N/A</v>
      </c>
      <c r="G68" s="64" t="e">
        <v>#N/A</v>
      </c>
      <c r="H68" s="67" t="e">
        <v>#N/A</v>
      </c>
      <c r="I68" s="67" t="e">
        <v>#N/A</v>
      </c>
      <c r="J68" s="67"/>
      <c r="K68" s="17"/>
      <c r="L68" s="14"/>
      <c r="T68" s="66" t="str">
        <f>B68</f>
        <v>Imp. of sec. fin. non-cur. ass.</v>
      </c>
      <c r="U68" s="15"/>
      <c r="V68" s="16"/>
      <c r="W68" s="16"/>
      <c r="X68" s="262"/>
      <c r="Y68" s="67"/>
      <c r="Z68" s="64"/>
      <c r="AA68" s="64"/>
      <c r="AB68" s="64"/>
      <c r="AC68" s="64"/>
      <c r="AD68" s="64"/>
      <c r="AE68" s="11"/>
      <c r="AF68" s="55"/>
      <c r="AG68" s="64"/>
      <c r="AH68" s="64"/>
      <c r="AI68" s="64"/>
      <c r="AJ68" s="67"/>
      <c r="AK68" s="67"/>
      <c r="AL68" s="17"/>
      <c r="AM68" s="14"/>
      <c r="AN68" s="201"/>
      <c r="AO68" s="201"/>
      <c r="AP68" s="201"/>
      <c r="AQ68" s="201"/>
    </row>
    <row r="69" spans="2:43" s="186" customFormat="1">
      <c r="B69" s="80" t="s">
        <v>4</v>
      </c>
      <c r="C69" s="28">
        <v>86</v>
      </c>
      <c r="D69" s="88">
        <v>82</v>
      </c>
      <c r="E69" s="81">
        <v>101</v>
      </c>
      <c r="F69" s="79">
        <v>97</v>
      </c>
      <c r="G69" s="79">
        <v>91</v>
      </c>
      <c r="H69" s="81">
        <v>68</v>
      </c>
      <c r="I69" s="81">
        <v>104</v>
      </c>
      <c r="J69" s="81"/>
      <c r="K69" s="33"/>
      <c r="L69" s="34"/>
      <c r="T69" s="80" t="s">
        <v>4</v>
      </c>
      <c r="U69" s="28"/>
      <c r="V69" s="29"/>
      <c r="W69" s="29"/>
      <c r="X69" s="88">
        <f t="shared" si="34"/>
        <v>1</v>
      </c>
      <c r="Y69" s="81">
        <f t="shared" si="34"/>
        <v>-2</v>
      </c>
      <c r="Z69" s="79">
        <f t="shared" si="34"/>
        <v>3</v>
      </c>
      <c r="AA69" s="79">
        <f t="shared" si="34"/>
        <v>1</v>
      </c>
      <c r="AB69" s="79">
        <f t="shared" si="34"/>
        <v>-91</v>
      </c>
      <c r="AC69" s="79">
        <f t="shared" si="34"/>
        <v>-68</v>
      </c>
      <c r="AD69" s="79">
        <f t="shared" si="34"/>
        <v>-104</v>
      </c>
      <c r="AE69" s="44"/>
      <c r="AF69" s="61"/>
      <c r="AG69" s="79"/>
      <c r="AH69" s="79"/>
      <c r="AI69" s="79"/>
      <c r="AJ69" s="81"/>
      <c r="AK69" s="81"/>
      <c r="AL69" s="33"/>
      <c r="AM69" s="34"/>
      <c r="AN69" s="233"/>
      <c r="AO69" s="233"/>
      <c r="AP69" s="233"/>
      <c r="AQ69" s="233"/>
    </row>
    <row r="70" spans="2:43" s="186" customFormat="1">
      <c r="B70" s="66" t="s">
        <v>8</v>
      </c>
      <c r="C70" s="82">
        <v>50.4</v>
      </c>
      <c r="D70" s="57">
        <v>53.7</v>
      </c>
      <c r="E70" s="57">
        <v>51.7</v>
      </c>
      <c r="F70" s="57">
        <v>50.8</v>
      </c>
      <c r="G70" s="57">
        <v>51.7</v>
      </c>
      <c r="H70" s="57">
        <v>57</v>
      </c>
      <c r="I70" s="57">
        <v>52.8</v>
      </c>
      <c r="J70" s="57"/>
      <c r="K70" s="130"/>
      <c r="L70" s="129"/>
      <c r="T70" s="66" t="s">
        <v>8</v>
      </c>
      <c r="U70" s="82"/>
      <c r="V70" s="19"/>
      <c r="W70" s="19"/>
      <c r="X70" s="57">
        <f t="shared" si="34"/>
        <v>1.1000000000000014</v>
      </c>
      <c r="Y70" s="57">
        <f t="shared" si="34"/>
        <v>1.5</v>
      </c>
      <c r="Z70" s="57">
        <f t="shared" si="34"/>
        <v>0.5</v>
      </c>
      <c r="AA70" s="57">
        <f t="shared" si="34"/>
        <v>1</v>
      </c>
      <c r="AB70" s="57">
        <f t="shared" si="34"/>
        <v>-51.7</v>
      </c>
      <c r="AC70" s="57">
        <f t="shared" si="34"/>
        <v>-57</v>
      </c>
      <c r="AD70" s="57">
        <f t="shared" si="34"/>
        <v>-52.8</v>
      </c>
      <c r="AE70" s="82"/>
      <c r="AF70" s="57"/>
      <c r="AG70" s="57"/>
      <c r="AH70" s="57"/>
      <c r="AI70" s="57"/>
      <c r="AJ70" s="57"/>
      <c r="AK70" s="57"/>
      <c r="AL70" s="130"/>
      <c r="AM70" s="129"/>
      <c r="AN70" s="192"/>
      <c r="AO70" s="192"/>
      <c r="AP70" s="192"/>
      <c r="AQ70" s="192"/>
    </row>
    <row r="71" spans="2:43" s="186" customFormat="1">
      <c r="B71" s="66" t="s">
        <v>79</v>
      </c>
      <c r="C71" s="82">
        <v>7.1095864901960955</v>
      </c>
      <c r="D71" s="57">
        <v>6.4760659522968149</v>
      </c>
      <c r="E71" s="57">
        <v>7.8872416086653203</v>
      </c>
      <c r="F71" s="57">
        <v>7.8434790996444193</v>
      </c>
      <c r="G71" s="57">
        <v>7.41493548845399</v>
      </c>
      <c r="H71" s="57">
        <v>5.3779901346074794</v>
      </c>
      <c r="I71" s="57">
        <v>8.267215366077874</v>
      </c>
      <c r="J71" s="57"/>
      <c r="K71" s="130"/>
      <c r="L71" s="129"/>
      <c r="T71" s="66" t="s">
        <v>5</v>
      </c>
      <c r="U71" s="82"/>
      <c r="V71" s="19"/>
      <c r="W71" s="19"/>
      <c r="X71" s="57">
        <f t="shared" si="34"/>
        <v>9.3269166711351659E-2</v>
      </c>
      <c r="Y71" s="57">
        <f t="shared" si="34"/>
        <v>-0.17486882204252741</v>
      </c>
      <c r="Z71" s="57">
        <f t="shared" si="34"/>
        <v>0.22036970213949836</v>
      </c>
      <c r="AA71" s="57">
        <f t="shared" si="34"/>
        <v>-8.1649252170846509E-2</v>
      </c>
      <c r="AB71" s="57">
        <f t="shared" si="34"/>
        <v>-7.41493548845399</v>
      </c>
      <c r="AC71" s="57">
        <f t="shared" si="34"/>
        <v>-5.3779901346074794</v>
      </c>
      <c r="AD71" s="57">
        <f t="shared" si="34"/>
        <v>-8.267215366077874</v>
      </c>
      <c r="AE71" s="82"/>
      <c r="AF71" s="57"/>
      <c r="AG71" s="57"/>
      <c r="AH71" s="57"/>
      <c r="AI71" s="57"/>
      <c r="AJ71" s="57"/>
      <c r="AK71" s="57"/>
      <c r="AL71" s="130"/>
      <c r="AM71" s="129"/>
      <c r="AN71" s="192"/>
      <c r="AO71" s="192"/>
      <c r="AP71" s="192"/>
      <c r="AQ71" s="192"/>
    </row>
    <row r="72" spans="2:43" s="186" customFormat="1">
      <c r="B72" s="66" t="s">
        <v>5</v>
      </c>
      <c r="C72" s="82">
        <v>0</v>
      </c>
      <c r="D72" s="57">
        <v>0</v>
      </c>
      <c r="E72" s="57">
        <v>0</v>
      </c>
      <c r="F72" s="57">
        <v>0</v>
      </c>
      <c r="G72" s="57">
        <v>0</v>
      </c>
      <c r="H72" s="57">
        <v>0</v>
      </c>
      <c r="I72" s="57">
        <v>0</v>
      </c>
      <c r="J72" s="57"/>
      <c r="K72" s="130"/>
      <c r="L72" s="129"/>
      <c r="T72" s="66" t="s">
        <v>5</v>
      </c>
      <c r="U72" s="82"/>
      <c r="V72" s="19"/>
      <c r="W72" s="19"/>
      <c r="X72" s="57">
        <f t="shared" si="34"/>
        <v>0</v>
      </c>
      <c r="Y72" s="57">
        <f t="shared" si="34"/>
        <v>0</v>
      </c>
      <c r="Z72" s="57">
        <f t="shared" si="34"/>
        <v>0</v>
      </c>
      <c r="AA72" s="57">
        <f t="shared" si="34"/>
        <v>0</v>
      </c>
      <c r="AB72" s="57">
        <f t="shared" si="34"/>
        <v>0</v>
      </c>
      <c r="AC72" s="57">
        <f t="shared" si="34"/>
        <v>0</v>
      </c>
      <c r="AD72" s="57">
        <f t="shared" si="34"/>
        <v>0</v>
      </c>
      <c r="AE72" s="82"/>
      <c r="AF72" s="57"/>
      <c r="AG72" s="57"/>
      <c r="AH72" s="57"/>
      <c r="AI72" s="57"/>
      <c r="AJ72" s="57"/>
      <c r="AK72" s="57"/>
      <c r="AL72" s="130"/>
      <c r="AM72" s="129"/>
      <c r="AN72" s="192"/>
      <c r="AO72" s="192"/>
      <c r="AP72" s="192"/>
      <c r="AQ72" s="192"/>
    </row>
    <row r="73" spans="2:43" s="186" customFormat="1">
      <c r="B73" s="66" t="s">
        <v>23</v>
      </c>
      <c r="C73" s="35">
        <v>3666</v>
      </c>
      <c r="D73" s="64">
        <v>3713</v>
      </c>
      <c r="E73" s="64">
        <v>3999</v>
      </c>
      <c r="F73" s="64">
        <v>3826</v>
      </c>
      <c r="G73" s="64">
        <v>3645</v>
      </c>
      <c r="H73" s="64">
        <v>3884</v>
      </c>
      <c r="I73" s="64">
        <v>3922</v>
      </c>
      <c r="J73" s="64"/>
      <c r="K73" s="155"/>
      <c r="L73" s="129"/>
      <c r="T73" s="66" t="s">
        <v>23</v>
      </c>
      <c r="U73" s="35"/>
      <c r="V73" s="27"/>
      <c r="W73" s="27"/>
      <c r="X73" s="64">
        <f t="shared" si="34"/>
        <v>1</v>
      </c>
      <c r="Y73" s="64">
        <f t="shared" si="34"/>
        <v>0</v>
      </c>
      <c r="Z73" s="64">
        <f t="shared" si="34"/>
        <v>0</v>
      </c>
      <c r="AA73" s="64">
        <f t="shared" si="34"/>
        <v>0</v>
      </c>
      <c r="AB73" s="64">
        <f t="shared" si="34"/>
        <v>-3645</v>
      </c>
      <c r="AC73" s="64">
        <f t="shared" si="34"/>
        <v>-3884</v>
      </c>
      <c r="AD73" s="64">
        <f t="shared" si="34"/>
        <v>-3922</v>
      </c>
      <c r="AE73" s="35"/>
      <c r="AF73" s="64"/>
      <c r="AG73" s="64"/>
      <c r="AH73" s="64"/>
      <c r="AI73" s="64"/>
      <c r="AJ73" s="64"/>
      <c r="AK73" s="64"/>
      <c r="AL73" s="155"/>
      <c r="AM73" s="129"/>
      <c r="AN73" s="201"/>
      <c r="AO73" s="201"/>
      <c r="AP73" s="201"/>
      <c r="AQ73" s="201"/>
    </row>
    <row r="74" spans="2:43" s="186" customFormat="1">
      <c r="B74" s="265" t="s">
        <v>67</v>
      </c>
      <c r="C74" s="35">
        <v>20818</v>
      </c>
      <c r="D74" s="64">
        <v>21322</v>
      </c>
      <c r="E74" s="64">
        <v>21396</v>
      </c>
      <c r="F74" s="64">
        <v>20971</v>
      </c>
      <c r="G74" s="64">
        <v>20510</v>
      </c>
      <c r="H74" s="64">
        <v>22223</v>
      </c>
      <c r="I74" s="64">
        <v>23278</v>
      </c>
      <c r="J74" s="64"/>
      <c r="K74" s="155"/>
      <c r="L74" s="129"/>
      <c r="T74" s="265" t="s">
        <v>67</v>
      </c>
      <c r="U74" s="35"/>
      <c r="V74" s="27"/>
      <c r="W74" s="27"/>
      <c r="X74" s="64">
        <f t="shared" si="34"/>
        <v>0</v>
      </c>
      <c r="Y74" s="64">
        <f t="shared" si="34"/>
        <v>0</v>
      </c>
      <c r="Z74" s="64">
        <f t="shared" si="34"/>
        <v>0</v>
      </c>
      <c r="AA74" s="64">
        <f t="shared" si="34"/>
        <v>0</v>
      </c>
      <c r="AB74" s="64">
        <f t="shared" si="34"/>
        <v>-20510</v>
      </c>
      <c r="AC74" s="64">
        <f t="shared" si="34"/>
        <v>-22223</v>
      </c>
      <c r="AD74" s="64">
        <f t="shared" si="34"/>
        <v>-23278</v>
      </c>
      <c r="AE74" s="35"/>
      <c r="AF74" s="64"/>
      <c r="AG74" s="64"/>
      <c r="AH74" s="64"/>
      <c r="AI74" s="64"/>
      <c r="AJ74" s="64"/>
      <c r="AK74" s="64"/>
      <c r="AL74" s="155"/>
      <c r="AM74" s="129"/>
      <c r="AN74" s="201"/>
      <c r="AO74" s="201"/>
      <c r="AP74" s="201"/>
      <c r="AQ74" s="201"/>
    </row>
    <row r="75" spans="2:43" s="186" customFormat="1">
      <c r="B75" s="117" t="s">
        <v>10</v>
      </c>
      <c r="C75" s="36">
        <v>833</v>
      </c>
      <c r="D75" s="65">
        <v>836</v>
      </c>
      <c r="E75" s="65">
        <v>833</v>
      </c>
      <c r="F75" s="65">
        <v>854</v>
      </c>
      <c r="G75" s="65">
        <v>925</v>
      </c>
      <c r="H75" s="65">
        <v>953</v>
      </c>
      <c r="I75" s="65">
        <v>971</v>
      </c>
      <c r="J75" s="65"/>
      <c r="K75" s="154"/>
      <c r="L75" s="150"/>
      <c r="T75" s="117" t="s">
        <v>10</v>
      </c>
      <c r="U75" s="36"/>
      <c r="V75" s="37"/>
      <c r="W75" s="37"/>
      <c r="X75" s="65">
        <f t="shared" si="34"/>
        <v>0</v>
      </c>
      <c r="Y75" s="65">
        <f t="shared" si="34"/>
        <v>0</v>
      </c>
      <c r="Z75" s="65">
        <f t="shared" si="34"/>
        <v>0</v>
      </c>
      <c r="AA75" s="65">
        <f t="shared" si="34"/>
        <v>0</v>
      </c>
      <c r="AB75" s="65">
        <f t="shared" si="34"/>
        <v>-925</v>
      </c>
      <c r="AC75" s="65">
        <f t="shared" si="34"/>
        <v>-953</v>
      </c>
      <c r="AD75" s="65">
        <f t="shared" si="34"/>
        <v>-971</v>
      </c>
      <c r="AE75" s="36"/>
      <c r="AF75" s="65"/>
      <c r="AG75" s="65"/>
      <c r="AH75" s="65"/>
      <c r="AI75" s="65"/>
      <c r="AJ75" s="65"/>
      <c r="AK75" s="65"/>
      <c r="AL75" s="154"/>
      <c r="AM75" s="150"/>
      <c r="AN75" s="202"/>
      <c r="AO75" s="202"/>
      <c r="AP75" s="202"/>
      <c r="AQ75" s="202"/>
    </row>
    <row r="76" spans="2:43" s="186" customFormat="1">
      <c r="B76" s="76" t="s">
        <v>18</v>
      </c>
      <c r="C76" s="93"/>
      <c r="D76" s="67"/>
      <c r="E76" s="67"/>
      <c r="F76" s="67"/>
      <c r="G76" s="67"/>
      <c r="H76" s="67"/>
      <c r="I76" s="67"/>
      <c r="J76" s="67"/>
      <c r="K76" s="130"/>
      <c r="L76" s="129"/>
      <c r="T76" s="76" t="s">
        <v>18</v>
      </c>
      <c r="U76" s="93"/>
      <c r="V76" s="18"/>
      <c r="W76" s="18"/>
      <c r="X76" s="67">
        <f t="shared" si="34"/>
        <v>0</v>
      </c>
      <c r="Y76" s="67">
        <f t="shared" si="34"/>
        <v>0</v>
      </c>
      <c r="Z76" s="67">
        <f t="shared" si="34"/>
        <v>0</v>
      </c>
      <c r="AA76" s="67">
        <f t="shared" si="34"/>
        <v>0</v>
      </c>
      <c r="AB76" s="67">
        <f t="shared" si="34"/>
        <v>0</v>
      </c>
      <c r="AC76" s="67">
        <f t="shared" si="34"/>
        <v>0</v>
      </c>
      <c r="AD76" s="67">
        <f t="shared" si="34"/>
        <v>0</v>
      </c>
      <c r="AE76" s="93"/>
      <c r="AF76" s="67"/>
      <c r="AG76" s="67"/>
      <c r="AH76" s="67"/>
      <c r="AI76" s="67"/>
      <c r="AJ76" s="67"/>
      <c r="AK76" s="67"/>
      <c r="AL76" s="130"/>
      <c r="AM76" s="129"/>
      <c r="AN76" s="217"/>
      <c r="AO76" s="217"/>
      <c r="AP76" s="217"/>
      <c r="AQ76" s="217"/>
    </row>
    <row r="77" spans="2:43" s="186" customFormat="1">
      <c r="B77" s="66" t="s">
        <v>15</v>
      </c>
      <c r="C77" s="83">
        <v>42.4</v>
      </c>
      <c r="D77" s="70">
        <v>42.8</v>
      </c>
      <c r="E77" s="70">
        <v>42.399999999999991</v>
      </c>
      <c r="F77" s="70">
        <v>42.099999999999994</v>
      </c>
      <c r="G77" s="70">
        <v>42.3</v>
      </c>
      <c r="H77" s="70">
        <v>42.9</v>
      </c>
      <c r="I77" s="70">
        <v>42.8</v>
      </c>
      <c r="J77" s="70"/>
      <c r="K77" s="130"/>
      <c r="L77" s="129"/>
      <c r="T77" s="66" t="s">
        <v>15</v>
      </c>
      <c r="U77" s="83"/>
      <c r="V77" s="84"/>
      <c r="W77" s="84"/>
      <c r="X77" s="70">
        <f t="shared" si="34"/>
        <v>0</v>
      </c>
      <c r="Y77" s="70">
        <f t="shared" si="34"/>
        <v>0.60000000000000142</v>
      </c>
      <c r="Z77" s="70">
        <f t="shared" si="34"/>
        <v>0.60000000000000142</v>
      </c>
      <c r="AA77" s="70">
        <f t="shared" si="34"/>
        <v>1</v>
      </c>
      <c r="AB77" s="70">
        <f t="shared" si="34"/>
        <v>-42.3</v>
      </c>
      <c r="AC77" s="70">
        <f t="shared" si="34"/>
        <v>-42.9</v>
      </c>
      <c r="AD77" s="70">
        <f t="shared" si="34"/>
        <v>-42.8</v>
      </c>
      <c r="AE77" s="240"/>
      <c r="AF77" s="241"/>
      <c r="AG77" s="241"/>
      <c r="AH77" s="241"/>
      <c r="AI77" s="241"/>
      <c r="AJ77" s="241"/>
      <c r="AK77" s="241"/>
      <c r="AL77" s="130"/>
      <c r="AM77" s="129"/>
      <c r="AN77" s="215"/>
      <c r="AO77" s="215"/>
      <c r="AP77" s="215"/>
      <c r="AQ77" s="215"/>
    </row>
    <row r="78" spans="2:43" s="186" customFormat="1">
      <c r="B78" s="66" t="s">
        <v>16</v>
      </c>
      <c r="C78" s="83">
        <v>0.2</v>
      </c>
      <c r="D78" s="70">
        <v>0.2</v>
      </c>
      <c r="E78" s="70">
        <v>0.2</v>
      </c>
      <c r="F78" s="70">
        <v>0.2</v>
      </c>
      <c r="G78" s="70">
        <v>0.2</v>
      </c>
      <c r="H78" s="70">
        <v>0.2</v>
      </c>
      <c r="I78" s="70">
        <v>0.2</v>
      </c>
      <c r="J78" s="70"/>
      <c r="K78" s="130"/>
      <c r="L78" s="129"/>
      <c r="T78" s="66" t="s">
        <v>16</v>
      </c>
      <c r="U78" s="83"/>
      <c r="V78" s="84"/>
      <c r="W78" s="84"/>
      <c r="X78" s="70">
        <f t="shared" si="34"/>
        <v>0</v>
      </c>
      <c r="Y78" s="70">
        <f t="shared" si="34"/>
        <v>0</v>
      </c>
      <c r="Z78" s="70">
        <f t="shared" si="34"/>
        <v>0</v>
      </c>
      <c r="AA78" s="70">
        <f t="shared" si="34"/>
        <v>0</v>
      </c>
      <c r="AB78" s="70">
        <f t="shared" si="34"/>
        <v>-0.2</v>
      </c>
      <c r="AC78" s="70">
        <f t="shared" si="34"/>
        <v>-0.2</v>
      </c>
      <c r="AD78" s="70">
        <f t="shared" si="34"/>
        <v>-0.2</v>
      </c>
      <c r="AE78" s="240"/>
      <c r="AF78" s="241"/>
      <c r="AG78" s="241"/>
      <c r="AH78" s="241"/>
      <c r="AI78" s="241"/>
      <c r="AJ78" s="241"/>
      <c r="AK78" s="241"/>
      <c r="AL78" s="130"/>
      <c r="AM78" s="129"/>
      <c r="AN78" s="215"/>
      <c r="AO78" s="215"/>
      <c r="AP78" s="215"/>
      <c r="AQ78" s="215"/>
    </row>
    <row r="79" spans="2:43" s="186" customFormat="1">
      <c r="B79" s="66" t="s">
        <v>17</v>
      </c>
      <c r="C79" s="83">
        <v>0.6</v>
      </c>
      <c r="D79" s="70">
        <v>0.6</v>
      </c>
      <c r="E79" s="70">
        <v>0.7</v>
      </c>
      <c r="F79" s="70">
        <v>0.7</v>
      </c>
      <c r="G79" s="70">
        <v>0.7</v>
      </c>
      <c r="H79" s="70">
        <v>0.6</v>
      </c>
      <c r="I79" s="70">
        <v>0.6</v>
      </c>
      <c r="J79" s="70"/>
      <c r="K79" s="130"/>
      <c r="L79" s="129"/>
      <c r="T79" s="66" t="s">
        <v>17</v>
      </c>
      <c r="U79" s="83"/>
      <c r="V79" s="84"/>
      <c r="W79" s="84"/>
      <c r="X79" s="70">
        <f t="shared" si="34"/>
        <v>0</v>
      </c>
      <c r="Y79" s="70">
        <f t="shared" si="34"/>
        <v>0</v>
      </c>
      <c r="Z79" s="70">
        <f t="shared" si="34"/>
        <v>0</v>
      </c>
      <c r="AA79" s="70">
        <f t="shared" si="34"/>
        <v>0</v>
      </c>
      <c r="AB79" s="70">
        <f t="shared" si="34"/>
        <v>-0.7</v>
      </c>
      <c r="AC79" s="70">
        <f t="shared" si="34"/>
        <v>-0.6</v>
      </c>
      <c r="AD79" s="70">
        <f t="shared" si="34"/>
        <v>-0.6</v>
      </c>
      <c r="AE79" s="240"/>
      <c r="AF79" s="241"/>
      <c r="AG79" s="241"/>
      <c r="AH79" s="241"/>
      <c r="AI79" s="241"/>
      <c r="AJ79" s="241"/>
      <c r="AK79" s="241"/>
      <c r="AL79" s="130"/>
      <c r="AM79" s="129"/>
      <c r="AN79" s="215"/>
      <c r="AO79" s="215"/>
      <c r="AP79" s="215"/>
      <c r="AQ79" s="215"/>
    </row>
    <row r="80" spans="2:43" s="186" customFormat="1">
      <c r="B80" s="76" t="s">
        <v>21</v>
      </c>
      <c r="C80" s="94">
        <v>43.2</v>
      </c>
      <c r="D80" s="71">
        <v>43.6</v>
      </c>
      <c r="E80" s="71">
        <v>43.3</v>
      </c>
      <c r="F80" s="71">
        <v>43</v>
      </c>
      <c r="G80" s="71">
        <v>43.2</v>
      </c>
      <c r="H80" s="71">
        <v>43.7</v>
      </c>
      <c r="I80" s="71">
        <v>43.6</v>
      </c>
      <c r="J80" s="71"/>
      <c r="K80" s="152"/>
      <c r="L80" s="149"/>
      <c r="T80" s="76" t="s">
        <v>21</v>
      </c>
      <c r="U80" s="94"/>
      <c r="V80" s="111"/>
      <c r="W80" s="111"/>
      <c r="X80" s="71">
        <f t="shared" si="34"/>
        <v>0</v>
      </c>
      <c r="Y80" s="71">
        <f t="shared" si="34"/>
        <v>0.60000000000000142</v>
      </c>
      <c r="Z80" s="71">
        <f t="shared" si="34"/>
        <v>0.60000000000000142</v>
      </c>
      <c r="AA80" s="71">
        <f t="shared" si="34"/>
        <v>1</v>
      </c>
      <c r="AB80" s="71">
        <f t="shared" si="34"/>
        <v>-43.2</v>
      </c>
      <c r="AC80" s="71">
        <f t="shared" si="34"/>
        <v>-43.7</v>
      </c>
      <c r="AD80" s="71">
        <f t="shared" si="34"/>
        <v>-43.6</v>
      </c>
      <c r="AE80" s="242"/>
      <c r="AF80" s="243"/>
      <c r="AG80" s="243"/>
      <c r="AH80" s="243"/>
      <c r="AI80" s="243"/>
      <c r="AJ80" s="243"/>
      <c r="AK80" s="243"/>
      <c r="AL80" s="152"/>
      <c r="AM80" s="149"/>
      <c r="AN80" s="220"/>
      <c r="AO80" s="220"/>
      <c r="AP80" s="220"/>
      <c r="AQ80" s="220"/>
    </row>
    <row r="81" spans="2:43" s="186" customFormat="1">
      <c r="B81" s="66" t="s">
        <v>13</v>
      </c>
      <c r="C81" s="83">
        <v>16.8</v>
      </c>
      <c r="D81" s="70">
        <v>16.7</v>
      </c>
      <c r="E81" s="70">
        <v>16</v>
      </c>
      <c r="F81" s="70">
        <v>16.399999999999999</v>
      </c>
      <c r="G81" s="70">
        <v>17</v>
      </c>
      <c r="H81" s="70">
        <v>16.600000000000001</v>
      </c>
      <c r="I81" s="70">
        <v>17.8</v>
      </c>
      <c r="J81" s="70"/>
      <c r="K81" s="130"/>
      <c r="L81" s="129"/>
      <c r="T81" s="66" t="s">
        <v>13</v>
      </c>
      <c r="U81" s="83"/>
      <c r="V81" s="84"/>
      <c r="W81" s="84"/>
      <c r="X81" s="70">
        <f t="shared" si="34"/>
        <v>0.69999999999999929</v>
      </c>
      <c r="Y81" s="70">
        <f t="shared" si="34"/>
        <v>0.89999999999999858</v>
      </c>
      <c r="Z81" s="70">
        <f t="shared" si="34"/>
        <v>1</v>
      </c>
      <c r="AA81" s="70">
        <f t="shared" si="34"/>
        <v>0.89999999999999858</v>
      </c>
      <c r="AB81" s="70">
        <f t="shared" si="34"/>
        <v>-17</v>
      </c>
      <c r="AC81" s="70">
        <f t="shared" si="34"/>
        <v>-16.600000000000001</v>
      </c>
      <c r="AD81" s="70">
        <f t="shared" si="34"/>
        <v>-17.8</v>
      </c>
      <c r="AE81" s="240"/>
      <c r="AF81" s="241"/>
      <c r="AG81" s="241"/>
      <c r="AH81" s="241"/>
      <c r="AI81" s="241"/>
      <c r="AJ81" s="241"/>
      <c r="AK81" s="241"/>
      <c r="AL81" s="130"/>
      <c r="AM81" s="129"/>
      <c r="AN81" s="215"/>
      <c r="AO81" s="215"/>
      <c r="AP81" s="215"/>
      <c r="AQ81" s="215"/>
    </row>
    <row r="82" spans="2:43" s="186" customFormat="1">
      <c r="B82" s="66" t="s">
        <v>12</v>
      </c>
      <c r="C82" s="83">
        <v>0.2</v>
      </c>
      <c r="D82" s="70">
        <v>0.1</v>
      </c>
      <c r="E82" s="70">
        <v>0.2</v>
      </c>
      <c r="F82" s="70">
        <v>0.1</v>
      </c>
      <c r="G82" s="70">
        <v>0.2</v>
      </c>
      <c r="H82" s="70">
        <v>0.2</v>
      </c>
      <c r="I82" s="70">
        <v>0.2</v>
      </c>
      <c r="J82" s="70"/>
      <c r="K82" s="130"/>
      <c r="L82" s="129"/>
      <c r="T82" s="66" t="s">
        <v>12</v>
      </c>
      <c r="U82" s="83"/>
      <c r="V82" s="84"/>
      <c r="W82" s="84"/>
      <c r="X82" s="70">
        <f t="shared" si="34"/>
        <v>0</v>
      </c>
      <c r="Y82" s="70">
        <f t="shared" si="34"/>
        <v>0</v>
      </c>
      <c r="Z82" s="70">
        <f t="shared" si="34"/>
        <v>0</v>
      </c>
      <c r="AA82" s="70">
        <f t="shared" si="34"/>
        <v>0</v>
      </c>
      <c r="AB82" s="70">
        <f t="shared" si="34"/>
        <v>-0.2</v>
      </c>
      <c r="AC82" s="70">
        <f t="shared" si="34"/>
        <v>-0.2</v>
      </c>
      <c r="AD82" s="70">
        <f t="shared" si="34"/>
        <v>-0.2</v>
      </c>
      <c r="AE82" s="240"/>
      <c r="AF82" s="241"/>
      <c r="AG82" s="241"/>
      <c r="AH82" s="241"/>
      <c r="AI82" s="241"/>
      <c r="AJ82" s="241"/>
      <c r="AK82" s="241"/>
      <c r="AL82" s="130"/>
      <c r="AM82" s="129"/>
      <c r="AN82" s="215"/>
      <c r="AO82" s="215"/>
      <c r="AP82" s="215"/>
      <c r="AQ82" s="215"/>
    </row>
    <row r="83" spans="2:43" s="186" customFormat="1">
      <c r="B83" s="80" t="s">
        <v>11</v>
      </c>
      <c r="C83" s="95">
        <v>17</v>
      </c>
      <c r="D83" s="72">
        <v>16.8</v>
      </c>
      <c r="E83" s="72">
        <v>16.2</v>
      </c>
      <c r="F83" s="72">
        <v>16.5</v>
      </c>
      <c r="G83" s="72">
        <v>17.2</v>
      </c>
      <c r="H83" s="72">
        <v>16.8</v>
      </c>
      <c r="I83" s="72">
        <v>18</v>
      </c>
      <c r="J83" s="72"/>
      <c r="K83" s="153"/>
      <c r="L83" s="151"/>
      <c r="T83" s="80" t="s">
        <v>11</v>
      </c>
      <c r="U83" s="95"/>
      <c r="V83" s="121"/>
      <c r="W83" s="121"/>
      <c r="X83" s="72">
        <f t="shared" si="34"/>
        <v>0.69999999999999929</v>
      </c>
      <c r="Y83" s="72">
        <f t="shared" si="34"/>
        <v>0.89999999999999858</v>
      </c>
      <c r="Z83" s="72">
        <f t="shared" si="34"/>
        <v>1</v>
      </c>
      <c r="AA83" s="72">
        <f t="shared" si="34"/>
        <v>0.89999999999999858</v>
      </c>
      <c r="AB83" s="72">
        <f t="shared" si="34"/>
        <v>-17.2</v>
      </c>
      <c r="AC83" s="72">
        <f t="shared" si="34"/>
        <v>-16.8</v>
      </c>
      <c r="AD83" s="72">
        <f t="shared" si="34"/>
        <v>-18</v>
      </c>
      <c r="AE83" s="244"/>
      <c r="AF83" s="245"/>
      <c r="AG83" s="245"/>
      <c r="AH83" s="245"/>
      <c r="AI83" s="245"/>
      <c r="AJ83" s="245"/>
      <c r="AK83" s="245"/>
      <c r="AL83" s="153"/>
      <c r="AM83" s="151"/>
      <c r="AN83" s="223"/>
      <c r="AO83" s="223"/>
      <c r="AP83" s="223"/>
      <c r="AQ83" s="223"/>
    </row>
    <row r="84" spans="2:43" s="186" customFormat="1"/>
    <row r="85" spans="2:43" s="186" customFormat="1"/>
    <row r="86" spans="2:43" s="186" customFormat="1">
      <c r="L86" s="234"/>
    </row>
    <row r="87" spans="2:43" s="186" customFormat="1"/>
    <row r="88" spans="2:43" s="186" customFormat="1"/>
    <row r="89" spans="2:43" s="186" customFormat="1"/>
    <row r="90" spans="2:43" s="186" customFormat="1"/>
    <row r="91" spans="2:43" s="186" customFormat="1"/>
    <row r="92" spans="2:43" s="186" customFormat="1"/>
    <row r="93" spans="2:43" s="186" customFormat="1"/>
    <row r="94" spans="2:43" s="186" customFormat="1"/>
    <row r="95" spans="2:43" s="186" customFormat="1"/>
    <row r="96" spans="2:43" s="186" customFormat="1"/>
    <row r="97" s="186" customFormat="1"/>
    <row r="98" s="186" customFormat="1"/>
    <row r="99" s="186" customFormat="1"/>
    <row r="100" s="186" customFormat="1"/>
    <row r="101" s="186" customFormat="1"/>
    <row r="102" s="186" customFormat="1"/>
    <row r="103" s="186" customFormat="1"/>
    <row r="104" s="186" customFormat="1"/>
    <row r="105" s="186" customFormat="1"/>
    <row r="106" s="186" customFormat="1"/>
    <row r="107" s="186" customFormat="1"/>
    <row r="108" s="186" customFormat="1"/>
  </sheetData>
  <mergeCells count="6">
    <mergeCell ref="AL3:AL4"/>
    <mergeCell ref="B31:O31"/>
    <mergeCell ref="M3:N3"/>
    <mergeCell ref="O3:O4"/>
    <mergeCell ref="P3:P4"/>
    <mergeCell ref="AK3:AK4"/>
  </mergeCells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&amp;RPage &amp;P&amp;C&amp;"Calibri"&amp;11&amp;K000000&amp;A_x000D_&amp;1#&amp;"Calibri"&amp;10&amp;K000000Confidential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45</vt:i4>
      </vt:variant>
    </vt:vector>
  </HeadingPairs>
  <TitlesOfParts>
    <vt:vector size="66" baseType="lpstr">
      <vt:lpstr>PeB Spec</vt:lpstr>
      <vt:lpstr>PeB DK</vt:lpstr>
      <vt:lpstr>PeB FI</vt:lpstr>
      <vt:lpstr>PeB NO</vt:lpstr>
      <vt:lpstr>PeB SE</vt:lpstr>
      <vt:lpstr>Banking Baltics</vt:lpstr>
      <vt:lpstr>PeB Other</vt:lpstr>
      <vt:lpstr>BB Spec</vt:lpstr>
      <vt:lpstr>Comm Banking</vt:lpstr>
      <vt:lpstr>Bus Banking</vt:lpstr>
      <vt:lpstr>CBB Other</vt:lpstr>
      <vt:lpstr>Corporate Institutional Banking</vt:lpstr>
      <vt:lpstr>Shipping</vt:lpstr>
      <vt:lpstr>Banking Russia</vt:lpstr>
      <vt:lpstr>Wholesalebanking other</vt:lpstr>
      <vt:lpstr>PeB FI Swe</vt:lpstr>
      <vt:lpstr>PeB NO Swe</vt:lpstr>
      <vt:lpstr>PeB SE Swe</vt:lpstr>
      <vt:lpstr>Comm Banking SE</vt:lpstr>
      <vt:lpstr>Bus Banking SE</vt:lpstr>
      <vt:lpstr>CBB Other SE</vt:lpstr>
      <vt:lpstr>bankBaltics</vt:lpstr>
      <vt:lpstr>bankingRussia</vt:lpstr>
      <vt:lpstr>'PeB Other'!bankPoland</vt:lpstr>
      <vt:lpstr>Bus_Banking</vt:lpstr>
      <vt:lpstr>CBB_Other</vt:lpstr>
      <vt:lpstr>CMB</vt:lpstr>
      <vt:lpstr>Comm_Banking</vt:lpstr>
      <vt:lpstr>Shipping!fid_sosi</vt:lpstr>
      <vt:lpstr>Shipping!iib</vt:lpstr>
      <vt:lpstr>Markets</vt:lpstr>
      <vt:lpstr>nb_denmark</vt:lpstr>
      <vt:lpstr>nb_Finland</vt:lpstr>
      <vt:lpstr>'Bus Banking'!nb_iib</vt:lpstr>
      <vt:lpstr>'CBB Other'!nb_iib</vt:lpstr>
      <vt:lpstr>'Comm Banking'!nb_iib</vt:lpstr>
      <vt:lpstr>'Bus Banking'!nb_nordic</vt:lpstr>
      <vt:lpstr>'CBB Other'!nb_nordic</vt:lpstr>
      <vt:lpstr>'Comm Banking'!nb_nordic</vt:lpstr>
      <vt:lpstr>'Corporate Institutional Banking'!nb_nordic</vt:lpstr>
      <vt:lpstr>nb_norway</vt:lpstr>
      <vt:lpstr>nb_Sweden</vt:lpstr>
      <vt:lpstr>PeB_DE</vt:lpstr>
      <vt:lpstr>PeB_FI</vt:lpstr>
      <vt:lpstr>PeB_NO</vt:lpstr>
      <vt:lpstr>PeB_Other</vt:lpstr>
      <vt:lpstr>PeB_SE</vt:lpstr>
      <vt:lpstr>'Banking Baltics'!Print_Area</vt:lpstr>
      <vt:lpstr>'Banking Russia'!Print_Area</vt:lpstr>
      <vt:lpstr>'Bus Banking'!Print_Area</vt:lpstr>
      <vt:lpstr>'CBB Other'!Print_Area</vt:lpstr>
      <vt:lpstr>'Comm Banking'!Print_Area</vt:lpstr>
      <vt:lpstr>'Corporate Institutional Banking'!Print_Area</vt:lpstr>
      <vt:lpstr>'PeB DK'!Print_Area</vt:lpstr>
      <vt:lpstr>'PeB FI'!Print_Area</vt:lpstr>
      <vt:lpstr>'PeB FI Swe'!Print_Area</vt:lpstr>
      <vt:lpstr>'PeB NO'!Print_Area</vt:lpstr>
      <vt:lpstr>'PeB NO Swe'!Print_Area</vt:lpstr>
      <vt:lpstr>'PeB Other'!Print_Area</vt:lpstr>
      <vt:lpstr>'PeB SE'!Print_Area</vt:lpstr>
      <vt:lpstr>'PeB SE Swe'!Print_Area</vt:lpstr>
      <vt:lpstr>Shipping!Print_Area</vt:lpstr>
      <vt:lpstr>'Wholesalebanking other'!Print_Area</vt:lpstr>
      <vt:lpstr>RBother2</vt:lpstr>
      <vt:lpstr>Shipping</vt:lpstr>
      <vt:lpstr>SOSI</vt:lpstr>
    </vt:vector>
  </TitlesOfParts>
  <Company>Nordea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Christer Liljeqvist</dc:creator>
  <cp:lastModifiedBy>Larsson, Andreas</cp:lastModifiedBy>
  <cp:lastPrinted>2017-04-13T16:33:16Z</cp:lastPrinted>
  <dcterms:created xsi:type="dcterms:W3CDTF">2007-06-04T11:44:27Z</dcterms:created>
  <dcterms:modified xsi:type="dcterms:W3CDTF">2020-01-27T09:25:36Z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400b7bbd-7ade-49ce-aa5e-23220b76cd08_Enabled">
    <vt:lpwstr>true</vt:lpwstr>
  </property>
  <property fmtid="{D5CDD505-2E9C-101B-9397-08002B2CF9AE}" pid="5" name="MSIP_Label_400b7bbd-7ade-49ce-aa5e-23220b76cd08_SetDate">
    <vt:lpwstr>2019-04-10T15:03:26Z</vt:lpwstr>
  </property>
  <property fmtid="{D5CDD505-2E9C-101B-9397-08002B2CF9AE}" pid="6" name="MSIP_Label_400b7bbd-7ade-49ce-aa5e-23220b76cd08_Method">
    <vt:lpwstr>Standard</vt:lpwstr>
  </property>
  <property fmtid="{D5CDD505-2E9C-101B-9397-08002B2CF9AE}" pid="7" name="MSIP_Label_400b7bbd-7ade-49ce-aa5e-23220b76cd08_Name">
    <vt:lpwstr>Confidential</vt:lpwstr>
  </property>
  <property fmtid="{D5CDD505-2E9C-101B-9397-08002B2CF9AE}" pid="8" name="MSIP_Label_400b7bbd-7ade-49ce-aa5e-23220b76cd08_SiteId">
    <vt:lpwstr>8beccd60-0be6-4025-8e24-ca9ae679e1f4</vt:lpwstr>
  </property>
  <property fmtid="{D5CDD505-2E9C-101B-9397-08002B2CF9AE}" pid="9" name="MSIP_Label_400b7bbd-7ade-49ce-aa5e-23220b76cd08_ActionId">
    <vt:lpwstr>daff16f1-e4fd-413e-9c45-0000d1b978b4</vt:lpwstr>
  </property>
  <property fmtid="{D5CDD505-2E9C-101B-9397-08002B2CF9AE}" pid="10" name="MSIP_Label_400b7bbd-7ade-49ce-aa5e-23220b76cd08_ContentBits">
    <vt:lpwstr>2</vt:lpwstr>
  </property>
</Properties>
</file>